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mc:AlternateContent xmlns:mc="http://schemas.openxmlformats.org/markup-compatibility/2006">
    <mc:Choice Requires="x15">
      <x15ac:absPath xmlns:x15ac="http://schemas.microsoft.com/office/spreadsheetml/2010/11/ac" url="C:\Users\benja\VT_P_index\"/>
    </mc:Choice>
  </mc:AlternateContent>
  <xr:revisionPtr revIDLastSave="0" documentId="13_ncr:1_{1707C878-BF79-4C1B-8A1D-51609B6142B2}" xr6:coauthVersionLast="44" xr6:coauthVersionMax="44" xr10:uidLastSave="{00000000-0000-0000-0000-000000000000}"/>
  <bookViews>
    <workbookView xWindow="-108" yWindow="-108" windowWidth="23256" windowHeight="12576" activeTab="2" xr2:uid="{00000000-000D-0000-FFFF-FFFF00000000}"/>
  </bookViews>
  <sheets>
    <sheet name="Introduction" sheetId="1" r:id="rId1"/>
    <sheet name="Instructions" sheetId="2" r:id="rId2"/>
    <sheet name="VT P Index  Ver. 6.1" sheetId="31543" r:id="rId3"/>
    <sheet name="Distance Examples" sheetId="31545" r:id="rId4"/>
    <sheet name="Supplemental Data" sheetId="4" r:id="rId5"/>
    <sheet name="Rate calculator" sheetId="31539" r:id="rId6"/>
    <sheet name="PI Interpretation" sheetId="31544" r:id="rId7"/>
    <sheet name="HSG" sheetId="31536" r:id="rId8"/>
  </sheets>
  <externalReferences>
    <externalReference r:id="rId9"/>
    <externalReference r:id="rId10"/>
    <externalReference r:id="rId11"/>
    <externalReference r:id="rId12"/>
  </externalReferences>
  <definedNames>
    <definedName name="Base_GS_runoff" localSheetId="2">'VT P Index  Ver. 6.1'!$C$273:$E$277</definedName>
    <definedName name="Base_GS_runoff">#REF!</definedName>
    <definedName name="Base_runoff">'[1]Pathway model 6-5-03'!$B$162:$E$177</definedName>
    <definedName name="Corn___other_row_crops">'VT P Index  Ver. 6.1'!$B$148:$B$154</definedName>
    <definedName name="Fertilizer_method_timing" localSheetId="2">'VT P Index  Ver. 6.1'!$B$84:$B$93</definedName>
    <definedName name="Fertilizer_method_timing">#REF!</definedName>
    <definedName name="Fertilizer_runoff_factor" localSheetId="2">'VT P Index  Ver. 6.1'!$C$53</definedName>
    <definedName name="Fertilizer_runoff_factor">#REF!</definedName>
    <definedName name="GS_adjustment_factor" localSheetId="2">'VT P Index  Ver. 6.1'!$C$54</definedName>
    <definedName name="GS_adjustment_factor">#REF!</definedName>
    <definedName name="Manure_incorp" localSheetId="7">#REF!</definedName>
    <definedName name="Manure_incorp" localSheetId="5">#REF!</definedName>
    <definedName name="Manure_incorp" localSheetId="2">'VT P Index  Ver. 6.1'!$B$74:$B$81</definedName>
    <definedName name="Manure_incorp">'[2]VT P Index  Draft 5 9-10-03'!$B$62:$B$67</definedName>
    <definedName name="Manure_method" localSheetId="7">#REF!</definedName>
    <definedName name="Manure_method" localSheetId="5">#REF!</definedName>
    <definedName name="Manure_method" localSheetId="2">'VT P Index  Ver. 6.1'!$B$66:$B$71</definedName>
    <definedName name="Manure_method">'[2]VT P Index  Draft 5 9-10-03'!$B$54:$B$59</definedName>
    <definedName name="Manure_method_timing">#REF!</definedName>
    <definedName name="Manure_P_Availability_coefficients" localSheetId="2">'VT P Index  Ver. 6.1'!$B$251:$B$258</definedName>
    <definedName name="Manure_P_Availability_coefficients">#REF!</definedName>
    <definedName name="Manure_runoff_factor" localSheetId="2">'VT P Index  Ver. 6.1'!$C$52</definedName>
    <definedName name="Manure_runoff_factor">#REF!</definedName>
    <definedName name="Manure_timing" localSheetId="7">#REF!</definedName>
    <definedName name="Manure_timing" localSheetId="5">#REF!</definedName>
    <definedName name="Manure_timing" localSheetId="2">'VT P Index  Ver. 6.1'!$B$58:$B$63</definedName>
    <definedName name="Manure_timing">'[2]VT P Index  Draft 5 9-10-03'!$B$47:$B$51</definedName>
    <definedName name="March_snow_eq" localSheetId="2">'VT P Index  Ver. 6.1'!$C$293:$E$297</definedName>
    <definedName name="March_snow_eq">#REF!</definedName>
    <definedName name="Pathway_I_scaling_factor" localSheetId="2">'VT P Index  Ver. 6.1'!$C$7</definedName>
    <definedName name="Pathway_I_scaling_factor">#REF!</definedName>
    <definedName name="Pathway_II_scaling_factor" localSheetId="2">'VT P Index  Ver. 6.1'!$C$8</definedName>
    <definedName name="Pathway_II_scaling_factor">#REF!</definedName>
    <definedName name="Pathway_III_scaling_factor">'VT P Index  Ver. 6.1'!$C$9</definedName>
    <definedName name="SDR_Printarea" localSheetId="2">'[3]Sediment delivery factors'!$I$323:$S$383</definedName>
    <definedName name="SDR_Printarea">'[4]Sediment delivery factors'!$I$323:$S$383</definedName>
    <definedName name="Sed_trap_factor" localSheetId="2">'VT P Index  Ver. 6.1'!$B$242:$C$246</definedName>
    <definedName name="Sed_trap_factor">#REF!</definedName>
    <definedName name="Snowmelt_runoff_factor" localSheetId="2">'VT P Index  Ver. 6.1'!$C$299</definedName>
    <definedName name="Snowmelt_runoff_factor">#REF!</definedName>
    <definedName name="Soil_hydrologic_group" localSheetId="2">'VT P Index  Ver. 6.1'!$B$127:$B$130</definedName>
    <definedName name="Soil_hydrologic_group">#REF!</definedName>
    <definedName name="Soil_series" localSheetId="5">#REF!</definedName>
    <definedName name="Soil_series" localSheetId="2">'VT P Index  Ver. 6.1'!$B$323:$B$513</definedName>
    <definedName name="Soil_series">'[2]VT P Index  Draft 5 9-10-03'!$B$219:$B$401</definedName>
    <definedName name="Soils_NCent" localSheetId="5">#REF!</definedName>
    <definedName name="Soils_NCent" localSheetId="2">'VT P Index  Ver. 6.1'!$D$516:$D$584</definedName>
    <definedName name="Soils_NCent">'[2]VT P Index  Draft 5   12-2-03'!$D$450:$D$518</definedName>
    <definedName name="Soils_NE" localSheetId="5">#REF!</definedName>
    <definedName name="Soils_NE" localSheetId="2">'VT P Index  Ver. 6.1'!$E$516:$E$547</definedName>
    <definedName name="Soils_NE">'[2]VT P Index  Draft 5   12-2-03'!$E$450:$E$481</definedName>
    <definedName name="Soils_NW" localSheetId="5">#REF!</definedName>
    <definedName name="Soils_NW" localSheetId="2">'VT P Index  Ver. 6.1'!$C$516:$C$608</definedName>
    <definedName name="Soils_NW">'[2]VT P Index  Draft 5   12-2-03'!$C$450:$C$542</definedName>
    <definedName name="Soils_SE" localSheetId="5">#REF!</definedName>
    <definedName name="Soils_SE" localSheetId="2">'VT P Index  Ver. 6.1'!$B$516:$B$593</definedName>
    <definedName name="Soils_SE">'[2]VT P Index  Draft 5   12-2-03'!$B$450:$B$527</definedName>
    <definedName name="Soils_SW" localSheetId="5">#REF!</definedName>
    <definedName name="Soils_SW" localSheetId="2">'VT P Index  Ver. 6.1'!$A$516:$A$614</definedName>
    <definedName name="Soils_SW">'[2]VT P Index  Draft 5   12-2-03'!$A$450:$A$548</definedName>
    <definedName name="Surface_cover" localSheetId="2">'VT P Index  Ver. 6.1'!$B$143:$B$145</definedName>
    <definedName name="Surface_cover">#REF!</definedName>
    <definedName name="TP_availability_factor" localSheetId="2">'VT P Index  Ver. 6.1'!$C$46</definedName>
    <definedName name="TP_availability_factor">#REF!</definedName>
    <definedName name="TP_Intercept" localSheetId="5">#REF!</definedName>
    <definedName name="TP_Intercept" localSheetId="2">'VT P Index  Ver. 6.1'!$C$44</definedName>
    <definedName name="TP_Intercept">'[2]VT P Index  Draft 5 9-10-03'!$C$33</definedName>
    <definedName name="TP_maximum" localSheetId="0">'[2]VT P Index  Draft 5   12-2-03'!$C$35</definedName>
    <definedName name="TP_maximum" localSheetId="6">'[2]VT P Index  Draft 5   12-2-03'!$C$35</definedName>
    <definedName name="TP_maximum" localSheetId="5">#REF!</definedName>
    <definedName name="TP_maximum" localSheetId="4">'[2]VT P Index  Draft 5   12-2-03'!$C$35</definedName>
    <definedName name="TP_maximum" localSheetId="2">'VT P Index  Ver. 6.1'!$C$45</definedName>
    <definedName name="TP_maximum">'[2]VT P Index  Draft 5   12-2-03'!$C$35</definedName>
    <definedName name="TP_Slope" localSheetId="5">#REF!</definedName>
    <definedName name="TP_Slope" localSheetId="2">'VT P Index  Ver. 6.1'!$C$43</definedName>
    <definedName name="TP_Slope">'[2]VT P Index  Draft 5 9-10-03'!$C$32</definedName>
    <definedName name="Uptake" localSheetId="5">#REF!</definedName>
    <definedName name="Uptake" localSheetId="2">'VT P Index  Ver. 6.1'!$D$147:$D$154</definedName>
    <definedName name="Uptake">'[2]VT P Index  Draft 5   12-2-03'!$D$122:$D$127</definedName>
    <definedName name="Vegetation_type" localSheetId="2">'VT P Index  Ver. 6.1'!$B$147:$B$154</definedName>
    <definedName name="Vegetation_type">#REF!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13" i="31539" l="1"/>
  <c r="L24" i="31539" l="1"/>
  <c r="G151" i="31543" l="1"/>
  <c r="H151" i="31543"/>
  <c r="I151" i="31543"/>
  <c r="J151" i="31543"/>
  <c r="K151" i="31543"/>
  <c r="L151" i="31543"/>
  <c r="M151" i="31543"/>
  <c r="N151" i="31543"/>
  <c r="O151" i="31543"/>
  <c r="P151" i="31543"/>
  <c r="Q151" i="31543"/>
  <c r="R151" i="31543"/>
  <c r="S151" i="31543"/>
  <c r="T151" i="31543"/>
  <c r="U151" i="31543"/>
  <c r="V151" i="31543"/>
  <c r="W151" i="31543"/>
  <c r="X151" i="31543"/>
  <c r="Y151" i="31543"/>
  <c r="Z151" i="31543"/>
  <c r="AA151" i="31543"/>
  <c r="AB151" i="31543"/>
  <c r="AC151" i="31543"/>
  <c r="AD151" i="31543"/>
  <c r="AE151" i="31543"/>
  <c r="AF151" i="31543"/>
  <c r="AG151" i="31543"/>
  <c r="AH151" i="31543"/>
  <c r="AI151" i="31543"/>
  <c r="AJ151" i="31543"/>
  <c r="AK151" i="31543"/>
  <c r="AL151" i="31543"/>
  <c r="AM151" i="31543"/>
  <c r="AN151" i="31543"/>
  <c r="AO151" i="31543"/>
  <c r="AP151" i="31543"/>
  <c r="AQ151" i="31543"/>
  <c r="AR151" i="31543"/>
  <c r="AS151" i="31543"/>
  <c r="AT151" i="31543"/>
  <c r="AU151" i="31543"/>
  <c r="AV151" i="31543"/>
  <c r="AW151" i="31543"/>
  <c r="AX151" i="31543"/>
  <c r="AY151" i="31543"/>
  <c r="AZ151" i="31543"/>
  <c r="BA151" i="31543"/>
  <c r="BB151" i="31543"/>
  <c r="BC151" i="31543"/>
  <c r="G152" i="31543"/>
  <c r="H152" i="31543"/>
  <c r="I152" i="31543"/>
  <c r="J152" i="31543"/>
  <c r="K152" i="31543"/>
  <c r="L152" i="31543"/>
  <c r="M152" i="31543"/>
  <c r="N152" i="31543"/>
  <c r="O152" i="31543"/>
  <c r="P152" i="31543"/>
  <c r="Q152" i="31543"/>
  <c r="R152" i="31543"/>
  <c r="S152" i="31543"/>
  <c r="T152" i="31543"/>
  <c r="U152" i="31543"/>
  <c r="V152" i="31543"/>
  <c r="W152" i="31543"/>
  <c r="X152" i="31543"/>
  <c r="Y152" i="31543"/>
  <c r="Z152" i="31543"/>
  <c r="AA152" i="31543"/>
  <c r="AB152" i="31543"/>
  <c r="AC152" i="31543"/>
  <c r="AD152" i="31543"/>
  <c r="AE152" i="31543"/>
  <c r="AF152" i="31543"/>
  <c r="AG152" i="31543"/>
  <c r="AH152" i="31543"/>
  <c r="AI152" i="31543"/>
  <c r="AJ152" i="31543"/>
  <c r="AK152" i="31543"/>
  <c r="AL152" i="31543"/>
  <c r="AM152" i="31543"/>
  <c r="AN152" i="31543"/>
  <c r="AO152" i="31543"/>
  <c r="AP152" i="31543"/>
  <c r="AQ152" i="31543"/>
  <c r="AR152" i="31543"/>
  <c r="AS152" i="31543"/>
  <c r="AT152" i="31543"/>
  <c r="AU152" i="31543"/>
  <c r="AV152" i="31543"/>
  <c r="AW152" i="31543"/>
  <c r="AX152" i="31543"/>
  <c r="AY152" i="31543"/>
  <c r="AZ152" i="31543"/>
  <c r="BA152" i="31543"/>
  <c r="BB152" i="31543"/>
  <c r="BC152" i="31543"/>
  <c r="F152" i="31543"/>
  <c r="F151" i="31543"/>
  <c r="G11" i="31543" l="1"/>
  <c r="H11" i="31543"/>
  <c r="I11" i="31543"/>
  <c r="J11" i="31543"/>
  <c r="K11" i="31543"/>
  <c r="L11" i="31543"/>
  <c r="M11" i="31543"/>
  <c r="N11" i="31543"/>
  <c r="O11" i="31543"/>
  <c r="P11" i="31543"/>
  <c r="Q11" i="31543"/>
  <c r="R11" i="31543"/>
  <c r="S11" i="31543"/>
  <c r="T11" i="31543"/>
  <c r="U11" i="31543"/>
  <c r="V11" i="31543"/>
  <c r="W11" i="31543"/>
  <c r="X11" i="31543"/>
  <c r="Y11" i="31543"/>
  <c r="Z11" i="31543"/>
  <c r="AA11" i="31543"/>
  <c r="AB11" i="31543"/>
  <c r="AC11" i="31543"/>
  <c r="AD11" i="31543"/>
  <c r="AE11" i="31543"/>
  <c r="AF11" i="31543"/>
  <c r="AG11" i="31543"/>
  <c r="AH11" i="31543"/>
  <c r="AI11" i="31543"/>
  <c r="AJ11" i="31543"/>
  <c r="AK11" i="31543"/>
  <c r="AL11" i="31543"/>
  <c r="AM11" i="31543"/>
  <c r="AN11" i="31543"/>
  <c r="AO11" i="31543"/>
  <c r="AP11" i="31543"/>
  <c r="AQ11" i="31543"/>
  <c r="AR11" i="31543"/>
  <c r="AS11" i="31543"/>
  <c r="AT11" i="31543"/>
  <c r="AU11" i="31543"/>
  <c r="AV11" i="31543"/>
  <c r="AW11" i="31543"/>
  <c r="AX11" i="31543"/>
  <c r="AY11" i="31543"/>
  <c r="AZ11" i="31543"/>
  <c r="BA11" i="31543"/>
  <c r="BB11" i="31543"/>
  <c r="BC11" i="31543"/>
  <c r="G47" i="31543" l="1"/>
  <c r="H47" i="31543"/>
  <c r="I47" i="31543"/>
  <c r="J47" i="31543"/>
  <c r="J64" i="31543" s="1"/>
  <c r="K47" i="31543"/>
  <c r="L47" i="31543"/>
  <c r="M47" i="31543"/>
  <c r="N47" i="31543"/>
  <c r="N64" i="31543" s="1"/>
  <c r="O47" i="31543"/>
  <c r="P47" i="31543"/>
  <c r="Q47" i="31543"/>
  <c r="R47" i="31543"/>
  <c r="R64" i="31543" s="1"/>
  <c r="S47" i="31543"/>
  <c r="T47" i="31543"/>
  <c r="U47" i="31543"/>
  <c r="V47" i="31543"/>
  <c r="V64" i="31543" s="1"/>
  <c r="W47" i="31543"/>
  <c r="X47" i="31543"/>
  <c r="Y47" i="31543"/>
  <c r="Z47" i="31543"/>
  <c r="Z64" i="31543" s="1"/>
  <c r="AA47" i="31543"/>
  <c r="AB47" i="31543"/>
  <c r="AC47" i="31543"/>
  <c r="AD47" i="31543"/>
  <c r="AD64" i="31543" s="1"/>
  <c r="AE47" i="31543"/>
  <c r="AF47" i="31543"/>
  <c r="AG47" i="31543"/>
  <c r="AH47" i="31543"/>
  <c r="AH64" i="31543" s="1"/>
  <c r="AI47" i="31543"/>
  <c r="AJ47" i="31543"/>
  <c r="AK47" i="31543"/>
  <c r="AL47" i="31543"/>
  <c r="AL64" i="31543" s="1"/>
  <c r="AM47" i="31543"/>
  <c r="AN47" i="31543"/>
  <c r="AO47" i="31543"/>
  <c r="AP47" i="31543"/>
  <c r="AP64" i="31543" s="1"/>
  <c r="AQ47" i="31543"/>
  <c r="AR47" i="31543"/>
  <c r="AS47" i="31543"/>
  <c r="AT47" i="31543"/>
  <c r="AT64" i="31543" s="1"/>
  <c r="AU47" i="31543"/>
  <c r="AV47" i="31543"/>
  <c r="AW47" i="31543"/>
  <c r="AX47" i="31543"/>
  <c r="AX64" i="31543" s="1"/>
  <c r="AY47" i="31543"/>
  <c r="AZ47" i="31543"/>
  <c r="BA47" i="31543"/>
  <c r="BB47" i="31543"/>
  <c r="BB64" i="31543" s="1"/>
  <c r="BC47" i="31543"/>
  <c r="G49" i="31543"/>
  <c r="G138" i="31543" s="1"/>
  <c r="H49" i="31543"/>
  <c r="H84" i="31543" s="1"/>
  <c r="I49" i="31543"/>
  <c r="I138" i="31543" s="1"/>
  <c r="J49" i="31543"/>
  <c r="J84" i="31543" s="1"/>
  <c r="K49" i="31543"/>
  <c r="K84" i="31543" s="1"/>
  <c r="L49" i="31543"/>
  <c r="L138" i="31543" s="1"/>
  <c r="M49" i="31543"/>
  <c r="M138" i="31543" s="1"/>
  <c r="N49" i="31543"/>
  <c r="O49" i="31543"/>
  <c r="O138" i="31543" s="1"/>
  <c r="P49" i="31543"/>
  <c r="P84" i="31543" s="1"/>
  <c r="Q49" i="31543"/>
  <c r="Q138" i="31543" s="1"/>
  <c r="R49" i="31543"/>
  <c r="S49" i="31543"/>
  <c r="S84" i="31543" s="1"/>
  <c r="T49" i="31543"/>
  <c r="T84" i="31543" s="1"/>
  <c r="U49" i="31543"/>
  <c r="U138" i="31543" s="1"/>
  <c r="V49" i="31543"/>
  <c r="V84" i="31543" s="1"/>
  <c r="W49" i="31543"/>
  <c r="W138" i="31543" s="1"/>
  <c r="X49" i="31543"/>
  <c r="X84" i="31543" s="1"/>
  <c r="Y49" i="31543"/>
  <c r="Y138" i="31543" s="1"/>
  <c r="Z49" i="31543"/>
  <c r="AA49" i="31543"/>
  <c r="AA84" i="31543" s="1"/>
  <c r="AB49" i="31543"/>
  <c r="AB84" i="31543" s="1"/>
  <c r="AC49" i="31543"/>
  <c r="AC138" i="31543" s="1"/>
  <c r="AD49" i="31543"/>
  <c r="AE49" i="31543"/>
  <c r="AE138" i="31543" s="1"/>
  <c r="AF49" i="31543"/>
  <c r="AF84" i="31543" s="1"/>
  <c r="AG49" i="31543"/>
  <c r="AG138" i="31543" s="1"/>
  <c r="AH49" i="31543"/>
  <c r="AI49" i="31543"/>
  <c r="AI84" i="31543" s="1"/>
  <c r="AJ49" i="31543"/>
  <c r="AJ84" i="31543" s="1"/>
  <c r="AK49" i="31543"/>
  <c r="AK138" i="31543" s="1"/>
  <c r="AL49" i="31543"/>
  <c r="AM49" i="31543"/>
  <c r="AM138" i="31543" s="1"/>
  <c r="AN49" i="31543"/>
  <c r="AN84" i="31543" s="1"/>
  <c r="AO49" i="31543"/>
  <c r="AO138" i="31543" s="1"/>
  <c r="AP49" i="31543"/>
  <c r="AQ49" i="31543"/>
  <c r="AQ84" i="31543" s="1"/>
  <c r="AR49" i="31543"/>
  <c r="AR84" i="31543" s="1"/>
  <c r="AS49" i="31543"/>
  <c r="AS138" i="31543" s="1"/>
  <c r="AT49" i="31543"/>
  <c r="AU49" i="31543"/>
  <c r="AU138" i="31543" s="1"/>
  <c r="AV49" i="31543"/>
  <c r="AV84" i="31543" s="1"/>
  <c r="AW49" i="31543"/>
  <c r="AW138" i="31543" s="1"/>
  <c r="AX49" i="31543"/>
  <c r="AY49" i="31543"/>
  <c r="AY84" i="31543" s="1"/>
  <c r="AZ49" i="31543"/>
  <c r="AZ84" i="31543" s="1"/>
  <c r="BA49" i="31543"/>
  <c r="BA138" i="31543" s="1"/>
  <c r="BB49" i="31543"/>
  <c r="BC49" i="31543"/>
  <c r="BC138" i="31543" s="1"/>
  <c r="G50" i="31543"/>
  <c r="H50" i="31543"/>
  <c r="I50" i="31543"/>
  <c r="J50" i="31543"/>
  <c r="K50" i="31543"/>
  <c r="L50" i="31543"/>
  <c r="M50" i="31543"/>
  <c r="N50" i="31543"/>
  <c r="O50" i="31543"/>
  <c r="P50" i="31543"/>
  <c r="Q50" i="31543"/>
  <c r="R50" i="31543"/>
  <c r="S50" i="31543"/>
  <c r="T50" i="31543"/>
  <c r="U50" i="31543"/>
  <c r="V50" i="31543"/>
  <c r="W50" i="31543"/>
  <c r="X50" i="31543"/>
  <c r="Y50" i="31543"/>
  <c r="Z50" i="31543"/>
  <c r="AA50" i="31543"/>
  <c r="AB50" i="31543"/>
  <c r="AC50" i="31543"/>
  <c r="AD50" i="31543"/>
  <c r="AE50" i="31543"/>
  <c r="AF50" i="31543"/>
  <c r="AG50" i="31543"/>
  <c r="AH50" i="31543"/>
  <c r="AI50" i="31543"/>
  <c r="AJ50" i="31543"/>
  <c r="AK50" i="31543"/>
  <c r="AL50" i="31543"/>
  <c r="AM50" i="31543"/>
  <c r="AN50" i="31543"/>
  <c r="AO50" i="31543"/>
  <c r="AP50" i="31543"/>
  <c r="AQ50" i="31543"/>
  <c r="AR50" i="31543"/>
  <c r="AS50" i="31543"/>
  <c r="AT50" i="31543"/>
  <c r="AU50" i="31543"/>
  <c r="AV50" i="31543"/>
  <c r="AW50" i="31543"/>
  <c r="AX50" i="31543"/>
  <c r="AY50" i="31543"/>
  <c r="AZ50" i="31543"/>
  <c r="BA50" i="31543"/>
  <c r="BB50" i="31543"/>
  <c r="BC50" i="31543"/>
  <c r="G61" i="31543"/>
  <c r="H61" i="31543"/>
  <c r="I61" i="31543"/>
  <c r="J61" i="31543"/>
  <c r="K61" i="31543"/>
  <c r="L61" i="31543"/>
  <c r="M61" i="31543"/>
  <c r="N61" i="31543"/>
  <c r="O61" i="31543"/>
  <c r="P61" i="31543"/>
  <c r="Q61" i="31543"/>
  <c r="R61" i="31543"/>
  <c r="S61" i="31543"/>
  <c r="T61" i="31543"/>
  <c r="U61" i="31543"/>
  <c r="V61" i="31543"/>
  <c r="W61" i="31543"/>
  <c r="X61" i="31543"/>
  <c r="Y61" i="31543"/>
  <c r="Z61" i="31543"/>
  <c r="AA61" i="31543"/>
  <c r="AB61" i="31543"/>
  <c r="AC61" i="31543"/>
  <c r="AD61" i="31543"/>
  <c r="AE61" i="31543"/>
  <c r="AF61" i="31543"/>
  <c r="AG61" i="31543"/>
  <c r="AH61" i="31543"/>
  <c r="AI61" i="31543"/>
  <c r="AJ61" i="31543"/>
  <c r="AK61" i="31543"/>
  <c r="AL61" i="31543"/>
  <c r="AM61" i="31543"/>
  <c r="AN61" i="31543"/>
  <c r="AO61" i="31543"/>
  <c r="AP61" i="31543"/>
  <c r="AQ61" i="31543"/>
  <c r="AR61" i="31543"/>
  <c r="AS61" i="31543"/>
  <c r="AT61" i="31543"/>
  <c r="AU61" i="31543"/>
  <c r="AV61" i="31543"/>
  <c r="AW61" i="31543"/>
  <c r="AX61" i="31543"/>
  <c r="AY61" i="31543"/>
  <c r="AZ61" i="31543"/>
  <c r="BA61" i="31543"/>
  <c r="BB61" i="31543"/>
  <c r="BC61" i="31543"/>
  <c r="G63" i="31543"/>
  <c r="H63" i="31543"/>
  <c r="I63" i="31543"/>
  <c r="J63" i="31543"/>
  <c r="K63" i="31543"/>
  <c r="L63" i="31543"/>
  <c r="M63" i="31543"/>
  <c r="N63" i="31543"/>
  <c r="O63" i="31543"/>
  <c r="P63" i="31543"/>
  <c r="Q63" i="31543"/>
  <c r="R63" i="31543"/>
  <c r="S63" i="31543"/>
  <c r="T63" i="31543"/>
  <c r="U63" i="31543"/>
  <c r="V63" i="31543"/>
  <c r="W63" i="31543"/>
  <c r="X63" i="31543"/>
  <c r="Y63" i="31543"/>
  <c r="Z63" i="31543"/>
  <c r="AA63" i="31543"/>
  <c r="AB63" i="31543"/>
  <c r="AC63" i="31543"/>
  <c r="AD63" i="31543"/>
  <c r="AE63" i="31543"/>
  <c r="AF63" i="31543"/>
  <c r="AG63" i="31543"/>
  <c r="AH63" i="31543"/>
  <c r="AI63" i="31543"/>
  <c r="AJ63" i="31543"/>
  <c r="AK63" i="31543"/>
  <c r="AL63" i="31543"/>
  <c r="AM63" i="31543"/>
  <c r="AN63" i="31543"/>
  <c r="AO63" i="31543"/>
  <c r="AP63" i="31543"/>
  <c r="AQ63" i="31543"/>
  <c r="AR63" i="31543"/>
  <c r="AS63" i="31543"/>
  <c r="AT63" i="31543"/>
  <c r="AU63" i="31543"/>
  <c r="AV63" i="31543"/>
  <c r="AW63" i="31543"/>
  <c r="AX63" i="31543"/>
  <c r="AY63" i="31543"/>
  <c r="AZ63" i="31543"/>
  <c r="BA63" i="31543"/>
  <c r="BB63" i="31543"/>
  <c r="BC63" i="31543"/>
  <c r="G64" i="31543"/>
  <c r="H64" i="31543"/>
  <c r="I64" i="31543"/>
  <c r="K64" i="31543"/>
  <c r="L64" i="31543"/>
  <c r="M64" i="31543"/>
  <c r="O64" i="31543"/>
  <c r="P64" i="31543"/>
  <c r="Q64" i="31543"/>
  <c r="S64" i="31543"/>
  <c r="T64" i="31543"/>
  <c r="U64" i="31543"/>
  <c r="W64" i="31543"/>
  <c r="X64" i="31543"/>
  <c r="Y64" i="31543"/>
  <c r="AA64" i="31543"/>
  <c r="AB64" i="31543"/>
  <c r="AC64" i="31543"/>
  <c r="AE64" i="31543"/>
  <c r="AF64" i="31543"/>
  <c r="AG64" i="31543"/>
  <c r="AI64" i="31543"/>
  <c r="AJ64" i="31543"/>
  <c r="AK64" i="31543"/>
  <c r="AM64" i="31543"/>
  <c r="AN64" i="31543"/>
  <c r="AO64" i="31543"/>
  <c r="AQ64" i="31543"/>
  <c r="AR64" i="31543"/>
  <c r="AS64" i="31543"/>
  <c r="AU64" i="31543"/>
  <c r="AV64" i="31543"/>
  <c r="AW64" i="31543"/>
  <c r="AY64" i="31543"/>
  <c r="AZ64" i="31543"/>
  <c r="BA64" i="31543"/>
  <c r="BC64" i="31543"/>
  <c r="G65" i="31543"/>
  <c r="H65" i="31543"/>
  <c r="I65" i="31543"/>
  <c r="J65" i="31543"/>
  <c r="K65" i="31543"/>
  <c r="L65" i="31543"/>
  <c r="M65" i="31543"/>
  <c r="N65" i="31543"/>
  <c r="O65" i="31543"/>
  <c r="P65" i="31543"/>
  <c r="Q65" i="31543"/>
  <c r="R65" i="31543"/>
  <c r="S65" i="31543"/>
  <c r="T65" i="31543"/>
  <c r="U65" i="31543"/>
  <c r="V65" i="31543"/>
  <c r="W65" i="31543"/>
  <c r="X65" i="31543"/>
  <c r="Y65" i="31543"/>
  <c r="Z65" i="31543"/>
  <c r="AA65" i="31543"/>
  <c r="AB65" i="31543"/>
  <c r="AC65" i="31543"/>
  <c r="AD65" i="31543"/>
  <c r="AE65" i="31543"/>
  <c r="AF65" i="31543"/>
  <c r="AG65" i="31543"/>
  <c r="AH65" i="31543"/>
  <c r="AI65" i="31543"/>
  <c r="AJ65" i="31543"/>
  <c r="AK65" i="31543"/>
  <c r="AL65" i="31543"/>
  <c r="AM65" i="31543"/>
  <c r="AN65" i="31543"/>
  <c r="AO65" i="31543"/>
  <c r="AP65" i="31543"/>
  <c r="AQ65" i="31543"/>
  <c r="AR65" i="31543"/>
  <c r="AS65" i="31543"/>
  <c r="AT65" i="31543"/>
  <c r="AU65" i="31543"/>
  <c r="AV65" i="31543"/>
  <c r="AW65" i="31543"/>
  <c r="AX65" i="31543"/>
  <c r="AY65" i="31543"/>
  <c r="AZ65" i="31543"/>
  <c r="BA65" i="31543"/>
  <c r="BB65" i="31543"/>
  <c r="BC65" i="31543"/>
  <c r="G66" i="31543"/>
  <c r="H66" i="31543"/>
  <c r="I66" i="31543"/>
  <c r="J66" i="31543"/>
  <c r="K66" i="31543"/>
  <c r="L66" i="31543"/>
  <c r="M66" i="31543"/>
  <c r="N66" i="31543"/>
  <c r="O66" i="31543"/>
  <c r="P66" i="31543"/>
  <c r="Q66" i="31543"/>
  <c r="R66" i="31543"/>
  <c r="S66" i="31543"/>
  <c r="T66" i="31543"/>
  <c r="U66" i="31543"/>
  <c r="V66" i="31543"/>
  <c r="W66" i="31543"/>
  <c r="X66" i="31543"/>
  <c r="Y66" i="31543"/>
  <c r="Z66" i="31543"/>
  <c r="AA66" i="31543"/>
  <c r="AB66" i="31543"/>
  <c r="AC66" i="31543"/>
  <c r="AC67" i="31543" s="1"/>
  <c r="AD66" i="31543"/>
  <c r="AE66" i="31543"/>
  <c r="AF66" i="31543"/>
  <c r="AG66" i="31543"/>
  <c r="AG67" i="31543" s="1"/>
  <c r="AH66" i="31543"/>
  <c r="AI66" i="31543"/>
  <c r="AJ66" i="31543"/>
  <c r="AK66" i="31543"/>
  <c r="AL66" i="31543"/>
  <c r="AM66" i="31543"/>
  <c r="AN66" i="31543"/>
  <c r="AO66" i="31543"/>
  <c r="AP66" i="31543"/>
  <c r="AQ66" i="31543"/>
  <c r="AR66" i="31543"/>
  <c r="AS66" i="31543"/>
  <c r="AS67" i="31543" s="1"/>
  <c r="AT66" i="31543"/>
  <c r="AU66" i="31543"/>
  <c r="AV66" i="31543"/>
  <c r="AW66" i="31543"/>
  <c r="AW67" i="31543" s="1"/>
  <c r="AX66" i="31543"/>
  <c r="AY66" i="31543"/>
  <c r="AZ66" i="31543"/>
  <c r="BA66" i="31543"/>
  <c r="BA67" i="31543" s="1"/>
  <c r="BB66" i="31543"/>
  <c r="BC66" i="31543"/>
  <c r="G68" i="31543"/>
  <c r="H68" i="31543"/>
  <c r="I68" i="31543"/>
  <c r="J68" i="31543"/>
  <c r="K68" i="31543"/>
  <c r="L68" i="31543"/>
  <c r="M68" i="31543"/>
  <c r="N68" i="31543"/>
  <c r="O68" i="31543"/>
  <c r="P68" i="31543"/>
  <c r="Q68" i="31543"/>
  <c r="R68" i="31543"/>
  <c r="S68" i="31543"/>
  <c r="T68" i="31543"/>
  <c r="U68" i="31543"/>
  <c r="V68" i="31543"/>
  <c r="W68" i="31543"/>
  <c r="X68" i="31543"/>
  <c r="Y68" i="31543"/>
  <c r="Z68" i="31543"/>
  <c r="AA68" i="31543"/>
  <c r="AB68" i="31543"/>
  <c r="AC68" i="31543"/>
  <c r="AD68" i="31543"/>
  <c r="AE68" i="31543"/>
  <c r="AF68" i="31543"/>
  <c r="AG68" i="31543"/>
  <c r="AH68" i="31543"/>
  <c r="AI68" i="31543"/>
  <c r="AJ68" i="31543"/>
  <c r="AK68" i="31543"/>
  <c r="AL68" i="31543"/>
  <c r="AM68" i="31543"/>
  <c r="AN68" i="31543"/>
  <c r="AO68" i="31543"/>
  <c r="AP68" i="31543"/>
  <c r="AQ68" i="31543"/>
  <c r="AR68" i="31543"/>
  <c r="AS68" i="31543"/>
  <c r="AT68" i="31543"/>
  <c r="AU68" i="31543"/>
  <c r="AV68" i="31543"/>
  <c r="AW68" i="31543"/>
  <c r="AX68" i="31543"/>
  <c r="AY68" i="31543"/>
  <c r="AZ68" i="31543"/>
  <c r="BA68" i="31543"/>
  <c r="BB68" i="31543"/>
  <c r="BC68" i="31543"/>
  <c r="G72" i="31543"/>
  <c r="H72" i="31543"/>
  <c r="I72" i="31543"/>
  <c r="J72" i="31543"/>
  <c r="K72" i="31543"/>
  <c r="L72" i="31543"/>
  <c r="M72" i="31543"/>
  <c r="N72" i="31543"/>
  <c r="O72" i="31543"/>
  <c r="P72" i="31543"/>
  <c r="Q72" i="31543"/>
  <c r="R72" i="31543"/>
  <c r="S72" i="31543"/>
  <c r="T72" i="31543"/>
  <c r="U72" i="31543"/>
  <c r="V72" i="31543"/>
  <c r="W72" i="31543"/>
  <c r="X72" i="31543"/>
  <c r="Y72" i="31543"/>
  <c r="Z72" i="31543"/>
  <c r="AA72" i="31543"/>
  <c r="AB72" i="31543"/>
  <c r="AC72" i="31543"/>
  <c r="AD72" i="31543"/>
  <c r="AE72" i="31543"/>
  <c r="AF72" i="31543"/>
  <c r="AG72" i="31543"/>
  <c r="AH72" i="31543"/>
  <c r="AI72" i="31543"/>
  <c r="AJ72" i="31543"/>
  <c r="AK72" i="31543"/>
  <c r="AL72" i="31543"/>
  <c r="AM72" i="31543"/>
  <c r="AN72" i="31543"/>
  <c r="AO72" i="31543"/>
  <c r="AP72" i="31543"/>
  <c r="AQ72" i="31543"/>
  <c r="AR72" i="31543"/>
  <c r="AS72" i="31543"/>
  <c r="AT72" i="31543"/>
  <c r="AU72" i="31543"/>
  <c r="AV72" i="31543"/>
  <c r="AW72" i="31543"/>
  <c r="AX72" i="31543"/>
  <c r="AY72" i="31543"/>
  <c r="AZ72" i="31543"/>
  <c r="BA72" i="31543"/>
  <c r="BB72" i="31543"/>
  <c r="BC72" i="31543"/>
  <c r="N84" i="31543"/>
  <c r="R84" i="31543"/>
  <c r="Z84" i="31543"/>
  <c r="AD84" i="31543"/>
  <c r="AH84" i="31543"/>
  <c r="AL84" i="31543"/>
  <c r="AP84" i="31543"/>
  <c r="AT84" i="31543"/>
  <c r="AX84" i="31543"/>
  <c r="BB84" i="31543"/>
  <c r="G85" i="31543"/>
  <c r="H85" i="31543"/>
  <c r="I85" i="31543"/>
  <c r="J85" i="31543"/>
  <c r="K85" i="31543"/>
  <c r="L85" i="31543"/>
  <c r="M85" i="31543"/>
  <c r="N85" i="31543"/>
  <c r="N155" i="31543" s="1"/>
  <c r="O85" i="31543"/>
  <c r="P85" i="31543"/>
  <c r="Q85" i="31543"/>
  <c r="R85" i="31543"/>
  <c r="S85" i="31543"/>
  <c r="T85" i="31543"/>
  <c r="U85" i="31543"/>
  <c r="V85" i="31543"/>
  <c r="V155" i="31543" s="1"/>
  <c r="W85" i="31543"/>
  <c r="X85" i="31543"/>
  <c r="Y85" i="31543"/>
  <c r="Z85" i="31543"/>
  <c r="AA85" i="31543"/>
  <c r="AB85" i="31543"/>
  <c r="AC85" i="31543"/>
  <c r="AD85" i="31543"/>
  <c r="AD155" i="31543" s="1"/>
  <c r="AE85" i="31543"/>
  <c r="AF85" i="31543"/>
  <c r="AG85" i="31543"/>
  <c r="AH85" i="31543"/>
  <c r="AI85" i="31543"/>
  <c r="AJ85" i="31543"/>
  <c r="AK85" i="31543"/>
  <c r="AL85" i="31543"/>
  <c r="AL155" i="31543" s="1"/>
  <c r="AM85" i="31543"/>
  <c r="AN85" i="31543"/>
  <c r="AO85" i="31543"/>
  <c r="AP85" i="31543"/>
  <c r="AQ85" i="31543"/>
  <c r="AR85" i="31543"/>
  <c r="AS85" i="31543"/>
  <c r="AT85" i="31543"/>
  <c r="AT155" i="31543" s="1"/>
  <c r="AU85" i="31543"/>
  <c r="AV85" i="31543"/>
  <c r="AW85" i="31543"/>
  <c r="AX85" i="31543"/>
  <c r="AY85" i="31543"/>
  <c r="AZ85" i="31543"/>
  <c r="BA85" i="31543"/>
  <c r="BB85" i="31543"/>
  <c r="BB155" i="31543" s="1"/>
  <c r="BC85" i="31543"/>
  <c r="G86" i="31543"/>
  <c r="H86" i="31543"/>
  <c r="I86" i="31543"/>
  <c r="J86" i="31543"/>
  <c r="K86" i="31543"/>
  <c r="K155" i="31543" s="1"/>
  <c r="L86" i="31543"/>
  <c r="M86" i="31543"/>
  <c r="N86" i="31543"/>
  <c r="O86" i="31543"/>
  <c r="P86" i="31543"/>
  <c r="Q86" i="31543"/>
  <c r="R86" i="31543"/>
  <c r="S86" i="31543"/>
  <c r="T86" i="31543"/>
  <c r="U86" i="31543"/>
  <c r="V86" i="31543"/>
  <c r="W86" i="31543"/>
  <c r="X86" i="31543"/>
  <c r="Y86" i="31543"/>
  <c r="Z86" i="31543"/>
  <c r="AA86" i="31543"/>
  <c r="AA155" i="31543" s="1"/>
  <c r="AB86" i="31543"/>
  <c r="AC86" i="31543"/>
  <c r="AD86" i="31543"/>
  <c r="AE86" i="31543"/>
  <c r="AF86" i="31543"/>
  <c r="AG86" i="31543"/>
  <c r="AH86" i="31543"/>
  <c r="AI86" i="31543"/>
  <c r="AI155" i="31543" s="1"/>
  <c r="AJ86" i="31543"/>
  <c r="AK86" i="31543"/>
  <c r="AL86" i="31543"/>
  <c r="AM86" i="31543"/>
  <c r="AN86" i="31543"/>
  <c r="AO86" i="31543"/>
  <c r="AP86" i="31543"/>
  <c r="AQ86" i="31543"/>
  <c r="AQ155" i="31543" s="1"/>
  <c r="AR86" i="31543"/>
  <c r="AS86" i="31543"/>
  <c r="AT86" i="31543"/>
  <c r="AU86" i="31543"/>
  <c r="AV86" i="31543"/>
  <c r="AW86" i="31543"/>
  <c r="AX86" i="31543"/>
  <c r="AY86" i="31543"/>
  <c r="AZ86" i="31543"/>
  <c r="BA86" i="31543"/>
  <c r="BB86" i="31543"/>
  <c r="BC86" i="31543"/>
  <c r="G87" i="31543"/>
  <c r="G52" i="31543" s="1"/>
  <c r="H87" i="31543"/>
  <c r="H52" i="31543" s="1"/>
  <c r="I87" i="31543"/>
  <c r="I52" i="31543" s="1"/>
  <c r="J87" i="31543"/>
  <c r="J52" i="31543" s="1"/>
  <c r="K87" i="31543"/>
  <c r="K52" i="31543" s="1"/>
  <c r="L87" i="31543"/>
  <c r="L52" i="31543" s="1"/>
  <c r="M87" i="31543"/>
  <c r="M52" i="31543" s="1"/>
  <c r="N87" i="31543"/>
  <c r="N52" i="31543" s="1"/>
  <c r="O87" i="31543"/>
  <c r="O52" i="31543" s="1"/>
  <c r="P87" i="31543"/>
  <c r="P52" i="31543" s="1"/>
  <c r="Q87" i="31543"/>
  <c r="Q52" i="31543" s="1"/>
  <c r="R87" i="31543"/>
  <c r="R52" i="31543" s="1"/>
  <c r="S87" i="31543"/>
  <c r="S52" i="31543" s="1"/>
  <c r="T87" i="31543"/>
  <c r="T52" i="31543" s="1"/>
  <c r="U87" i="31543"/>
  <c r="U52" i="31543" s="1"/>
  <c r="V87" i="31543"/>
  <c r="V52" i="31543" s="1"/>
  <c r="W87" i="31543"/>
  <c r="W52" i="31543" s="1"/>
  <c r="X87" i="31543"/>
  <c r="X52" i="31543" s="1"/>
  <c r="Y87" i="31543"/>
  <c r="Y52" i="31543" s="1"/>
  <c r="Z87" i="31543"/>
  <c r="Z52" i="31543" s="1"/>
  <c r="AA87" i="31543"/>
  <c r="AA52" i="31543" s="1"/>
  <c r="AB87" i="31543"/>
  <c r="AB52" i="31543" s="1"/>
  <c r="AC87" i="31543"/>
  <c r="AC52" i="31543" s="1"/>
  <c r="AD87" i="31543"/>
  <c r="AD52" i="31543" s="1"/>
  <c r="AE87" i="31543"/>
  <c r="AE52" i="31543" s="1"/>
  <c r="AF87" i="31543"/>
  <c r="AF52" i="31543" s="1"/>
  <c r="AG87" i="31543"/>
  <c r="AG52" i="31543" s="1"/>
  <c r="AH87" i="31543"/>
  <c r="AH52" i="31543" s="1"/>
  <c r="AI87" i="31543"/>
  <c r="AI52" i="31543" s="1"/>
  <c r="AJ87" i="31543"/>
  <c r="AJ52" i="31543" s="1"/>
  <c r="AK87" i="31543"/>
  <c r="AK52" i="31543" s="1"/>
  <c r="AL87" i="31543"/>
  <c r="AL52" i="31543" s="1"/>
  <c r="AM87" i="31543"/>
  <c r="AM52" i="31543" s="1"/>
  <c r="AN87" i="31543"/>
  <c r="AN52" i="31543" s="1"/>
  <c r="AO87" i="31543"/>
  <c r="AO52" i="31543" s="1"/>
  <c r="AP87" i="31543"/>
  <c r="AP52" i="31543" s="1"/>
  <c r="AQ87" i="31543"/>
  <c r="AQ52" i="31543" s="1"/>
  <c r="AR87" i="31543"/>
  <c r="AR52" i="31543" s="1"/>
  <c r="AS87" i="31543"/>
  <c r="AS52" i="31543" s="1"/>
  <c r="AT87" i="31543"/>
  <c r="AT52" i="31543" s="1"/>
  <c r="AU87" i="31543"/>
  <c r="AU52" i="31543" s="1"/>
  <c r="AV87" i="31543"/>
  <c r="AV52" i="31543" s="1"/>
  <c r="AW87" i="31543"/>
  <c r="AW52" i="31543" s="1"/>
  <c r="AX87" i="31543"/>
  <c r="AX52" i="31543" s="1"/>
  <c r="AY87" i="31543"/>
  <c r="AY52" i="31543" s="1"/>
  <c r="AZ87" i="31543"/>
  <c r="AZ52" i="31543" s="1"/>
  <c r="BA87" i="31543"/>
  <c r="BA52" i="31543" s="1"/>
  <c r="BB87" i="31543"/>
  <c r="BB52" i="31543" s="1"/>
  <c r="BC87" i="31543"/>
  <c r="BC52" i="31543" s="1"/>
  <c r="G88" i="31543"/>
  <c r="H88" i="31543"/>
  <c r="I88" i="31543"/>
  <c r="J88" i="31543"/>
  <c r="K88" i="31543"/>
  <c r="L88" i="31543"/>
  <c r="M88" i="31543"/>
  <c r="N88" i="31543"/>
  <c r="O88" i="31543"/>
  <c r="P88" i="31543"/>
  <c r="Q88" i="31543"/>
  <c r="R88" i="31543"/>
  <c r="S88" i="31543"/>
  <c r="T88" i="31543"/>
  <c r="U88" i="31543"/>
  <c r="V88" i="31543"/>
  <c r="W88" i="31543"/>
  <c r="X88" i="31543"/>
  <c r="Y88" i="31543"/>
  <c r="Z88" i="31543"/>
  <c r="AA88" i="31543"/>
  <c r="AB88" i="31543"/>
  <c r="AC88" i="31543"/>
  <c r="AD88" i="31543"/>
  <c r="AE88" i="31543"/>
  <c r="AF88" i="31543"/>
  <c r="AG88" i="31543"/>
  <c r="AH88" i="31543"/>
  <c r="AI88" i="31543"/>
  <c r="AJ88" i="31543"/>
  <c r="AK88" i="31543"/>
  <c r="AL88" i="31543"/>
  <c r="AM88" i="31543"/>
  <c r="AN88" i="31543"/>
  <c r="AO88" i="31543"/>
  <c r="AP88" i="31543"/>
  <c r="AQ88" i="31543"/>
  <c r="AR88" i="31543"/>
  <c r="AS88" i="31543"/>
  <c r="AT88" i="31543"/>
  <c r="AU88" i="31543"/>
  <c r="AV88" i="31543"/>
  <c r="AW88" i="31543"/>
  <c r="AX88" i="31543"/>
  <c r="AY88" i="31543"/>
  <c r="AZ88" i="31543"/>
  <c r="BA88" i="31543"/>
  <c r="BB88" i="31543"/>
  <c r="BC88" i="31543"/>
  <c r="G90" i="31543"/>
  <c r="H90" i="31543"/>
  <c r="H103" i="31543" s="1"/>
  <c r="I90" i="31543"/>
  <c r="I103" i="31543" s="1"/>
  <c r="J90" i="31543"/>
  <c r="J93" i="31543" s="1"/>
  <c r="K90" i="31543"/>
  <c r="L90" i="31543"/>
  <c r="L103" i="31543" s="1"/>
  <c r="M90" i="31543"/>
  <c r="M93" i="31543" s="1"/>
  <c r="N90" i="31543"/>
  <c r="N93" i="31543" s="1"/>
  <c r="O90" i="31543"/>
  <c r="P90" i="31543"/>
  <c r="P103" i="31543" s="1"/>
  <c r="Q90" i="31543"/>
  <c r="Q93" i="31543" s="1"/>
  <c r="R90" i="31543"/>
  <c r="R93" i="31543" s="1"/>
  <c r="S90" i="31543"/>
  <c r="T90" i="31543"/>
  <c r="T103" i="31543" s="1"/>
  <c r="U90" i="31543"/>
  <c r="U113" i="31543" s="1"/>
  <c r="V90" i="31543"/>
  <c r="V93" i="31543" s="1"/>
  <c r="W90" i="31543"/>
  <c r="X90" i="31543"/>
  <c r="X103" i="31543" s="1"/>
  <c r="Y90" i="31543"/>
  <c r="Y93" i="31543" s="1"/>
  <c r="Z90" i="31543"/>
  <c r="Z93" i="31543" s="1"/>
  <c r="AA90" i="31543"/>
  <c r="AB90" i="31543"/>
  <c r="AB103" i="31543" s="1"/>
  <c r="AC90" i="31543"/>
  <c r="AC113" i="31543" s="1"/>
  <c r="AD90" i="31543"/>
  <c r="AD93" i="31543" s="1"/>
  <c r="AE90" i="31543"/>
  <c r="AF90" i="31543"/>
  <c r="AF103" i="31543" s="1"/>
  <c r="AG90" i="31543"/>
  <c r="AG127" i="31543" s="1"/>
  <c r="AH90" i="31543"/>
  <c r="AH93" i="31543" s="1"/>
  <c r="AI90" i="31543"/>
  <c r="AJ90" i="31543"/>
  <c r="AJ103" i="31543" s="1"/>
  <c r="AK90" i="31543"/>
  <c r="AK113" i="31543" s="1"/>
  <c r="AL90" i="31543"/>
  <c r="AL93" i="31543" s="1"/>
  <c r="AM90" i="31543"/>
  <c r="AN90" i="31543"/>
  <c r="AN103" i="31543" s="1"/>
  <c r="AO90" i="31543"/>
  <c r="AO93" i="31543" s="1"/>
  <c r="AP90" i="31543"/>
  <c r="AP93" i="31543" s="1"/>
  <c r="AQ90" i="31543"/>
  <c r="AR90" i="31543"/>
  <c r="AR103" i="31543" s="1"/>
  <c r="AS90" i="31543"/>
  <c r="AS103" i="31543" s="1"/>
  <c r="AT90" i="31543"/>
  <c r="AT93" i="31543" s="1"/>
  <c r="AU90" i="31543"/>
  <c r="AV90" i="31543"/>
  <c r="AV103" i="31543" s="1"/>
  <c r="AW90" i="31543"/>
  <c r="AW127" i="31543" s="1"/>
  <c r="AX90" i="31543"/>
  <c r="AX93" i="31543" s="1"/>
  <c r="AY90" i="31543"/>
  <c r="AZ90" i="31543"/>
  <c r="AZ103" i="31543" s="1"/>
  <c r="BA90" i="31543"/>
  <c r="BA93" i="31543" s="1"/>
  <c r="BB90" i="31543"/>
  <c r="BB93" i="31543" s="1"/>
  <c r="BC90" i="31543"/>
  <c r="G91" i="31543"/>
  <c r="G98" i="31543" s="1"/>
  <c r="H91" i="31543"/>
  <c r="I91" i="31543"/>
  <c r="I98" i="31543" s="1"/>
  <c r="J91" i="31543"/>
  <c r="K91" i="31543"/>
  <c r="K98" i="31543" s="1"/>
  <c r="L91" i="31543"/>
  <c r="M91" i="31543"/>
  <c r="M98" i="31543" s="1"/>
  <c r="N91" i="31543"/>
  <c r="O91" i="31543"/>
  <c r="O98" i="31543" s="1"/>
  <c r="P91" i="31543"/>
  <c r="Q91" i="31543"/>
  <c r="Q98" i="31543" s="1"/>
  <c r="R91" i="31543"/>
  <c r="R98" i="31543" s="1"/>
  <c r="S91" i="31543"/>
  <c r="S98" i="31543" s="1"/>
  <c r="T91" i="31543"/>
  <c r="U91" i="31543"/>
  <c r="U98" i="31543" s="1"/>
  <c r="V91" i="31543"/>
  <c r="V98" i="31543" s="1"/>
  <c r="W91" i="31543"/>
  <c r="W98" i="31543" s="1"/>
  <c r="X91" i="31543"/>
  <c r="Y91" i="31543"/>
  <c r="Y98" i="31543" s="1"/>
  <c r="Z91" i="31543"/>
  <c r="AA91" i="31543"/>
  <c r="AA98" i="31543" s="1"/>
  <c r="AB91" i="31543"/>
  <c r="AC91" i="31543"/>
  <c r="AC98" i="31543" s="1"/>
  <c r="AD91" i="31543"/>
  <c r="AE91" i="31543"/>
  <c r="AE98" i="31543" s="1"/>
  <c r="AF91" i="31543"/>
  <c r="AG91" i="31543"/>
  <c r="AG98" i="31543" s="1"/>
  <c r="AH91" i="31543"/>
  <c r="AI91" i="31543"/>
  <c r="AI98" i="31543" s="1"/>
  <c r="AJ91" i="31543"/>
  <c r="AK91" i="31543"/>
  <c r="AK98" i="31543" s="1"/>
  <c r="AL91" i="31543"/>
  <c r="AM91" i="31543"/>
  <c r="AM98" i="31543" s="1"/>
  <c r="AN91" i="31543"/>
  <c r="AO91" i="31543"/>
  <c r="AO98" i="31543" s="1"/>
  <c r="AP91" i="31543"/>
  <c r="AQ91" i="31543"/>
  <c r="AQ98" i="31543" s="1"/>
  <c r="AR91" i="31543"/>
  <c r="AS91" i="31543"/>
  <c r="AS98" i="31543" s="1"/>
  <c r="AT91" i="31543"/>
  <c r="AU91" i="31543"/>
  <c r="AU98" i="31543" s="1"/>
  <c r="AV91" i="31543"/>
  <c r="AW91" i="31543"/>
  <c r="AW98" i="31543" s="1"/>
  <c r="AX91" i="31543"/>
  <c r="AY91" i="31543"/>
  <c r="AY98" i="31543" s="1"/>
  <c r="AZ91" i="31543"/>
  <c r="BA91" i="31543"/>
  <c r="BA98" i="31543" s="1"/>
  <c r="BB91" i="31543"/>
  <c r="BC91" i="31543"/>
  <c r="BC98" i="31543" s="1"/>
  <c r="G93" i="31543"/>
  <c r="K93" i="31543"/>
  <c r="O93" i="31543"/>
  <c r="S93" i="31543"/>
  <c r="W93" i="31543"/>
  <c r="AA93" i="31543"/>
  <c r="AE93" i="31543"/>
  <c r="AI93" i="31543"/>
  <c r="AM93" i="31543"/>
  <c r="AQ93" i="31543"/>
  <c r="AU93" i="31543"/>
  <c r="AW93" i="31543"/>
  <c r="AY93" i="31543"/>
  <c r="BC93" i="31543"/>
  <c r="G94" i="31543"/>
  <c r="G92" i="31543" s="1"/>
  <c r="H94" i="31543"/>
  <c r="H92" i="31543" s="1"/>
  <c r="I94" i="31543"/>
  <c r="I92" i="31543" s="1"/>
  <c r="J94" i="31543"/>
  <c r="J92" i="31543" s="1"/>
  <c r="K94" i="31543"/>
  <c r="K92" i="31543" s="1"/>
  <c r="L94" i="31543"/>
  <c r="L92" i="31543" s="1"/>
  <c r="M94" i="31543"/>
  <c r="M92" i="31543" s="1"/>
  <c r="N94" i="31543"/>
  <c r="N92" i="31543" s="1"/>
  <c r="O94" i="31543"/>
  <c r="O92" i="31543" s="1"/>
  <c r="P94" i="31543"/>
  <c r="P92" i="31543" s="1"/>
  <c r="Q94" i="31543"/>
  <c r="Q92" i="31543" s="1"/>
  <c r="R94" i="31543"/>
  <c r="R92" i="31543" s="1"/>
  <c r="S94" i="31543"/>
  <c r="S92" i="31543" s="1"/>
  <c r="T94" i="31543"/>
  <c r="T92" i="31543" s="1"/>
  <c r="U94" i="31543"/>
  <c r="U92" i="31543" s="1"/>
  <c r="V94" i="31543"/>
  <c r="V92" i="31543" s="1"/>
  <c r="W94" i="31543"/>
  <c r="W92" i="31543" s="1"/>
  <c r="X94" i="31543"/>
  <c r="X92" i="31543" s="1"/>
  <c r="Y94" i="31543"/>
  <c r="Y92" i="31543" s="1"/>
  <c r="Z94" i="31543"/>
  <c r="Z92" i="31543" s="1"/>
  <c r="AA94" i="31543"/>
  <c r="AA92" i="31543" s="1"/>
  <c r="AB94" i="31543"/>
  <c r="AB92" i="31543" s="1"/>
  <c r="AC94" i="31543"/>
  <c r="AC92" i="31543" s="1"/>
  <c r="AD94" i="31543"/>
  <c r="AD92" i="31543" s="1"/>
  <c r="AE94" i="31543"/>
  <c r="AE92" i="31543" s="1"/>
  <c r="AF94" i="31543"/>
  <c r="AF92" i="31543" s="1"/>
  <c r="AG94" i="31543"/>
  <c r="AG92" i="31543" s="1"/>
  <c r="AH94" i="31543"/>
  <c r="AH92" i="31543" s="1"/>
  <c r="AI94" i="31543"/>
  <c r="AI92" i="31543" s="1"/>
  <c r="AJ94" i="31543"/>
  <c r="AJ92" i="31543" s="1"/>
  <c r="AK94" i="31543"/>
  <c r="AK92" i="31543" s="1"/>
  <c r="AL94" i="31543"/>
  <c r="AL92" i="31543" s="1"/>
  <c r="AM94" i="31543"/>
  <c r="AM92" i="31543" s="1"/>
  <c r="AN94" i="31543"/>
  <c r="AN92" i="31543" s="1"/>
  <c r="AO94" i="31543"/>
  <c r="AO92" i="31543" s="1"/>
  <c r="AP94" i="31543"/>
  <c r="AP92" i="31543" s="1"/>
  <c r="AQ94" i="31543"/>
  <c r="AQ92" i="31543" s="1"/>
  <c r="AR94" i="31543"/>
  <c r="AR92" i="31543" s="1"/>
  <c r="AS94" i="31543"/>
  <c r="AS92" i="31543" s="1"/>
  <c r="AT94" i="31543"/>
  <c r="AT92" i="31543" s="1"/>
  <c r="AU94" i="31543"/>
  <c r="AU92" i="31543" s="1"/>
  <c r="AV94" i="31543"/>
  <c r="AV92" i="31543" s="1"/>
  <c r="AW94" i="31543"/>
  <c r="AW92" i="31543" s="1"/>
  <c r="AX94" i="31543"/>
  <c r="AX92" i="31543" s="1"/>
  <c r="AY94" i="31543"/>
  <c r="AY92" i="31543" s="1"/>
  <c r="AZ94" i="31543"/>
  <c r="AZ92" i="31543" s="1"/>
  <c r="BA94" i="31543"/>
  <c r="BA92" i="31543" s="1"/>
  <c r="BB94" i="31543"/>
  <c r="BB92" i="31543" s="1"/>
  <c r="BC94" i="31543"/>
  <c r="BC92" i="31543" s="1"/>
  <c r="G95" i="31543"/>
  <c r="H95" i="31543"/>
  <c r="I95" i="31543"/>
  <c r="J95" i="31543"/>
  <c r="K95" i="31543"/>
  <c r="L95" i="31543"/>
  <c r="M95" i="31543"/>
  <c r="N95" i="31543"/>
  <c r="O95" i="31543"/>
  <c r="P95" i="31543"/>
  <c r="Q95" i="31543"/>
  <c r="R95" i="31543"/>
  <c r="S95" i="31543"/>
  <c r="T95" i="31543"/>
  <c r="U95" i="31543"/>
  <c r="V95" i="31543"/>
  <c r="W95" i="31543"/>
  <c r="X95" i="31543"/>
  <c r="Y95" i="31543"/>
  <c r="Z95" i="31543"/>
  <c r="AA95" i="31543"/>
  <c r="AB95" i="31543"/>
  <c r="AC95" i="31543"/>
  <c r="AD95" i="31543"/>
  <c r="AE95" i="31543"/>
  <c r="AF95" i="31543"/>
  <c r="AG95" i="31543"/>
  <c r="AH95" i="31543"/>
  <c r="AI95" i="31543"/>
  <c r="AJ95" i="31543"/>
  <c r="AK95" i="31543"/>
  <c r="AL95" i="31543"/>
  <c r="AM95" i="31543"/>
  <c r="AN95" i="31543"/>
  <c r="AO95" i="31543"/>
  <c r="AP95" i="31543"/>
  <c r="AQ95" i="31543"/>
  <c r="AR95" i="31543"/>
  <c r="AS95" i="31543"/>
  <c r="AT95" i="31543"/>
  <c r="AU95" i="31543"/>
  <c r="AV95" i="31543"/>
  <c r="AW95" i="31543"/>
  <c r="AX95" i="31543"/>
  <c r="AY95" i="31543"/>
  <c r="AZ95" i="31543"/>
  <c r="BA95" i="31543"/>
  <c r="BB95" i="31543"/>
  <c r="BC95" i="31543"/>
  <c r="G96" i="31543"/>
  <c r="H96" i="31543"/>
  <c r="I96" i="31543"/>
  <c r="J96" i="31543"/>
  <c r="K96" i="31543"/>
  <c r="L96" i="31543"/>
  <c r="M96" i="31543"/>
  <c r="N96" i="31543"/>
  <c r="O96" i="31543"/>
  <c r="P96" i="31543"/>
  <c r="Q96" i="31543"/>
  <c r="R96" i="31543"/>
  <c r="S96" i="31543"/>
  <c r="T96" i="31543"/>
  <c r="U96" i="31543"/>
  <c r="V96" i="31543"/>
  <c r="W96" i="31543"/>
  <c r="X96" i="31543"/>
  <c r="Y96" i="31543"/>
  <c r="Z96" i="31543"/>
  <c r="AA96" i="31543"/>
  <c r="AB96" i="31543"/>
  <c r="AC96" i="31543"/>
  <c r="AD96" i="31543"/>
  <c r="AE96" i="31543"/>
  <c r="AF96" i="31543"/>
  <c r="AG96" i="31543"/>
  <c r="AH96" i="31543"/>
  <c r="AI96" i="31543"/>
  <c r="AJ96" i="31543"/>
  <c r="AK96" i="31543"/>
  <c r="AL96" i="31543"/>
  <c r="AM96" i="31543"/>
  <c r="AN96" i="31543"/>
  <c r="AO96" i="31543"/>
  <c r="AP96" i="31543"/>
  <c r="AQ96" i="31543"/>
  <c r="AR96" i="31543"/>
  <c r="AS96" i="31543"/>
  <c r="AT96" i="31543"/>
  <c r="AU96" i="31543"/>
  <c r="AV96" i="31543"/>
  <c r="AW96" i="31543"/>
  <c r="AX96" i="31543"/>
  <c r="AY96" i="31543"/>
  <c r="AZ96" i="31543"/>
  <c r="BA96" i="31543"/>
  <c r="BB96" i="31543"/>
  <c r="BC96" i="31543"/>
  <c r="J98" i="31543"/>
  <c r="N98" i="31543"/>
  <c r="Z98" i="31543"/>
  <c r="AD98" i="31543"/>
  <c r="AH98" i="31543"/>
  <c r="AL98" i="31543"/>
  <c r="AP98" i="31543"/>
  <c r="AT98" i="31543"/>
  <c r="AX98" i="31543"/>
  <c r="BB98" i="31543"/>
  <c r="G99" i="31543"/>
  <c r="H99" i="31543"/>
  <c r="I99" i="31543"/>
  <c r="J99" i="31543"/>
  <c r="K99" i="31543"/>
  <c r="L99" i="31543"/>
  <c r="M99" i="31543"/>
  <c r="N99" i="31543"/>
  <c r="O99" i="31543"/>
  <c r="P99" i="31543"/>
  <c r="Q99" i="31543"/>
  <c r="R99" i="31543"/>
  <c r="S99" i="31543"/>
  <c r="T99" i="31543"/>
  <c r="U99" i="31543"/>
  <c r="V99" i="31543"/>
  <c r="W99" i="31543"/>
  <c r="X99" i="31543"/>
  <c r="Y99" i="31543"/>
  <c r="Z99" i="31543"/>
  <c r="AA99" i="31543"/>
  <c r="AB99" i="31543"/>
  <c r="AC99" i="31543"/>
  <c r="AD99" i="31543"/>
  <c r="AE99" i="31543"/>
  <c r="AF99" i="31543"/>
  <c r="AG99" i="31543"/>
  <c r="AH99" i="31543"/>
  <c r="AI99" i="31543"/>
  <c r="AJ99" i="31543"/>
  <c r="AK99" i="31543"/>
  <c r="AL99" i="31543"/>
  <c r="AM99" i="31543"/>
  <c r="AN99" i="31543"/>
  <c r="AO99" i="31543"/>
  <c r="AP99" i="31543"/>
  <c r="AQ99" i="31543"/>
  <c r="AR99" i="31543"/>
  <c r="AS99" i="31543"/>
  <c r="AT99" i="31543"/>
  <c r="AU99" i="31543"/>
  <c r="AV99" i="31543"/>
  <c r="AW99" i="31543"/>
  <c r="AX99" i="31543"/>
  <c r="AY99" i="31543"/>
  <c r="AZ99" i="31543"/>
  <c r="BA99" i="31543"/>
  <c r="BB99" i="31543"/>
  <c r="BC99" i="31543"/>
  <c r="G103" i="31543"/>
  <c r="K103" i="31543"/>
  <c r="O103" i="31543"/>
  <c r="S103" i="31543"/>
  <c r="V103" i="31543"/>
  <c r="W103" i="31543"/>
  <c r="AA103" i="31543"/>
  <c r="AE103" i="31543"/>
  <c r="AI103" i="31543"/>
  <c r="AL103" i="31543"/>
  <c r="AM103" i="31543"/>
  <c r="AO103" i="31543"/>
  <c r="AQ103" i="31543"/>
  <c r="AU103" i="31543"/>
  <c r="AW103" i="31543"/>
  <c r="AY103" i="31543"/>
  <c r="BB103" i="31543"/>
  <c r="BC103" i="31543"/>
  <c r="G104" i="31543"/>
  <c r="G102" i="31543" s="1"/>
  <c r="H104" i="31543"/>
  <c r="H102" i="31543" s="1"/>
  <c r="I104" i="31543"/>
  <c r="I102" i="31543" s="1"/>
  <c r="J104" i="31543"/>
  <c r="J102" i="31543" s="1"/>
  <c r="K104" i="31543"/>
  <c r="K102" i="31543" s="1"/>
  <c r="L104" i="31543"/>
  <c r="L102" i="31543" s="1"/>
  <c r="M104" i="31543"/>
  <c r="M102" i="31543" s="1"/>
  <c r="N104" i="31543"/>
  <c r="N102" i="31543" s="1"/>
  <c r="O104" i="31543"/>
  <c r="O102" i="31543" s="1"/>
  <c r="P104" i="31543"/>
  <c r="P102" i="31543" s="1"/>
  <c r="Q104" i="31543"/>
  <c r="Q102" i="31543" s="1"/>
  <c r="R104" i="31543"/>
  <c r="R102" i="31543" s="1"/>
  <c r="S104" i="31543"/>
  <c r="S102" i="31543" s="1"/>
  <c r="T104" i="31543"/>
  <c r="T102" i="31543" s="1"/>
  <c r="U104" i="31543"/>
  <c r="U102" i="31543" s="1"/>
  <c r="V104" i="31543"/>
  <c r="V102" i="31543" s="1"/>
  <c r="W104" i="31543"/>
  <c r="W102" i="31543" s="1"/>
  <c r="X104" i="31543"/>
  <c r="X102" i="31543" s="1"/>
  <c r="Y104" i="31543"/>
  <c r="Y102" i="31543" s="1"/>
  <c r="Z104" i="31543"/>
  <c r="Z102" i="31543" s="1"/>
  <c r="AA104" i="31543"/>
  <c r="AA102" i="31543" s="1"/>
  <c r="AB104" i="31543"/>
  <c r="AB102" i="31543" s="1"/>
  <c r="AC104" i="31543"/>
  <c r="AC102" i="31543" s="1"/>
  <c r="AD104" i="31543"/>
  <c r="AD102" i="31543" s="1"/>
  <c r="AE104" i="31543"/>
  <c r="AE102" i="31543" s="1"/>
  <c r="AF104" i="31543"/>
  <c r="AF102" i="31543" s="1"/>
  <c r="AG104" i="31543"/>
  <c r="AG102" i="31543" s="1"/>
  <c r="AH104" i="31543"/>
  <c r="AH102" i="31543" s="1"/>
  <c r="AI104" i="31543"/>
  <c r="AI102" i="31543" s="1"/>
  <c r="AJ104" i="31543"/>
  <c r="AJ102" i="31543" s="1"/>
  <c r="AK104" i="31543"/>
  <c r="AK102" i="31543" s="1"/>
  <c r="AL104" i="31543"/>
  <c r="AL102" i="31543" s="1"/>
  <c r="AM104" i="31543"/>
  <c r="AM102" i="31543" s="1"/>
  <c r="AN104" i="31543"/>
  <c r="AN102" i="31543" s="1"/>
  <c r="AO104" i="31543"/>
  <c r="AO102" i="31543" s="1"/>
  <c r="AP104" i="31543"/>
  <c r="AP102" i="31543" s="1"/>
  <c r="AQ104" i="31543"/>
  <c r="AQ102" i="31543" s="1"/>
  <c r="AR104" i="31543"/>
  <c r="AR102" i="31543" s="1"/>
  <c r="AS104" i="31543"/>
  <c r="AS102" i="31543" s="1"/>
  <c r="AT104" i="31543"/>
  <c r="AT102" i="31543" s="1"/>
  <c r="AU104" i="31543"/>
  <c r="AU102" i="31543" s="1"/>
  <c r="AV104" i="31543"/>
  <c r="AV102" i="31543" s="1"/>
  <c r="AW104" i="31543"/>
  <c r="AW102" i="31543" s="1"/>
  <c r="AX104" i="31543"/>
  <c r="AX102" i="31543" s="1"/>
  <c r="AY104" i="31543"/>
  <c r="AY102" i="31543" s="1"/>
  <c r="AZ104" i="31543"/>
  <c r="AZ102" i="31543" s="1"/>
  <c r="BA104" i="31543"/>
  <c r="BA102" i="31543" s="1"/>
  <c r="BB104" i="31543"/>
  <c r="BB102" i="31543" s="1"/>
  <c r="BC104" i="31543"/>
  <c r="BC102" i="31543" s="1"/>
  <c r="G105" i="31543"/>
  <c r="H105" i="31543"/>
  <c r="I105" i="31543"/>
  <c r="J105" i="31543"/>
  <c r="K105" i="31543"/>
  <c r="L105" i="31543"/>
  <c r="M105" i="31543"/>
  <c r="N105" i="31543"/>
  <c r="O105" i="31543"/>
  <c r="P105" i="31543"/>
  <c r="Q105" i="31543"/>
  <c r="R105" i="31543"/>
  <c r="S105" i="31543"/>
  <c r="T105" i="31543"/>
  <c r="U105" i="31543"/>
  <c r="V105" i="31543"/>
  <c r="W105" i="31543"/>
  <c r="X105" i="31543"/>
  <c r="Y105" i="31543"/>
  <c r="Z105" i="31543"/>
  <c r="AA105" i="31543"/>
  <c r="AB105" i="31543"/>
  <c r="AC105" i="31543"/>
  <c r="AD105" i="31543"/>
  <c r="AE105" i="31543"/>
  <c r="AF105" i="31543"/>
  <c r="AG105" i="31543"/>
  <c r="AH105" i="31543"/>
  <c r="AI105" i="31543"/>
  <c r="AJ105" i="31543"/>
  <c r="AK105" i="31543"/>
  <c r="AL105" i="31543"/>
  <c r="AM105" i="31543"/>
  <c r="AN105" i="31543"/>
  <c r="AO105" i="31543"/>
  <c r="AP105" i="31543"/>
  <c r="AQ105" i="31543"/>
  <c r="AR105" i="31543"/>
  <c r="AS105" i="31543"/>
  <c r="AT105" i="31543"/>
  <c r="AU105" i="31543"/>
  <c r="AV105" i="31543"/>
  <c r="AW105" i="31543"/>
  <c r="AX105" i="31543"/>
  <c r="AY105" i="31543"/>
  <c r="AZ105" i="31543"/>
  <c r="BA105" i="31543"/>
  <c r="BB105" i="31543"/>
  <c r="BC105" i="31543"/>
  <c r="G106" i="31543"/>
  <c r="H106" i="31543"/>
  <c r="I106" i="31543"/>
  <c r="J106" i="31543"/>
  <c r="K106" i="31543"/>
  <c r="L106" i="31543"/>
  <c r="M106" i="31543"/>
  <c r="N106" i="31543"/>
  <c r="O106" i="31543"/>
  <c r="P106" i="31543"/>
  <c r="Q106" i="31543"/>
  <c r="R106" i="31543"/>
  <c r="S106" i="31543"/>
  <c r="T106" i="31543"/>
  <c r="U106" i="31543"/>
  <c r="V106" i="31543"/>
  <c r="W106" i="31543"/>
  <c r="X106" i="31543"/>
  <c r="Y106" i="31543"/>
  <c r="Z106" i="31543"/>
  <c r="AA106" i="31543"/>
  <c r="AB106" i="31543"/>
  <c r="AC106" i="31543"/>
  <c r="AD106" i="31543"/>
  <c r="AE106" i="31543"/>
  <c r="AF106" i="31543"/>
  <c r="AG106" i="31543"/>
  <c r="AH106" i="31543"/>
  <c r="AI106" i="31543"/>
  <c r="AJ106" i="31543"/>
  <c r="AK106" i="31543"/>
  <c r="AL106" i="31543"/>
  <c r="AM106" i="31543"/>
  <c r="AN106" i="31543"/>
  <c r="AO106" i="31543"/>
  <c r="AP106" i="31543"/>
  <c r="AQ106" i="31543"/>
  <c r="AR106" i="31543"/>
  <c r="AS106" i="31543"/>
  <c r="AT106" i="31543"/>
  <c r="AU106" i="31543"/>
  <c r="AV106" i="31543"/>
  <c r="AW106" i="31543"/>
  <c r="AX106" i="31543"/>
  <c r="AY106" i="31543"/>
  <c r="AZ106" i="31543"/>
  <c r="BA106" i="31543"/>
  <c r="BB106" i="31543"/>
  <c r="BC106" i="31543"/>
  <c r="G108" i="31543"/>
  <c r="J108" i="31543"/>
  <c r="K108" i="31543"/>
  <c r="N108" i="31543"/>
  <c r="R108" i="31543"/>
  <c r="S108" i="31543"/>
  <c r="V108" i="31543"/>
  <c r="W108" i="31543"/>
  <c r="Z108" i="31543"/>
  <c r="AA108" i="31543"/>
  <c r="AD108" i="31543"/>
  <c r="AE108" i="31543"/>
  <c r="AH108" i="31543"/>
  <c r="AI108" i="31543"/>
  <c r="AL108" i="31543"/>
  <c r="AP108" i="31543"/>
  <c r="AQ108" i="31543"/>
  <c r="AT108" i="31543"/>
  <c r="AU108" i="31543"/>
  <c r="AX108" i="31543"/>
  <c r="AY108" i="31543"/>
  <c r="BB108" i="31543"/>
  <c r="G109" i="31543"/>
  <c r="H109" i="31543"/>
  <c r="I109" i="31543"/>
  <c r="J109" i="31543"/>
  <c r="K109" i="31543"/>
  <c r="L109" i="31543"/>
  <c r="M109" i="31543"/>
  <c r="N109" i="31543"/>
  <c r="O109" i="31543"/>
  <c r="P109" i="31543"/>
  <c r="Q109" i="31543"/>
  <c r="R109" i="31543"/>
  <c r="S109" i="31543"/>
  <c r="T109" i="31543"/>
  <c r="U109" i="31543"/>
  <c r="V109" i="31543"/>
  <c r="W109" i="31543"/>
  <c r="X109" i="31543"/>
  <c r="Y109" i="31543"/>
  <c r="Z109" i="31543"/>
  <c r="AA109" i="31543"/>
  <c r="AB109" i="31543"/>
  <c r="AC109" i="31543"/>
  <c r="AD109" i="31543"/>
  <c r="AE109" i="31543"/>
  <c r="AF109" i="31543"/>
  <c r="AG109" i="31543"/>
  <c r="AH109" i="31543"/>
  <c r="AI109" i="31543"/>
  <c r="AJ109" i="31543"/>
  <c r="AK109" i="31543"/>
  <c r="AL109" i="31543"/>
  <c r="AM109" i="31543"/>
  <c r="AN109" i="31543"/>
  <c r="AO109" i="31543"/>
  <c r="AP109" i="31543"/>
  <c r="AQ109" i="31543"/>
  <c r="AR109" i="31543"/>
  <c r="AS109" i="31543"/>
  <c r="AT109" i="31543"/>
  <c r="AU109" i="31543"/>
  <c r="AV109" i="31543"/>
  <c r="AW109" i="31543"/>
  <c r="AX109" i="31543"/>
  <c r="AY109" i="31543"/>
  <c r="AZ109" i="31543"/>
  <c r="BA109" i="31543"/>
  <c r="BB109" i="31543"/>
  <c r="BC109" i="31543"/>
  <c r="G113" i="31543"/>
  <c r="K113" i="31543"/>
  <c r="L113" i="31543"/>
  <c r="N113" i="31543"/>
  <c r="O113" i="31543"/>
  <c r="P113" i="31543"/>
  <c r="S113" i="31543"/>
  <c r="T113" i="31543"/>
  <c r="V113" i="31543"/>
  <c r="W113" i="31543"/>
  <c r="X113" i="31543"/>
  <c r="AA113" i="31543"/>
  <c r="AB113" i="31543"/>
  <c r="AD113" i="31543"/>
  <c r="AE113" i="31543"/>
  <c r="AI113" i="31543"/>
  <c r="AJ113" i="31543"/>
  <c r="AL113" i="31543"/>
  <c r="AM113" i="31543"/>
  <c r="AQ113" i="31543"/>
  <c r="AR113" i="31543"/>
  <c r="AT113" i="31543"/>
  <c r="AU113" i="31543"/>
  <c r="AV113" i="31543"/>
  <c r="AY113" i="31543"/>
  <c r="AZ113" i="31543"/>
  <c r="BB113" i="31543"/>
  <c r="BC113" i="31543"/>
  <c r="G114" i="31543"/>
  <c r="G112" i="31543" s="1"/>
  <c r="H114" i="31543"/>
  <c r="H112" i="31543" s="1"/>
  <c r="I114" i="31543"/>
  <c r="I112" i="31543" s="1"/>
  <c r="J114" i="31543"/>
  <c r="J112" i="31543" s="1"/>
  <c r="K114" i="31543"/>
  <c r="K112" i="31543" s="1"/>
  <c r="L114" i="31543"/>
  <c r="L112" i="31543" s="1"/>
  <c r="M114" i="31543"/>
  <c r="M112" i="31543" s="1"/>
  <c r="N114" i="31543"/>
  <c r="N112" i="31543" s="1"/>
  <c r="O114" i="31543"/>
  <c r="O112" i="31543" s="1"/>
  <c r="P114" i="31543"/>
  <c r="P112" i="31543" s="1"/>
  <c r="Q114" i="31543"/>
  <c r="Q112" i="31543" s="1"/>
  <c r="R114" i="31543"/>
  <c r="R112" i="31543" s="1"/>
  <c r="S114" i="31543"/>
  <c r="S112" i="31543" s="1"/>
  <c r="T114" i="31543"/>
  <c r="T112" i="31543" s="1"/>
  <c r="U114" i="31543"/>
  <c r="U112" i="31543" s="1"/>
  <c r="V114" i="31543"/>
  <c r="V112" i="31543" s="1"/>
  <c r="W114" i="31543"/>
  <c r="W112" i="31543" s="1"/>
  <c r="X114" i="31543"/>
  <c r="X112" i="31543" s="1"/>
  <c r="Y114" i="31543"/>
  <c r="Y112" i="31543" s="1"/>
  <c r="Z114" i="31543"/>
  <c r="Z112" i="31543" s="1"/>
  <c r="AA114" i="31543"/>
  <c r="AA112" i="31543" s="1"/>
  <c r="AB114" i="31543"/>
  <c r="AB112" i="31543" s="1"/>
  <c r="AC114" i="31543"/>
  <c r="AC112" i="31543" s="1"/>
  <c r="AD114" i="31543"/>
  <c r="AD112" i="31543" s="1"/>
  <c r="AE114" i="31543"/>
  <c r="AE112" i="31543" s="1"/>
  <c r="AF114" i="31543"/>
  <c r="AF112" i="31543" s="1"/>
  <c r="AG114" i="31543"/>
  <c r="AG112" i="31543" s="1"/>
  <c r="AH114" i="31543"/>
  <c r="AH112" i="31543" s="1"/>
  <c r="AI114" i="31543"/>
  <c r="AI112" i="31543" s="1"/>
  <c r="AJ114" i="31543"/>
  <c r="AJ112" i="31543" s="1"/>
  <c r="AK114" i="31543"/>
  <c r="AK112" i="31543" s="1"/>
  <c r="AL114" i="31543"/>
  <c r="AL112" i="31543" s="1"/>
  <c r="AM114" i="31543"/>
  <c r="AM112" i="31543" s="1"/>
  <c r="AN114" i="31543"/>
  <c r="AN112" i="31543" s="1"/>
  <c r="AO114" i="31543"/>
  <c r="AO112" i="31543" s="1"/>
  <c r="AP114" i="31543"/>
  <c r="AP112" i="31543" s="1"/>
  <c r="AQ114" i="31543"/>
  <c r="AQ112" i="31543" s="1"/>
  <c r="AR114" i="31543"/>
  <c r="AR112" i="31543" s="1"/>
  <c r="AS114" i="31543"/>
  <c r="AS112" i="31543" s="1"/>
  <c r="AT114" i="31543"/>
  <c r="AT112" i="31543" s="1"/>
  <c r="AU114" i="31543"/>
  <c r="AU112" i="31543" s="1"/>
  <c r="AV114" i="31543"/>
  <c r="AV112" i="31543" s="1"/>
  <c r="AW114" i="31543"/>
  <c r="AW112" i="31543" s="1"/>
  <c r="AX114" i="31543"/>
  <c r="AX112" i="31543" s="1"/>
  <c r="AY114" i="31543"/>
  <c r="AY112" i="31543" s="1"/>
  <c r="AZ114" i="31543"/>
  <c r="AZ112" i="31543" s="1"/>
  <c r="BA114" i="31543"/>
  <c r="BA112" i="31543" s="1"/>
  <c r="BB114" i="31543"/>
  <c r="BB112" i="31543" s="1"/>
  <c r="BC114" i="31543"/>
  <c r="BC112" i="31543" s="1"/>
  <c r="G115" i="31543"/>
  <c r="H115" i="31543"/>
  <c r="I115" i="31543"/>
  <c r="J115" i="31543"/>
  <c r="K115" i="31543"/>
  <c r="L115" i="31543"/>
  <c r="M115" i="31543"/>
  <c r="N115" i="31543"/>
  <c r="O115" i="31543"/>
  <c r="P115" i="31543"/>
  <c r="Q115" i="31543"/>
  <c r="R115" i="31543"/>
  <c r="S115" i="31543"/>
  <c r="T115" i="31543"/>
  <c r="U115" i="31543"/>
  <c r="V115" i="31543"/>
  <c r="W115" i="31543"/>
  <c r="X115" i="31543"/>
  <c r="Y115" i="31543"/>
  <c r="Z115" i="31543"/>
  <c r="AA115" i="31543"/>
  <c r="AB115" i="31543"/>
  <c r="AC115" i="31543"/>
  <c r="AD115" i="31543"/>
  <c r="AE115" i="31543"/>
  <c r="AF115" i="31543"/>
  <c r="AG115" i="31543"/>
  <c r="AH115" i="31543"/>
  <c r="AI115" i="31543"/>
  <c r="AJ115" i="31543"/>
  <c r="AK115" i="31543"/>
  <c r="AL115" i="31543"/>
  <c r="AM115" i="31543"/>
  <c r="AN115" i="31543"/>
  <c r="AO115" i="31543"/>
  <c r="AP115" i="31543"/>
  <c r="AQ115" i="31543"/>
  <c r="AR115" i="31543"/>
  <c r="AS115" i="31543"/>
  <c r="AT115" i="31543"/>
  <c r="AU115" i="31543"/>
  <c r="AV115" i="31543"/>
  <c r="AW115" i="31543"/>
  <c r="AX115" i="31543"/>
  <c r="AY115" i="31543"/>
  <c r="AZ115" i="31543"/>
  <c r="BA115" i="31543"/>
  <c r="BB115" i="31543"/>
  <c r="BC115" i="31543"/>
  <c r="G116" i="31543"/>
  <c r="H116" i="31543"/>
  <c r="I116" i="31543"/>
  <c r="J116" i="31543"/>
  <c r="K116" i="31543"/>
  <c r="L116" i="31543"/>
  <c r="M116" i="31543"/>
  <c r="N116" i="31543"/>
  <c r="O116" i="31543"/>
  <c r="P116" i="31543"/>
  <c r="Q116" i="31543"/>
  <c r="R116" i="31543"/>
  <c r="S116" i="31543"/>
  <c r="T116" i="31543"/>
  <c r="U116" i="31543"/>
  <c r="V116" i="31543"/>
  <c r="W116" i="31543"/>
  <c r="X116" i="31543"/>
  <c r="Y116" i="31543"/>
  <c r="Z116" i="31543"/>
  <c r="AA116" i="31543"/>
  <c r="AB116" i="31543"/>
  <c r="AC116" i="31543"/>
  <c r="AD116" i="31543"/>
  <c r="AE116" i="31543"/>
  <c r="AF116" i="31543"/>
  <c r="AG116" i="31543"/>
  <c r="AH116" i="31543"/>
  <c r="AI116" i="31543"/>
  <c r="AJ116" i="31543"/>
  <c r="AK116" i="31543"/>
  <c r="AL116" i="31543"/>
  <c r="AM116" i="31543"/>
  <c r="AN116" i="31543"/>
  <c r="AO116" i="31543"/>
  <c r="AP116" i="31543"/>
  <c r="AQ116" i="31543"/>
  <c r="AR116" i="31543"/>
  <c r="AS116" i="31543"/>
  <c r="AT116" i="31543"/>
  <c r="AU116" i="31543"/>
  <c r="AV116" i="31543"/>
  <c r="AW116" i="31543"/>
  <c r="AX116" i="31543"/>
  <c r="AY116" i="31543"/>
  <c r="AZ116" i="31543"/>
  <c r="BA116" i="31543"/>
  <c r="BB116" i="31543"/>
  <c r="BC116" i="31543"/>
  <c r="J118" i="31543"/>
  <c r="K118" i="31543"/>
  <c r="N118" i="31543"/>
  <c r="R118" i="31543"/>
  <c r="S118" i="31543"/>
  <c r="V118" i="31543"/>
  <c r="Z118" i="31543"/>
  <c r="AA118" i="31543"/>
  <c r="AD118" i="31543"/>
  <c r="AH118" i="31543"/>
  <c r="AI118" i="31543"/>
  <c r="AL118" i="31543"/>
  <c r="AP118" i="31543"/>
  <c r="AQ118" i="31543"/>
  <c r="AS118" i="31543"/>
  <c r="AT118" i="31543"/>
  <c r="AU118" i="31543"/>
  <c r="AX118" i="31543"/>
  <c r="AY118" i="31543"/>
  <c r="BB118" i="31543"/>
  <c r="G119" i="31543"/>
  <c r="H119" i="31543"/>
  <c r="I119" i="31543"/>
  <c r="J119" i="31543"/>
  <c r="K119" i="31543"/>
  <c r="L119" i="31543"/>
  <c r="M119" i="31543"/>
  <c r="N119" i="31543"/>
  <c r="O119" i="31543"/>
  <c r="P119" i="31543"/>
  <c r="Q119" i="31543"/>
  <c r="R119" i="31543"/>
  <c r="S119" i="31543"/>
  <c r="T119" i="31543"/>
  <c r="U119" i="31543"/>
  <c r="V119" i="31543"/>
  <c r="W119" i="31543"/>
  <c r="X119" i="31543"/>
  <c r="Y119" i="31543"/>
  <c r="Z119" i="31543"/>
  <c r="AA119" i="31543"/>
  <c r="AB119" i="31543"/>
  <c r="AC119" i="31543"/>
  <c r="AD119" i="31543"/>
  <c r="AE119" i="31543"/>
  <c r="AF119" i="31543"/>
  <c r="AG119" i="31543"/>
  <c r="AH119" i="31543"/>
  <c r="AI119" i="31543"/>
  <c r="AJ119" i="31543"/>
  <c r="AK119" i="31543"/>
  <c r="AL119" i="31543"/>
  <c r="AM119" i="31543"/>
  <c r="AN119" i="31543"/>
  <c r="AO119" i="31543"/>
  <c r="AP119" i="31543"/>
  <c r="AQ119" i="31543"/>
  <c r="AR119" i="31543"/>
  <c r="AS119" i="31543"/>
  <c r="AT119" i="31543"/>
  <c r="AU119" i="31543"/>
  <c r="AV119" i="31543"/>
  <c r="AW119" i="31543"/>
  <c r="AX119" i="31543"/>
  <c r="AY119" i="31543"/>
  <c r="AZ119" i="31543"/>
  <c r="BA119" i="31543"/>
  <c r="BB119" i="31543"/>
  <c r="BC119" i="31543"/>
  <c r="G127" i="31543"/>
  <c r="I127" i="31543"/>
  <c r="K127" i="31543"/>
  <c r="L127" i="31543"/>
  <c r="O127" i="31543"/>
  <c r="S127" i="31543"/>
  <c r="T127" i="31543"/>
  <c r="W127" i="31543"/>
  <c r="X127" i="31543"/>
  <c r="Y127" i="31543"/>
  <c r="AA127" i="31543"/>
  <c r="AB127" i="31543"/>
  <c r="AE127" i="31543"/>
  <c r="AF127" i="31543"/>
  <c r="AI127" i="31543"/>
  <c r="AJ127" i="31543"/>
  <c r="AM127" i="31543"/>
  <c r="AO127" i="31543"/>
  <c r="AQ127" i="31543"/>
  <c r="AR127" i="31543"/>
  <c r="AU127" i="31543"/>
  <c r="AY127" i="31543"/>
  <c r="AZ127" i="31543"/>
  <c r="BC127" i="31543"/>
  <c r="G128" i="31543"/>
  <c r="H128" i="31543"/>
  <c r="I128" i="31543"/>
  <c r="J128" i="31543"/>
  <c r="K128" i="31543"/>
  <c r="L128" i="31543"/>
  <c r="M128" i="31543"/>
  <c r="N128" i="31543"/>
  <c r="O128" i="31543"/>
  <c r="P128" i="31543"/>
  <c r="Q128" i="31543"/>
  <c r="R128" i="31543"/>
  <c r="S128" i="31543"/>
  <c r="T128" i="31543"/>
  <c r="U128" i="31543"/>
  <c r="V128" i="31543"/>
  <c r="W128" i="31543"/>
  <c r="X128" i="31543"/>
  <c r="Y128" i="31543"/>
  <c r="Z128" i="31543"/>
  <c r="AA128" i="31543"/>
  <c r="AB128" i="31543"/>
  <c r="AC128" i="31543"/>
  <c r="AD128" i="31543"/>
  <c r="AE128" i="31543"/>
  <c r="AF128" i="31543"/>
  <c r="AG128" i="31543"/>
  <c r="AH128" i="31543"/>
  <c r="AI128" i="31543"/>
  <c r="AJ128" i="31543"/>
  <c r="AK128" i="31543"/>
  <c r="AL128" i="31543"/>
  <c r="AM128" i="31543"/>
  <c r="AN128" i="31543"/>
  <c r="AO128" i="31543"/>
  <c r="AP128" i="31543"/>
  <c r="AQ128" i="31543"/>
  <c r="AR128" i="31543"/>
  <c r="AS128" i="31543"/>
  <c r="AT128" i="31543"/>
  <c r="AU128" i="31543"/>
  <c r="AV128" i="31543"/>
  <c r="AW128" i="31543"/>
  <c r="AX128" i="31543"/>
  <c r="AY128" i="31543"/>
  <c r="AZ128" i="31543"/>
  <c r="BA128" i="31543"/>
  <c r="BB128" i="31543"/>
  <c r="BC128" i="31543"/>
  <c r="J129" i="31543"/>
  <c r="K129" i="31543"/>
  <c r="M129" i="31543"/>
  <c r="N129" i="31543"/>
  <c r="O129" i="31543"/>
  <c r="R129" i="31543"/>
  <c r="S129" i="31543"/>
  <c r="V129" i="31543"/>
  <c r="Z129" i="31543"/>
  <c r="AA129" i="31543"/>
  <c r="AD129" i="31543"/>
  <c r="AE129" i="31543"/>
  <c r="AH129" i="31543"/>
  <c r="AI129" i="31543"/>
  <c r="AL129" i="31543"/>
  <c r="AP129" i="31543"/>
  <c r="AQ129" i="31543"/>
  <c r="AS129" i="31543"/>
  <c r="AT129" i="31543"/>
  <c r="AX129" i="31543"/>
  <c r="AY129" i="31543"/>
  <c r="BB129" i="31543"/>
  <c r="BC129" i="31543"/>
  <c r="J138" i="31543"/>
  <c r="N138" i="31543"/>
  <c r="R138" i="31543"/>
  <c r="V138" i="31543"/>
  <c r="Z138" i="31543"/>
  <c r="AD138" i="31543"/>
  <c r="AH138" i="31543"/>
  <c r="AL138" i="31543"/>
  <c r="AP138" i="31543"/>
  <c r="AT138" i="31543"/>
  <c r="AX138" i="31543"/>
  <c r="BB138" i="31543"/>
  <c r="G139" i="31543"/>
  <c r="H139" i="31543"/>
  <c r="I139" i="31543"/>
  <c r="J139" i="31543"/>
  <c r="K139" i="31543"/>
  <c r="L139" i="31543"/>
  <c r="M139" i="31543"/>
  <c r="N139" i="31543"/>
  <c r="O139" i="31543"/>
  <c r="P139" i="31543"/>
  <c r="Q139" i="31543"/>
  <c r="R139" i="31543"/>
  <c r="S139" i="31543"/>
  <c r="T139" i="31543"/>
  <c r="U139" i="31543"/>
  <c r="V139" i="31543"/>
  <c r="W139" i="31543"/>
  <c r="X139" i="31543"/>
  <c r="Y139" i="31543"/>
  <c r="Z139" i="31543"/>
  <c r="AA139" i="31543"/>
  <c r="AB139" i="31543"/>
  <c r="AC139" i="31543"/>
  <c r="AD139" i="31543"/>
  <c r="AE139" i="31543"/>
  <c r="AF139" i="31543"/>
  <c r="AG139" i="31543"/>
  <c r="AH139" i="31543"/>
  <c r="AI139" i="31543"/>
  <c r="AJ139" i="31543"/>
  <c r="AK139" i="31543"/>
  <c r="AL139" i="31543"/>
  <c r="AM139" i="31543"/>
  <c r="AN139" i="31543"/>
  <c r="AO139" i="31543"/>
  <c r="AP139" i="31543"/>
  <c r="AQ139" i="31543"/>
  <c r="AR139" i="31543"/>
  <c r="AS139" i="31543"/>
  <c r="AT139" i="31543"/>
  <c r="AU139" i="31543"/>
  <c r="AV139" i="31543"/>
  <c r="AW139" i="31543"/>
  <c r="AX139" i="31543"/>
  <c r="AY139" i="31543"/>
  <c r="AZ139" i="31543"/>
  <c r="BA139" i="31543"/>
  <c r="BB139" i="31543"/>
  <c r="BC139" i="31543"/>
  <c r="G144" i="31543"/>
  <c r="H144" i="31543"/>
  <c r="I144" i="31543"/>
  <c r="J144" i="31543"/>
  <c r="K144" i="31543"/>
  <c r="L144" i="31543"/>
  <c r="M144" i="31543"/>
  <c r="N144" i="31543"/>
  <c r="O144" i="31543"/>
  <c r="P144" i="31543"/>
  <c r="Q144" i="31543"/>
  <c r="R144" i="31543"/>
  <c r="S144" i="31543"/>
  <c r="T144" i="31543"/>
  <c r="U144" i="31543"/>
  <c r="V144" i="31543"/>
  <c r="W144" i="31543"/>
  <c r="X144" i="31543"/>
  <c r="Y144" i="31543"/>
  <c r="Z144" i="31543"/>
  <c r="AA144" i="31543"/>
  <c r="AB144" i="31543"/>
  <c r="AC144" i="31543"/>
  <c r="AD144" i="31543"/>
  <c r="AE144" i="31543"/>
  <c r="AF144" i="31543"/>
  <c r="AG144" i="31543"/>
  <c r="AH144" i="31543"/>
  <c r="AI144" i="31543"/>
  <c r="AJ144" i="31543"/>
  <c r="AK144" i="31543"/>
  <c r="AL144" i="31543"/>
  <c r="AM144" i="31543"/>
  <c r="AN144" i="31543"/>
  <c r="AO144" i="31543"/>
  <c r="AP144" i="31543"/>
  <c r="AQ144" i="31543"/>
  <c r="AR144" i="31543"/>
  <c r="AS144" i="31543"/>
  <c r="AT144" i="31543"/>
  <c r="AU144" i="31543"/>
  <c r="AV144" i="31543"/>
  <c r="AW144" i="31543"/>
  <c r="AX144" i="31543"/>
  <c r="AY144" i="31543"/>
  <c r="AZ144" i="31543"/>
  <c r="BA144" i="31543"/>
  <c r="BB144" i="31543"/>
  <c r="BC144" i="31543"/>
  <c r="G147" i="31543"/>
  <c r="H147" i="31543"/>
  <c r="I147" i="31543"/>
  <c r="J147" i="31543"/>
  <c r="K147" i="31543"/>
  <c r="L147" i="31543"/>
  <c r="M147" i="31543"/>
  <c r="N147" i="31543"/>
  <c r="O147" i="31543"/>
  <c r="P147" i="31543"/>
  <c r="Q147" i="31543"/>
  <c r="R147" i="31543"/>
  <c r="S147" i="31543"/>
  <c r="T147" i="31543"/>
  <c r="U147" i="31543"/>
  <c r="V147" i="31543"/>
  <c r="W147" i="31543"/>
  <c r="X147" i="31543"/>
  <c r="Y147" i="31543"/>
  <c r="Z147" i="31543"/>
  <c r="AA147" i="31543"/>
  <c r="AB147" i="31543"/>
  <c r="AC147" i="31543"/>
  <c r="AD147" i="31543"/>
  <c r="AE147" i="31543"/>
  <c r="AF147" i="31543"/>
  <c r="AG147" i="31543"/>
  <c r="AH147" i="31543"/>
  <c r="AI147" i="31543"/>
  <c r="AJ147" i="31543"/>
  <c r="AK147" i="31543"/>
  <c r="AL147" i="31543"/>
  <c r="AM147" i="31543"/>
  <c r="AN147" i="31543"/>
  <c r="AO147" i="31543"/>
  <c r="AP147" i="31543"/>
  <c r="AQ147" i="31543"/>
  <c r="AR147" i="31543"/>
  <c r="AS147" i="31543"/>
  <c r="AT147" i="31543"/>
  <c r="AU147" i="31543"/>
  <c r="AV147" i="31543"/>
  <c r="AW147" i="31543"/>
  <c r="AX147" i="31543"/>
  <c r="AY147" i="31543"/>
  <c r="AZ147" i="31543"/>
  <c r="BA147" i="31543"/>
  <c r="BB147" i="31543"/>
  <c r="BC147" i="31543"/>
  <c r="G148" i="31543"/>
  <c r="H148" i="31543"/>
  <c r="I148" i="31543"/>
  <c r="J148" i="31543"/>
  <c r="K148" i="31543"/>
  <c r="L148" i="31543"/>
  <c r="M148" i="31543"/>
  <c r="N148" i="31543"/>
  <c r="O148" i="31543"/>
  <c r="P148" i="31543"/>
  <c r="Q148" i="31543"/>
  <c r="R148" i="31543"/>
  <c r="S148" i="31543"/>
  <c r="T148" i="31543"/>
  <c r="U148" i="31543"/>
  <c r="V148" i="31543"/>
  <c r="W148" i="31543"/>
  <c r="X148" i="31543"/>
  <c r="Y148" i="31543"/>
  <c r="Z148" i="31543"/>
  <c r="AA148" i="31543"/>
  <c r="AB148" i="31543"/>
  <c r="AC148" i="31543"/>
  <c r="AD148" i="31543"/>
  <c r="AE148" i="31543"/>
  <c r="AF148" i="31543"/>
  <c r="AG148" i="31543"/>
  <c r="AH148" i="31543"/>
  <c r="AI148" i="31543"/>
  <c r="AJ148" i="31543"/>
  <c r="AK148" i="31543"/>
  <c r="AL148" i="31543"/>
  <c r="AM148" i="31543"/>
  <c r="AN148" i="31543"/>
  <c r="AO148" i="31543"/>
  <c r="AP148" i="31543"/>
  <c r="AQ148" i="31543"/>
  <c r="AR148" i="31543"/>
  <c r="AS148" i="31543"/>
  <c r="AT148" i="31543"/>
  <c r="AU148" i="31543"/>
  <c r="AV148" i="31543"/>
  <c r="AW148" i="31543"/>
  <c r="AX148" i="31543"/>
  <c r="AY148" i="31543"/>
  <c r="AZ148" i="31543"/>
  <c r="BA148" i="31543"/>
  <c r="BB148" i="31543"/>
  <c r="BC148" i="31543"/>
  <c r="G149" i="31543"/>
  <c r="H149" i="31543"/>
  <c r="I149" i="31543"/>
  <c r="J149" i="31543"/>
  <c r="K149" i="31543"/>
  <c r="L149" i="31543"/>
  <c r="M149" i="31543"/>
  <c r="N149" i="31543"/>
  <c r="O149" i="31543"/>
  <c r="P149" i="31543"/>
  <c r="Q149" i="31543"/>
  <c r="R149" i="31543"/>
  <c r="S149" i="31543"/>
  <c r="T149" i="31543"/>
  <c r="U149" i="31543"/>
  <c r="V149" i="31543"/>
  <c r="W149" i="31543"/>
  <c r="X149" i="31543"/>
  <c r="Y149" i="31543"/>
  <c r="Z149" i="31543"/>
  <c r="AA149" i="31543"/>
  <c r="AB149" i="31543"/>
  <c r="AC149" i="31543"/>
  <c r="AD149" i="31543"/>
  <c r="AE149" i="31543"/>
  <c r="AF149" i="31543"/>
  <c r="AG149" i="31543"/>
  <c r="AH149" i="31543"/>
  <c r="AI149" i="31543"/>
  <c r="AJ149" i="31543"/>
  <c r="AK149" i="31543"/>
  <c r="AL149" i="31543"/>
  <c r="AM149" i="31543"/>
  <c r="AN149" i="31543"/>
  <c r="AO149" i="31543"/>
  <c r="AP149" i="31543"/>
  <c r="AQ149" i="31543"/>
  <c r="AR149" i="31543"/>
  <c r="AS149" i="31543"/>
  <c r="AT149" i="31543"/>
  <c r="AU149" i="31543"/>
  <c r="AV149" i="31543"/>
  <c r="AW149" i="31543"/>
  <c r="AX149" i="31543"/>
  <c r="AY149" i="31543"/>
  <c r="AZ149" i="31543"/>
  <c r="BA149" i="31543"/>
  <c r="BB149" i="31543"/>
  <c r="BC149" i="31543"/>
  <c r="G150" i="31543"/>
  <c r="H150" i="31543"/>
  <c r="I150" i="31543"/>
  <c r="J150" i="31543"/>
  <c r="K150" i="31543"/>
  <c r="L150" i="31543"/>
  <c r="M150" i="31543"/>
  <c r="N150" i="31543"/>
  <c r="O150" i="31543"/>
  <c r="P150" i="31543"/>
  <c r="Q150" i="31543"/>
  <c r="R150" i="31543"/>
  <c r="S150" i="31543"/>
  <c r="T150" i="31543"/>
  <c r="U150" i="31543"/>
  <c r="V150" i="31543"/>
  <c r="W150" i="31543"/>
  <c r="X150" i="31543"/>
  <c r="Y150" i="31543"/>
  <c r="Z150" i="31543"/>
  <c r="AA150" i="31543"/>
  <c r="AB150" i="31543"/>
  <c r="AC150" i="31543"/>
  <c r="AD150" i="31543"/>
  <c r="AE150" i="31543"/>
  <c r="AF150" i="31543"/>
  <c r="AG150" i="31543"/>
  <c r="AH150" i="31543"/>
  <c r="AI150" i="31543"/>
  <c r="AJ150" i="31543"/>
  <c r="AK150" i="31543"/>
  <c r="AL150" i="31543"/>
  <c r="AM150" i="31543"/>
  <c r="AN150" i="31543"/>
  <c r="AO150" i="31543"/>
  <c r="AP150" i="31543"/>
  <c r="AQ150" i="31543"/>
  <c r="AR150" i="31543"/>
  <c r="AS150" i="31543"/>
  <c r="AT150" i="31543"/>
  <c r="AU150" i="31543"/>
  <c r="AV150" i="31543"/>
  <c r="AW150" i="31543"/>
  <c r="AX150" i="31543"/>
  <c r="AY150" i="31543"/>
  <c r="AZ150" i="31543"/>
  <c r="BA150" i="31543"/>
  <c r="BB150" i="31543"/>
  <c r="BC150" i="31543"/>
  <c r="G153" i="31543"/>
  <c r="H153" i="31543"/>
  <c r="I153" i="31543"/>
  <c r="J153" i="31543"/>
  <c r="K153" i="31543"/>
  <c r="L153" i="31543"/>
  <c r="M153" i="31543"/>
  <c r="N153" i="31543"/>
  <c r="O153" i="31543"/>
  <c r="P153" i="31543"/>
  <c r="Q153" i="31543"/>
  <c r="R153" i="31543"/>
  <c r="S153" i="31543"/>
  <c r="T153" i="31543"/>
  <c r="U153" i="31543"/>
  <c r="V153" i="31543"/>
  <c r="W153" i="31543"/>
  <c r="X153" i="31543"/>
  <c r="Y153" i="31543"/>
  <c r="Z153" i="31543"/>
  <c r="AA153" i="31543"/>
  <c r="AB153" i="31543"/>
  <c r="AC153" i="31543"/>
  <c r="AD153" i="31543"/>
  <c r="AE153" i="31543"/>
  <c r="AF153" i="31543"/>
  <c r="AG153" i="31543"/>
  <c r="AH153" i="31543"/>
  <c r="AI153" i="31543"/>
  <c r="AJ153" i="31543"/>
  <c r="AK153" i="31543"/>
  <c r="AL153" i="31543"/>
  <c r="AM153" i="31543"/>
  <c r="AN153" i="31543"/>
  <c r="AO153" i="31543"/>
  <c r="AP153" i="31543"/>
  <c r="AQ153" i="31543"/>
  <c r="AR153" i="31543"/>
  <c r="AS153" i="31543"/>
  <c r="AT153" i="31543"/>
  <c r="AU153" i="31543"/>
  <c r="AV153" i="31543"/>
  <c r="AW153" i="31543"/>
  <c r="AX153" i="31543"/>
  <c r="AY153" i="31543"/>
  <c r="AZ153" i="31543"/>
  <c r="BA153" i="31543"/>
  <c r="BB153" i="31543"/>
  <c r="BC153" i="31543"/>
  <c r="G154" i="31543"/>
  <c r="H154" i="31543"/>
  <c r="I154" i="31543"/>
  <c r="J154" i="31543"/>
  <c r="K154" i="31543"/>
  <c r="L154" i="31543"/>
  <c r="M154" i="31543"/>
  <c r="N154" i="31543"/>
  <c r="O154" i="31543"/>
  <c r="P154" i="31543"/>
  <c r="Q154" i="31543"/>
  <c r="R154" i="31543"/>
  <c r="S154" i="31543"/>
  <c r="T154" i="31543"/>
  <c r="U154" i="31543"/>
  <c r="V154" i="31543"/>
  <c r="W154" i="31543"/>
  <c r="X154" i="31543"/>
  <c r="Y154" i="31543"/>
  <c r="Z154" i="31543"/>
  <c r="AA154" i="31543"/>
  <c r="AB154" i="31543"/>
  <c r="AC154" i="31543"/>
  <c r="AD154" i="31543"/>
  <c r="AE154" i="31543"/>
  <c r="AF154" i="31543"/>
  <c r="AG154" i="31543"/>
  <c r="AH154" i="31543"/>
  <c r="AI154" i="31543"/>
  <c r="AJ154" i="31543"/>
  <c r="AK154" i="31543"/>
  <c r="AL154" i="31543"/>
  <c r="AM154" i="31543"/>
  <c r="AN154" i="31543"/>
  <c r="AO154" i="31543"/>
  <c r="AP154" i="31543"/>
  <c r="AQ154" i="31543"/>
  <c r="AR154" i="31543"/>
  <c r="AS154" i="31543"/>
  <c r="AT154" i="31543"/>
  <c r="AU154" i="31543"/>
  <c r="AV154" i="31543"/>
  <c r="AW154" i="31543"/>
  <c r="AX154" i="31543"/>
  <c r="AY154" i="31543"/>
  <c r="AZ154" i="31543"/>
  <c r="BA154" i="31543"/>
  <c r="BB154" i="31543"/>
  <c r="BC154" i="31543"/>
  <c r="G155" i="31543"/>
  <c r="O155" i="31543"/>
  <c r="S155" i="31543"/>
  <c r="W155" i="31543"/>
  <c r="AE155" i="31543"/>
  <c r="AM155" i="31543"/>
  <c r="AU155" i="31543"/>
  <c r="AY155" i="31543"/>
  <c r="BC155" i="31543"/>
  <c r="G156" i="31543"/>
  <c r="H156" i="31543"/>
  <c r="I156" i="31543"/>
  <c r="J156" i="31543"/>
  <c r="K156" i="31543"/>
  <c r="L156" i="31543"/>
  <c r="M156" i="31543"/>
  <c r="N156" i="31543"/>
  <c r="O156" i="31543"/>
  <c r="P156" i="31543"/>
  <c r="Q156" i="31543"/>
  <c r="R156" i="31543"/>
  <c r="S156" i="31543"/>
  <c r="T156" i="31543"/>
  <c r="U156" i="31543"/>
  <c r="V156" i="31543"/>
  <c r="W156" i="31543"/>
  <c r="X156" i="31543"/>
  <c r="Y156" i="31543"/>
  <c r="Z156" i="31543"/>
  <c r="AA156" i="31543"/>
  <c r="AB156" i="31543"/>
  <c r="AC156" i="31543"/>
  <c r="AD156" i="31543"/>
  <c r="AE156" i="31543"/>
  <c r="AF156" i="31543"/>
  <c r="AG156" i="31543"/>
  <c r="AH156" i="31543"/>
  <c r="AI156" i="31543"/>
  <c r="AJ156" i="31543"/>
  <c r="AK156" i="31543"/>
  <c r="AL156" i="31543"/>
  <c r="AM156" i="31543"/>
  <c r="AN156" i="31543"/>
  <c r="AO156" i="31543"/>
  <c r="AP156" i="31543"/>
  <c r="AQ156" i="31543"/>
  <c r="AR156" i="31543"/>
  <c r="AS156" i="31543"/>
  <c r="AT156" i="31543"/>
  <c r="AU156" i="31543"/>
  <c r="AV156" i="31543"/>
  <c r="AW156" i="31543"/>
  <c r="AX156" i="31543"/>
  <c r="AY156" i="31543"/>
  <c r="AZ156" i="31543"/>
  <c r="BA156" i="31543"/>
  <c r="BB156" i="31543"/>
  <c r="BC156" i="31543"/>
  <c r="G157" i="31543"/>
  <c r="H157" i="31543"/>
  <c r="I157" i="31543"/>
  <c r="J157" i="31543"/>
  <c r="K157" i="31543"/>
  <c r="L157" i="31543"/>
  <c r="M157" i="31543"/>
  <c r="N157" i="31543"/>
  <c r="O157" i="31543"/>
  <c r="P157" i="31543"/>
  <c r="Q157" i="31543"/>
  <c r="R157" i="31543"/>
  <c r="S157" i="31543"/>
  <c r="T157" i="31543"/>
  <c r="U157" i="31543"/>
  <c r="V157" i="31543"/>
  <c r="W157" i="31543"/>
  <c r="X157" i="31543"/>
  <c r="Y157" i="31543"/>
  <c r="Z157" i="31543"/>
  <c r="AA157" i="31543"/>
  <c r="AB157" i="31543"/>
  <c r="AC157" i="31543"/>
  <c r="AD157" i="31543"/>
  <c r="AE157" i="31543"/>
  <c r="AF157" i="31543"/>
  <c r="AG157" i="31543"/>
  <c r="AH157" i="31543"/>
  <c r="AI157" i="31543"/>
  <c r="AJ157" i="31543"/>
  <c r="AK157" i="31543"/>
  <c r="AL157" i="31543"/>
  <c r="AM157" i="31543"/>
  <c r="AN157" i="31543"/>
  <c r="AO157" i="31543"/>
  <c r="AP157" i="31543"/>
  <c r="AQ157" i="31543"/>
  <c r="AR157" i="31543"/>
  <c r="AS157" i="31543"/>
  <c r="AT157" i="31543"/>
  <c r="AU157" i="31543"/>
  <c r="AV157" i="31543"/>
  <c r="AW157" i="31543"/>
  <c r="AX157" i="31543"/>
  <c r="AY157" i="31543"/>
  <c r="AZ157" i="31543"/>
  <c r="BA157" i="31543"/>
  <c r="BB157" i="31543"/>
  <c r="BC157" i="31543"/>
  <c r="G158" i="31543"/>
  <c r="H158" i="31543"/>
  <c r="I158" i="31543"/>
  <c r="J158" i="31543"/>
  <c r="K158" i="31543"/>
  <c r="L158" i="31543"/>
  <c r="M158" i="31543"/>
  <c r="N158" i="31543"/>
  <c r="O158" i="31543"/>
  <c r="P158" i="31543"/>
  <c r="Q158" i="31543"/>
  <c r="R158" i="31543"/>
  <c r="S158" i="31543"/>
  <c r="T158" i="31543"/>
  <c r="U158" i="31543"/>
  <c r="V158" i="31543"/>
  <c r="W158" i="31543"/>
  <c r="X158" i="31543"/>
  <c r="Y158" i="31543"/>
  <c r="Z158" i="31543"/>
  <c r="AA158" i="31543"/>
  <c r="AB158" i="31543"/>
  <c r="AC158" i="31543"/>
  <c r="AD158" i="31543"/>
  <c r="AE158" i="31543"/>
  <c r="AF158" i="31543"/>
  <c r="AG158" i="31543"/>
  <c r="AH158" i="31543"/>
  <c r="AI158" i="31543"/>
  <c r="AJ158" i="31543"/>
  <c r="AK158" i="31543"/>
  <c r="AL158" i="31543"/>
  <c r="AM158" i="31543"/>
  <c r="AN158" i="31543"/>
  <c r="AO158" i="31543"/>
  <c r="AP158" i="31543"/>
  <c r="AQ158" i="31543"/>
  <c r="AR158" i="31543"/>
  <c r="AS158" i="31543"/>
  <c r="AT158" i="31543"/>
  <c r="AU158" i="31543"/>
  <c r="AV158" i="31543"/>
  <c r="AW158" i="31543"/>
  <c r="AX158" i="31543"/>
  <c r="AY158" i="31543"/>
  <c r="AZ158" i="31543"/>
  <c r="BA158" i="31543"/>
  <c r="BB158" i="31543"/>
  <c r="BC158" i="31543"/>
  <c r="AU129" i="31543" l="1"/>
  <c r="AN127" i="31543"/>
  <c r="Z113" i="31543"/>
  <c r="BC108" i="31543"/>
  <c r="AM108" i="31543"/>
  <c r="Y108" i="31543"/>
  <c r="AC93" i="31543"/>
  <c r="H127" i="31543"/>
  <c r="AE118" i="31543"/>
  <c r="O118" i="31543"/>
  <c r="AH113" i="31543"/>
  <c r="AV93" i="31543"/>
  <c r="AV127" i="31543"/>
  <c r="AF113" i="31543"/>
  <c r="U103" i="31543"/>
  <c r="U93" i="31543"/>
  <c r="Y155" i="31543"/>
  <c r="R155" i="31543"/>
  <c r="J155" i="31543"/>
  <c r="BC67" i="31543"/>
  <c r="AP113" i="31543"/>
  <c r="AM129" i="31543"/>
  <c r="W129" i="31543"/>
  <c r="P127" i="31543"/>
  <c r="BC118" i="31543"/>
  <c r="AN113" i="31543"/>
  <c r="H113" i="31543"/>
  <c r="O108" i="31543"/>
  <c r="P93" i="31543"/>
  <c r="J113" i="31543"/>
  <c r="G129" i="31543"/>
  <c r="AM118" i="31543"/>
  <c r="W118" i="31543"/>
  <c r="G118" i="31543"/>
  <c r="AX113" i="31543"/>
  <c r="R113" i="31543"/>
  <c r="M103" i="31543"/>
  <c r="AK129" i="31543"/>
  <c r="AC118" i="31543"/>
  <c r="I108" i="31543"/>
  <c r="AC129" i="31543"/>
  <c r="M118" i="31543"/>
  <c r="BA129" i="31543"/>
  <c r="U129" i="31543"/>
  <c r="AO108" i="31543"/>
  <c r="W107" i="31543"/>
  <c r="AU97" i="31543"/>
  <c r="AU175" i="31543" s="1"/>
  <c r="AY138" i="31543"/>
  <c r="AQ138" i="31543"/>
  <c r="AI138" i="31543"/>
  <c r="AA138" i="31543"/>
  <c r="S138" i="31543"/>
  <c r="K138" i="31543"/>
  <c r="BC84" i="31543"/>
  <c r="AU84" i="31543"/>
  <c r="AM84" i="31543"/>
  <c r="AE84" i="31543"/>
  <c r="W84" i="31543"/>
  <c r="O84" i="31543"/>
  <c r="G84" i="31543"/>
  <c r="X138" i="31543"/>
  <c r="AR138" i="31543"/>
  <c r="T138" i="31543"/>
  <c r="BA127" i="31543"/>
  <c r="AK127" i="31543"/>
  <c r="U127" i="31543"/>
  <c r="AK103" i="31543"/>
  <c r="AC103" i="31543"/>
  <c r="AS93" i="31543"/>
  <c r="AK93" i="31543"/>
  <c r="I93" i="31543"/>
  <c r="L84" i="31543"/>
  <c r="AB138" i="31543"/>
  <c r="AS127" i="31543"/>
  <c r="AC127" i="31543"/>
  <c r="M127" i="31543"/>
  <c r="BA113" i="31543"/>
  <c r="AW113" i="31543"/>
  <c r="AS113" i="31543"/>
  <c r="AO113" i="31543"/>
  <c r="AG113" i="31543"/>
  <c r="Y113" i="31543"/>
  <c r="Q113" i="31543"/>
  <c r="Q177" i="31543" s="1"/>
  <c r="M113" i="31543"/>
  <c r="I113" i="31543"/>
  <c r="I177" i="31543" s="1"/>
  <c r="AG103" i="31543"/>
  <c r="Y103" i="31543"/>
  <c r="AG93" i="31543"/>
  <c r="H138" i="31543"/>
  <c r="P138" i="31543"/>
  <c r="Q127" i="31543"/>
  <c r="Z107" i="31543"/>
  <c r="R107" i="31543"/>
  <c r="J107" i="31543"/>
  <c r="BA103" i="31543"/>
  <c r="Q103" i="31543"/>
  <c r="AF93" i="31543"/>
  <c r="AN67" i="31543"/>
  <c r="BC2" i="31543"/>
  <c r="AY2" i="31543"/>
  <c r="AU2" i="31543"/>
  <c r="AQ2" i="31543"/>
  <c r="AM2" i="31543"/>
  <c r="AI2" i="31543"/>
  <c r="AE2" i="31543"/>
  <c r="AA2" i="31543"/>
  <c r="W2" i="31543"/>
  <c r="S2" i="31543"/>
  <c r="O2" i="31543"/>
  <c r="K2" i="31543"/>
  <c r="G2" i="31543"/>
  <c r="BB2" i="31543"/>
  <c r="AT2" i="31543"/>
  <c r="AL2" i="31543"/>
  <c r="AD2" i="31543"/>
  <c r="V2" i="31543"/>
  <c r="R2" i="31543"/>
  <c r="N2" i="31543"/>
  <c r="J2" i="31543"/>
  <c r="Y2" i="31543"/>
  <c r="AY67" i="31543"/>
  <c r="AY70" i="31543" s="1"/>
  <c r="AY48" i="31543" s="1"/>
  <c r="AU67" i="31543"/>
  <c r="AU70" i="31543" s="1"/>
  <c r="AU48" i="31543" s="1"/>
  <c r="AM67" i="31543"/>
  <c r="AM70" i="31543" s="1"/>
  <c r="AM48" i="31543" s="1"/>
  <c r="AI67" i="31543"/>
  <c r="AE67" i="31543"/>
  <c r="AE70" i="31543" s="1"/>
  <c r="AE48" i="31543" s="1"/>
  <c r="W67" i="31543"/>
  <c r="S67" i="31543"/>
  <c r="S70" i="31543" s="1"/>
  <c r="S48" i="31543" s="1"/>
  <c r="O67" i="31543"/>
  <c r="G67" i="31543"/>
  <c r="AR67" i="31543"/>
  <c r="AJ67" i="31543"/>
  <c r="AJ70" i="31543" s="1"/>
  <c r="AJ48" i="31543" s="1"/>
  <c r="AB67" i="31543"/>
  <c r="AB70" i="31543" s="1"/>
  <c r="AB48" i="31543" s="1"/>
  <c r="T67" i="31543"/>
  <c r="L67" i="31543"/>
  <c r="H67" i="31543"/>
  <c r="H70" i="31543" s="1"/>
  <c r="H48" i="31543" s="1"/>
  <c r="AM107" i="31543"/>
  <c r="O97" i="31543"/>
  <c r="O175" i="31543" s="1"/>
  <c r="AB97" i="31543"/>
  <c r="H97" i="31543"/>
  <c r="H140" i="31543" s="1"/>
  <c r="Y67" i="31543"/>
  <c r="AF117" i="31543"/>
  <c r="AF142" i="31543" s="1"/>
  <c r="P117" i="31543"/>
  <c r="AZ93" i="31543"/>
  <c r="AJ93" i="31543"/>
  <c r="T93" i="31543"/>
  <c r="AN93" i="31543"/>
  <c r="X93" i="31543"/>
  <c r="H93" i="31543"/>
  <c r="AX155" i="31543"/>
  <c r="AX2" i="31543" s="1"/>
  <c r="AP155" i="31543"/>
  <c r="AP2" i="31543" s="1"/>
  <c r="AH155" i="31543"/>
  <c r="AH2" i="31543" s="1"/>
  <c r="Z155" i="31543"/>
  <c r="Z2" i="31543" s="1"/>
  <c r="AO67" i="31543"/>
  <c r="AO70" i="31543" s="1"/>
  <c r="AO48" i="31543" s="1"/>
  <c r="AK67" i="31543"/>
  <c r="U67" i="31543"/>
  <c r="U70" i="31543" s="1"/>
  <c r="U48" i="31543" s="1"/>
  <c r="Q67" i="31543"/>
  <c r="Q70" i="31543" s="1"/>
  <c r="Q48" i="31543" s="1"/>
  <c r="M67" i="31543"/>
  <c r="M70" i="31543" s="1"/>
  <c r="M48" i="31543" s="1"/>
  <c r="I67" i="31543"/>
  <c r="BA117" i="31543"/>
  <c r="AW117" i="31543"/>
  <c r="AO117" i="31543"/>
  <c r="AO142" i="31543" s="1"/>
  <c r="AK117" i="31543"/>
  <c r="AK177" i="31543" s="1"/>
  <c r="AG117" i="31543"/>
  <c r="Y117" i="31543"/>
  <c r="U117" i="31543"/>
  <c r="U177" i="31543" s="1"/>
  <c r="Q117" i="31543"/>
  <c r="I117" i="31543"/>
  <c r="AY107" i="31543"/>
  <c r="AY141" i="31543" s="1"/>
  <c r="AQ107" i="31543"/>
  <c r="AQ141" i="31543" s="1"/>
  <c r="AI107" i="31543"/>
  <c r="AI176" i="31543" s="1"/>
  <c r="AE107" i="31543"/>
  <c r="AE176" i="31543" s="1"/>
  <c r="O107" i="31543"/>
  <c r="O176" i="31543" s="1"/>
  <c r="AZ97" i="31543"/>
  <c r="AV97" i="31543"/>
  <c r="AV140" i="31543" s="1"/>
  <c r="AR97" i="31543"/>
  <c r="AN97" i="31543"/>
  <c r="AJ97" i="31543"/>
  <c r="P97" i="31543"/>
  <c r="AR93" i="31543"/>
  <c r="AR140" i="31543" s="1"/>
  <c r="AB93" i="31543"/>
  <c r="AB140" i="31543" s="1"/>
  <c r="L93" i="31543"/>
  <c r="AZ155" i="31543"/>
  <c r="AZ2" i="31543" s="1"/>
  <c r="AV155" i="31543"/>
  <c r="AV2" i="31543" s="1"/>
  <c r="AR155" i="31543"/>
  <c r="AR2" i="31543" s="1"/>
  <c r="AN155" i="31543"/>
  <c r="AN2" i="31543" s="1"/>
  <c r="AJ155" i="31543"/>
  <c r="AJ2" i="31543" s="1"/>
  <c r="AF155" i="31543"/>
  <c r="AF2" i="31543" s="1"/>
  <c r="AB155" i="31543"/>
  <c r="AB2" i="31543" s="1"/>
  <c r="X155" i="31543"/>
  <c r="X2" i="31543" s="1"/>
  <c r="T155" i="31543"/>
  <c r="T2" i="31543" s="1"/>
  <c r="P155" i="31543"/>
  <c r="P2" i="31543" s="1"/>
  <c r="L155" i="31543"/>
  <c r="L2" i="31543" s="1"/>
  <c r="H155" i="31543"/>
  <c r="H2" i="31543" s="1"/>
  <c r="AZ67" i="31543"/>
  <c r="AZ70" i="31543" s="1"/>
  <c r="AZ48" i="31543" s="1"/>
  <c r="X67" i="31543"/>
  <c r="X70" i="31543" s="1"/>
  <c r="X48" i="31543" s="1"/>
  <c r="AN138" i="31543"/>
  <c r="G70" i="31543"/>
  <c r="G48" i="31543" s="1"/>
  <c r="AV138" i="31543"/>
  <c r="AV175" i="31543" s="1"/>
  <c r="AF138" i="31543"/>
  <c r="AS70" i="31543"/>
  <c r="AS48" i="31543" s="1"/>
  <c r="AZ138" i="31543"/>
  <c r="AJ138" i="31543"/>
  <c r="AW129" i="31543"/>
  <c r="AG129" i="31543"/>
  <c r="Q129" i="31543"/>
  <c r="AW118" i="31543"/>
  <c r="AW120" i="31543" s="1"/>
  <c r="AG118" i="31543"/>
  <c r="Q118" i="31543"/>
  <c r="AS108" i="31543"/>
  <c r="AC108" i="31543"/>
  <c r="M108" i="31543"/>
  <c r="AU107" i="31543"/>
  <c r="AU141" i="31543" s="1"/>
  <c r="S107" i="31543"/>
  <c r="S141" i="31543" s="1"/>
  <c r="AP103" i="31543"/>
  <c r="Z103" i="31543"/>
  <c r="Z176" i="31543" s="1"/>
  <c r="J103" i="31543"/>
  <c r="J111" i="31543" s="1"/>
  <c r="AO155" i="31543"/>
  <c r="AO2" i="31543" s="1"/>
  <c r="I155" i="31543"/>
  <c r="I2" i="31543" s="1"/>
  <c r="BB67" i="31543"/>
  <c r="BB70" i="31543" s="1"/>
  <c r="BB48" i="31543" s="1"/>
  <c r="AX67" i="31543"/>
  <c r="AX70" i="31543" s="1"/>
  <c r="AX48" i="31543" s="1"/>
  <c r="AT67" i="31543"/>
  <c r="AT70" i="31543" s="1"/>
  <c r="AT48" i="31543" s="1"/>
  <c r="AP67" i="31543"/>
  <c r="AP70" i="31543" s="1"/>
  <c r="AP48" i="31543" s="1"/>
  <c r="AL67" i="31543"/>
  <c r="AL70" i="31543" s="1"/>
  <c r="AL48" i="31543" s="1"/>
  <c r="AH67" i="31543"/>
  <c r="AH70" i="31543" s="1"/>
  <c r="AH48" i="31543" s="1"/>
  <c r="AD67" i="31543"/>
  <c r="AD70" i="31543" s="1"/>
  <c r="AD48" i="31543" s="1"/>
  <c r="Z67" i="31543"/>
  <c r="Z70" i="31543" s="1"/>
  <c r="Z48" i="31543" s="1"/>
  <c r="V67" i="31543"/>
  <c r="V70" i="31543" s="1"/>
  <c r="V48" i="31543" s="1"/>
  <c r="R67" i="31543"/>
  <c r="R70" i="31543" s="1"/>
  <c r="R48" i="31543" s="1"/>
  <c r="N67" i="31543"/>
  <c r="N70" i="31543" s="1"/>
  <c r="N48" i="31543" s="1"/>
  <c r="J67" i="31543"/>
  <c r="J70" i="31543" s="1"/>
  <c r="J48" i="31543" s="1"/>
  <c r="AQ67" i="31543"/>
  <c r="AA67" i="31543"/>
  <c r="AA70" i="31543" s="1"/>
  <c r="AA48" i="31543" s="1"/>
  <c r="K67" i="31543"/>
  <c r="K70" i="31543" s="1"/>
  <c r="K48" i="31543" s="1"/>
  <c r="BA118" i="31543"/>
  <c r="AK118" i="31543"/>
  <c r="AK121" i="31543" s="1"/>
  <c r="U118" i="31543"/>
  <c r="AW108" i="31543"/>
  <c r="AG108" i="31543"/>
  <c r="Q108" i="31543"/>
  <c r="Q111" i="31543" s="1"/>
  <c r="AH107" i="31543"/>
  <c r="AT103" i="31543"/>
  <c r="AD103" i="31543"/>
  <c r="N103" i="31543"/>
  <c r="AR70" i="31543"/>
  <c r="AR48" i="31543" s="1"/>
  <c r="T70" i="31543"/>
  <c r="T48" i="31543" s="1"/>
  <c r="AO129" i="31543"/>
  <c r="Y129" i="31543"/>
  <c r="I129" i="31543"/>
  <c r="BB127" i="31543"/>
  <c r="AX127" i="31543"/>
  <c r="AT127" i="31543"/>
  <c r="AP127" i="31543"/>
  <c r="AL127" i="31543"/>
  <c r="AH127" i="31543"/>
  <c r="AD127" i="31543"/>
  <c r="Z127" i="31543"/>
  <c r="V127" i="31543"/>
  <c r="R127" i="31543"/>
  <c r="N127" i="31543"/>
  <c r="J127" i="31543"/>
  <c r="AO118" i="31543"/>
  <c r="Y118" i="31543"/>
  <c r="Y121" i="31543" s="1"/>
  <c r="I118" i="31543"/>
  <c r="BA108" i="31543"/>
  <c r="AK108" i="31543"/>
  <c r="U108" i="31543"/>
  <c r="AZ107" i="31543"/>
  <c r="AZ141" i="31543" s="1"/>
  <c r="AV107" i="31543"/>
  <c r="AV141" i="31543" s="1"/>
  <c r="AR107" i="31543"/>
  <c r="AR141" i="31543" s="1"/>
  <c r="AN107" i="31543"/>
  <c r="AX103" i="31543"/>
  <c r="AH103" i="31543"/>
  <c r="R103" i="31543"/>
  <c r="S97" i="31543"/>
  <c r="S175" i="31543" s="1"/>
  <c r="BC70" i="31543"/>
  <c r="BC48" i="31543" s="1"/>
  <c r="AI70" i="31543"/>
  <c r="AI48" i="31543" s="1"/>
  <c r="AV67" i="31543"/>
  <c r="AV70" i="31543" s="1"/>
  <c r="AV48" i="31543" s="1"/>
  <c r="AF67" i="31543"/>
  <c r="AF70" i="31543" s="1"/>
  <c r="AF48" i="31543" s="1"/>
  <c r="P67" i="31543"/>
  <c r="P70" i="31543" s="1"/>
  <c r="P48" i="31543" s="1"/>
  <c r="AG70" i="31543"/>
  <c r="AG48" i="31543" s="1"/>
  <c r="AM176" i="31543"/>
  <c r="W176" i="31543"/>
  <c r="Q142" i="31543"/>
  <c r="P140" i="31543"/>
  <c r="BC107" i="31543"/>
  <c r="BC141" i="31543" s="1"/>
  <c r="G107" i="31543"/>
  <c r="G141" i="31543" s="1"/>
  <c r="AY97" i="31543"/>
  <c r="AY140" i="31543" s="1"/>
  <c r="AI97" i="31543"/>
  <c r="AE97" i="31543"/>
  <c r="AE175" i="31543" s="1"/>
  <c r="BA84" i="31543"/>
  <c r="AW84" i="31543"/>
  <c r="AS84" i="31543"/>
  <c r="AO84" i="31543"/>
  <c r="AK84" i="31543"/>
  <c r="AG84" i="31543"/>
  <c r="AC84" i="31543"/>
  <c r="Y84" i="31543"/>
  <c r="U84" i="31543"/>
  <c r="Q84" i="31543"/>
  <c r="M84" i="31543"/>
  <c r="I84" i="31543"/>
  <c r="AW70" i="31543"/>
  <c r="AW48" i="31543" s="1"/>
  <c r="W141" i="31543"/>
  <c r="BC117" i="31543"/>
  <c r="BC177" i="31543" s="1"/>
  <c r="AY117" i="31543"/>
  <c r="AY177" i="31543" s="1"/>
  <c r="AU117" i="31543"/>
  <c r="AU177" i="31543" s="1"/>
  <c r="AQ117" i="31543"/>
  <c r="AM117" i="31543"/>
  <c r="AM177" i="31543" s="1"/>
  <c r="AI117" i="31543"/>
  <c r="AI177" i="31543" s="1"/>
  <c r="AE117" i="31543"/>
  <c r="AE177" i="31543" s="1"/>
  <c r="AA117" i="31543"/>
  <c r="W117" i="31543"/>
  <c r="W177" i="31543" s="1"/>
  <c r="S117" i="31543"/>
  <c r="S177" i="31543" s="1"/>
  <c r="O117" i="31543"/>
  <c r="O121" i="31543" s="1"/>
  <c r="K117" i="31543"/>
  <c r="G117" i="31543"/>
  <c r="G177" i="31543" s="1"/>
  <c r="AN70" i="31543"/>
  <c r="AN48" i="31543" s="1"/>
  <c r="L70" i="31543"/>
  <c r="L48" i="31543" s="1"/>
  <c r="BB117" i="31543"/>
  <c r="BB120" i="31543" s="1"/>
  <c r="AX117" i="31543"/>
  <c r="AX121" i="31543" s="1"/>
  <c r="AT117" i="31543"/>
  <c r="AT121" i="31543" s="1"/>
  <c r="AP117" i="31543"/>
  <c r="AL117" i="31543"/>
  <c r="AL120" i="31543" s="1"/>
  <c r="AH117" i="31543"/>
  <c r="AH121" i="31543" s="1"/>
  <c r="AD117" i="31543"/>
  <c r="AD121" i="31543" s="1"/>
  <c r="Z117" i="31543"/>
  <c r="Z120" i="31543" s="1"/>
  <c r="V117" i="31543"/>
  <c r="V121" i="31543" s="1"/>
  <c r="R117" i="31543"/>
  <c r="R120" i="31543" s="1"/>
  <c r="N117" i="31543"/>
  <c r="N120" i="31543" s="1"/>
  <c r="J117" i="31543"/>
  <c r="J120" i="31543" s="1"/>
  <c r="AM141" i="31543"/>
  <c r="BA155" i="31543"/>
  <c r="BA2" i="31543" s="1"/>
  <c r="AW155" i="31543"/>
  <c r="AW2" i="31543" s="1"/>
  <c r="AS155" i="31543"/>
  <c r="AS2" i="31543" s="1"/>
  <c r="AK155" i="31543"/>
  <c r="AK2" i="31543" s="1"/>
  <c r="AG155" i="31543"/>
  <c r="AG2" i="31543" s="1"/>
  <c r="AC155" i="31543"/>
  <c r="AC2" i="31543" s="1"/>
  <c r="U155" i="31543"/>
  <c r="U2" i="31543" s="1"/>
  <c r="Q155" i="31543"/>
  <c r="Q2" i="31543" s="1"/>
  <c r="M155" i="31543"/>
  <c r="M2" i="31543" s="1"/>
  <c r="BB97" i="31543"/>
  <c r="BB100" i="31543" s="1"/>
  <c r="AX97" i="31543"/>
  <c r="AX101" i="31543" s="1"/>
  <c r="AT97" i="31543"/>
  <c r="AT100" i="31543" s="1"/>
  <c r="AP97" i="31543"/>
  <c r="AP101" i="31543" s="1"/>
  <c r="AL97" i="31543"/>
  <c r="AL101" i="31543" s="1"/>
  <c r="AH97" i="31543"/>
  <c r="AH101" i="31543" s="1"/>
  <c r="AD97" i="31543"/>
  <c r="AD101" i="31543" s="1"/>
  <c r="Z97" i="31543"/>
  <c r="Z100" i="31543" s="1"/>
  <c r="V97" i="31543"/>
  <c r="V100" i="31543" s="1"/>
  <c r="R97" i="31543"/>
  <c r="R100" i="31543" s="1"/>
  <c r="N97" i="31543"/>
  <c r="N100" i="31543" s="1"/>
  <c r="J97" i="31543"/>
  <c r="AS117" i="31543"/>
  <c r="AC117" i="31543"/>
  <c r="AC177" i="31543" s="1"/>
  <c r="M117" i="31543"/>
  <c r="M121" i="31543" s="1"/>
  <c r="AD107" i="31543"/>
  <c r="AD110" i="31543" s="1"/>
  <c r="N107" i="31543"/>
  <c r="AF97" i="31543"/>
  <c r="X97" i="31543"/>
  <c r="T97" i="31543"/>
  <c r="L97" i="31543"/>
  <c r="AS97" i="31543"/>
  <c r="AC97" i="31543"/>
  <c r="AC101" i="31543" s="1"/>
  <c r="M97" i="31543"/>
  <c r="AZ117" i="31543"/>
  <c r="AV117" i="31543"/>
  <c r="AV54" i="31543" s="1"/>
  <c r="AR117" i="31543"/>
  <c r="AN117" i="31543"/>
  <c r="AJ117" i="31543"/>
  <c r="AB117" i="31543"/>
  <c r="X117" i="31543"/>
  <c r="T117" i="31543"/>
  <c r="L117" i="31543"/>
  <c r="H117" i="31543"/>
  <c r="BA107" i="31543"/>
  <c r="AW107" i="31543"/>
  <c r="AS107" i="31543"/>
  <c r="AO107" i="31543"/>
  <c r="AK107" i="31543"/>
  <c r="AK45" i="31543" s="1"/>
  <c r="AK56" i="31543" s="1"/>
  <c r="AG107" i="31543"/>
  <c r="AC107" i="31543"/>
  <c r="AC110" i="31543" s="1"/>
  <c r="Y107" i="31543"/>
  <c r="U107" i="31543"/>
  <c r="Q107" i="31543"/>
  <c r="M107" i="31543"/>
  <c r="I107" i="31543"/>
  <c r="I110" i="31543" s="1"/>
  <c r="AC70" i="31543"/>
  <c r="AC48" i="31543" s="1"/>
  <c r="W70" i="31543"/>
  <c r="W48" i="31543" s="1"/>
  <c r="O70" i="31543"/>
  <c r="O48" i="31543" s="1"/>
  <c r="BA70" i="31543"/>
  <c r="BA48" i="31543" s="1"/>
  <c r="AK70" i="31543"/>
  <c r="AK48" i="31543" s="1"/>
  <c r="P142" i="31543"/>
  <c r="AW142" i="31543"/>
  <c r="AK142" i="31543"/>
  <c r="Y142" i="31543"/>
  <c r="U142" i="31543"/>
  <c r="AR98" i="31543"/>
  <c r="AR118" i="31543"/>
  <c r="AR108" i="31543"/>
  <c r="AF118" i="31543"/>
  <c r="AF108" i="31543"/>
  <c r="AF98" i="31543"/>
  <c r="T98" i="31543"/>
  <c r="T118" i="31543"/>
  <c r="T108" i="31543"/>
  <c r="P118" i="31543"/>
  <c r="P108" i="31543"/>
  <c r="P98" i="31543"/>
  <c r="AV118" i="31543"/>
  <c r="AV108" i="31543"/>
  <c r="AJ98" i="31543"/>
  <c r="AJ118" i="31543"/>
  <c r="AJ108" i="31543"/>
  <c r="X98" i="31543"/>
  <c r="X118" i="31543"/>
  <c r="X108" i="31543"/>
  <c r="L98" i="31543"/>
  <c r="L118" i="31543"/>
  <c r="L108" i="31543"/>
  <c r="AZ98" i="31543"/>
  <c r="AZ118" i="31543"/>
  <c r="AZ108" i="31543"/>
  <c r="AN98" i="31543"/>
  <c r="AN118" i="31543"/>
  <c r="AN108" i="31543"/>
  <c r="AB98" i="31543"/>
  <c r="AB118" i="31543"/>
  <c r="AB108" i="31543"/>
  <c r="H98" i="31543"/>
  <c r="H118" i="31543"/>
  <c r="H108" i="31543"/>
  <c r="AZ129" i="31543"/>
  <c r="AV129" i="31543"/>
  <c r="AR129" i="31543"/>
  <c r="AN129" i="31543"/>
  <c r="AJ129" i="31543"/>
  <c r="AF129" i="31543"/>
  <c r="AB129" i="31543"/>
  <c r="X129" i="31543"/>
  <c r="T129" i="31543"/>
  <c r="P129" i="31543"/>
  <c r="L129" i="31543"/>
  <c r="H129" i="31543"/>
  <c r="AV98" i="31543"/>
  <c r="BB107" i="31543"/>
  <c r="BB111" i="31543" s="1"/>
  <c r="AX107" i="31543"/>
  <c r="AT107" i="31543"/>
  <c r="AP107" i="31543"/>
  <c r="AP111" i="31543" s="1"/>
  <c r="AL107" i="31543"/>
  <c r="AL110" i="31543" s="1"/>
  <c r="V107" i="31543"/>
  <c r="V111" i="31543" s="1"/>
  <c r="AA107" i="31543"/>
  <c r="K107" i="31543"/>
  <c r="BC97" i="31543"/>
  <c r="AQ97" i="31543"/>
  <c r="AM97" i="31543"/>
  <c r="AM101" i="31543" s="1"/>
  <c r="AA97" i="31543"/>
  <c r="W97" i="31543"/>
  <c r="K97" i="31543"/>
  <c r="G97" i="31543"/>
  <c r="G101" i="31543" s="1"/>
  <c r="BA97" i="31543"/>
  <c r="AW97" i="31543"/>
  <c r="AW101" i="31543" s="1"/>
  <c r="AO97" i="31543"/>
  <c r="AO140" i="31543" s="1"/>
  <c r="AK97" i="31543"/>
  <c r="AK100" i="31543" s="1"/>
  <c r="AG97" i="31543"/>
  <c r="AG100" i="31543" s="1"/>
  <c r="Y97" i="31543"/>
  <c r="U97" i="31543"/>
  <c r="U101" i="31543" s="1"/>
  <c r="Q97" i="31543"/>
  <c r="Q100" i="31543" s="1"/>
  <c r="I97" i="31543"/>
  <c r="I45" i="31543" s="1"/>
  <c r="I56" i="31543" s="1"/>
  <c r="AQ70" i="31543"/>
  <c r="AQ48" i="31543" s="1"/>
  <c r="Y70" i="31543"/>
  <c r="Y48" i="31543" s="1"/>
  <c r="I70" i="31543"/>
  <c r="I48" i="31543" s="1"/>
  <c r="BA121" i="31543"/>
  <c r="AW121" i="31543"/>
  <c r="AX120" i="31543"/>
  <c r="AH120" i="31543"/>
  <c r="Z121" i="31543"/>
  <c r="R121" i="31543"/>
  <c r="N121" i="31543"/>
  <c r="AY111" i="31543"/>
  <c r="AM111" i="31543"/>
  <c r="AI111" i="31543"/>
  <c r="W111" i="31543"/>
  <c r="G111" i="31543"/>
  <c r="AP100" i="31543"/>
  <c r="J100" i="31543"/>
  <c r="AP121" i="31543"/>
  <c r="U110" i="31543"/>
  <c r="Y111" i="31543"/>
  <c r="I111" i="31543"/>
  <c r="AC121" i="31543"/>
  <c r="AY110" i="31543"/>
  <c r="AM110" i="31543"/>
  <c r="AI110" i="31543"/>
  <c r="AE110" i="31543"/>
  <c r="W110" i="31543"/>
  <c r="S110" i="31543"/>
  <c r="O110" i="31543"/>
  <c r="Y110" i="31543"/>
  <c r="Z110" i="31543"/>
  <c r="AY101" i="31543"/>
  <c r="M100" i="31543"/>
  <c r="AX100" i="31543"/>
  <c r="AH100" i="31543"/>
  <c r="AK54" i="31543"/>
  <c r="AK101" i="31543"/>
  <c r="AG101" i="31543"/>
  <c r="AS101" i="31543"/>
  <c r="AJ107" i="31543"/>
  <c r="AF107" i="31543"/>
  <c r="AB107" i="31543"/>
  <c r="X107" i="31543"/>
  <c r="T107" i="31543"/>
  <c r="P107" i="31543"/>
  <c r="L107" i="31543"/>
  <c r="H107" i="31543"/>
  <c r="M101" i="31543"/>
  <c r="AG45" i="31543"/>
  <c r="AG56" i="31543" s="1"/>
  <c r="Z101" i="31543"/>
  <c r="J101" i="31543"/>
  <c r="AY100" i="31543"/>
  <c r="AT101" i="31543"/>
  <c r="N101" i="31543"/>
  <c r="AM100" i="31543"/>
  <c r="R101" i="31543"/>
  <c r="AY54" i="31543"/>
  <c r="R54" i="31543"/>
  <c r="F139" i="31543"/>
  <c r="F119" i="31543"/>
  <c r="F109" i="31543"/>
  <c r="F99" i="31543"/>
  <c r="U100" i="31543" l="1"/>
  <c r="AD100" i="31543"/>
  <c r="S121" i="31543"/>
  <c r="AD120" i="31543"/>
  <c r="AC120" i="31543"/>
  <c r="V110" i="31543"/>
  <c r="AT120" i="31543"/>
  <c r="K101" i="31543"/>
  <c r="AO111" i="31543"/>
  <c r="AC100" i="31543"/>
  <c r="AP110" i="31543"/>
  <c r="AA100" i="31543"/>
  <c r="M120" i="31543"/>
  <c r="AY120" i="31543"/>
  <c r="AT54" i="31543"/>
  <c r="AI45" i="31543"/>
  <c r="AI56" i="31543" s="1"/>
  <c r="AN140" i="31543"/>
  <c r="AP45" i="31543"/>
  <c r="AP56" i="31543" s="1"/>
  <c r="Q101" i="31543"/>
  <c r="AK120" i="31543"/>
  <c r="R110" i="31543"/>
  <c r="AG142" i="31543"/>
  <c r="BA142" i="31543"/>
  <c r="AS100" i="31543"/>
  <c r="G100" i="31543"/>
  <c r="O100" i="31543"/>
  <c r="AB54" i="31543"/>
  <c r="I54" i="31543"/>
  <c r="Z111" i="31543"/>
  <c r="G121" i="31543"/>
  <c r="W121" i="31543"/>
  <c r="I101" i="31543"/>
  <c r="BA54" i="31543"/>
  <c r="AA101" i="31543"/>
  <c r="AK110" i="31543"/>
  <c r="AR54" i="31543"/>
  <c r="AC45" i="31543"/>
  <c r="AC56" i="31543" s="1"/>
  <c r="X54" i="31543"/>
  <c r="G176" i="31543"/>
  <c r="AG177" i="31543"/>
  <c r="AD111" i="31543"/>
  <c r="BA120" i="31543"/>
  <c r="O140" i="31543"/>
  <c r="Y54" i="31543"/>
  <c r="AD45" i="31543"/>
  <c r="AD56" i="31543" s="1"/>
  <c r="R111" i="31543"/>
  <c r="AO110" i="31543"/>
  <c r="AE120" i="31543"/>
  <c r="O101" i="31543"/>
  <c r="AE111" i="31543"/>
  <c r="AX54" i="31543"/>
  <c r="AR110" i="31543"/>
  <c r="M110" i="31543"/>
  <c r="AS110" i="31543"/>
  <c r="N111" i="31543"/>
  <c r="AS177" i="31543"/>
  <c r="K121" i="31543"/>
  <c r="AH45" i="31543"/>
  <c r="AH56" i="31543" s="1"/>
  <c r="BA111" i="31543"/>
  <c r="AH111" i="31543"/>
  <c r="U120" i="31543"/>
  <c r="Q54" i="31543"/>
  <c r="R45" i="31543"/>
  <c r="R56" i="31543" s="1"/>
  <c r="AD54" i="31543"/>
  <c r="BA45" i="31543"/>
  <c r="BA56" i="31543" s="1"/>
  <c r="H54" i="31543"/>
  <c r="X45" i="31543"/>
  <c r="X56" i="31543" s="1"/>
  <c r="AO100" i="31543"/>
  <c r="BA101" i="31543"/>
  <c r="AA54" i="31543"/>
  <c r="G110" i="31543"/>
  <c r="AK111" i="31543"/>
  <c r="AI120" i="31543"/>
  <c r="AI121" i="31543"/>
  <c r="AY121" i="31543"/>
  <c r="AG111" i="31543"/>
  <c r="AI141" i="31543"/>
  <c r="R141" i="31543"/>
  <c r="AF177" i="31543"/>
  <c r="I142" i="31543"/>
  <c r="BA177" i="31543"/>
  <c r="G45" i="31543"/>
  <c r="G56" i="31543" s="1"/>
  <c r="AY45" i="31543"/>
  <c r="AY56" i="31543" s="1"/>
  <c r="O54" i="31543"/>
  <c r="AU100" i="31543"/>
  <c r="P54" i="31543"/>
  <c r="I100" i="31543"/>
  <c r="AO54" i="31543"/>
  <c r="AG120" i="31543"/>
  <c r="AG121" i="31543"/>
  <c r="AL121" i="31543"/>
  <c r="BB121" i="31543"/>
  <c r="S120" i="31543"/>
  <c r="O111" i="31543"/>
  <c r="AU101" i="31543"/>
  <c r="AS140" i="31543"/>
  <c r="AU140" i="31543"/>
  <c r="AN175" i="31543"/>
  <c r="AJ140" i="31543"/>
  <c r="AZ140" i="31543"/>
  <c r="AO177" i="31543"/>
  <c r="P177" i="31543"/>
  <c r="AR45" i="31543"/>
  <c r="AR56" i="31543" s="1"/>
  <c r="H100" i="31543"/>
  <c r="AB175" i="31543"/>
  <c r="X100" i="31543"/>
  <c r="K45" i="31543"/>
  <c r="K56" i="31543" s="1"/>
  <c r="AQ101" i="31543"/>
  <c r="AY176" i="31543"/>
  <c r="K54" i="31543"/>
  <c r="AA121" i="31543"/>
  <c r="AA177" i="31543"/>
  <c r="AN176" i="31543"/>
  <c r="AA45" i="31543"/>
  <c r="AA56" i="31543" s="1"/>
  <c r="AA120" i="31543"/>
  <c r="AA111" i="31543"/>
  <c r="AA110" i="31543"/>
  <c r="P121" i="31543"/>
  <c r="AQ121" i="31543"/>
  <c r="AF45" i="31543"/>
  <c r="AF56" i="31543" s="1"/>
  <c r="K111" i="31543"/>
  <c r="AJ177" i="31543"/>
  <c r="K177" i="31543"/>
  <c r="AQ177" i="31543"/>
  <c r="AQ120" i="31543"/>
  <c r="AQ100" i="31543"/>
  <c r="K120" i="31543"/>
  <c r="AJ121" i="31543"/>
  <c r="AF121" i="31543"/>
  <c r="P175" i="31543"/>
  <c r="AR101" i="31543"/>
  <c r="AR100" i="31543"/>
  <c r="AR175" i="31543"/>
  <c r="AV110" i="31543"/>
  <c r="AV45" i="31543"/>
  <c r="AV56" i="31543" s="1"/>
  <c r="H101" i="31543"/>
  <c r="AB101" i="31543"/>
  <c r="P120" i="31543"/>
  <c r="AN101" i="31543"/>
  <c r="P100" i="31543"/>
  <c r="AN100" i="31543"/>
  <c r="AN121" i="31543"/>
  <c r="H120" i="31543"/>
  <c r="AB100" i="31543"/>
  <c r="AZ177" i="31543"/>
  <c r="AV100" i="31543"/>
  <c r="AV177" i="31543"/>
  <c r="T120" i="31543"/>
  <c r="Z141" i="31543"/>
  <c r="AQ176" i="31543"/>
  <c r="Y177" i="31543"/>
  <c r="AW177" i="31543"/>
  <c r="H175" i="31543"/>
  <c r="AP54" i="31543"/>
  <c r="U111" i="31543"/>
  <c r="AT45" i="31543"/>
  <c r="AT56" i="31543" s="1"/>
  <c r="AS111" i="31543"/>
  <c r="U121" i="31543"/>
  <c r="O45" i="31543"/>
  <c r="O56" i="31543" s="1"/>
  <c r="Z45" i="31543"/>
  <c r="Z56" i="31543" s="1"/>
  <c r="Z54" i="31543"/>
  <c r="AC54" i="31543"/>
  <c r="AE54" i="31543"/>
  <c r="AE100" i="31543"/>
  <c r="K100" i="31543"/>
  <c r="U54" i="31543"/>
  <c r="AQ54" i="31543"/>
  <c r="S101" i="31543"/>
  <c r="Y120" i="31543"/>
  <c r="AO120" i="31543"/>
  <c r="AQ110" i="31543"/>
  <c r="O120" i="31543"/>
  <c r="AE121" i="31543"/>
  <c r="BC111" i="31543"/>
  <c r="AP120" i="31543"/>
  <c r="P101" i="31543"/>
  <c r="AJ101" i="31543"/>
  <c r="AW110" i="31543"/>
  <c r="AN45" i="31543"/>
  <c r="AN56" i="31543" s="1"/>
  <c r="BC176" i="31543"/>
  <c r="AI170" i="31543"/>
  <c r="S176" i="31543"/>
  <c r="AJ175" i="31543"/>
  <c r="AQ45" i="31543"/>
  <c r="AQ56" i="31543" s="1"/>
  <c r="AO121" i="31543"/>
  <c r="AL100" i="31543"/>
  <c r="AU121" i="31543"/>
  <c r="J121" i="31543"/>
  <c r="AF120" i="31543"/>
  <c r="AN110" i="31543"/>
  <c r="R176" i="31543"/>
  <c r="M45" i="31543"/>
  <c r="M56" i="31543" s="1"/>
  <c r="M54" i="31543"/>
  <c r="AS54" i="31543"/>
  <c r="AE45" i="31543"/>
  <c r="AE56" i="31543" s="1"/>
  <c r="S45" i="31543"/>
  <c r="S56" i="31543" s="1"/>
  <c r="J54" i="31543"/>
  <c r="S54" i="31543"/>
  <c r="AO45" i="31543"/>
  <c r="AO56" i="31543" s="1"/>
  <c r="S100" i="31543"/>
  <c r="U45" i="31543"/>
  <c r="U56" i="31543" s="1"/>
  <c r="AJ54" i="31543"/>
  <c r="AC111" i="31543"/>
  <c r="M111" i="31543"/>
  <c r="BC110" i="31543"/>
  <c r="AU120" i="31543"/>
  <c r="S111" i="31543"/>
  <c r="AE101" i="31543"/>
  <c r="AQ111" i="31543"/>
  <c r="AT110" i="31543"/>
  <c r="AZ101" i="31543"/>
  <c r="O141" i="31543"/>
  <c r="AT111" i="31543"/>
  <c r="K110" i="31543"/>
  <c r="AJ120" i="31543"/>
  <c r="AY175" i="31543"/>
  <c r="AI142" i="31543"/>
  <c r="AZ176" i="31543"/>
  <c r="AV121" i="31543"/>
  <c r="AH176" i="31543"/>
  <c r="AZ121" i="31543"/>
  <c r="L120" i="31543"/>
  <c r="X101" i="31543"/>
  <c r="T101" i="31543"/>
  <c r="AS142" i="31543"/>
  <c r="AB121" i="31543"/>
  <c r="AN141" i="31543"/>
  <c r="AN111" i="31543"/>
  <c r="W54" i="31543"/>
  <c r="AB120" i="31543"/>
  <c r="AV170" i="31543"/>
  <c r="AA142" i="31543"/>
  <c r="AZ142" i="31543"/>
  <c r="BA110" i="31543"/>
  <c r="AE140" i="31543"/>
  <c r="AZ175" i="31543"/>
  <c r="S140" i="31543"/>
  <c r="I121" i="31543"/>
  <c r="Q121" i="31543"/>
  <c r="H45" i="31543"/>
  <c r="H56" i="31543" s="1"/>
  <c r="T121" i="31543"/>
  <c r="AZ120" i="31543"/>
  <c r="H121" i="31543"/>
  <c r="AV142" i="31543"/>
  <c r="AV120" i="31543"/>
  <c r="AF100" i="31543"/>
  <c r="AR121" i="31543"/>
  <c r="AC142" i="31543"/>
  <c r="K142" i="31543"/>
  <c r="AE141" i="31543"/>
  <c r="AW54" i="31543"/>
  <c r="AN120" i="31543"/>
  <c r="X120" i="31543"/>
  <c r="AQ142" i="31543"/>
  <c r="AR176" i="31543"/>
  <c r="Q45" i="31543"/>
  <c r="Q56" i="31543" s="1"/>
  <c r="L100" i="31543"/>
  <c r="AI54" i="31543"/>
  <c r="AH141" i="31543"/>
  <c r="AY170" i="31543"/>
  <c r="AX111" i="31543"/>
  <c r="J45" i="31543"/>
  <c r="J56" i="31543" s="1"/>
  <c r="AV176" i="31543"/>
  <c r="N45" i="31543"/>
  <c r="N56" i="31543" s="1"/>
  <c r="AX45" i="31543"/>
  <c r="AX56" i="31543" s="1"/>
  <c r="V54" i="31543"/>
  <c r="AN54" i="31543"/>
  <c r="AZ45" i="31543"/>
  <c r="AZ56" i="31543" s="1"/>
  <c r="AZ54" i="31543"/>
  <c r="AI100" i="31543"/>
  <c r="L101" i="31543"/>
  <c r="W45" i="31543"/>
  <c r="W56" i="31543" s="1"/>
  <c r="L54" i="31543"/>
  <c r="AG54" i="31543"/>
  <c r="AI101" i="31543"/>
  <c r="N110" i="31543"/>
  <c r="AX110" i="31543"/>
  <c r="AG110" i="31543"/>
  <c r="Q120" i="31543"/>
  <c r="AZ100" i="31543"/>
  <c r="AW111" i="31543"/>
  <c r="G120" i="31543"/>
  <c r="AU111" i="31543"/>
  <c r="V120" i="31543"/>
  <c r="AR120" i="31543"/>
  <c r="AI175" i="31543"/>
  <c r="W142" i="31543"/>
  <c r="AE170" i="31543"/>
  <c r="V45" i="31543"/>
  <c r="V56" i="31543" s="1"/>
  <c r="N54" i="31543"/>
  <c r="AM45" i="31543"/>
  <c r="AM56" i="31543" s="1"/>
  <c r="V101" i="31543"/>
  <c r="BB101" i="31543"/>
  <c r="T54" i="31543"/>
  <c r="G54" i="31543"/>
  <c r="J110" i="31543"/>
  <c r="AH110" i="31543"/>
  <c r="Q110" i="31543"/>
  <c r="I120" i="31543"/>
  <c r="AM121" i="31543"/>
  <c r="AF101" i="31543"/>
  <c r="AS120" i="31543"/>
  <c r="AI140" i="31543"/>
  <c r="AU176" i="31543"/>
  <c r="J141" i="31543"/>
  <c r="J176" i="31543"/>
  <c r="AS45" i="31543"/>
  <c r="AS56" i="31543" s="1"/>
  <c r="AH54" i="31543"/>
  <c r="AU45" i="31543"/>
  <c r="AU56" i="31543" s="1"/>
  <c r="AU54" i="31543"/>
  <c r="AM54" i="31543"/>
  <c r="AJ100" i="31543"/>
  <c r="AU110" i="31543"/>
  <c r="W120" i="31543"/>
  <c r="AM120" i="31543"/>
  <c r="BC120" i="31543"/>
  <c r="BC121" i="31543"/>
  <c r="AZ110" i="31543"/>
  <c r="G142" i="31543"/>
  <c r="BC142" i="31543"/>
  <c r="X121" i="31543"/>
  <c r="AV101" i="31543"/>
  <c r="AS121" i="31543"/>
  <c r="S142" i="31543"/>
  <c r="AU142" i="31543"/>
  <c r="V142" i="31543"/>
  <c r="V177" i="31543"/>
  <c r="AL177" i="31543"/>
  <c r="AL142" i="31543"/>
  <c r="BB177" i="31543"/>
  <c r="BB142" i="31543"/>
  <c r="S170" i="31543"/>
  <c r="AM142" i="31543"/>
  <c r="J142" i="31543"/>
  <c r="J177" i="31543"/>
  <c r="Z177" i="31543"/>
  <c r="Z142" i="31543"/>
  <c r="AP142" i="31543"/>
  <c r="AP177" i="31543"/>
  <c r="AY142" i="31543"/>
  <c r="N142" i="31543"/>
  <c r="N177" i="31543"/>
  <c r="AD142" i="31543"/>
  <c r="AD177" i="31543"/>
  <c r="AT177" i="31543"/>
  <c r="AT142" i="31543"/>
  <c r="O170" i="31543"/>
  <c r="O177" i="31543"/>
  <c r="O142" i="31543"/>
  <c r="AU170" i="31543"/>
  <c r="L45" i="31543"/>
  <c r="L56" i="31543" s="1"/>
  <c r="R142" i="31543"/>
  <c r="R177" i="31543"/>
  <c r="AH177" i="31543"/>
  <c r="AH142" i="31543"/>
  <c r="AX177" i="31543"/>
  <c r="AX142" i="31543"/>
  <c r="AE142" i="31543"/>
  <c r="AB45" i="31543"/>
  <c r="AB56" i="31543" s="1"/>
  <c r="AZ170" i="31543"/>
  <c r="AJ45" i="31543"/>
  <c r="AJ56" i="31543" s="1"/>
  <c r="AF54" i="31543"/>
  <c r="I141" i="31543"/>
  <c r="I176" i="31543"/>
  <c r="Y176" i="31543"/>
  <c r="Y141" i="31543"/>
  <c r="AO141" i="31543"/>
  <c r="AO176" i="31543"/>
  <c r="H142" i="31543"/>
  <c r="H177" i="31543"/>
  <c r="AB142" i="31543"/>
  <c r="AB177" i="31543"/>
  <c r="AC170" i="31543"/>
  <c r="AC140" i="31543"/>
  <c r="AC175" i="31543"/>
  <c r="X140" i="31543"/>
  <c r="X175" i="31543"/>
  <c r="M142" i="31543"/>
  <c r="M177" i="31543"/>
  <c r="N170" i="31543"/>
  <c r="N140" i="31543"/>
  <c r="N175" i="31543"/>
  <c r="AD140" i="31543"/>
  <c r="AD170" i="31543"/>
  <c r="AD175" i="31543"/>
  <c r="AT140" i="31543"/>
  <c r="AT175" i="31543"/>
  <c r="M176" i="31543"/>
  <c r="M141" i="31543"/>
  <c r="AC141" i="31543"/>
  <c r="AC176" i="31543"/>
  <c r="AS141" i="31543"/>
  <c r="AS176" i="31543"/>
  <c r="L142" i="31543"/>
  <c r="L177" i="31543"/>
  <c r="AS175" i="31543"/>
  <c r="AS170" i="31543"/>
  <c r="AF140" i="31543"/>
  <c r="AF175" i="31543"/>
  <c r="R140" i="31543"/>
  <c r="R170" i="31543"/>
  <c r="R175" i="31543"/>
  <c r="AH140" i="31543"/>
  <c r="AH175" i="31543"/>
  <c r="AH170" i="31543"/>
  <c r="AX140" i="31543"/>
  <c r="AX175" i="31543"/>
  <c r="Q141" i="31543"/>
  <c r="Q176" i="31543"/>
  <c r="AG141" i="31543"/>
  <c r="AG176" i="31543"/>
  <c r="AW141" i="31543"/>
  <c r="AW176" i="31543"/>
  <c r="T142" i="31543"/>
  <c r="T177" i="31543"/>
  <c r="AN170" i="31543"/>
  <c r="AN142" i="31543"/>
  <c r="AN177" i="31543"/>
  <c r="L175" i="31543"/>
  <c r="L140" i="31543"/>
  <c r="N141" i="31543"/>
  <c r="N176" i="31543"/>
  <c r="V140" i="31543"/>
  <c r="V175" i="31543"/>
  <c r="AL140" i="31543"/>
  <c r="AL175" i="31543"/>
  <c r="BB140" i="31543"/>
  <c r="BB175" i="31543"/>
  <c r="U141" i="31543"/>
  <c r="U176" i="31543"/>
  <c r="AK176" i="31543"/>
  <c r="AK141" i="31543"/>
  <c r="BA141" i="31543"/>
  <c r="BA176" i="31543"/>
  <c r="X177" i="31543"/>
  <c r="X142" i="31543"/>
  <c r="AR142" i="31543"/>
  <c r="AR170" i="31543"/>
  <c r="AR177" i="31543"/>
  <c r="M140" i="31543"/>
  <c r="M175" i="31543"/>
  <c r="M170" i="31543"/>
  <c r="T140" i="31543"/>
  <c r="T175" i="31543"/>
  <c r="AD141" i="31543"/>
  <c r="AD176" i="31543"/>
  <c r="J140" i="31543"/>
  <c r="J170" i="31543"/>
  <c r="J175" i="31543"/>
  <c r="Z140" i="31543"/>
  <c r="Z175" i="31543"/>
  <c r="Z170" i="31543"/>
  <c r="AP140" i="31543"/>
  <c r="AP175" i="31543"/>
  <c r="AJ142" i="31543"/>
  <c r="Y101" i="31543"/>
  <c r="Y140" i="31543"/>
  <c r="Y170" i="31543"/>
  <c r="Y175" i="31543"/>
  <c r="BC140" i="31543"/>
  <c r="BC175" i="31543"/>
  <c r="BC170" i="31543"/>
  <c r="T45" i="31543"/>
  <c r="T56" i="31543" s="1"/>
  <c r="AW45" i="31543"/>
  <c r="AW56" i="31543" s="1"/>
  <c r="AW100" i="31543"/>
  <c r="W101" i="31543"/>
  <c r="AL111" i="31543"/>
  <c r="T100" i="31543"/>
  <c r="AV111" i="31543"/>
  <c r="I170" i="31543"/>
  <c r="I175" i="31543"/>
  <c r="AG140" i="31543"/>
  <c r="AG175" i="31543"/>
  <c r="AG170" i="31543"/>
  <c r="BA100" i="31543"/>
  <c r="BA140" i="31543"/>
  <c r="BA175" i="31543"/>
  <c r="BA170" i="31543"/>
  <c r="AA140" i="31543"/>
  <c r="AA175" i="31543"/>
  <c r="AA170" i="31543"/>
  <c r="K141" i="31543"/>
  <c r="K176" i="31543"/>
  <c r="AP141" i="31543"/>
  <c r="AP170" i="31543"/>
  <c r="AP176" i="31543"/>
  <c r="W140" i="31543"/>
  <c r="W175" i="31543"/>
  <c r="W170" i="31543"/>
  <c r="BB141" i="31543"/>
  <c r="BB170" i="31543"/>
  <c r="BB176" i="31543"/>
  <c r="Y45" i="31543"/>
  <c r="Y56" i="31543" s="1"/>
  <c r="BC45" i="31543"/>
  <c r="BC56" i="31543" s="1"/>
  <c r="BB110" i="31543"/>
  <c r="L121" i="31543"/>
  <c r="AR111" i="31543"/>
  <c r="AZ111" i="31543"/>
  <c r="Q140" i="31543"/>
  <c r="Q170" i="31543"/>
  <c r="Q175" i="31543"/>
  <c r="AK140" i="31543"/>
  <c r="AK175" i="31543"/>
  <c r="AK170" i="31543"/>
  <c r="G140" i="31543"/>
  <c r="G175" i="31543"/>
  <c r="G170" i="31543"/>
  <c r="AM140" i="31543"/>
  <c r="AM175" i="31543"/>
  <c r="AM170" i="31543"/>
  <c r="AA141" i="31543"/>
  <c r="AA176" i="31543"/>
  <c r="AT141" i="31543"/>
  <c r="AT170" i="31543"/>
  <c r="AT176" i="31543"/>
  <c r="AW140" i="31543"/>
  <c r="AW170" i="31543"/>
  <c r="AW175" i="31543"/>
  <c r="AL141" i="31543"/>
  <c r="AL170" i="31543"/>
  <c r="AL176" i="31543"/>
  <c r="AL45" i="31543"/>
  <c r="AL56" i="31543" s="1"/>
  <c r="BB45" i="31543"/>
  <c r="BB56" i="31543" s="1"/>
  <c r="AL54" i="31543"/>
  <c r="BB54" i="31543"/>
  <c r="W100" i="31543"/>
  <c r="BC100" i="31543"/>
  <c r="Y100" i="31543"/>
  <c r="BC101" i="31543"/>
  <c r="BC54" i="31543"/>
  <c r="U140" i="31543"/>
  <c r="U170" i="31543"/>
  <c r="U175" i="31543"/>
  <c r="AO101" i="31543"/>
  <c r="AO170" i="31543"/>
  <c r="AO175" i="31543"/>
  <c r="K140" i="31543"/>
  <c r="K175" i="31543"/>
  <c r="K170" i="31543"/>
  <c r="AQ140" i="31543"/>
  <c r="AQ175" i="31543"/>
  <c r="AQ170" i="31543"/>
  <c r="V141" i="31543"/>
  <c r="V170" i="31543"/>
  <c r="V176" i="31543"/>
  <c r="AX141" i="31543"/>
  <c r="AX170" i="31543"/>
  <c r="AX176" i="31543"/>
  <c r="I140" i="31543"/>
  <c r="P45" i="31543"/>
  <c r="P56" i="31543" s="1"/>
  <c r="L110" i="31543"/>
  <c r="L111" i="31543"/>
  <c r="L141" i="31543"/>
  <c r="L170" i="31543"/>
  <c r="L176" i="31543"/>
  <c r="AB110" i="31543"/>
  <c r="AB111" i="31543"/>
  <c r="AB141" i="31543"/>
  <c r="AB170" i="31543"/>
  <c r="AB176" i="31543"/>
  <c r="P110" i="31543"/>
  <c r="P111" i="31543"/>
  <c r="P141" i="31543"/>
  <c r="P170" i="31543"/>
  <c r="P176" i="31543"/>
  <c r="AF110" i="31543"/>
  <c r="AF111" i="31543"/>
  <c r="AF141" i="31543"/>
  <c r="AF170" i="31543"/>
  <c r="AF176" i="31543"/>
  <c r="T110" i="31543"/>
  <c r="T111" i="31543"/>
  <c r="T141" i="31543"/>
  <c r="T170" i="31543"/>
  <c r="T176" i="31543"/>
  <c r="AJ110" i="31543"/>
  <c r="AJ111" i="31543"/>
  <c r="AJ141" i="31543"/>
  <c r="AJ170" i="31543"/>
  <c r="AJ176" i="31543"/>
  <c r="H110" i="31543"/>
  <c r="H111" i="31543"/>
  <c r="H141" i="31543"/>
  <c r="H170" i="31543"/>
  <c r="H176" i="31543"/>
  <c r="X110" i="31543"/>
  <c r="X111" i="31543"/>
  <c r="X141" i="31543"/>
  <c r="X170" i="31543"/>
  <c r="X176" i="31543"/>
  <c r="F88" i="31543"/>
  <c r="L27" i="31539" l="1"/>
  <c r="L16" i="31539"/>
  <c r="F154" i="31543" l="1"/>
  <c r="F153" i="31543" l="1"/>
  <c r="B226" i="31543" l="1"/>
  <c r="B225" i="31543"/>
  <c r="B224" i="31543"/>
  <c r="B223" i="31543"/>
  <c r="B222" i="31543"/>
  <c r="B221" i="31543"/>
  <c r="B220" i="31543"/>
  <c r="B219" i="31543"/>
  <c r="B218" i="31543"/>
  <c r="F91" i="31543"/>
  <c r="F86" i="31543"/>
  <c r="F158" i="31543" l="1"/>
  <c r="F157" i="31543"/>
  <c r="F116" i="31543" l="1"/>
  <c r="F115" i="31543"/>
  <c r="F114" i="31543"/>
  <c r="F112" i="31543" s="1"/>
  <c r="F117" i="31543" l="1"/>
  <c r="R106" i="4"/>
  <c r="Q106" i="4"/>
  <c r="P106" i="4"/>
  <c r="R105" i="4"/>
  <c r="Q105" i="4"/>
  <c r="P105" i="4"/>
  <c r="Q110" i="4" l="1"/>
  <c r="Q112" i="4"/>
  <c r="Q114" i="4"/>
  <c r="Q111" i="4"/>
  <c r="Q113" i="4"/>
  <c r="R112" i="4"/>
  <c r="R111" i="4"/>
  <c r="R110" i="4"/>
  <c r="R114" i="4"/>
  <c r="R113" i="4"/>
  <c r="P113" i="4"/>
  <c r="P114" i="4"/>
  <c r="P110" i="4"/>
  <c r="P112" i="4"/>
  <c r="P111" i="4"/>
  <c r="D513" i="31543"/>
  <c r="D512" i="31543"/>
  <c r="D511" i="31543"/>
  <c r="D510" i="31543"/>
  <c r="D509" i="31543"/>
  <c r="D508" i="31543"/>
  <c r="D507" i="31543"/>
  <c r="D506" i="31543"/>
  <c r="D505" i="31543"/>
  <c r="D504" i="31543"/>
  <c r="D503" i="31543"/>
  <c r="D502" i="31543"/>
  <c r="D501" i="31543"/>
  <c r="D500" i="31543"/>
  <c r="D499" i="31543"/>
  <c r="D498" i="31543"/>
  <c r="D497" i="31543"/>
  <c r="D496" i="31543"/>
  <c r="D495" i="31543"/>
  <c r="D494" i="31543"/>
  <c r="D493" i="31543"/>
  <c r="D492" i="31543"/>
  <c r="D491" i="31543"/>
  <c r="D490" i="31543"/>
  <c r="D489" i="31543"/>
  <c r="D488" i="31543"/>
  <c r="D487" i="31543"/>
  <c r="D486" i="31543"/>
  <c r="D485" i="31543"/>
  <c r="D484" i="31543"/>
  <c r="D483" i="31543"/>
  <c r="D482" i="31543"/>
  <c r="D481" i="31543"/>
  <c r="D480" i="31543"/>
  <c r="D479" i="31543"/>
  <c r="D478" i="31543"/>
  <c r="D477" i="31543"/>
  <c r="D476" i="31543"/>
  <c r="D475" i="31543"/>
  <c r="D474" i="31543"/>
  <c r="D473" i="31543"/>
  <c r="D472" i="31543"/>
  <c r="D471" i="31543"/>
  <c r="D470" i="31543"/>
  <c r="D469" i="31543"/>
  <c r="D468" i="31543"/>
  <c r="D467" i="31543"/>
  <c r="D466" i="31543"/>
  <c r="D465" i="31543"/>
  <c r="D464" i="31543"/>
  <c r="D463" i="31543"/>
  <c r="D462" i="31543"/>
  <c r="D461" i="31543"/>
  <c r="D460" i="31543"/>
  <c r="D459" i="31543"/>
  <c r="D458" i="31543"/>
  <c r="D457" i="31543"/>
  <c r="D456" i="31543"/>
  <c r="D455" i="31543"/>
  <c r="D454" i="31543"/>
  <c r="D453" i="31543"/>
  <c r="D452" i="31543"/>
  <c r="D451" i="31543"/>
  <c r="D450" i="31543"/>
  <c r="D449" i="31543"/>
  <c r="D448" i="31543"/>
  <c r="D447" i="31543"/>
  <c r="D446" i="31543"/>
  <c r="D445" i="31543"/>
  <c r="D444" i="31543"/>
  <c r="D443" i="31543"/>
  <c r="D442" i="31543"/>
  <c r="D441" i="31543"/>
  <c r="D440" i="31543"/>
  <c r="D439" i="31543"/>
  <c r="D438" i="31543"/>
  <c r="D437" i="31543"/>
  <c r="D436" i="31543"/>
  <c r="D435" i="31543"/>
  <c r="D434" i="31543"/>
  <c r="D433" i="31543"/>
  <c r="D432" i="31543"/>
  <c r="D431" i="31543"/>
  <c r="D430" i="31543"/>
  <c r="D429" i="31543"/>
  <c r="D428" i="31543"/>
  <c r="D427" i="31543"/>
  <c r="D426" i="31543"/>
  <c r="D425" i="31543"/>
  <c r="D424" i="31543"/>
  <c r="D423" i="31543"/>
  <c r="D422" i="31543"/>
  <c r="D421" i="31543"/>
  <c r="D420" i="31543"/>
  <c r="D419" i="31543"/>
  <c r="D418" i="31543"/>
  <c r="D417" i="31543"/>
  <c r="D416" i="31543"/>
  <c r="D415" i="31543"/>
  <c r="D414" i="31543"/>
  <c r="D413" i="31543"/>
  <c r="D412" i="31543"/>
  <c r="D411" i="31543"/>
  <c r="D410" i="31543"/>
  <c r="D409" i="31543"/>
  <c r="D408" i="31543"/>
  <c r="D407" i="31543"/>
  <c r="D406" i="31543"/>
  <c r="D405" i="31543"/>
  <c r="D404" i="31543"/>
  <c r="D403" i="31543"/>
  <c r="D402" i="31543"/>
  <c r="D401" i="31543"/>
  <c r="D400" i="31543"/>
  <c r="D399" i="31543"/>
  <c r="D398" i="31543"/>
  <c r="D397" i="31543"/>
  <c r="D396" i="31543"/>
  <c r="D395" i="31543"/>
  <c r="D394" i="31543"/>
  <c r="D393" i="31543"/>
  <c r="D392" i="31543"/>
  <c r="D391" i="31543"/>
  <c r="D390" i="31543"/>
  <c r="D389" i="31543"/>
  <c r="D388" i="31543"/>
  <c r="D387" i="31543"/>
  <c r="D386" i="31543"/>
  <c r="D385" i="31543"/>
  <c r="D384" i="31543"/>
  <c r="D383" i="31543"/>
  <c r="D382" i="31543"/>
  <c r="D381" i="31543"/>
  <c r="D380" i="31543"/>
  <c r="D379" i="31543"/>
  <c r="D378" i="31543"/>
  <c r="D377" i="31543"/>
  <c r="D376" i="31543"/>
  <c r="D375" i="31543"/>
  <c r="D374" i="31543"/>
  <c r="D373" i="31543"/>
  <c r="D372" i="31543"/>
  <c r="D371" i="31543"/>
  <c r="D370" i="31543"/>
  <c r="D369" i="31543"/>
  <c r="D368" i="31543"/>
  <c r="D367" i="31543"/>
  <c r="D366" i="31543"/>
  <c r="D365" i="31543"/>
  <c r="D364" i="31543"/>
  <c r="D363" i="31543"/>
  <c r="D362" i="31543"/>
  <c r="D361" i="31543"/>
  <c r="D360" i="31543"/>
  <c r="D359" i="31543"/>
  <c r="D358" i="31543"/>
  <c r="D357" i="31543"/>
  <c r="D356" i="31543"/>
  <c r="D355" i="31543"/>
  <c r="D354" i="31543"/>
  <c r="D353" i="31543"/>
  <c r="D352" i="31543"/>
  <c r="D351" i="31543"/>
  <c r="D350" i="31543"/>
  <c r="D349" i="31543"/>
  <c r="D348" i="31543"/>
  <c r="D347" i="31543"/>
  <c r="D346" i="31543"/>
  <c r="D345" i="31543"/>
  <c r="D344" i="31543"/>
  <c r="D343" i="31543"/>
  <c r="D342" i="31543"/>
  <c r="D341" i="31543"/>
  <c r="D340" i="31543"/>
  <c r="D339" i="31543"/>
  <c r="D338" i="31543"/>
  <c r="D337" i="31543"/>
  <c r="D336" i="31543"/>
  <c r="D335" i="31543"/>
  <c r="D334" i="31543"/>
  <c r="D333" i="31543"/>
  <c r="D332" i="31543"/>
  <c r="D331" i="31543"/>
  <c r="D326" i="31543"/>
  <c r="D327" i="31543"/>
  <c r="D328" i="31543"/>
  <c r="D329" i="31543"/>
  <c r="D330" i="31543"/>
  <c r="D324" i="31543"/>
  <c r="D325" i="31543"/>
  <c r="D323" i="31543"/>
  <c r="F49" i="31543" l="1"/>
  <c r="B237" i="31543"/>
  <c r="B236" i="31543"/>
  <c r="B235" i="31543"/>
  <c r="B234" i="31543"/>
  <c r="B233" i="31543"/>
  <c r="B232" i="31543"/>
  <c r="B231" i="31543"/>
  <c r="B230" i="31543"/>
  <c r="B229" i="31543"/>
  <c r="B215" i="31543"/>
  <c r="B214" i="31543"/>
  <c r="B213" i="31543"/>
  <c r="B212" i="31543"/>
  <c r="B211" i="31543"/>
  <c r="B210" i="31543"/>
  <c r="B209" i="31543"/>
  <c r="B208" i="31543"/>
  <c r="B207" i="31543"/>
  <c r="B204" i="31543"/>
  <c r="B203" i="31543"/>
  <c r="B202" i="31543"/>
  <c r="B201" i="31543"/>
  <c r="B200" i="31543"/>
  <c r="B199" i="31543"/>
  <c r="B198" i="31543"/>
  <c r="B197" i="31543"/>
  <c r="B297" i="31543" l="1"/>
  <c r="B296" i="31543"/>
  <c r="B295" i="31543"/>
  <c r="B294" i="31543"/>
  <c r="B293" i="31543"/>
  <c r="E292" i="31543"/>
  <c r="D292" i="31543"/>
  <c r="C292" i="31543"/>
  <c r="C290" i="31543"/>
  <c r="E289" i="31543"/>
  <c r="D289" i="31543"/>
  <c r="C289" i="31543"/>
  <c r="E288" i="31543"/>
  <c r="D288" i="31543"/>
  <c r="C288" i="31543"/>
  <c r="B287" i="31543"/>
  <c r="B286" i="31543"/>
  <c r="B285" i="31543"/>
  <c r="B284" i="31543"/>
  <c r="B283" i="31543"/>
  <c r="E282" i="31543"/>
  <c r="D282" i="31543"/>
  <c r="C282" i="31543"/>
  <c r="E275" i="31543"/>
  <c r="C277" i="31543"/>
  <c r="D237" i="31543"/>
  <c r="C237" i="31543"/>
  <c r="D233" i="31543"/>
  <c r="C233" i="31543"/>
  <c r="D232" i="31543"/>
  <c r="C232" i="31543"/>
  <c r="E228" i="31543"/>
  <c r="D228" i="31543"/>
  <c r="C228" i="31543"/>
  <c r="D215" i="31543"/>
  <c r="C215" i="31543"/>
  <c r="D211" i="31543"/>
  <c r="C211" i="31543"/>
  <c r="D210" i="31543"/>
  <c r="C210" i="31543"/>
  <c r="E206" i="31543"/>
  <c r="D206" i="31543"/>
  <c r="C206" i="31543"/>
  <c r="D204" i="31543"/>
  <c r="C204" i="31543"/>
  <c r="D200" i="31543"/>
  <c r="C200" i="31543"/>
  <c r="D199" i="31543"/>
  <c r="C199" i="31543"/>
  <c r="B196" i="31543"/>
  <c r="E195" i="31543"/>
  <c r="D195" i="31543"/>
  <c r="C195" i="31543"/>
  <c r="F156" i="31543"/>
  <c r="F150" i="31543"/>
  <c r="F149" i="31543"/>
  <c r="F148" i="31543"/>
  <c r="F147" i="31543"/>
  <c r="F144" i="31543"/>
  <c r="F128" i="31543"/>
  <c r="F106" i="31543"/>
  <c r="F105" i="31543"/>
  <c r="F104" i="31543"/>
  <c r="F102" i="31543" s="1"/>
  <c r="B104" i="31543"/>
  <c r="C97" i="31543"/>
  <c r="F96" i="31543"/>
  <c r="F95" i="31543"/>
  <c r="C95" i="31543"/>
  <c r="F94" i="31543"/>
  <c r="F92" i="31543" s="1"/>
  <c r="F90" i="31543"/>
  <c r="F113" i="31543" s="1"/>
  <c r="F142" i="31543" s="1"/>
  <c r="F87" i="31543"/>
  <c r="F52" i="31543" s="1"/>
  <c r="F85" i="31543"/>
  <c r="F72" i="31543"/>
  <c r="F68" i="31543"/>
  <c r="F66" i="31543"/>
  <c r="F65" i="31543"/>
  <c r="F61" i="31543"/>
  <c r="C53" i="31543"/>
  <c r="F50" i="31543"/>
  <c r="F63" i="31543" s="1"/>
  <c r="F138" i="31543"/>
  <c r="F47" i="31543"/>
  <c r="F64" i="31543" s="1"/>
  <c r="E24" i="31539"/>
  <c r="E13" i="31539"/>
  <c r="E75" i="4"/>
  <c r="E76" i="4"/>
  <c r="E77" i="4"/>
  <c r="E78" i="4"/>
  <c r="E79" i="4"/>
  <c r="E80" i="4"/>
  <c r="E81" i="4"/>
  <c r="E82" i="4"/>
  <c r="E83" i="4"/>
  <c r="E84" i="4"/>
  <c r="E85" i="4"/>
  <c r="E86" i="4"/>
  <c r="E87" i="4"/>
  <c r="E88" i="4"/>
  <c r="E89" i="4"/>
  <c r="E90" i="4"/>
  <c r="E91" i="4"/>
  <c r="E92" i="4"/>
  <c r="E93" i="4"/>
  <c r="E74" i="4"/>
  <c r="D75" i="4"/>
  <c r="D76" i="4"/>
  <c r="D77" i="4"/>
  <c r="D78" i="4"/>
  <c r="D79" i="4"/>
  <c r="D80" i="4"/>
  <c r="D81" i="4"/>
  <c r="D82" i="4"/>
  <c r="D83" i="4"/>
  <c r="D84" i="4"/>
  <c r="D85" i="4"/>
  <c r="D86" i="4"/>
  <c r="D87" i="4"/>
  <c r="D88" i="4"/>
  <c r="D89" i="4"/>
  <c r="D90" i="4"/>
  <c r="D91" i="4"/>
  <c r="D92" i="4"/>
  <c r="D93" i="4"/>
  <c r="D74" i="4"/>
  <c r="K108" i="4"/>
  <c r="K106" i="4"/>
  <c r="K112" i="4"/>
  <c r="K107" i="4"/>
  <c r="K109" i="4"/>
  <c r="K114" i="4"/>
  <c r="K104" i="4"/>
  <c r="K111" i="4"/>
  <c r="K103" i="4"/>
  <c r="K105" i="4"/>
  <c r="K100" i="4"/>
  <c r="K101" i="4"/>
  <c r="K110" i="4"/>
  <c r="K115" i="4"/>
  <c r="K102" i="4"/>
  <c r="K113" i="4"/>
  <c r="B20" i="4"/>
  <c r="B19" i="4"/>
  <c r="B18" i="4"/>
  <c r="B17" i="4"/>
  <c r="B16" i="4"/>
  <c r="E15" i="4"/>
  <c r="D15" i="4"/>
  <c r="C15" i="4"/>
  <c r="E274" i="31543"/>
  <c r="C276" i="31543"/>
  <c r="E273" i="31543"/>
  <c r="C275" i="31543"/>
  <c r="D276" i="31543"/>
  <c r="E277" i="31543"/>
  <c r="C274" i="31543"/>
  <c r="E276" i="31543"/>
  <c r="C273" i="31543"/>
  <c r="K51" i="31543" l="1"/>
  <c r="D295" i="31543"/>
  <c r="F93" i="31543"/>
  <c r="F103" i="31543"/>
  <c r="F127" i="31543"/>
  <c r="F177" i="31543"/>
  <c r="V51" i="31543"/>
  <c r="G42" i="31543"/>
  <c r="G80" i="31543" s="1"/>
  <c r="K42" i="31543"/>
  <c r="K80" i="31543" s="1"/>
  <c r="O42" i="31543"/>
  <c r="O80" i="31543" s="1"/>
  <c r="S42" i="31543"/>
  <c r="S80" i="31543" s="1"/>
  <c r="W42" i="31543"/>
  <c r="W80" i="31543" s="1"/>
  <c r="AA42" i="31543"/>
  <c r="AA80" i="31543" s="1"/>
  <c r="AE42" i="31543"/>
  <c r="AE80" i="31543" s="1"/>
  <c r="AI42" i="31543"/>
  <c r="AI80" i="31543" s="1"/>
  <c r="AM42" i="31543"/>
  <c r="AM80" i="31543" s="1"/>
  <c r="AQ42" i="31543"/>
  <c r="AQ80" i="31543" s="1"/>
  <c r="AU42" i="31543"/>
  <c r="AU80" i="31543" s="1"/>
  <c r="AY42" i="31543"/>
  <c r="AY80" i="31543" s="1"/>
  <c r="BC42" i="31543"/>
  <c r="BC80" i="31543" s="1"/>
  <c r="H42" i="31543"/>
  <c r="H80" i="31543" s="1"/>
  <c r="L42" i="31543"/>
  <c r="L80" i="31543" s="1"/>
  <c r="P42" i="31543"/>
  <c r="P80" i="31543" s="1"/>
  <c r="T42" i="31543"/>
  <c r="T80" i="31543" s="1"/>
  <c r="X42" i="31543"/>
  <c r="X80" i="31543" s="1"/>
  <c r="AB42" i="31543"/>
  <c r="AB80" i="31543" s="1"/>
  <c r="AF42" i="31543"/>
  <c r="AF80" i="31543" s="1"/>
  <c r="AJ42" i="31543"/>
  <c r="AJ80" i="31543" s="1"/>
  <c r="AN42" i="31543"/>
  <c r="AN80" i="31543" s="1"/>
  <c r="AR42" i="31543"/>
  <c r="AR80" i="31543" s="1"/>
  <c r="AV42" i="31543"/>
  <c r="AV80" i="31543" s="1"/>
  <c r="AZ42" i="31543"/>
  <c r="AZ80" i="31543" s="1"/>
  <c r="I42" i="31543"/>
  <c r="I80" i="31543" s="1"/>
  <c r="M42" i="31543"/>
  <c r="M80" i="31543" s="1"/>
  <c r="Q42" i="31543"/>
  <c r="Q80" i="31543" s="1"/>
  <c r="U42" i="31543"/>
  <c r="U80" i="31543" s="1"/>
  <c r="Y42" i="31543"/>
  <c r="Y80" i="31543" s="1"/>
  <c r="AC42" i="31543"/>
  <c r="AC80" i="31543" s="1"/>
  <c r="AG42" i="31543"/>
  <c r="AG80" i="31543" s="1"/>
  <c r="AK42" i="31543"/>
  <c r="AK80" i="31543" s="1"/>
  <c r="AO42" i="31543"/>
  <c r="AO80" i="31543" s="1"/>
  <c r="AS42" i="31543"/>
  <c r="AS80" i="31543" s="1"/>
  <c r="AW42" i="31543"/>
  <c r="AW80" i="31543" s="1"/>
  <c r="BA42" i="31543"/>
  <c r="BA80" i="31543" s="1"/>
  <c r="J42" i="31543"/>
  <c r="J80" i="31543" s="1"/>
  <c r="N42" i="31543"/>
  <c r="N80" i="31543" s="1"/>
  <c r="R42" i="31543"/>
  <c r="R80" i="31543" s="1"/>
  <c r="V42" i="31543"/>
  <c r="V80" i="31543" s="1"/>
  <c r="Z42" i="31543"/>
  <c r="Z80" i="31543" s="1"/>
  <c r="AD42" i="31543"/>
  <c r="AD80" i="31543" s="1"/>
  <c r="AH42" i="31543"/>
  <c r="AH80" i="31543" s="1"/>
  <c r="AL42" i="31543"/>
  <c r="AL80" i="31543" s="1"/>
  <c r="AP42" i="31543"/>
  <c r="AP80" i="31543" s="1"/>
  <c r="AT42" i="31543"/>
  <c r="AT80" i="31543" s="1"/>
  <c r="AX42" i="31543"/>
  <c r="AX80" i="31543" s="1"/>
  <c r="BB42" i="31543"/>
  <c r="BB80" i="31543" s="1"/>
  <c r="AF51" i="31543"/>
  <c r="AQ51" i="31543"/>
  <c r="Q51" i="31543"/>
  <c r="J51" i="31543"/>
  <c r="P51" i="31543"/>
  <c r="O51" i="31543"/>
  <c r="X51" i="31543"/>
  <c r="BA51" i="31543"/>
  <c r="R51" i="31543"/>
  <c r="AC51" i="31543"/>
  <c r="L51" i="31543"/>
  <c r="Y51" i="31543"/>
  <c r="L126" i="31543"/>
  <c r="L143" i="31543" s="1"/>
  <c r="AR126" i="31543"/>
  <c r="AR143" i="31543" s="1"/>
  <c r="J178" i="31543"/>
  <c r="N178" i="31543"/>
  <c r="R178" i="31543"/>
  <c r="V178" i="31543"/>
  <c r="Z178" i="31543"/>
  <c r="AD178" i="31543"/>
  <c r="AH178" i="31543"/>
  <c r="AL178" i="31543"/>
  <c r="AP178" i="31543"/>
  <c r="AT178" i="31543"/>
  <c r="AX178" i="31543"/>
  <c r="BB178" i="31543"/>
  <c r="Q178" i="31543"/>
  <c r="AC178" i="31543"/>
  <c r="AO178" i="31543"/>
  <c r="BA178" i="31543"/>
  <c r="G178" i="31543"/>
  <c r="K178" i="31543"/>
  <c r="O178" i="31543"/>
  <c r="S178" i="31543"/>
  <c r="W178" i="31543"/>
  <c r="AA178" i="31543"/>
  <c r="AE178" i="31543"/>
  <c r="AI178" i="31543"/>
  <c r="AM178" i="31543"/>
  <c r="AQ178" i="31543"/>
  <c r="AU178" i="31543"/>
  <c r="AY178" i="31543"/>
  <c r="BC178" i="31543"/>
  <c r="I178" i="31543"/>
  <c r="U178" i="31543"/>
  <c r="AG178" i="31543"/>
  <c r="AS178" i="31543"/>
  <c r="H178" i="31543"/>
  <c r="L178" i="31543"/>
  <c r="P178" i="31543"/>
  <c r="T178" i="31543"/>
  <c r="X178" i="31543"/>
  <c r="AB178" i="31543"/>
  <c r="AF178" i="31543"/>
  <c r="AJ178" i="31543"/>
  <c r="AN178" i="31543"/>
  <c r="AR178" i="31543"/>
  <c r="AV178" i="31543"/>
  <c r="AZ178" i="31543"/>
  <c r="M178" i="31543"/>
  <c r="Y178" i="31543"/>
  <c r="AK178" i="31543"/>
  <c r="AW178" i="31543"/>
  <c r="AT46" i="31543"/>
  <c r="N46" i="31543"/>
  <c r="AW126" i="31543"/>
  <c r="AW143" i="31543" s="1"/>
  <c r="AK46" i="31543"/>
  <c r="U46" i="31543"/>
  <c r="AZ126" i="31543"/>
  <c r="AZ143" i="31543" s="1"/>
  <c r="AF126" i="31543"/>
  <c r="AF143" i="31543" s="1"/>
  <c r="H126" i="31543"/>
  <c r="H143" i="31543" s="1"/>
  <c r="AQ126" i="31543"/>
  <c r="AQ143" i="31543" s="1"/>
  <c r="AA126" i="31543"/>
  <c r="AA143" i="31543" s="1"/>
  <c r="K126" i="31543"/>
  <c r="K143" i="31543" s="1"/>
  <c r="AX126" i="31543"/>
  <c r="AX143" i="31543" s="1"/>
  <c r="Z126" i="31543"/>
  <c r="Z143" i="31543" s="1"/>
  <c r="J126" i="31543"/>
  <c r="J143" i="31543" s="1"/>
  <c r="AG126" i="31543"/>
  <c r="AG143" i="31543" s="1"/>
  <c r="Q126" i="31543"/>
  <c r="Q143" i="31543" s="1"/>
  <c r="AZ46" i="31543"/>
  <c r="AB46" i="31543"/>
  <c r="BC46" i="31543"/>
  <c r="AI46" i="31543"/>
  <c r="O46" i="31543"/>
  <c r="K46" i="31543"/>
  <c r="AJ46" i="31543"/>
  <c r="AF46" i="31543"/>
  <c r="L46" i="31543"/>
  <c r="AY46" i="31543"/>
  <c r="AE46" i="31543"/>
  <c r="G46" i="31543"/>
  <c r="AH46" i="31543"/>
  <c r="AB126" i="31543"/>
  <c r="AB143" i="31543" s="1"/>
  <c r="AS126" i="31543"/>
  <c r="AS143" i="31543" s="1"/>
  <c r="AG46" i="31543"/>
  <c r="Q46" i="31543"/>
  <c r="AV126" i="31543"/>
  <c r="AV143" i="31543" s="1"/>
  <c r="X126" i="31543"/>
  <c r="X143" i="31543" s="1"/>
  <c r="BC126" i="31543"/>
  <c r="BC143" i="31543" s="1"/>
  <c r="AM126" i="31543"/>
  <c r="AM143" i="31543" s="1"/>
  <c r="W126" i="31543"/>
  <c r="W143" i="31543" s="1"/>
  <c r="G126" i="31543"/>
  <c r="G143" i="31543" s="1"/>
  <c r="AT126" i="31543"/>
  <c r="AT143" i="31543" s="1"/>
  <c r="AL126" i="31543"/>
  <c r="AL143" i="31543" s="1"/>
  <c r="V126" i="31543"/>
  <c r="V143" i="31543" s="1"/>
  <c r="AC126" i="31543"/>
  <c r="AC143" i="31543" s="1"/>
  <c r="M126" i="31543"/>
  <c r="M143" i="31543" s="1"/>
  <c r="AR46" i="31543"/>
  <c r="AM46" i="31543"/>
  <c r="S46" i="31543"/>
  <c r="AP46" i="31543"/>
  <c r="Z46" i="31543"/>
  <c r="J46" i="31543"/>
  <c r="AO46" i="31543"/>
  <c r="I46" i="31543"/>
  <c r="P126" i="31543"/>
  <c r="P143" i="31543" s="1"/>
  <c r="AE126" i="31543"/>
  <c r="AE143" i="31543" s="1"/>
  <c r="BB126" i="31543"/>
  <c r="BB143" i="31543" s="1"/>
  <c r="AD126" i="31543"/>
  <c r="AD143" i="31543" s="1"/>
  <c r="N126" i="31543"/>
  <c r="N143" i="31543" s="1"/>
  <c r="AK126" i="31543"/>
  <c r="AK143" i="31543" s="1"/>
  <c r="U126" i="31543"/>
  <c r="U143" i="31543" s="1"/>
  <c r="BB46" i="31543"/>
  <c r="V46" i="31543"/>
  <c r="AD46" i="31543"/>
  <c r="AC46" i="31543"/>
  <c r="M46" i="31543"/>
  <c r="AN126" i="31543"/>
  <c r="AN143" i="31543" s="1"/>
  <c r="T126" i="31543"/>
  <c r="T143" i="31543" s="1"/>
  <c r="AY126" i="31543"/>
  <c r="AY143" i="31543" s="1"/>
  <c r="AI126" i="31543"/>
  <c r="AI143" i="31543" s="1"/>
  <c r="S126" i="31543"/>
  <c r="S143" i="31543" s="1"/>
  <c r="AP126" i="31543"/>
  <c r="AP143" i="31543" s="1"/>
  <c r="AH126" i="31543"/>
  <c r="AH143" i="31543" s="1"/>
  <c r="R126" i="31543"/>
  <c r="R143" i="31543" s="1"/>
  <c r="AO126" i="31543"/>
  <c r="AO143" i="31543" s="1"/>
  <c r="Y126" i="31543"/>
  <c r="Y143" i="31543" s="1"/>
  <c r="I126" i="31543"/>
  <c r="I143" i="31543" s="1"/>
  <c r="BA46" i="31543"/>
  <c r="AW46" i="31543"/>
  <c r="AS46" i="31543"/>
  <c r="AV46" i="31543"/>
  <c r="AN46" i="31543"/>
  <c r="T46" i="31543"/>
  <c r="P46" i="31543"/>
  <c r="H46" i="31543"/>
  <c r="AU46" i="31543"/>
  <c r="AQ46" i="31543"/>
  <c r="W46" i="31543"/>
  <c r="AX46" i="31543"/>
  <c r="R46" i="31543"/>
  <c r="BA126" i="31543"/>
  <c r="BA143" i="31543" s="1"/>
  <c r="Y46" i="31543"/>
  <c r="AJ126" i="31543"/>
  <c r="AJ143" i="31543" s="1"/>
  <c r="AU126" i="31543"/>
  <c r="AU143" i="31543" s="1"/>
  <c r="O126" i="31543"/>
  <c r="O143" i="31543" s="1"/>
  <c r="X46" i="31543"/>
  <c r="AA46" i="31543"/>
  <c r="AL46" i="31543"/>
  <c r="M51" i="31543"/>
  <c r="T51" i="31543"/>
  <c r="AG51" i="31543"/>
  <c r="AL51" i="31543"/>
  <c r="AS51" i="31543"/>
  <c r="AE51" i="31543"/>
  <c r="AN51" i="31543"/>
  <c r="AP51" i="31543"/>
  <c r="AX51" i="31543"/>
  <c r="S51" i="31543"/>
  <c r="AB51" i="31543"/>
  <c r="AO51" i="31543"/>
  <c r="AJ51" i="31543"/>
  <c r="AW51" i="31543"/>
  <c r="G51" i="31543"/>
  <c r="AH51" i="31543"/>
  <c r="AU51" i="31543"/>
  <c r="U51" i="31543"/>
  <c r="N51" i="31543"/>
  <c r="AM51" i="31543"/>
  <c r="AI51" i="31543"/>
  <c r="AR51" i="31543"/>
  <c r="Z51" i="31543"/>
  <c r="W51" i="31543"/>
  <c r="AA51" i="31543"/>
  <c r="AZ51" i="31543"/>
  <c r="AT51" i="31543"/>
  <c r="BC51" i="31543"/>
  <c r="AD51" i="31543"/>
  <c r="H51" i="31543"/>
  <c r="AK51" i="31543"/>
  <c r="BB51" i="31543"/>
  <c r="AV51" i="31543"/>
  <c r="AY51" i="31543"/>
  <c r="I51" i="31543"/>
  <c r="D293" i="31543"/>
  <c r="D294" i="31543"/>
  <c r="C294" i="31543"/>
  <c r="C295" i="31543"/>
  <c r="C293" i="31543"/>
  <c r="D296" i="31543"/>
  <c r="E294" i="31543"/>
  <c r="C297" i="31543"/>
  <c r="C296" i="31543"/>
  <c r="E295" i="31543"/>
  <c r="F129" i="31543"/>
  <c r="F118" i="31543"/>
  <c r="F98" i="31543"/>
  <c r="F108" i="31543"/>
  <c r="F178" i="31543"/>
  <c r="E293" i="31543"/>
  <c r="E296" i="31543"/>
  <c r="F155" i="31543"/>
  <c r="F2" i="31543" s="1"/>
  <c r="F107" i="31543"/>
  <c r="D297" i="31543"/>
  <c r="E297" i="31543"/>
  <c r="F126" i="31543"/>
  <c r="F84" i="31543"/>
  <c r="F51" i="31543" s="1"/>
  <c r="D273" i="31543"/>
  <c r="D274" i="31543"/>
  <c r="D277" i="31543"/>
  <c r="D275" i="31543"/>
  <c r="F42" i="31543" s="1"/>
  <c r="F80" i="31543" s="1"/>
  <c r="F67" i="31543"/>
  <c r="F70" i="31543" s="1"/>
  <c r="F48" i="31543" s="1"/>
  <c r="F46" i="31543"/>
  <c r="F97" i="31543"/>
  <c r="F43" i="31543" l="1"/>
  <c r="F81" i="31543" s="1"/>
  <c r="F143" i="31543"/>
  <c r="F175" i="31543"/>
  <c r="AS43" i="31543"/>
  <c r="AS81" i="31543" s="1"/>
  <c r="AC43" i="31543"/>
  <c r="AC81" i="31543" s="1"/>
  <c r="M43" i="31543"/>
  <c r="M81" i="31543" s="1"/>
  <c r="AR43" i="31543"/>
  <c r="AR81" i="31543" s="1"/>
  <c r="AB43" i="31543"/>
  <c r="AB81" i="31543" s="1"/>
  <c r="L43" i="31543"/>
  <c r="L81" i="31543" s="1"/>
  <c r="AU43" i="31543"/>
  <c r="AU81" i="31543" s="1"/>
  <c r="AE43" i="31543"/>
  <c r="AE81" i="31543" s="1"/>
  <c r="O43" i="31543"/>
  <c r="O81" i="31543" s="1"/>
  <c r="AX43" i="31543"/>
  <c r="AX81" i="31543" s="1"/>
  <c r="AH43" i="31543"/>
  <c r="AH81" i="31543" s="1"/>
  <c r="R43" i="31543"/>
  <c r="R81" i="31543" s="1"/>
  <c r="AX123" i="31543"/>
  <c r="AX124" i="31543"/>
  <c r="AX125" i="31543"/>
  <c r="AX137" i="31543"/>
  <c r="AH123" i="31543"/>
  <c r="AH124" i="31543"/>
  <c r="AH125" i="31543"/>
  <c r="AH137" i="31543"/>
  <c r="R123" i="31543"/>
  <c r="R124" i="31543"/>
  <c r="R125" i="31543"/>
  <c r="R137" i="31543"/>
  <c r="AW124" i="31543"/>
  <c r="AW125" i="31543"/>
  <c r="AW123" i="31543"/>
  <c r="AW137" i="31543"/>
  <c r="AG124" i="31543"/>
  <c r="AG125" i="31543"/>
  <c r="AG123" i="31543"/>
  <c r="AG137" i="31543"/>
  <c r="Q124" i="31543"/>
  <c r="Q125" i="31543"/>
  <c r="Q137" i="31543"/>
  <c r="Q123" i="31543"/>
  <c r="AV123" i="31543"/>
  <c r="AV124" i="31543"/>
  <c r="AV125" i="31543"/>
  <c r="AV137" i="31543"/>
  <c r="AF123" i="31543"/>
  <c r="AF124" i="31543"/>
  <c r="AF125" i="31543"/>
  <c r="AF137" i="31543"/>
  <c r="P123" i="31543"/>
  <c r="P124" i="31543"/>
  <c r="P125" i="31543"/>
  <c r="P137" i="31543"/>
  <c r="AY123" i="31543"/>
  <c r="AY124" i="31543"/>
  <c r="AY125" i="31543"/>
  <c r="AY137" i="31543"/>
  <c r="AI123" i="31543"/>
  <c r="AI124" i="31543"/>
  <c r="AI125" i="31543"/>
  <c r="AI137" i="31543"/>
  <c r="S123" i="31543"/>
  <c r="S124" i="31543"/>
  <c r="S125" i="31543"/>
  <c r="S137" i="31543"/>
  <c r="AO43" i="31543"/>
  <c r="AO81" i="31543" s="1"/>
  <c r="Y43" i="31543"/>
  <c r="Y81" i="31543" s="1"/>
  <c r="I43" i="31543"/>
  <c r="I81" i="31543" s="1"/>
  <c r="AN43" i="31543"/>
  <c r="AN81" i="31543" s="1"/>
  <c r="X43" i="31543"/>
  <c r="X81" i="31543" s="1"/>
  <c r="H43" i="31543"/>
  <c r="H81" i="31543" s="1"/>
  <c r="AQ43" i="31543"/>
  <c r="AQ81" i="31543" s="1"/>
  <c r="AA43" i="31543"/>
  <c r="AA81" i="31543" s="1"/>
  <c r="K43" i="31543"/>
  <c r="K81" i="31543" s="1"/>
  <c r="AT43" i="31543"/>
  <c r="AT81" i="31543" s="1"/>
  <c r="AD43" i="31543"/>
  <c r="AD81" i="31543" s="1"/>
  <c r="N43" i="31543"/>
  <c r="N81" i="31543" s="1"/>
  <c r="AT123" i="31543"/>
  <c r="AT124" i="31543"/>
  <c r="AT125" i="31543"/>
  <c r="AT137" i="31543"/>
  <c r="AD123" i="31543"/>
  <c r="AD124" i="31543"/>
  <c r="AD125" i="31543"/>
  <c r="AD137" i="31543"/>
  <c r="N123" i="31543"/>
  <c r="N124" i="31543"/>
  <c r="N125" i="31543"/>
  <c r="N137" i="31543"/>
  <c r="AS123" i="31543"/>
  <c r="AS124" i="31543"/>
  <c r="AS125" i="31543"/>
  <c r="AS137" i="31543"/>
  <c r="AC123" i="31543"/>
  <c r="AC124" i="31543"/>
  <c r="AC125" i="31543"/>
  <c r="AC137" i="31543"/>
  <c r="M123" i="31543"/>
  <c r="M124" i="31543"/>
  <c r="M125" i="31543"/>
  <c r="M137" i="31543"/>
  <c r="AR123" i="31543"/>
  <c r="AR124" i="31543"/>
  <c r="AR125" i="31543"/>
  <c r="AR137" i="31543"/>
  <c r="AB123" i="31543"/>
  <c r="AB124" i="31543"/>
  <c r="AB125" i="31543"/>
  <c r="AB137" i="31543"/>
  <c r="L123" i="31543"/>
  <c r="L124" i="31543"/>
  <c r="L125" i="31543"/>
  <c r="L137" i="31543"/>
  <c r="AU123" i="31543"/>
  <c r="AU124" i="31543"/>
  <c r="AU137" i="31543"/>
  <c r="AU125" i="31543"/>
  <c r="AE123" i="31543"/>
  <c r="AE124" i="31543"/>
  <c r="AE137" i="31543"/>
  <c r="AE125" i="31543"/>
  <c r="O123" i="31543"/>
  <c r="O124" i="31543"/>
  <c r="O125" i="31543"/>
  <c r="O137" i="31543"/>
  <c r="BA43" i="31543"/>
  <c r="BA81" i="31543" s="1"/>
  <c r="AK43" i="31543"/>
  <c r="AK81" i="31543" s="1"/>
  <c r="U43" i="31543"/>
  <c r="U81" i="31543" s="1"/>
  <c r="AZ43" i="31543"/>
  <c r="AZ81" i="31543" s="1"/>
  <c r="AJ43" i="31543"/>
  <c r="AJ81" i="31543" s="1"/>
  <c r="T43" i="31543"/>
  <c r="T81" i="31543" s="1"/>
  <c r="BC43" i="31543"/>
  <c r="BC81" i="31543" s="1"/>
  <c r="AM43" i="31543"/>
  <c r="AM81" i="31543" s="1"/>
  <c r="W43" i="31543"/>
  <c r="W81" i="31543" s="1"/>
  <c r="G43" i="31543"/>
  <c r="G81" i="31543" s="1"/>
  <c r="AP43" i="31543"/>
  <c r="AP81" i="31543" s="1"/>
  <c r="Z43" i="31543"/>
  <c r="Z81" i="31543" s="1"/>
  <c r="J43" i="31543"/>
  <c r="J81" i="31543" s="1"/>
  <c r="AP123" i="31543"/>
  <c r="AP124" i="31543"/>
  <c r="AP137" i="31543"/>
  <c r="AP125" i="31543"/>
  <c r="Z123" i="31543"/>
  <c r="Z124" i="31543"/>
  <c r="Z137" i="31543"/>
  <c r="Z125" i="31543"/>
  <c r="J125" i="31543"/>
  <c r="J123" i="31543"/>
  <c r="J124" i="31543"/>
  <c r="J137" i="31543"/>
  <c r="AO123" i="31543"/>
  <c r="AO124" i="31543"/>
  <c r="AO125" i="31543"/>
  <c r="AO137" i="31543"/>
  <c r="Y123" i="31543"/>
  <c r="Y124" i="31543"/>
  <c r="Y125" i="31543"/>
  <c r="Y137" i="31543"/>
  <c r="I123" i="31543"/>
  <c r="I124" i="31543"/>
  <c r="I125" i="31543"/>
  <c r="I137" i="31543"/>
  <c r="AN123" i="31543"/>
  <c r="AN124" i="31543"/>
  <c r="AN125" i="31543"/>
  <c r="AN137" i="31543"/>
  <c r="X123" i="31543"/>
  <c r="X124" i="31543"/>
  <c r="X125" i="31543"/>
  <c r="X137" i="31543"/>
  <c r="H123" i="31543"/>
  <c r="H124" i="31543"/>
  <c r="H125" i="31543"/>
  <c r="H137" i="31543"/>
  <c r="AQ124" i="31543"/>
  <c r="AQ125" i="31543"/>
  <c r="AQ123" i="31543"/>
  <c r="AQ137" i="31543"/>
  <c r="AA124" i="31543"/>
  <c r="AA125" i="31543"/>
  <c r="AA123" i="31543"/>
  <c r="AA137" i="31543"/>
  <c r="K124" i="31543"/>
  <c r="K125" i="31543"/>
  <c r="K137" i="31543"/>
  <c r="K123" i="31543"/>
  <c r="AW43" i="31543"/>
  <c r="AW81" i="31543" s="1"/>
  <c r="AG43" i="31543"/>
  <c r="AG81" i="31543" s="1"/>
  <c r="Q43" i="31543"/>
  <c r="Q81" i="31543" s="1"/>
  <c r="AV43" i="31543"/>
  <c r="AV81" i="31543" s="1"/>
  <c r="AF43" i="31543"/>
  <c r="AF81" i="31543" s="1"/>
  <c r="P43" i="31543"/>
  <c r="P81" i="31543" s="1"/>
  <c r="AY43" i="31543"/>
  <c r="AY81" i="31543" s="1"/>
  <c r="AI43" i="31543"/>
  <c r="AI81" i="31543" s="1"/>
  <c r="S43" i="31543"/>
  <c r="S81" i="31543" s="1"/>
  <c r="BB43" i="31543"/>
  <c r="BB81" i="31543" s="1"/>
  <c r="AL43" i="31543"/>
  <c r="AL81" i="31543" s="1"/>
  <c r="V43" i="31543"/>
  <c r="V81" i="31543" s="1"/>
  <c r="BB124" i="31543"/>
  <c r="BB125" i="31543"/>
  <c r="BB123" i="31543"/>
  <c r="BB137" i="31543"/>
  <c r="AL124" i="31543"/>
  <c r="AL125" i="31543"/>
  <c r="AL123" i="31543"/>
  <c r="AL137" i="31543"/>
  <c r="V124" i="31543"/>
  <c r="V125" i="31543"/>
  <c r="V123" i="31543"/>
  <c r="V137" i="31543"/>
  <c r="BA123" i="31543"/>
  <c r="BA124" i="31543"/>
  <c r="BA137" i="31543"/>
  <c r="BA125" i="31543"/>
  <c r="AK123" i="31543"/>
  <c r="AK124" i="31543"/>
  <c r="AK125" i="31543"/>
  <c r="AK137" i="31543"/>
  <c r="U123" i="31543"/>
  <c r="U124" i="31543"/>
  <c r="U137" i="31543"/>
  <c r="U125" i="31543"/>
  <c r="AZ123" i="31543"/>
  <c r="AZ124" i="31543"/>
  <c r="AZ125" i="31543"/>
  <c r="AZ137" i="31543"/>
  <c r="AJ123" i="31543"/>
  <c r="AJ124" i="31543"/>
  <c r="AJ125" i="31543"/>
  <c r="AJ137" i="31543"/>
  <c r="T123" i="31543"/>
  <c r="T124" i="31543"/>
  <c r="T125" i="31543"/>
  <c r="T137" i="31543"/>
  <c r="BC123" i="31543"/>
  <c r="BC124" i="31543"/>
  <c r="BC125" i="31543"/>
  <c r="BC137" i="31543"/>
  <c r="AM123" i="31543"/>
  <c r="AM124" i="31543"/>
  <c r="AM125" i="31543"/>
  <c r="AM137" i="31543"/>
  <c r="W123" i="31543"/>
  <c r="W124" i="31543"/>
  <c r="W125" i="31543"/>
  <c r="W137" i="31543"/>
  <c r="G123" i="31543"/>
  <c r="G124" i="31543"/>
  <c r="G125" i="31543"/>
  <c r="G137" i="31543"/>
  <c r="AQ57" i="31543"/>
  <c r="AQ130" i="31543"/>
  <c r="AQ89" i="31543" s="1"/>
  <c r="AQ131" i="31543"/>
  <c r="AQ135" i="31543" s="1"/>
  <c r="V131" i="31543"/>
  <c r="V135" i="31543" s="1"/>
  <c r="V130" i="31543"/>
  <c r="V89" i="31543" s="1"/>
  <c r="V57" i="31543"/>
  <c r="AR57" i="31543"/>
  <c r="AR131" i="31543"/>
  <c r="AR135" i="31543" s="1"/>
  <c r="AR130" i="31543"/>
  <c r="AR89" i="31543" s="1"/>
  <c r="AA130" i="31543"/>
  <c r="AA89" i="31543" s="1"/>
  <c r="AA131" i="31543"/>
  <c r="AA135" i="31543" s="1"/>
  <c r="AA57" i="31543"/>
  <c r="AX57" i="31543"/>
  <c r="AX131" i="31543"/>
  <c r="AX135" i="31543" s="1"/>
  <c r="AX130" i="31543"/>
  <c r="AX89" i="31543" s="1"/>
  <c r="H130" i="31543"/>
  <c r="H89" i="31543" s="1"/>
  <c r="H131" i="31543"/>
  <c r="H135" i="31543" s="1"/>
  <c r="H57" i="31543"/>
  <c r="AV130" i="31543"/>
  <c r="AV89" i="31543" s="1"/>
  <c r="AV57" i="31543"/>
  <c r="AV131" i="31543"/>
  <c r="AV135" i="31543" s="1"/>
  <c r="AC57" i="31543"/>
  <c r="AC130" i="31543"/>
  <c r="AC89" i="31543" s="1"/>
  <c r="AC131" i="31543"/>
  <c r="AC135" i="31543" s="1"/>
  <c r="AO57" i="31543"/>
  <c r="AO130" i="31543"/>
  <c r="AO89" i="31543" s="1"/>
  <c r="AO131" i="31543"/>
  <c r="AO135" i="31543" s="1"/>
  <c r="S131" i="31543"/>
  <c r="S135" i="31543" s="1"/>
  <c r="S57" i="31543"/>
  <c r="S130" i="31543"/>
  <c r="S89" i="31543" s="1"/>
  <c r="AE57" i="31543"/>
  <c r="AE130" i="31543"/>
  <c r="AE89" i="31543" s="1"/>
  <c r="AE131" i="31543"/>
  <c r="AE135" i="31543" s="1"/>
  <c r="AJ57" i="31543"/>
  <c r="AJ130" i="31543"/>
  <c r="AJ89" i="31543" s="1"/>
  <c r="AJ131" i="31543"/>
  <c r="AJ135" i="31543" s="1"/>
  <c r="BC130" i="31543"/>
  <c r="BC89" i="31543" s="1"/>
  <c r="BC131" i="31543"/>
  <c r="BC135" i="31543" s="1"/>
  <c r="BC57" i="31543"/>
  <c r="X131" i="31543"/>
  <c r="X135" i="31543" s="1"/>
  <c r="X57" i="31543"/>
  <c r="X130" i="31543"/>
  <c r="X89" i="31543" s="1"/>
  <c r="Y57" i="31543"/>
  <c r="Y130" i="31543"/>
  <c r="Y89" i="31543" s="1"/>
  <c r="Y131" i="31543"/>
  <c r="Y135" i="31543" s="1"/>
  <c r="W131" i="31543"/>
  <c r="W135" i="31543" s="1"/>
  <c r="W57" i="31543"/>
  <c r="W130" i="31543"/>
  <c r="W89" i="31543" s="1"/>
  <c r="P57" i="31543"/>
  <c r="P131" i="31543"/>
  <c r="P135" i="31543" s="1"/>
  <c r="P130" i="31543"/>
  <c r="P89" i="31543" s="1"/>
  <c r="AS131" i="31543"/>
  <c r="AS135" i="31543" s="1"/>
  <c r="AS57" i="31543"/>
  <c r="AS130" i="31543"/>
  <c r="AS89" i="31543" s="1"/>
  <c r="AD57" i="31543"/>
  <c r="AD130" i="31543"/>
  <c r="AD89" i="31543" s="1"/>
  <c r="AD131" i="31543"/>
  <c r="AD135" i="31543" s="1"/>
  <c r="J130" i="31543"/>
  <c r="J89" i="31543" s="1"/>
  <c r="J57" i="31543"/>
  <c r="J131" i="31543"/>
  <c r="J135" i="31543" s="1"/>
  <c r="AM57" i="31543"/>
  <c r="AM130" i="31543"/>
  <c r="AM89" i="31543" s="1"/>
  <c r="AM131" i="31543"/>
  <c r="AM135" i="31543" s="1"/>
  <c r="AY57" i="31543"/>
  <c r="AY130" i="31543"/>
  <c r="AY89" i="31543" s="1"/>
  <c r="AY131" i="31543"/>
  <c r="AY135" i="31543" s="1"/>
  <c r="K57" i="31543"/>
  <c r="K130" i="31543"/>
  <c r="K89" i="31543" s="1"/>
  <c r="K131" i="31543"/>
  <c r="K135" i="31543" s="1"/>
  <c r="AB131" i="31543"/>
  <c r="AB135" i="31543" s="1"/>
  <c r="AB130" i="31543"/>
  <c r="AB89" i="31543" s="1"/>
  <c r="AB57" i="31543"/>
  <c r="N57" i="31543"/>
  <c r="N131" i="31543"/>
  <c r="N135" i="31543" s="1"/>
  <c r="N130" i="31543"/>
  <c r="N89" i="31543" s="1"/>
  <c r="T131" i="31543"/>
  <c r="T135" i="31543" s="1"/>
  <c r="T57" i="31543"/>
  <c r="T130" i="31543"/>
  <c r="T89" i="31543" s="1"/>
  <c r="AW131" i="31543"/>
  <c r="AW135" i="31543" s="1"/>
  <c r="AW57" i="31543"/>
  <c r="AW130" i="31543"/>
  <c r="AW89" i="31543" s="1"/>
  <c r="Z130" i="31543"/>
  <c r="Z89" i="31543" s="1"/>
  <c r="Z57" i="31543"/>
  <c r="Z131" i="31543"/>
  <c r="Z135" i="31543" s="1"/>
  <c r="Q57" i="31543"/>
  <c r="Q131" i="31543"/>
  <c r="Q135" i="31543" s="1"/>
  <c r="Q130" i="31543"/>
  <c r="Q89" i="31543" s="1"/>
  <c r="AH57" i="31543"/>
  <c r="AH130" i="31543"/>
  <c r="AH89" i="31543" s="1"/>
  <c r="AH131" i="31543"/>
  <c r="AH135" i="31543" s="1"/>
  <c r="L131" i="31543"/>
  <c r="L135" i="31543" s="1"/>
  <c r="L130" i="31543"/>
  <c r="L89" i="31543" s="1"/>
  <c r="L57" i="31543"/>
  <c r="O57" i="31543"/>
  <c r="O131" i="31543"/>
  <c r="O135" i="31543" s="1"/>
  <c r="O130" i="31543"/>
  <c r="O89" i="31543" s="1"/>
  <c r="AZ57" i="31543"/>
  <c r="AZ131" i="31543"/>
  <c r="AZ135" i="31543" s="1"/>
  <c r="AZ130" i="31543"/>
  <c r="AZ89" i="31543" s="1"/>
  <c r="U57" i="31543"/>
  <c r="U130" i="31543"/>
  <c r="U89" i="31543" s="1"/>
  <c r="U131" i="31543"/>
  <c r="U135" i="31543" s="1"/>
  <c r="AT57" i="31543"/>
  <c r="AT131" i="31543"/>
  <c r="AT135" i="31543" s="1"/>
  <c r="AT130" i="31543"/>
  <c r="AT89" i="31543" s="1"/>
  <c r="AL131" i="31543"/>
  <c r="AL135" i="31543" s="1"/>
  <c r="AL130" i="31543"/>
  <c r="AL89" i="31543" s="1"/>
  <c r="AL57" i="31543"/>
  <c r="R57" i="31543"/>
  <c r="R131" i="31543"/>
  <c r="R135" i="31543" s="1"/>
  <c r="R130" i="31543"/>
  <c r="R89" i="31543" s="1"/>
  <c r="AU57" i="31543"/>
  <c r="AU130" i="31543"/>
  <c r="AU89" i="31543" s="1"/>
  <c r="AU131" i="31543"/>
  <c r="AU135" i="31543" s="1"/>
  <c r="AN131" i="31543"/>
  <c r="AN135" i="31543" s="1"/>
  <c r="AN57" i="31543"/>
  <c r="AN130" i="31543"/>
  <c r="AN89" i="31543" s="1"/>
  <c r="BA131" i="31543"/>
  <c r="BA135" i="31543" s="1"/>
  <c r="BA130" i="31543"/>
  <c r="BA89" i="31543" s="1"/>
  <c r="BA57" i="31543"/>
  <c r="M57" i="31543"/>
  <c r="M130" i="31543"/>
  <c r="M89" i="31543" s="1"/>
  <c r="M131" i="31543"/>
  <c r="M135" i="31543" s="1"/>
  <c r="BB57" i="31543"/>
  <c r="BB131" i="31543"/>
  <c r="BB135" i="31543" s="1"/>
  <c r="BB130" i="31543"/>
  <c r="BB89" i="31543" s="1"/>
  <c r="I57" i="31543"/>
  <c r="I130" i="31543"/>
  <c r="I89" i="31543" s="1"/>
  <c r="I131" i="31543"/>
  <c r="I135" i="31543" s="1"/>
  <c r="AP130" i="31543"/>
  <c r="AP89" i="31543" s="1"/>
  <c r="AP57" i="31543"/>
  <c r="AP131" i="31543"/>
  <c r="AP135" i="31543" s="1"/>
  <c r="AG57" i="31543"/>
  <c r="AG130" i="31543"/>
  <c r="AG89" i="31543" s="1"/>
  <c r="AG131" i="31543"/>
  <c r="AG135" i="31543" s="1"/>
  <c r="G130" i="31543"/>
  <c r="G89" i="31543" s="1"/>
  <c r="G57" i="31543"/>
  <c r="G131" i="31543"/>
  <c r="G135" i="31543" s="1"/>
  <c r="AF57" i="31543"/>
  <c r="AF130" i="31543"/>
  <c r="AF89" i="31543" s="1"/>
  <c r="AF131" i="31543"/>
  <c r="AF135" i="31543" s="1"/>
  <c r="AI57" i="31543"/>
  <c r="AI131" i="31543"/>
  <c r="AI135" i="31543" s="1"/>
  <c r="AI130" i="31543"/>
  <c r="AI89" i="31543" s="1"/>
  <c r="AK57" i="31543"/>
  <c r="AK131" i="31543"/>
  <c r="AK135" i="31543" s="1"/>
  <c r="AK130" i="31543"/>
  <c r="AK89" i="31543" s="1"/>
  <c r="F141" i="31543"/>
  <c r="F176" i="31543"/>
  <c r="F140" i="31543"/>
  <c r="F45" i="31543"/>
  <c r="F56" i="31543" s="1"/>
  <c r="F111" i="31543"/>
  <c r="F110" i="31543"/>
  <c r="F101" i="31543"/>
  <c r="F100" i="31543"/>
  <c r="F121" i="31543"/>
  <c r="F120" i="31543"/>
  <c r="F131" i="31543"/>
  <c r="F170" i="31543"/>
  <c r="F125" i="31543"/>
  <c r="F124" i="31543"/>
  <c r="F54" i="31543"/>
  <c r="F137" i="31543"/>
  <c r="F123" i="31543"/>
  <c r="F130" i="31543"/>
  <c r="F57" i="31543"/>
  <c r="AI44" i="31543" l="1"/>
  <c r="AI73" i="31543"/>
  <c r="AI145" i="31543"/>
  <c r="AI134" i="31543"/>
  <c r="AI53" i="31543" s="1"/>
  <c r="G73" i="31543"/>
  <c r="G145" i="31543"/>
  <c r="G134" i="31543"/>
  <c r="G53" i="31543" s="1"/>
  <c r="G44" i="31543"/>
  <c r="I73" i="31543"/>
  <c r="I145" i="31543"/>
  <c r="I134" i="31543"/>
  <c r="I53" i="31543" s="1"/>
  <c r="I44" i="31543"/>
  <c r="O44" i="31543"/>
  <c r="O73" i="31543"/>
  <c r="O145" i="31543"/>
  <c r="O134" i="31543"/>
  <c r="O53" i="31543" s="1"/>
  <c r="K44" i="31543"/>
  <c r="K73" i="31543"/>
  <c r="K134" i="31543"/>
  <c r="K53" i="31543" s="1"/>
  <c r="K145" i="31543"/>
  <c r="AD73" i="31543"/>
  <c r="AD145" i="31543"/>
  <c r="AD134" i="31543"/>
  <c r="AD53" i="31543" s="1"/>
  <c r="AD44" i="31543"/>
  <c r="W145" i="31543"/>
  <c r="W134" i="31543"/>
  <c r="W53" i="31543" s="1"/>
  <c r="W44" i="31543"/>
  <c r="W73" i="31543"/>
  <c r="S134" i="31543"/>
  <c r="S53" i="31543" s="1"/>
  <c r="S145" i="31543"/>
  <c r="S73" i="31543"/>
  <c r="S44" i="31543"/>
  <c r="AA134" i="31543"/>
  <c r="AA53" i="31543" s="1"/>
  <c r="AA44" i="31543"/>
  <c r="AA73" i="31543"/>
  <c r="AA145" i="31543"/>
  <c r="AK44" i="31543"/>
  <c r="AK134" i="31543"/>
  <c r="AK53" i="31543" s="1"/>
  <c r="AK73" i="31543"/>
  <c r="AK145" i="31543"/>
  <c r="AL44" i="31543"/>
  <c r="AL73" i="31543"/>
  <c r="AL134" i="31543"/>
  <c r="AL53" i="31543" s="1"/>
  <c r="AL145" i="31543"/>
  <c r="AZ44" i="31543"/>
  <c r="AZ73" i="31543"/>
  <c r="AZ134" i="31543"/>
  <c r="AZ53" i="31543" s="1"/>
  <c r="AZ145" i="31543"/>
  <c r="Q145" i="31543"/>
  <c r="Q73" i="31543"/>
  <c r="Q44" i="31543"/>
  <c r="Q134" i="31543"/>
  <c r="Q53" i="31543" s="1"/>
  <c r="N145" i="31543"/>
  <c r="N73" i="31543"/>
  <c r="N134" i="31543"/>
  <c r="N53" i="31543" s="1"/>
  <c r="N44" i="31543"/>
  <c r="AB44" i="31543"/>
  <c r="AB73" i="31543"/>
  <c r="AB134" i="31543"/>
  <c r="AB53" i="31543" s="1"/>
  <c r="AB145" i="31543"/>
  <c r="P44" i="31543"/>
  <c r="P73" i="31543"/>
  <c r="P145" i="31543"/>
  <c r="P134" i="31543"/>
  <c r="P53" i="31543" s="1"/>
  <c r="BC44" i="31543"/>
  <c r="BC73" i="31543"/>
  <c r="BC145" i="31543"/>
  <c r="BC134" i="31543"/>
  <c r="BC53" i="31543" s="1"/>
  <c r="AG145" i="31543"/>
  <c r="AG73" i="31543"/>
  <c r="AG134" i="31543"/>
  <c r="AG53" i="31543" s="1"/>
  <c r="AG44" i="31543"/>
  <c r="AP145" i="31543"/>
  <c r="AP44" i="31543"/>
  <c r="AP73" i="31543"/>
  <c r="AP134" i="31543"/>
  <c r="AP53" i="31543" s="1"/>
  <c r="BB44" i="31543"/>
  <c r="BB73" i="31543"/>
  <c r="BB134" i="31543"/>
  <c r="BB53" i="31543" s="1"/>
  <c r="BB145" i="31543"/>
  <c r="M145" i="31543"/>
  <c r="M134" i="31543"/>
  <c r="M53" i="31543" s="1"/>
  <c r="M44" i="31543"/>
  <c r="M73" i="31543"/>
  <c r="Z134" i="31543"/>
  <c r="Z53" i="31543" s="1"/>
  <c r="Z145" i="31543"/>
  <c r="Z73" i="31543"/>
  <c r="Z44" i="31543"/>
  <c r="T44" i="31543"/>
  <c r="T73" i="31543"/>
  <c r="T134" i="31543"/>
  <c r="T53" i="31543" s="1"/>
  <c r="T145" i="31543"/>
  <c r="AM44" i="31543"/>
  <c r="AM73" i="31543"/>
  <c r="AM145" i="31543"/>
  <c r="AM134" i="31543"/>
  <c r="AM53" i="31543" s="1"/>
  <c r="J73" i="31543"/>
  <c r="J145" i="31543"/>
  <c r="J44" i="31543"/>
  <c r="J134" i="31543"/>
  <c r="J53" i="31543" s="1"/>
  <c r="AS44" i="31543"/>
  <c r="AS73" i="31543"/>
  <c r="AS134" i="31543"/>
  <c r="AS53" i="31543" s="1"/>
  <c r="AS145" i="31543"/>
  <c r="X44" i="31543"/>
  <c r="X73" i="31543"/>
  <c r="X145" i="31543"/>
  <c r="X134" i="31543"/>
  <c r="X53" i="31543" s="1"/>
  <c r="AE44" i="31543"/>
  <c r="AE73" i="31543"/>
  <c r="AE145" i="31543"/>
  <c r="AE134" i="31543"/>
  <c r="AE53" i="31543" s="1"/>
  <c r="H44" i="31543"/>
  <c r="H73" i="31543"/>
  <c r="H134" i="31543"/>
  <c r="H53" i="31543" s="1"/>
  <c r="H145" i="31543"/>
  <c r="AQ44" i="31543"/>
  <c r="AQ73" i="31543"/>
  <c r="AQ145" i="31543"/>
  <c r="AQ134" i="31543"/>
  <c r="AQ53" i="31543" s="1"/>
  <c r="AF134" i="31543"/>
  <c r="AF53" i="31543" s="1"/>
  <c r="AF145" i="31543"/>
  <c r="AF44" i="31543"/>
  <c r="AF73" i="31543"/>
  <c r="L44" i="31543"/>
  <c r="L73" i="31543"/>
  <c r="L145" i="31543"/>
  <c r="L134" i="31543"/>
  <c r="L53" i="31543" s="1"/>
  <c r="Y73" i="31543"/>
  <c r="Y145" i="31543"/>
  <c r="Y44" i="31543"/>
  <c r="Y134" i="31543"/>
  <c r="Y53" i="31543" s="1"/>
  <c r="AO44" i="31543"/>
  <c r="AO134" i="31543"/>
  <c r="AO53" i="31543" s="1"/>
  <c r="AO145" i="31543"/>
  <c r="AO73" i="31543"/>
  <c r="BA134" i="31543"/>
  <c r="BA53" i="31543" s="1"/>
  <c r="BA145" i="31543"/>
  <c r="BA73" i="31543"/>
  <c r="BA44" i="31543"/>
  <c r="R134" i="31543"/>
  <c r="R53" i="31543" s="1"/>
  <c r="R44" i="31543"/>
  <c r="R73" i="31543"/>
  <c r="R145" i="31543"/>
  <c r="AN44" i="31543"/>
  <c r="AN73" i="31543"/>
  <c r="AN145" i="31543"/>
  <c r="AN134" i="31543"/>
  <c r="AN53" i="31543" s="1"/>
  <c r="AU44" i="31543"/>
  <c r="AU73" i="31543"/>
  <c r="AU134" i="31543"/>
  <c r="AU53" i="31543" s="1"/>
  <c r="AU145" i="31543"/>
  <c r="AT145" i="31543"/>
  <c r="AT73" i="31543"/>
  <c r="AT134" i="31543"/>
  <c r="AT53" i="31543" s="1"/>
  <c r="AT44" i="31543"/>
  <c r="U44" i="31543"/>
  <c r="U73" i="31543"/>
  <c r="U134" i="31543"/>
  <c r="U53" i="31543" s="1"/>
  <c r="U145" i="31543"/>
  <c r="AH73" i="31543"/>
  <c r="AH145" i="31543"/>
  <c r="AH134" i="31543"/>
  <c r="AH53" i="31543" s="1"/>
  <c r="AH44" i="31543"/>
  <c r="AW44" i="31543"/>
  <c r="AW73" i="31543"/>
  <c r="AW145" i="31543"/>
  <c r="AW134" i="31543"/>
  <c r="AW53" i="31543" s="1"/>
  <c r="AY44" i="31543"/>
  <c r="AY73" i="31543"/>
  <c r="AY145" i="31543"/>
  <c r="AY134" i="31543"/>
  <c r="AY53" i="31543" s="1"/>
  <c r="AJ44" i="31543"/>
  <c r="AJ73" i="31543"/>
  <c r="AJ134" i="31543"/>
  <c r="AJ53" i="31543" s="1"/>
  <c r="AJ145" i="31543"/>
  <c r="AC44" i="31543"/>
  <c r="AC145" i="31543"/>
  <c r="AC134" i="31543"/>
  <c r="AC53" i="31543" s="1"/>
  <c r="AC73" i="31543"/>
  <c r="AV145" i="31543"/>
  <c r="AV134" i="31543"/>
  <c r="AV53" i="31543" s="1"/>
  <c r="AV44" i="31543"/>
  <c r="AV73" i="31543"/>
  <c r="AX145" i="31543"/>
  <c r="AX73" i="31543"/>
  <c r="AX44" i="31543"/>
  <c r="AX134" i="31543"/>
  <c r="AX53" i="31543" s="1"/>
  <c r="AR145" i="31543"/>
  <c r="AR134" i="31543"/>
  <c r="AR53" i="31543" s="1"/>
  <c r="AR44" i="31543"/>
  <c r="AR73" i="31543"/>
  <c r="V44" i="31543"/>
  <c r="V73" i="31543"/>
  <c r="V134" i="31543"/>
  <c r="V53" i="31543" s="1"/>
  <c r="V145" i="31543"/>
  <c r="F135" i="31543"/>
  <c r="F89" i="31543"/>
  <c r="F134" i="31543" s="1"/>
  <c r="AX169" i="31543" l="1"/>
  <c r="AX171" i="31543" s="1"/>
  <c r="AX172" i="31543" s="1"/>
  <c r="AX55" i="31543"/>
  <c r="AX9" i="31543" s="1"/>
  <c r="AY55" i="31543"/>
  <c r="AY9" i="31543" s="1"/>
  <c r="AY169" i="31543"/>
  <c r="AY171" i="31543" s="1"/>
  <c r="AY172" i="31543" s="1"/>
  <c r="AH174" i="31543"/>
  <c r="AH179" i="31543" s="1"/>
  <c r="AH58" i="31543"/>
  <c r="AH10" i="31543" s="1"/>
  <c r="AN169" i="31543"/>
  <c r="AN171" i="31543" s="1"/>
  <c r="AN172" i="31543" s="1"/>
  <c r="AN55" i="31543"/>
  <c r="AN9" i="31543" s="1"/>
  <c r="BA58" i="31543"/>
  <c r="BA10" i="31543" s="1"/>
  <c r="BA174" i="31543"/>
  <c r="BA179" i="31543" s="1"/>
  <c r="Y55" i="31543"/>
  <c r="Y9" i="31543" s="1"/>
  <c r="Y169" i="31543"/>
  <c r="Y171" i="31543" s="1"/>
  <c r="Y172" i="31543" s="1"/>
  <c r="AQ55" i="31543"/>
  <c r="AQ9" i="31543" s="1"/>
  <c r="AQ169" i="31543"/>
  <c r="AQ171" i="31543" s="1"/>
  <c r="AQ172" i="31543" s="1"/>
  <c r="X169" i="31543"/>
  <c r="X171" i="31543" s="1"/>
  <c r="X172" i="31543" s="1"/>
  <c r="X55" i="31543"/>
  <c r="X9" i="31543" s="1"/>
  <c r="AM169" i="31543"/>
  <c r="AM171" i="31543" s="1"/>
  <c r="AM172" i="31543" s="1"/>
  <c r="AM55" i="31543"/>
  <c r="AM9" i="31543" s="1"/>
  <c r="Z174" i="31543"/>
  <c r="Z179" i="31543" s="1"/>
  <c r="Z58" i="31543"/>
  <c r="Z10" i="31543" s="1"/>
  <c r="BC169" i="31543"/>
  <c r="BC171" i="31543" s="1"/>
  <c r="BC172" i="31543" s="1"/>
  <c r="BC55" i="31543"/>
  <c r="BC9" i="31543" s="1"/>
  <c r="Q169" i="31543"/>
  <c r="Q171" i="31543" s="1"/>
  <c r="Q172" i="31543" s="1"/>
  <c r="Q55" i="31543"/>
  <c r="Q9" i="31543" s="1"/>
  <c r="S174" i="31543"/>
  <c r="S179" i="31543" s="1"/>
  <c r="S58" i="31543"/>
  <c r="S10" i="31543" s="1"/>
  <c r="AD174" i="31543"/>
  <c r="AD179" i="31543" s="1"/>
  <c r="AD58" i="31543"/>
  <c r="AD10" i="31543" s="1"/>
  <c r="O55" i="31543"/>
  <c r="O9" i="31543" s="1"/>
  <c r="O169" i="31543"/>
  <c r="O171" i="31543" s="1"/>
  <c r="O172" i="31543" s="1"/>
  <c r="I174" i="31543"/>
  <c r="I179" i="31543" s="1"/>
  <c r="I58" i="31543"/>
  <c r="I10" i="31543" s="1"/>
  <c r="AI169" i="31543"/>
  <c r="AI171" i="31543" s="1"/>
  <c r="AI172" i="31543" s="1"/>
  <c r="AI55" i="31543"/>
  <c r="AI9" i="31543" s="1"/>
  <c r="AX174" i="31543"/>
  <c r="AX179" i="31543" s="1"/>
  <c r="AX58" i="31543"/>
  <c r="AX10" i="31543" s="1"/>
  <c r="AC55" i="31543"/>
  <c r="AC9" i="31543" s="1"/>
  <c r="AC169" i="31543"/>
  <c r="AC171" i="31543" s="1"/>
  <c r="AC172" i="31543" s="1"/>
  <c r="AH169" i="31543"/>
  <c r="AH171" i="31543" s="1"/>
  <c r="AH172" i="31543" s="1"/>
  <c r="AH55" i="31543"/>
  <c r="AH9" i="31543" s="1"/>
  <c r="AT55" i="31543"/>
  <c r="AT9" i="31543" s="1"/>
  <c r="AT169" i="31543"/>
  <c r="AT171" i="31543" s="1"/>
  <c r="AT172" i="31543" s="1"/>
  <c r="AU169" i="31543"/>
  <c r="AU171" i="31543" s="1"/>
  <c r="AU172" i="31543" s="1"/>
  <c r="AU55" i="31543"/>
  <c r="AU9" i="31543" s="1"/>
  <c r="Y174" i="31543"/>
  <c r="Y179" i="31543" s="1"/>
  <c r="Y58" i="31543"/>
  <c r="Y10" i="31543" s="1"/>
  <c r="AF58" i="31543"/>
  <c r="AF10" i="31543" s="1"/>
  <c r="AF174" i="31543"/>
  <c r="AF179" i="31543" s="1"/>
  <c r="H169" i="31543"/>
  <c r="H171" i="31543" s="1"/>
  <c r="H172" i="31543" s="1"/>
  <c r="H55" i="31543"/>
  <c r="H9" i="31543" s="1"/>
  <c r="AS169" i="31543"/>
  <c r="AS171" i="31543" s="1"/>
  <c r="AS172" i="31543" s="1"/>
  <c r="AS55" i="31543"/>
  <c r="AS9" i="31543" s="1"/>
  <c r="J174" i="31543"/>
  <c r="J179" i="31543" s="1"/>
  <c r="J58" i="31543"/>
  <c r="J10" i="31543" s="1"/>
  <c r="T169" i="31543"/>
  <c r="T171" i="31543" s="1"/>
  <c r="T172" i="31543" s="1"/>
  <c r="T55" i="31543"/>
  <c r="T9" i="31543" s="1"/>
  <c r="M174" i="31543"/>
  <c r="M179" i="31543" s="1"/>
  <c r="M58" i="31543"/>
  <c r="M10" i="31543" s="1"/>
  <c r="BB55" i="31543"/>
  <c r="BB9" i="31543" s="1"/>
  <c r="BB169" i="31543"/>
  <c r="BB171" i="31543" s="1"/>
  <c r="BB172" i="31543" s="1"/>
  <c r="AG55" i="31543"/>
  <c r="AG9" i="31543" s="1"/>
  <c r="AG169" i="31543"/>
  <c r="AG171" i="31543" s="1"/>
  <c r="AG172" i="31543" s="1"/>
  <c r="AB55" i="31543"/>
  <c r="AB9" i="31543" s="1"/>
  <c r="AB169" i="31543"/>
  <c r="AB171" i="31543" s="1"/>
  <c r="AB172" i="31543" s="1"/>
  <c r="N55" i="31543"/>
  <c r="N9" i="31543" s="1"/>
  <c r="N169" i="31543"/>
  <c r="N171" i="31543" s="1"/>
  <c r="N172" i="31543" s="1"/>
  <c r="Q174" i="31543"/>
  <c r="Q179" i="31543" s="1"/>
  <c r="Q58" i="31543"/>
  <c r="Q10" i="31543" s="1"/>
  <c r="AZ169" i="31543"/>
  <c r="AZ171" i="31543" s="1"/>
  <c r="AZ172" i="31543" s="1"/>
  <c r="AZ55" i="31543"/>
  <c r="AZ9" i="31543" s="1"/>
  <c r="AL169" i="31543"/>
  <c r="AL171" i="31543" s="1"/>
  <c r="AL172" i="31543" s="1"/>
  <c r="AL55" i="31543"/>
  <c r="AL9" i="31543" s="1"/>
  <c r="W58" i="31543"/>
  <c r="W10" i="31543" s="1"/>
  <c r="W174" i="31543"/>
  <c r="W179" i="31543" s="1"/>
  <c r="AD55" i="31543"/>
  <c r="AD9" i="31543" s="1"/>
  <c r="AD169" i="31543"/>
  <c r="AD171" i="31543" s="1"/>
  <c r="AD172" i="31543" s="1"/>
  <c r="K169" i="31543"/>
  <c r="K171" i="31543" s="1"/>
  <c r="K172" i="31543" s="1"/>
  <c r="K55" i="31543"/>
  <c r="K9" i="31543" s="1"/>
  <c r="I55" i="31543"/>
  <c r="I9" i="31543" s="1"/>
  <c r="I169" i="31543"/>
  <c r="I171" i="31543" s="1"/>
  <c r="I172" i="31543" s="1"/>
  <c r="G169" i="31543"/>
  <c r="G171" i="31543" s="1"/>
  <c r="G172" i="31543" s="1"/>
  <c r="G55" i="31543"/>
  <c r="G9" i="31543" s="1"/>
  <c r="AR169" i="31543"/>
  <c r="AR171" i="31543" s="1"/>
  <c r="AR172" i="31543" s="1"/>
  <c r="AR55" i="31543"/>
  <c r="AR9" i="31543" s="1"/>
  <c r="AV169" i="31543"/>
  <c r="AV171" i="31543" s="1"/>
  <c r="AV172" i="31543" s="1"/>
  <c r="AV55" i="31543"/>
  <c r="AV9" i="31543" s="1"/>
  <c r="R58" i="31543"/>
  <c r="R10" i="31543" s="1"/>
  <c r="R174" i="31543"/>
  <c r="R179" i="31543" s="1"/>
  <c r="AO55" i="31543"/>
  <c r="AO9" i="31543" s="1"/>
  <c r="AO169" i="31543"/>
  <c r="AO171" i="31543" s="1"/>
  <c r="AO172" i="31543" s="1"/>
  <c r="M169" i="31543"/>
  <c r="M171" i="31543" s="1"/>
  <c r="M172" i="31543" s="1"/>
  <c r="M55" i="31543"/>
  <c r="M9" i="31543" s="1"/>
  <c r="AP58" i="31543"/>
  <c r="AP10" i="31543" s="1"/>
  <c r="AP174" i="31543"/>
  <c r="AP179" i="31543" s="1"/>
  <c r="AK55" i="31543"/>
  <c r="AK9" i="31543" s="1"/>
  <c r="AK169" i="31543"/>
  <c r="AK171" i="31543" s="1"/>
  <c r="AK172" i="31543" s="1"/>
  <c r="AA174" i="31543"/>
  <c r="AA179" i="31543" s="1"/>
  <c r="AA58" i="31543"/>
  <c r="AA10" i="31543" s="1"/>
  <c r="W55" i="31543"/>
  <c r="W9" i="31543" s="1"/>
  <c r="W169" i="31543"/>
  <c r="W171" i="31543" s="1"/>
  <c r="W172" i="31543" s="1"/>
  <c r="AW169" i="31543"/>
  <c r="AW171" i="31543" s="1"/>
  <c r="AW172" i="31543" s="1"/>
  <c r="AW55" i="31543"/>
  <c r="AW9" i="31543" s="1"/>
  <c r="AT58" i="31543"/>
  <c r="AT10" i="31543" s="1"/>
  <c r="AT174" i="31543"/>
  <c r="AT179" i="31543" s="1"/>
  <c r="L169" i="31543"/>
  <c r="L171" i="31543" s="1"/>
  <c r="L172" i="31543" s="1"/>
  <c r="L55" i="31543"/>
  <c r="L9" i="31543" s="1"/>
  <c r="AE55" i="31543"/>
  <c r="AE9" i="31543" s="1"/>
  <c r="AE169" i="31543"/>
  <c r="AE171" i="31543" s="1"/>
  <c r="AE172" i="31543" s="1"/>
  <c r="J169" i="31543"/>
  <c r="J171" i="31543" s="1"/>
  <c r="J172" i="31543" s="1"/>
  <c r="J55" i="31543"/>
  <c r="J9" i="31543" s="1"/>
  <c r="J7" i="31543" s="1"/>
  <c r="J8" i="31543" s="1"/>
  <c r="AP169" i="31543"/>
  <c r="AP171" i="31543" s="1"/>
  <c r="AP172" i="31543" s="1"/>
  <c r="AP55" i="31543"/>
  <c r="AP9" i="31543" s="1"/>
  <c r="AG174" i="31543"/>
  <c r="AG179" i="31543" s="1"/>
  <c r="AG58" i="31543"/>
  <c r="AG10" i="31543" s="1"/>
  <c r="P169" i="31543"/>
  <c r="P171" i="31543" s="1"/>
  <c r="P172" i="31543" s="1"/>
  <c r="P55" i="31543"/>
  <c r="P9" i="31543" s="1"/>
  <c r="N58" i="31543"/>
  <c r="N10" i="31543" s="1"/>
  <c r="N174" i="31543"/>
  <c r="N179" i="31543" s="1"/>
  <c r="G174" i="31543"/>
  <c r="G179" i="31543" s="1"/>
  <c r="G58" i="31543"/>
  <c r="G10" i="31543" s="1"/>
  <c r="V55" i="31543"/>
  <c r="V9" i="31543" s="1"/>
  <c r="V169" i="31543"/>
  <c r="V171" i="31543" s="1"/>
  <c r="V172" i="31543" s="1"/>
  <c r="AR174" i="31543"/>
  <c r="AR179" i="31543" s="1"/>
  <c r="AR58" i="31543"/>
  <c r="AR10" i="31543" s="1"/>
  <c r="AR7" i="31543" s="1"/>
  <c r="AR8" i="31543" s="1"/>
  <c r="AV174" i="31543"/>
  <c r="AV179" i="31543" s="1"/>
  <c r="AV58" i="31543"/>
  <c r="AV10" i="31543" s="1"/>
  <c r="AV7" i="31543" s="1"/>
  <c r="AV8" i="31543" s="1"/>
  <c r="AJ169" i="31543"/>
  <c r="AJ171" i="31543" s="1"/>
  <c r="AJ172" i="31543" s="1"/>
  <c r="AJ55" i="31543"/>
  <c r="AJ9" i="31543" s="1"/>
  <c r="U169" i="31543"/>
  <c r="U171" i="31543" s="1"/>
  <c r="U172" i="31543" s="1"/>
  <c r="U55" i="31543"/>
  <c r="U9" i="31543" s="1"/>
  <c r="V174" i="31543"/>
  <c r="V179" i="31543" s="1"/>
  <c r="V58" i="31543"/>
  <c r="V10" i="31543" s="1"/>
  <c r="AC58" i="31543"/>
  <c r="AC10" i="31543" s="1"/>
  <c r="AC174" i="31543"/>
  <c r="AC179" i="31543" s="1"/>
  <c r="AJ58" i="31543"/>
  <c r="AJ10" i="31543" s="1"/>
  <c r="AJ174" i="31543"/>
  <c r="AJ179" i="31543" s="1"/>
  <c r="AY58" i="31543"/>
  <c r="AY10" i="31543" s="1"/>
  <c r="AY174" i="31543"/>
  <c r="AY179" i="31543" s="1"/>
  <c r="AW174" i="31543"/>
  <c r="AW179" i="31543" s="1"/>
  <c r="AW58" i="31543"/>
  <c r="AW10" i="31543" s="1"/>
  <c r="U174" i="31543"/>
  <c r="U179" i="31543" s="1"/>
  <c r="U58" i="31543"/>
  <c r="U10" i="31543" s="1"/>
  <c r="AU174" i="31543"/>
  <c r="AU179" i="31543" s="1"/>
  <c r="AU58" i="31543"/>
  <c r="AU10" i="31543" s="1"/>
  <c r="AN58" i="31543"/>
  <c r="AN10" i="31543" s="1"/>
  <c r="AN174" i="31543"/>
  <c r="AN179" i="31543" s="1"/>
  <c r="R55" i="31543"/>
  <c r="R9" i="31543" s="1"/>
  <c r="R169" i="31543"/>
  <c r="R171" i="31543" s="1"/>
  <c r="R172" i="31543" s="1"/>
  <c r="BA169" i="31543"/>
  <c r="BA171" i="31543" s="1"/>
  <c r="BA172" i="31543" s="1"/>
  <c r="BA55" i="31543"/>
  <c r="BA9" i="31543" s="1"/>
  <c r="AO174" i="31543"/>
  <c r="AO179" i="31543" s="1"/>
  <c r="AO58" i="31543"/>
  <c r="AO10" i="31543" s="1"/>
  <c r="L58" i="31543"/>
  <c r="L10" i="31543" s="1"/>
  <c r="L174" i="31543"/>
  <c r="L179" i="31543" s="1"/>
  <c r="AF169" i="31543"/>
  <c r="AF171" i="31543" s="1"/>
  <c r="AF172" i="31543" s="1"/>
  <c r="AF55" i="31543"/>
  <c r="AF9" i="31543" s="1"/>
  <c r="AQ174" i="31543"/>
  <c r="AQ179" i="31543" s="1"/>
  <c r="AQ58" i="31543"/>
  <c r="AQ10" i="31543" s="1"/>
  <c r="H174" i="31543"/>
  <c r="H179" i="31543" s="1"/>
  <c r="H58" i="31543"/>
  <c r="H10" i="31543" s="1"/>
  <c r="AE58" i="31543"/>
  <c r="AE10" i="31543" s="1"/>
  <c r="AE174" i="31543"/>
  <c r="AE179" i="31543" s="1"/>
  <c r="X174" i="31543"/>
  <c r="X179" i="31543" s="1"/>
  <c r="X58" i="31543"/>
  <c r="X10" i="31543" s="1"/>
  <c r="AS174" i="31543"/>
  <c r="AS179" i="31543" s="1"/>
  <c r="AS58" i="31543"/>
  <c r="AS10" i="31543" s="1"/>
  <c r="AM174" i="31543"/>
  <c r="AM179" i="31543" s="1"/>
  <c r="AM58" i="31543"/>
  <c r="AM10" i="31543" s="1"/>
  <c r="T174" i="31543"/>
  <c r="T179" i="31543" s="1"/>
  <c r="T58" i="31543"/>
  <c r="T10" i="31543" s="1"/>
  <c r="Z169" i="31543"/>
  <c r="Z171" i="31543" s="1"/>
  <c r="Z172" i="31543" s="1"/>
  <c r="Z55" i="31543"/>
  <c r="Z9" i="31543" s="1"/>
  <c r="Z7" i="31543" s="1"/>
  <c r="Z8" i="31543" s="1"/>
  <c r="BB58" i="31543"/>
  <c r="BB10" i="31543" s="1"/>
  <c r="BB174" i="31543"/>
  <c r="BB179" i="31543" s="1"/>
  <c r="BC174" i="31543"/>
  <c r="BC179" i="31543" s="1"/>
  <c r="BC58" i="31543"/>
  <c r="BC10" i="31543" s="1"/>
  <c r="P174" i="31543"/>
  <c r="P179" i="31543" s="1"/>
  <c r="P58" i="31543"/>
  <c r="P10" i="31543" s="1"/>
  <c r="AB174" i="31543"/>
  <c r="AB179" i="31543" s="1"/>
  <c r="AB58" i="31543"/>
  <c r="AB10" i="31543" s="1"/>
  <c r="AZ58" i="31543"/>
  <c r="AZ10" i="31543" s="1"/>
  <c r="AZ174" i="31543"/>
  <c r="AZ179" i="31543" s="1"/>
  <c r="AL58" i="31543"/>
  <c r="AL10" i="31543" s="1"/>
  <c r="AL174" i="31543"/>
  <c r="AL179" i="31543" s="1"/>
  <c r="AK174" i="31543"/>
  <c r="AK179" i="31543" s="1"/>
  <c r="AK58" i="31543"/>
  <c r="AK10" i="31543" s="1"/>
  <c r="AA55" i="31543"/>
  <c r="AA9" i="31543" s="1"/>
  <c r="AA169" i="31543"/>
  <c r="AA171" i="31543" s="1"/>
  <c r="AA172" i="31543" s="1"/>
  <c r="S169" i="31543"/>
  <c r="S171" i="31543" s="1"/>
  <c r="S172" i="31543" s="1"/>
  <c r="S55" i="31543"/>
  <c r="S9" i="31543" s="1"/>
  <c r="S7" i="31543" s="1"/>
  <c r="S8" i="31543" s="1"/>
  <c r="K58" i="31543"/>
  <c r="K10" i="31543" s="1"/>
  <c r="K174" i="31543"/>
  <c r="K179" i="31543" s="1"/>
  <c r="O58" i="31543"/>
  <c r="O10" i="31543" s="1"/>
  <c r="O174" i="31543"/>
  <c r="O179" i="31543" s="1"/>
  <c r="AI174" i="31543"/>
  <c r="AI179" i="31543" s="1"/>
  <c r="AI58" i="31543"/>
  <c r="AI10" i="31543" s="1"/>
  <c r="F53" i="31543"/>
  <c r="F145" i="31543"/>
  <c r="F73" i="31543"/>
  <c r="F44" i="31543"/>
  <c r="X7" i="31543" l="1"/>
  <c r="X8" i="31543" s="1"/>
  <c r="R7" i="31543"/>
  <c r="R8" i="31543" s="1"/>
  <c r="BA7" i="31543"/>
  <c r="BA8" i="31543" s="1"/>
  <c r="AA7" i="31543"/>
  <c r="AA8" i="31543" s="1"/>
  <c r="AA3" i="31543" s="1"/>
  <c r="AZ7" i="31543"/>
  <c r="AZ8" i="31543" s="1"/>
  <c r="AZ3" i="31543" s="1"/>
  <c r="W7" i="31543"/>
  <c r="W8" i="31543" s="1"/>
  <c r="W3" i="31543" s="1"/>
  <c r="AD7" i="31543"/>
  <c r="AD8" i="31543" s="1"/>
  <c r="AD3" i="31543" s="1"/>
  <c r="P7" i="31543"/>
  <c r="P8" i="31543" s="1"/>
  <c r="P3" i="31543" s="1"/>
  <c r="T7" i="31543"/>
  <c r="T8" i="31543" s="1"/>
  <c r="T3" i="31543" s="1"/>
  <c r="AJ7" i="31543"/>
  <c r="AJ8" i="31543" s="1"/>
  <c r="AJ3" i="31543" s="1"/>
  <c r="I7" i="31543"/>
  <c r="I8" i="31543" s="1"/>
  <c r="L7" i="31543"/>
  <c r="L8" i="31543" s="1"/>
  <c r="AN7" i="31543"/>
  <c r="AN8" i="31543" s="1"/>
  <c r="AN3" i="31543" s="1"/>
  <c r="H7" i="31543"/>
  <c r="H8" i="31543" s="1"/>
  <c r="AB7" i="31543"/>
  <c r="AB8" i="31543" s="1"/>
  <c r="AB3" i="31543" s="1"/>
  <c r="AP7" i="31543"/>
  <c r="AP8" i="31543" s="1"/>
  <c r="AP3" i="31543" s="1"/>
  <c r="M7" i="31543"/>
  <c r="M8" i="31543" s="1"/>
  <c r="AH7" i="31543"/>
  <c r="AH8" i="31543" s="1"/>
  <c r="AH3" i="31543" s="1"/>
  <c r="AL7" i="31543"/>
  <c r="AL8" i="31543" s="1"/>
  <c r="AL3" i="31543" s="1"/>
  <c r="AS7" i="31543"/>
  <c r="AS8" i="31543" s="1"/>
  <c r="AS3" i="31543" s="1"/>
  <c r="AU7" i="31543"/>
  <c r="AU8" i="31543" s="1"/>
  <c r="AU3" i="31543" s="1"/>
  <c r="Q7" i="31543"/>
  <c r="Q8" i="31543" s="1"/>
  <c r="Q3" i="31543" s="1"/>
  <c r="AE7" i="31543"/>
  <c r="AE8" i="31543" s="1"/>
  <c r="AE3" i="31543" s="1"/>
  <c r="AK7" i="31543"/>
  <c r="AK8" i="31543" s="1"/>
  <c r="AK3" i="31543" s="1"/>
  <c r="BB7" i="31543"/>
  <c r="BB8" i="31543" s="1"/>
  <c r="BB3" i="31543" s="1"/>
  <c r="AF7" i="31543"/>
  <c r="AF8" i="31543" s="1"/>
  <c r="AF3" i="31543" s="1"/>
  <c r="Y7" i="31543"/>
  <c r="Y8" i="31543" s="1"/>
  <c r="Y3" i="31543" s="1"/>
  <c r="AY7" i="31543"/>
  <c r="AY8" i="31543" s="1"/>
  <c r="AY3" i="31543" s="1"/>
  <c r="U7" i="31543"/>
  <c r="U8" i="31543" s="1"/>
  <c r="U3" i="31543" s="1"/>
  <c r="AW7" i="31543"/>
  <c r="AW8" i="31543" s="1"/>
  <c r="AW3" i="31543" s="1"/>
  <c r="K7" i="31543"/>
  <c r="K8" i="31543" s="1"/>
  <c r="AI7" i="31543"/>
  <c r="AI8" i="31543" s="1"/>
  <c r="AI3" i="31543" s="1"/>
  <c r="BC7" i="31543"/>
  <c r="BC8" i="31543" s="1"/>
  <c r="BC3" i="31543" s="1"/>
  <c r="AM7" i="31543"/>
  <c r="AM8" i="31543" s="1"/>
  <c r="AM3" i="31543" s="1"/>
  <c r="AX7" i="31543"/>
  <c r="AX8" i="31543" s="1"/>
  <c r="AX3" i="31543" s="1"/>
  <c r="V7" i="31543"/>
  <c r="V8" i="31543" s="1"/>
  <c r="V3" i="31543" s="1"/>
  <c r="AO7" i="31543"/>
  <c r="AO8" i="31543" s="1"/>
  <c r="AO3" i="31543" s="1"/>
  <c r="N7" i="31543"/>
  <c r="N8" i="31543" s="1"/>
  <c r="N3" i="31543" s="1"/>
  <c r="AG7" i="31543"/>
  <c r="AG8" i="31543" s="1"/>
  <c r="AG3" i="31543" s="1"/>
  <c r="AT7" i="31543"/>
  <c r="AT8" i="31543" s="1"/>
  <c r="AT3" i="31543" s="1"/>
  <c r="AC7" i="31543"/>
  <c r="AC8" i="31543" s="1"/>
  <c r="AC3" i="31543" s="1"/>
  <c r="O7" i="31543"/>
  <c r="O8" i="31543" s="1"/>
  <c r="O3" i="31543" s="1"/>
  <c r="AQ7" i="31543"/>
  <c r="AQ8" i="31543" s="1"/>
  <c r="AQ3" i="31543" s="1"/>
  <c r="G7" i="31543"/>
  <c r="G8" i="31543" s="1"/>
  <c r="F169" i="31543"/>
  <c r="F171" i="31543" s="1"/>
  <c r="F172" i="31543" s="1"/>
  <c r="O180" i="31543"/>
  <c r="O181" i="31543"/>
  <c r="K181" i="31543"/>
  <c r="K180" i="31543"/>
  <c r="AL180" i="31543"/>
  <c r="AL181" i="31543"/>
  <c r="AJ181" i="31543"/>
  <c r="AJ180" i="31543"/>
  <c r="AT181" i="31543"/>
  <c r="AT180" i="31543"/>
  <c r="R180" i="31543"/>
  <c r="R181" i="31543"/>
  <c r="AF181" i="31543"/>
  <c r="AF180" i="31543"/>
  <c r="AI181" i="31543"/>
  <c r="AI180" i="31543"/>
  <c r="AB180" i="31543"/>
  <c r="AB181" i="31543"/>
  <c r="BC180" i="31543"/>
  <c r="BC181" i="31543"/>
  <c r="AM180" i="31543"/>
  <c r="AM181" i="31543"/>
  <c r="X180" i="31543"/>
  <c r="X181" i="31543"/>
  <c r="H181" i="31543"/>
  <c r="H180" i="31543"/>
  <c r="AO181" i="31543"/>
  <c r="AO180" i="31543"/>
  <c r="AU181" i="31543"/>
  <c r="AU180" i="31543"/>
  <c r="AW181" i="31543"/>
  <c r="AW180" i="31543"/>
  <c r="V180" i="31543"/>
  <c r="V181" i="31543"/>
  <c r="AR181" i="31543"/>
  <c r="AR180" i="31543"/>
  <c r="G180" i="31543"/>
  <c r="G181" i="31543"/>
  <c r="Q180" i="31543"/>
  <c r="Q181" i="31543"/>
  <c r="AX180" i="31543"/>
  <c r="AX181" i="31543"/>
  <c r="I180" i="31543"/>
  <c r="I181" i="31543"/>
  <c r="AD180" i="31543"/>
  <c r="AD181" i="31543"/>
  <c r="Z181" i="31543"/>
  <c r="Z180" i="31543"/>
  <c r="AZ181" i="31543"/>
  <c r="AZ180" i="31543"/>
  <c r="BB181" i="31543"/>
  <c r="BB180" i="31543"/>
  <c r="AE180" i="31543"/>
  <c r="AE181" i="31543"/>
  <c r="L181" i="31543"/>
  <c r="L180" i="31543"/>
  <c r="AN181" i="31543"/>
  <c r="AN180" i="31543"/>
  <c r="AY180" i="31543"/>
  <c r="AY181" i="31543"/>
  <c r="AC180" i="31543"/>
  <c r="AC181" i="31543"/>
  <c r="N180" i="31543"/>
  <c r="N181" i="31543"/>
  <c r="AP180" i="31543"/>
  <c r="AP181" i="31543"/>
  <c r="W181" i="31543"/>
  <c r="W180" i="31543"/>
  <c r="BA181" i="31543"/>
  <c r="BA180" i="31543"/>
  <c r="AK180" i="31543"/>
  <c r="AK181" i="31543"/>
  <c r="P180" i="31543"/>
  <c r="P181" i="31543"/>
  <c r="T180" i="31543"/>
  <c r="T181" i="31543"/>
  <c r="AS181" i="31543"/>
  <c r="AS180" i="31543"/>
  <c r="AQ180" i="31543"/>
  <c r="AQ181" i="31543"/>
  <c r="U181" i="31543"/>
  <c r="U180" i="31543"/>
  <c r="AV180" i="31543"/>
  <c r="AV181" i="31543"/>
  <c r="AG180" i="31543"/>
  <c r="AG181" i="31543"/>
  <c r="AA180" i="31543"/>
  <c r="AA181" i="31543"/>
  <c r="M181" i="31543"/>
  <c r="M180" i="31543"/>
  <c r="J180" i="31543"/>
  <c r="J181" i="31543"/>
  <c r="Y181" i="31543"/>
  <c r="Y180" i="31543"/>
  <c r="S181" i="31543"/>
  <c r="S180" i="31543"/>
  <c r="AH181" i="31543"/>
  <c r="AH180" i="31543"/>
  <c r="AV3" i="31543"/>
  <c r="BA3" i="31543"/>
  <c r="AR3" i="31543"/>
  <c r="X3" i="31543"/>
  <c r="R3" i="31543"/>
  <c r="Z3" i="31543"/>
  <c r="F55" i="31543"/>
  <c r="F9" i="31543" s="1"/>
  <c r="S3" i="31543"/>
  <c r="F58" i="31543"/>
  <c r="F10" i="31543" s="1"/>
  <c r="F174" i="31543"/>
  <c r="F179" i="31543" l="1"/>
  <c r="F181" i="31543" s="1"/>
  <c r="F11" i="31543" s="1"/>
  <c r="F7" i="31543" s="1"/>
  <c r="F8" i="31543" s="1"/>
  <c r="L3" i="31543"/>
  <c r="J3" i="31543"/>
  <c r="H3" i="31543"/>
  <c r="G3" i="31543"/>
  <c r="F3" i="31543" l="1"/>
  <c r="F180" i="31543"/>
  <c r="M3" i="31543"/>
  <c r="I3" i="31543"/>
  <c r="K3" i="315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Joel Tilley</author>
  </authors>
  <commentList>
    <comment ref="B8" authorId="0" shapeId="0" xr:uid="{00000000-0006-0000-0100-000001000000}">
      <text>
        <r>
          <rPr>
            <b/>
            <sz val="9"/>
            <color indexed="81"/>
            <rFont val="Tahoma"/>
            <family val="2"/>
          </rPr>
          <t>Pathway III</t>
        </r>
        <r>
          <rPr>
            <sz val="9"/>
            <color indexed="81"/>
            <rFont val="Tahoma"/>
            <family val="2"/>
          </rPr>
          <t xml:space="preserve">
Subsurface loss of dissolved &amp; sediment-bound P</t>
        </r>
      </text>
    </comment>
    <comment ref="C23" authorId="0" shapeId="0" xr:uid="{00000000-0006-0000-0100-000002000000}">
      <text>
        <r>
          <rPr>
            <b/>
            <sz val="8"/>
            <color indexed="81"/>
            <rFont val="Tahoma"/>
            <family val="2"/>
          </rPr>
          <t>Line-by-line instructions</t>
        </r>
        <r>
          <rPr>
            <sz val="8"/>
            <color indexed="81"/>
            <rFont val="Tahoma"/>
            <family val="2"/>
          </rPr>
          <t xml:space="preserve">
These instructions also appear in the P Index spreadsheet, as comments attached to the cells describing each row (Column E). Just hold the mouse pointer over a cell in Column E and the instruction for that row will appear.</t>
        </r>
      </text>
    </comment>
    <comment ref="B24" authorId="0" shapeId="0" xr:uid="{00000000-0006-0000-0100-000003000000}">
      <text>
        <r>
          <rPr>
            <b/>
            <sz val="8"/>
            <color indexed="81"/>
            <rFont val="Tahoma"/>
            <family val="2"/>
          </rPr>
          <t xml:space="preserve">
Location (VT county)</t>
        </r>
        <r>
          <rPr>
            <sz val="8"/>
            <color indexed="81"/>
            <rFont val="Tahoma"/>
            <family val="2"/>
          </rPr>
          <t xml:space="preserve">
Select the region of Vermont (based on counties). This value affects the growing season and snowmelt runoff volumes, which vary with annual and seasonal precepitation and temperature.</t>
        </r>
      </text>
    </comment>
    <comment ref="B25" authorId="0" shapeId="0" xr:uid="{00000000-0006-0000-0100-000004000000}">
      <text>
        <r>
          <rPr>
            <b/>
            <sz val="8"/>
            <color indexed="81"/>
            <rFont val="Tahoma"/>
            <family val="2"/>
          </rPr>
          <t xml:space="preserve">Elevation zone, feet
</t>
        </r>
        <r>
          <rPr>
            <sz val="8"/>
            <color indexed="81"/>
            <rFont val="Tahoma"/>
            <family val="2"/>
          </rPr>
          <t>Select the elevation zone of the field (&lt; 600 ft, 600-1000 ft, or &gt; 1000 ft). Higher elevations have more precipitation, and therefore more runoff.</t>
        </r>
      </text>
    </comment>
    <comment ref="B26" authorId="0" shapeId="0" xr:uid="{00000000-0006-0000-0100-000005000000}">
      <text>
        <r>
          <rPr>
            <b/>
            <sz val="8"/>
            <color indexed="81"/>
            <rFont val="Tahoma"/>
            <family val="2"/>
          </rPr>
          <t xml:space="preserve">Soil test P, ppm (Mod. Morgan's)
</t>
        </r>
        <r>
          <rPr>
            <sz val="8"/>
            <color indexed="81"/>
            <rFont val="Tahoma"/>
            <family val="2"/>
          </rPr>
          <t>Enter the available phosphorus value from the most recent soil test report (parts per million P in Modified Morgan's extract). If soil test P is reported in some other units, it must be converted (for example, pounds per acre--divide by 2 to get ppm). If another extracting solution was used (e.g., Mehlich-3), results will be unreliable. See Vermont Required Agricultural Practices if STP is equal to or greater than 20 ppm.</t>
        </r>
      </text>
    </comment>
    <comment ref="B27" authorId="0" shapeId="0" xr:uid="{00000000-0006-0000-0100-000006000000}">
      <text>
        <r>
          <rPr>
            <b/>
            <sz val="8"/>
            <color indexed="81"/>
            <rFont val="Tahoma"/>
            <family val="2"/>
          </rPr>
          <t>Reactive soil aluminum, ppm</t>
        </r>
        <r>
          <rPr>
            <sz val="8"/>
            <color indexed="81"/>
            <rFont val="Tahoma"/>
            <family val="2"/>
          </rPr>
          <t xml:space="preserve">
Enter the reactive aluminum value from the most recent soil test report (parts per million Al in Modified Morgan's extract). This value affects how much of added P in manure or fertilizer gets tightly bound in the soil, rather than appearing in runoff.</t>
        </r>
      </text>
    </comment>
    <comment ref="B28" authorId="0" shapeId="0" xr:uid="{00000000-0006-0000-0100-000007000000}">
      <text>
        <r>
          <rPr>
            <b/>
            <sz val="8"/>
            <color indexed="81"/>
            <rFont val="Tahoma"/>
            <family val="2"/>
          </rPr>
          <t>Manure rate, lb P2O5/ac   (1st application)</t>
        </r>
        <r>
          <rPr>
            <sz val="8"/>
            <color indexed="81"/>
            <rFont val="Tahoma"/>
            <family val="2"/>
          </rPr>
          <t xml:space="preserve">
Enter the FIRST manure application rate (lb P2O5 / acre).</t>
        </r>
      </text>
    </comment>
    <comment ref="B29" authorId="0" shapeId="0" xr:uid="{00000000-0006-0000-0100-000008000000}">
      <text>
        <r>
          <rPr>
            <b/>
            <sz val="8"/>
            <color indexed="81"/>
            <rFont val="Tahoma"/>
            <family val="2"/>
          </rPr>
          <t>Manure application time of year  (1st)</t>
        </r>
        <r>
          <rPr>
            <sz val="8"/>
            <color indexed="81"/>
            <rFont val="Tahoma"/>
            <family val="2"/>
          </rPr>
          <t xml:space="preserve">
Select FIRST manure application time. Time of application affects probability that runoff will occur.</t>
        </r>
      </text>
    </comment>
    <comment ref="B30" authorId="0" shapeId="0" xr:uid="{00000000-0006-0000-0100-000009000000}">
      <text>
        <r>
          <rPr>
            <b/>
            <sz val="8"/>
            <color indexed="81"/>
            <rFont val="Tahoma"/>
            <family val="2"/>
          </rPr>
          <t>Manure application method  (1st)</t>
        </r>
        <r>
          <rPr>
            <sz val="8"/>
            <color indexed="81"/>
            <rFont val="Tahoma"/>
            <family val="2"/>
          </rPr>
          <t xml:space="preserve">
Select FIRST manure application method. Incorporation by tillage reduces manure P exposed to runoff.</t>
        </r>
      </text>
    </comment>
    <comment ref="B31" authorId="0" shapeId="0" xr:uid="{00000000-0006-0000-0100-00000A000000}">
      <text>
        <r>
          <rPr>
            <b/>
            <sz val="8"/>
            <color indexed="81"/>
            <rFont val="Tahoma"/>
            <family val="2"/>
          </rPr>
          <t>Manure time to incorporation  (1st)</t>
        </r>
        <r>
          <rPr>
            <sz val="8"/>
            <color indexed="81"/>
            <rFont val="Tahoma"/>
            <family val="2"/>
          </rPr>
          <t xml:space="preserve">
Select FIRST manure application time to incorporation. Incorporation by tillage reduces manure P exposed to runoff and timing affects probability that runoff will occur.</t>
        </r>
      </text>
    </comment>
    <comment ref="B32" authorId="0" shapeId="0" xr:uid="{00000000-0006-0000-0100-00000B000000}">
      <text>
        <r>
          <rPr>
            <b/>
            <sz val="8"/>
            <color indexed="81"/>
            <rFont val="Tahoma"/>
            <family val="2"/>
          </rPr>
          <t>Manure type</t>
        </r>
        <r>
          <rPr>
            <sz val="8"/>
            <color indexed="81"/>
            <rFont val="Tahoma"/>
            <family val="2"/>
          </rPr>
          <t xml:space="preserve">
Different types of organic amendments (manure, compost, biosolids, etc.) vary in the availability of P, and therefore in how readily it contributes to eutrophication. Note that the application rates entered above are based on the TOTAL P2O5 concentration.  See the Rate Calculator tab for how to use Biosolid WEP values.</t>
        </r>
      </text>
    </comment>
    <comment ref="B33" authorId="0" shapeId="0" xr:uid="{00000000-0006-0000-0100-00000C000000}">
      <text>
        <r>
          <rPr>
            <b/>
            <sz val="8"/>
            <color indexed="81"/>
            <rFont val="Tahoma"/>
            <family val="2"/>
          </rPr>
          <t>Manure rate, lb P2O5/ac   (2nd application)</t>
        </r>
        <r>
          <rPr>
            <sz val="8"/>
            <color indexed="81"/>
            <rFont val="Tahoma"/>
            <family val="2"/>
          </rPr>
          <t xml:space="preserve">
Enter the SECOND manure application rate (lb P2O5 / acre).</t>
        </r>
      </text>
    </comment>
    <comment ref="B34" authorId="0" shapeId="0" xr:uid="{00000000-0006-0000-0100-00000D000000}">
      <text>
        <r>
          <rPr>
            <b/>
            <sz val="8"/>
            <color indexed="81"/>
            <rFont val="Tahoma"/>
            <family val="2"/>
          </rPr>
          <t>Manure application time of year  (2nd)</t>
        </r>
        <r>
          <rPr>
            <sz val="8"/>
            <color indexed="81"/>
            <rFont val="Tahoma"/>
            <family val="2"/>
          </rPr>
          <t xml:space="preserve">
Select SECOND manure application time. Time of application affects probability that runoff will occur.</t>
        </r>
      </text>
    </comment>
    <comment ref="B35" authorId="0" shapeId="0" xr:uid="{00000000-0006-0000-0100-00000E000000}">
      <text>
        <r>
          <rPr>
            <b/>
            <sz val="8"/>
            <color indexed="81"/>
            <rFont val="Tahoma"/>
            <family val="2"/>
          </rPr>
          <t>Manure application method  (2nd)</t>
        </r>
        <r>
          <rPr>
            <sz val="8"/>
            <color indexed="81"/>
            <rFont val="Tahoma"/>
            <family val="2"/>
          </rPr>
          <t xml:space="preserve">
Select SECOND manure application method. Incorporation by tillage reduces manure P exposed to runoff.</t>
        </r>
      </text>
    </comment>
    <comment ref="B36" authorId="0" shapeId="0" xr:uid="{00000000-0006-0000-0100-00000F000000}">
      <text>
        <r>
          <rPr>
            <b/>
            <sz val="8"/>
            <color indexed="81"/>
            <rFont val="Tahoma"/>
            <family val="2"/>
          </rPr>
          <t>Manure time to incorporation  (2nd)</t>
        </r>
        <r>
          <rPr>
            <sz val="8"/>
            <color indexed="81"/>
            <rFont val="Tahoma"/>
            <family val="2"/>
          </rPr>
          <t xml:space="preserve">
Select SECOND manure application time to incorporation. Incorporation by tillage reduces manure P exposed to runoff and timing affects probability that runoff will occur.</t>
        </r>
      </text>
    </comment>
    <comment ref="B37" authorId="0" shapeId="0" xr:uid="{00000000-0006-0000-0100-000010000000}">
      <text>
        <r>
          <rPr>
            <b/>
            <sz val="8"/>
            <color indexed="81"/>
            <rFont val="Tahoma"/>
            <family val="2"/>
          </rPr>
          <t>Manure type</t>
        </r>
        <r>
          <rPr>
            <sz val="8"/>
            <color indexed="81"/>
            <rFont val="Tahoma"/>
            <family val="2"/>
          </rPr>
          <t xml:space="preserve">
Different types of organic amendments (manure, compost, biosolids, etc.) vary in the availability of P, and therefore in how readily it contributes to eutrophication. Note that the application rates entered above are based on the TOTAL P2O5 concentration.  See the Rate Calculator tab for how to use Biosolid WEP values.</t>
        </r>
      </text>
    </comment>
    <comment ref="B38" authorId="0" shapeId="0" xr:uid="{00000000-0006-0000-0100-000011000000}">
      <text>
        <r>
          <rPr>
            <b/>
            <sz val="8"/>
            <color indexed="81"/>
            <rFont val="Tahoma"/>
            <family val="2"/>
          </rPr>
          <t>Manure rate, lb P2O5/ac   (3rd application)</t>
        </r>
        <r>
          <rPr>
            <sz val="8"/>
            <color indexed="81"/>
            <rFont val="Tahoma"/>
            <family val="2"/>
          </rPr>
          <t xml:space="preserve">
Enter the THIRD manure application rate (lb P2O5 / acre).</t>
        </r>
      </text>
    </comment>
    <comment ref="B39" authorId="0" shapeId="0" xr:uid="{00000000-0006-0000-0100-000012000000}">
      <text>
        <r>
          <rPr>
            <b/>
            <sz val="8"/>
            <color indexed="81"/>
            <rFont val="Tahoma"/>
            <family val="2"/>
          </rPr>
          <t>Manure application time of year  (3rd)</t>
        </r>
        <r>
          <rPr>
            <sz val="8"/>
            <color indexed="81"/>
            <rFont val="Tahoma"/>
            <family val="2"/>
          </rPr>
          <t xml:space="preserve">
Select THIRD manure application time. Time of application affects probability that runoff will occur.</t>
        </r>
      </text>
    </comment>
    <comment ref="B40" authorId="0" shapeId="0" xr:uid="{00000000-0006-0000-0100-000013000000}">
      <text>
        <r>
          <rPr>
            <b/>
            <sz val="8"/>
            <color indexed="81"/>
            <rFont val="Tahoma"/>
            <family val="2"/>
          </rPr>
          <t>Manure application method  (3rd)</t>
        </r>
        <r>
          <rPr>
            <sz val="8"/>
            <color indexed="81"/>
            <rFont val="Tahoma"/>
            <family val="2"/>
          </rPr>
          <t xml:space="preserve">
Select THIRD manure application method. Incorporation by tillage reduces manure P exposed to runoff.</t>
        </r>
      </text>
    </comment>
    <comment ref="B41" authorId="0" shapeId="0" xr:uid="{00000000-0006-0000-0100-000014000000}">
      <text>
        <r>
          <rPr>
            <b/>
            <sz val="8"/>
            <color indexed="81"/>
            <rFont val="Tahoma"/>
            <family val="2"/>
          </rPr>
          <t>Manure time to incorporation  (3rd)</t>
        </r>
        <r>
          <rPr>
            <sz val="8"/>
            <color indexed="81"/>
            <rFont val="Tahoma"/>
            <family val="2"/>
          </rPr>
          <t xml:space="preserve">
Select THIRD manure application time to incorporation. Incorporation by tillage reduces manure P exposed to runoff and timing affects probability that runoff will occur.</t>
        </r>
      </text>
    </comment>
    <comment ref="B42" authorId="0" shapeId="0" xr:uid="{00000000-0006-0000-0100-000015000000}">
      <text>
        <r>
          <rPr>
            <b/>
            <sz val="8"/>
            <color indexed="81"/>
            <rFont val="Tahoma"/>
            <family val="2"/>
          </rPr>
          <t>Manure type</t>
        </r>
        <r>
          <rPr>
            <sz val="8"/>
            <color indexed="81"/>
            <rFont val="Tahoma"/>
            <family val="2"/>
          </rPr>
          <t xml:space="preserve">
Different types of organic amendments (manure, compost, biosolids, etc.) vary in the availability of P, and therefore in how readily it contributes to eutrophication. Note that the application rates entered above are based on the TOTAL P2O5 concentration.  See the Rate Calculator tab for how to use Biosolid WEP values.</t>
        </r>
      </text>
    </comment>
    <comment ref="B43" authorId="0" shapeId="0" xr:uid="{00000000-0006-0000-0100-000016000000}">
      <text>
        <r>
          <rPr>
            <b/>
            <sz val="8"/>
            <color indexed="81"/>
            <rFont val="Tahoma"/>
            <family val="2"/>
          </rPr>
          <t>Fertilizer rate, lb P2O5/ac</t>
        </r>
        <r>
          <rPr>
            <sz val="8"/>
            <color indexed="81"/>
            <rFont val="Tahoma"/>
            <family val="2"/>
          </rPr>
          <t xml:space="preserve">
Enter fertilizer application rate (lb P2O5 / acre).</t>
        </r>
      </text>
    </comment>
    <comment ref="B44" authorId="0" shapeId="0" xr:uid="{00000000-0006-0000-0100-000017000000}">
      <text>
        <r>
          <rPr>
            <b/>
            <sz val="8"/>
            <color indexed="81"/>
            <rFont val="Tahoma"/>
            <family val="2"/>
          </rPr>
          <t>Fertilizer application method/timing</t>
        </r>
        <r>
          <rPr>
            <sz val="8"/>
            <color indexed="81"/>
            <rFont val="Tahoma"/>
            <family val="2"/>
          </rPr>
          <t xml:space="preserve">
Select fertilizer application method and timing. See "Manure application" explanation above.</t>
        </r>
      </text>
    </comment>
    <comment ref="B45" authorId="0" shapeId="0" xr:uid="{00000000-0006-0000-0100-000018000000}">
      <text>
        <r>
          <rPr>
            <b/>
            <sz val="8"/>
            <color indexed="81"/>
            <rFont val="Tahoma"/>
            <family val="2"/>
          </rPr>
          <t>Erosion rate (RUSLE or WEPP, tons/ac)</t>
        </r>
        <r>
          <rPr>
            <sz val="8"/>
            <color indexed="81"/>
            <rFont val="Tahoma"/>
            <family val="2"/>
          </rPr>
          <t xml:space="preserve">
Enter the estimated erosion rate (tons/acre/year). Use an erosion estimate for the specific year and crop, NOT an average over the rotation, to match the annual information for manure and fertilizer application and crop inputs. If using RUSLE2, choose the "Sediment delivery" option, as the P Index requires soil leaving the edge of the field.</t>
        </r>
      </text>
    </comment>
    <comment ref="B46" authorId="0" shapeId="0" xr:uid="{00000000-0006-0000-0100-000019000000}">
      <text>
        <r>
          <rPr>
            <b/>
            <sz val="8"/>
            <color indexed="81"/>
            <rFont val="Tahoma"/>
            <family val="2"/>
          </rPr>
          <t xml:space="preserve">Soil type (series)
</t>
        </r>
        <r>
          <rPr>
            <sz val="8"/>
            <color indexed="81"/>
            <rFont val="Tahoma"/>
            <family val="2"/>
          </rPr>
          <t>Select the soil series from the list. This will automatically select the appropriate Hydrologic Soil Group (used in estimating runoff volume) and surface texture group (clay or non-clay, used in determining the influence of buffer width on sediment retention). There are also selections for general soil types (HSG and texture group)</t>
        </r>
      </text>
    </comment>
    <comment ref="B47" authorId="0" shapeId="0" xr:uid="{00000000-0006-0000-0100-00001A000000}">
      <text>
        <r>
          <rPr>
            <b/>
            <sz val="8"/>
            <color indexed="81"/>
            <rFont val="Tahoma"/>
            <family val="2"/>
          </rPr>
          <t>Surface cover %</t>
        </r>
        <r>
          <rPr>
            <sz val="8"/>
            <color indexed="81"/>
            <rFont val="Tahoma"/>
            <family val="2"/>
          </rPr>
          <t xml:space="preserve">
Select the % surface cover (for cultivated crops, use percent residue cover after planting). This value modifies the base runoff amount estimated from the location and elevation (vegetative cover traps water, reducing runoff).</t>
        </r>
      </text>
    </comment>
    <comment ref="B48" authorId="0" shapeId="0" xr:uid="{00000000-0006-0000-0100-00001B000000}">
      <text>
        <r>
          <rPr>
            <b/>
            <sz val="8"/>
            <color indexed="81"/>
            <rFont val="Tahoma"/>
            <family val="2"/>
          </rPr>
          <t>Crop / Vegetation type</t>
        </r>
        <r>
          <rPr>
            <sz val="8"/>
            <color indexed="81"/>
            <rFont val="Tahoma"/>
            <family val="2"/>
          </rPr>
          <t xml:space="preserve">
Select the crop or vegetation type. This value modifies the base runoff amount estimated from the location and elevation. Some combinations of crop and cover are not allowed and produce an error ("#NA"); for example, forages and pasture must have &gt; 20 % cover. (See Table 2 in Supplemental Data tab.)</t>
        </r>
      </text>
    </comment>
    <comment ref="B49" authorId="0" shapeId="0" xr:uid="{00000000-0006-0000-0100-00001C000000}">
      <text>
        <r>
          <rPr>
            <b/>
            <sz val="8"/>
            <color indexed="81"/>
            <rFont val="Tahoma"/>
            <family val="2"/>
          </rPr>
          <t>Total distance to stream, feet.</t>
        </r>
        <r>
          <rPr>
            <sz val="8"/>
            <color indexed="81"/>
            <rFont val="Tahoma"/>
            <family val="2"/>
          </rPr>
          <t xml:space="preserve">
Enter the total distance (in feet) between field edge and the nearest pond, stream, or water pathway (e.g. drainage ditch). This value is used to calculate a Sediment Delivery Ratio, which accounts for a reduction (maximum reduction is 60%, at about 300 feet) in eroded sediment as it is transported from field edge to receiving water body. See Figure 1 in Supplemental Data tab. If the distance is greater than 300 feet, just enter 300--anything greater will not affect the results.</t>
        </r>
      </text>
    </comment>
    <comment ref="B50" authorId="0" shapeId="0" xr:uid="{00000000-0006-0000-0100-00001D000000}">
      <text>
        <r>
          <rPr>
            <b/>
            <sz val="8"/>
            <color indexed="81"/>
            <rFont val="Tahoma"/>
            <family val="2"/>
          </rPr>
          <t>Vegetated buffer width, feet.</t>
        </r>
        <r>
          <rPr>
            <sz val="8"/>
            <color indexed="81"/>
            <rFont val="Tahoma"/>
            <family val="2"/>
          </rPr>
          <t xml:space="preserve">
Enter the width (in feet) of buffer between field edge and the nearest pond, stream, or water pathway (e.g. drainage ditch). The buffer must consist of perennial vegetation. (It may be harvested, but cannot have fertilizer or manure applied to it, except for initial establishment.) If there is concentrated flow (CF) across it, it is not  considered a buffer. This value is used to calculate a Sediment Delivery Ratio, which accounts for a reduction (maximum reduction is 60%, at about 300 feet) in eroded sediment as it is transported from field edge to receiving water body. See Figure 1 in Supplemental Data tab. If the distance is greater than 300 feet, just enter 300--anything greater will not affect the results.</t>
        </r>
      </text>
    </comment>
    <comment ref="B51" authorId="0" shapeId="0" xr:uid="{00000000-0006-0000-0100-00001E000000}">
      <text>
        <r>
          <rPr>
            <sz val="8"/>
            <color indexed="81"/>
            <rFont val="Tahoma"/>
            <family val="2"/>
          </rPr>
          <t xml:space="preserve">
</t>
        </r>
        <r>
          <rPr>
            <b/>
            <sz val="8"/>
            <color indexed="81"/>
            <rFont val="Tahoma"/>
            <family val="2"/>
          </rPr>
          <t xml:space="preserve">Manure spreading setback
</t>
        </r>
        <r>
          <rPr>
            <sz val="8"/>
            <color indexed="81"/>
            <rFont val="Tahoma"/>
            <family val="2"/>
          </rPr>
          <t xml:space="preserve">
Enter the width (in feet) of manure spreading setback. This value has no effect on calculated P Index if manure aplication rate is zero.
NOTE: This distance is measured WITHIN the field, whereas the Total Distance and Buffer Width are between the field edge and the nearest water body or channel.</t>
        </r>
      </text>
    </comment>
    <comment ref="B53" authorId="0" shapeId="0" xr:uid="{00000000-0006-0000-0100-00001F000000}">
      <text>
        <r>
          <rPr>
            <b/>
            <sz val="8"/>
            <color indexed="81"/>
            <rFont val="Tahoma"/>
            <family val="2"/>
          </rPr>
          <t>Sediment trap structure or other erosion control</t>
        </r>
        <r>
          <rPr>
            <sz val="8"/>
            <color indexed="81"/>
            <rFont val="Tahoma"/>
            <family val="2"/>
          </rPr>
          <t xml:space="preserve">
If any NRCS-defined sediment trap structures are present, select them here. These reduce sediment to a much greater degree than does a vegetated buffer. There is also a selection "Misc. water / sed. diversion", which can be used in unusual circumstances, such as topography that would likely trap virtually all of the eroded sediment leaving a field (for example, a very flat lower field between a sloping upper field and the stream).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Joel Tilley</author>
    <author>Joshua Faulkner</author>
  </authors>
  <commentList>
    <comment ref="E2" authorId="0" shapeId="0" xr:uid="{00000000-0006-0000-0200-000001000000}">
      <text>
        <r>
          <rPr>
            <sz val="8"/>
            <color indexed="81"/>
            <rFont val="Tahoma"/>
            <family val="2"/>
          </rPr>
          <t xml:space="preserve">Error messages may be displayed in the this row, when there is a logical conflict between two data items (for example, if line 7 has a manure incorporation method showing, and line 8 has "Not incorporated"). A P Index value will still be calculated, but the results are unpredictable; read the error message to find out where the conflict occurs and make the correct entries.
</t>
        </r>
      </text>
    </comment>
    <comment ref="E3" authorId="0" shapeId="0" xr:uid="{00000000-0006-0000-0200-000002000000}">
      <text>
        <r>
          <rPr>
            <b/>
            <sz val="9"/>
            <color indexed="81"/>
            <rFont val="Tahoma"/>
            <family val="2"/>
          </rPr>
          <t xml:space="preserve">Notices
</t>
        </r>
        <r>
          <rPr>
            <sz val="9"/>
            <color indexed="81"/>
            <rFont val="Tahoma"/>
            <family val="2"/>
          </rPr>
          <t xml:space="preserve">Contains warning flags relating to practices, sucha as no manure application when P Index is Very High and soil test P is &gt; 20
</t>
        </r>
      </text>
    </comment>
    <comment ref="E4" authorId="0" shapeId="0" xr:uid="{00000000-0006-0000-0200-000003000000}">
      <text>
        <r>
          <rPr>
            <b/>
            <sz val="8"/>
            <color indexed="81"/>
            <rFont val="Tahoma"/>
            <family val="2"/>
          </rPr>
          <t>USDA Tract #</t>
        </r>
        <r>
          <rPr>
            <sz val="8"/>
            <color indexed="81"/>
            <rFont val="Tahoma"/>
            <family val="2"/>
          </rPr>
          <t xml:space="preserve">
Any field identification information or notes may be entered here.</t>
        </r>
      </text>
    </comment>
    <comment ref="E5" authorId="0" shapeId="0" xr:uid="{00000000-0006-0000-0200-000004000000}">
      <text>
        <r>
          <rPr>
            <b/>
            <sz val="8"/>
            <color indexed="81"/>
            <rFont val="Tahoma"/>
            <family val="2"/>
          </rPr>
          <t>Field ID</t>
        </r>
        <r>
          <rPr>
            <sz val="8"/>
            <color indexed="81"/>
            <rFont val="Tahoma"/>
            <family val="2"/>
          </rPr>
          <t xml:space="preserve">
Any field identification information or notes may be entered here.</t>
        </r>
      </text>
    </comment>
    <comment ref="E6" authorId="0" shapeId="0" xr:uid="{00000000-0006-0000-0200-000005000000}">
      <text>
        <r>
          <rPr>
            <b/>
            <sz val="8"/>
            <color indexed="81"/>
            <rFont val="Tahoma"/>
            <family val="2"/>
          </rPr>
          <t>Field Name</t>
        </r>
        <r>
          <rPr>
            <sz val="8"/>
            <color indexed="81"/>
            <rFont val="Tahoma"/>
            <family val="2"/>
          </rPr>
          <t xml:space="preserve">
Any field identification information or notes may be entered here.</t>
        </r>
      </text>
    </comment>
    <comment ref="E7" authorId="0" shapeId="0" xr:uid="{00000000-0006-0000-0200-000006000000}">
      <text>
        <r>
          <rPr>
            <b/>
            <sz val="8"/>
            <color indexed="81"/>
            <rFont val="Tahoma"/>
            <family val="2"/>
          </rPr>
          <t>P Index:</t>
        </r>
        <r>
          <rPr>
            <sz val="8"/>
            <color indexed="81"/>
            <rFont val="Tahoma"/>
            <family val="2"/>
          </rPr>
          <t xml:space="preserve">
Numerical value of the P Index</t>
        </r>
      </text>
    </comment>
    <comment ref="E8" authorId="0" shapeId="0" xr:uid="{00000000-0006-0000-0200-000007000000}">
      <text>
        <r>
          <rPr>
            <b/>
            <sz val="8"/>
            <color indexed="81"/>
            <rFont val="Tahoma"/>
            <family val="2"/>
          </rPr>
          <t>Interpretation</t>
        </r>
        <r>
          <rPr>
            <sz val="8"/>
            <color indexed="81"/>
            <rFont val="Tahoma"/>
            <family val="2"/>
          </rPr>
          <t xml:space="preserve">
Interpretation category (risk of phosphorus runoff is LOW, MEDIUM, HIGH, or VERY HIGH). See PI Interpretation tab for detailed explanation.</t>
        </r>
      </text>
    </comment>
    <comment ref="E9" authorId="0" shapeId="0" xr:uid="{00000000-0006-0000-0200-000008000000}">
      <text>
        <r>
          <rPr>
            <b/>
            <sz val="8"/>
            <color indexed="81"/>
            <rFont val="Tahoma"/>
            <family val="2"/>
          </rPr>
          <t xml:space="preserve">Pathway I:  Sediment-bound P
</t>
        </r>
        <r>
          <rPr>
            <sz val="8"/>
            <color indexed="81"/>
            <rFont val="Tahoma"/>
            <family val="2"/>
          </rPr>
          <t xml:space="preserve">
The portion of the P Index due to particulate (sediment-bound) phosphorus, in surface runoff</t>
        </r>
      </text>
    </comment>
    <comment ref="E10" authorId="0" shapeId="0" xr:uid="{00000000-0006-0000-0200-000009000000}">
      <text>
        <r>
          <rPr>
            <b/>
            <sz val="8"/>
            <color indexed="81"/>
            <rFont val="Tahoma"/>
            <family val="2"/>
          </rPr>
          <t>Pathway II:  Dissolved P in surface runoff</t>
        </r>
        <r>
          <rPr>
            <sz val="8"/>
            <color indexed="81"/>
            <rFont val="Tahoma"/>
            <family val="2"/>
          </rPr>
          <t xml:space="preserve">
The portion of the P Index due to dissolved phosphorus, in surface runoff. </t>
        </r>
      </text>
    </comment>
    <comment ref="E11" authorId="0" shapeId="0" xr:uid="{00000000-0006-0000-0200-00000A000000}">
      <text>
        <r>
          <rPr>
            <b/>
            <sz val="9"/>
            <color indexed="81"/>
            <rFont val="Tahoma"/>
            <family val="2"/>
          </rPr>
          <t>Pathway III</t>
        </r>
        <r>
          <rPr>
            <sz val="9"/>
            <color indexed="81"/>
            <rFont val="Tahoma"/>
            <family val="2"/>
          </rPr>
          <t xml:space="preserve">
Subsurface loss of dissolved &amp; sediment-bound P, through tile drains</t>
        </r>
      </text>
    </comment>
    <comment ref="E12" authorId="0" shapeId="0" xr:uid="{00000000-0006-0000-0200-00000B000000}">
      <text>
        <r>
          <rPr>
            <b/>
            <sz val="8"/>
            <color indexed="81"/>
            <rFont val="Tahoma"/>
            <family val="2"/>
          </rPr>
          <t xml:space="preserve">
Location (VT county)</t>
        </r>
        <r>
          <rPr>
            <sz val="8"/>
            <color indexed="81"/>
            <rFont val="Tahoma"/>
            <family val="2"/>
          </rPr>
          <t xml:space="preserve">
Select the region of Vermont (based on counties). This value affects the growing season and snowmelt runoff volumes, which vary with annual and seasonal precepitation and temperature.</t>
        </r>
      </text>
    </comment>
    <comment ref="E13" authorId="0" shapeId="0" xr:uid="{00000000-0006-0000-0200-00000C000000}">
      <text>
        <r>
          <rPr>
            <b/>
            <sz val="8"/>
            <color indexed="81"/>
            <rFont val="Tahoma"/>
            <family val="2"/>
          </rPr>
          <t xml:space="preserve">Elevation zone, feet
</t>
        </r>
        <r>
          <rPr>
            <sz val="8"/>
            <color indexed="81"/>
            <rFont val="Tahoma"/>
            <family val="2"/>
          </rPr>
          <t>Select the elevation zone of the field (&lt; 600 ft, 600-1000 ft, or &gt; 1000 ft). Higher elevations have more precipitation, and therefore more runoff.</t>
        </r>
      </text>
    </comment>
    <comment ref="E14" authorId="0" shapeId="0" xr:uid="{00000000-0006-0000-0200-00000D000000}">
      <text>
        <r>
          <rPr>
            <b/>
            <sz val="8"/>
            <color indexed="81"/>
            <rFont val="Tahoma"/>
            <family val="2"/>
          </rPr>
          <t xml:space="preserve">Soil test P, ppm (Mod. Morgan's)
</t>
        </r>
        <r>
          <rPr>
            <sz val="8"/>
            <color indexed="81"/>
            <rFont val="Tahoma"/>
            <family val="2"/>
          </rPr>
          <t>Enter the available phosphorus value from the most recent soil test report (parts per million P in Modified Morgan's extract). If soil test P is reported in some other units, it must be converted (for example, pounds per acre--divide by 2 to get ppm). If another extracting solution was used (e.g., Mehlich-3), results will be unreliable. See Vermont Required Agricultural Practices if STP is equal to or greater than 20 ppm.</t>
        </r>
      </text>
    </comment>
    <comment ref="E15" authorId="0" shapeId="0" xr:uid="{00000000-0006-0000-0200-00000E000000}">
      <text>
        <r>
          <rPr>
            <b/>
            <sz val="8"/>
            <color indexed="81"/>
            <rFont val="Tahoma"/>
            <family val="2"/>
          </rPr>
          <t>Reactive soil aluminum, ppm</t>
        </r>
        <r>
          <rPr>
            <sz val="8"/>
            <color indexed="81"/>
            <rFont val="Tahoma"/>
            <family val="2"/>
          </rPr>
          <t xml:space="preserve">
Enter the reactive aluminum value from the most recent soil test report (parts per million Al in Modified Morgan's extract). This value affects how much of added P in manure or fertilizer gets tightly bound in the soil, rather than appearing in runoff.</t>
        </r>
      </text>
    </comment>
    <comment ref="E16" authorId="0" shapeId="0" xr:uid="{00000000-0006-0000-0200-00000F000000}">
      <text>
        <r>
          <rPr>
            <b/>
            <sz val="8"/>
            <color indexed="81"/>
            <rFont val="Tahoma"/>
            <family val="2"/>
          </rPr>
          <t>Manure rate, lb P2O5/ac   (1st application)</t>
        </r>
        <r>
          <rPr>
            <sz val="8"/>
            <color indexed="81"/>
            <rFont val="Tahoma"/>
            <family val="2"/>
          </rPr>
          <t xml:space="preserve">
Enter the FIRST manure application rate (lb P2O5 / acre).</t>
        </r>
      </text>
    </comment>
    <comment ref="E17" authorId="0" shapeId="0" xr:uid="{00000000-0006-0000-0200-000010000000}">
      <text>
        <r>
          <rPr>
            <b/>
            <sz val="8"/>
            <color indexed="81"/>
            <rFont val="Tahoma"/>
            <family val="2"/>
          </rPr>
          <t>Manure application time of year  (1st)</t>
        </r>
        <r>
          <rPr>
            <sz val="8"/>
            <color indexed="81"/>
            <rFont val="Tahoma"/>
            <family val="2"/>
          </rPr>
          <t xml:space="preserve">
Select FIRST manure application time. Time of application affects probability that runoff will occur. 'Vegetated' indicates sod or at least 50% ground cover by cover crop. </t>
        </r>
      </text>
    </comment>
    <comment ref="E18" authorId="0" shapeId="0" xr:uid="{00000000-0006-0000-0200-000011000000}">
      <text>
        <r>
          <rPr>
            <b/>
            <sz val="8"/>
            <color indexed="81"/>
            <rFont val="Tahoma"/>
            <family val="2"/>
          </rPr>
          <t>Manure application method  (1st)</t>
        </r>
        <r>
          <rPr>
            <sz val="8"/>
            <color indexed="81"/>
            <rFont val="Tahoma"/>
            <family val="2"/>
          </rPr>
          <t xml:space="preserve">
Select FIRST manure application method. Incorporation by tillage reduces manure P exposed to runoff.</t>
        </r>
      </text>
    </comment>
    <comment ref="E19" authorId="0" shapeId="0" xr:uid="{00000000-0006-0000-0200-000012000000}">
      <text>
        <r>
          <rPr>
            <b/>
            <sz val="8"/>
            <color indexed="81"/>
            <rFont val="Tahoma"/>
            <family val="2"/>
          </rPr>
          <t>Manure time to incorporation  (1st)</t>
        </r>
        <r>
          <rPr>
            <sz val="8"/>
            <color indexed="81"/>
            <rFont val="Tahoma"/>
            <family val="2"/>
          </rPr>
          <t xml:space="preserve">
Select FIRST manure application time to incorporation. Incorporation by tillage reduces manure P exposed to runoff and timing affects probability that runoff will occur.</t>
        </r>
      </text>
    </comment>
    <comment ref="E20" authorId="0" shapeId="0" xr:uid="{00000000-0006-0000-0200-000013000000}">
      <text>
        <r>
          <rPr>
            <b/>
            <sz val="8"/>
            <color indexed="81"/>
            <rFont val="Tahoma"/>
            <family val="2"/>
          </rPr>
          <t>Manure type</t>
        </r>
        <r>
          <rPr>
            <sz val="8"/>
            <color indexed="81"/>
            <rFont val="Tahoma"/>
            <family val="2"/>
          </rPr>
          <t xml:space="preserve">
Different types of organic amendments (manure, compost, biosolids, etc.) vary in the availability of P, and therefore in how readily it contributes to eutrophication. Note that the application rates entered above are based on the TOTAL P2O5 concentration.  See the Rate Calculator tab for how to use Biosolid WEP values.</t>
        </r>
      </text>
    </comment>
    <comment ref="E21" authorId="0" shapeId="0" xr:uid="{00000000-0006-0000-0200-000014000000}">
      <text>
        <r>
          <rPr>
            <b/>
            <sz val="8"/>
            <color indexed="81"/>
            <rFont val="Tahoma"/>
            <family val="2"/>
          </rPr>
          <t>Manure rate, lb P2O5/ac   (2nd application)</t>
        </r>
        <r>
          <rPr>
            <sz val="8"/>
            <color indexed="81"/>
            <rFont val="Tahoma"/>
            <family val="2"/>
          </rPr>
          <t xml:space="preserve">
Enter the SECOND manure application rate (lb P2O5 / acre).</t>
        </r>
      </text>
    </comment>
    <comment ref="E22" authorId="0" shapeId="0" xr:uid="{00000000-0006-0000-0200-000015000000}">
      <text>
        <r>
          <rPr>
            <b/>
            <sz val="8"/>
            <color indexed="81"/>
            <rFont val="Tahoma"/>
            <family val="2"/>
          </rPr>
          <t>Manure application time of year  (2nd)</t>
        </r>
        <r>
          <rPr>
            <sz val="8"/>
            <color indexed="81"/>
            <rFont val="Tahoma"/>
            <family val="2"/>
          </rPr>
          <t xml:space="preserve">
Select SECOND manure application time. Time of application affects probability that runoff will occur. 'Vegetated' indicates sod or at least 50% ground cover by cover crop. </t>
        </r>
      </text>
    </comment>
    <comment ref="E23" authorId="0" shapeId="0" xr:uid="{00000000-0006-0000-0200-000016000000}">
      <text>
        <r>
          <rPr>
            <b/>
            <sz val="8"/>
            <color indexed="81"/>
            <rFont val="Tahoma"/>
            <family val="2"/>
          </rPr>
          <t>Manure application method  (2nd)</t>
        </r>
        <r>
          <rPr>
            <sz val="8"/>
            <color indexed="81"/>
            <rFont val="Tahoma"/>
            <family val="2"/>
          </rPr>
          <t xml:space="preserve">
Select SECOND manure application method. Incorporation by tillage reduces manure P exposed to runoff.</t>
        </r>
      </text>
    </comment>
    <comment ref="E24" authorId="0" shapeId="0" xr:uid="{00000000-0006-0000-0200-000017000000}">
      <text>
        <r>
          <rPr>
            <b/>
            <sz val="8"/>
            <color indexed="81"/>
            <rFont val="Tahoma"/>
            <family val="2"/>
          </rPr>
          <t>Manure time to incorporation  (2nd)</t>
        </r>
        <r>
          <rPr>
            <sz val="8"/>
            <color indexed="81"/>
            <rFont val="Tahoma"/>
            <family val="2"/>
          </rPr>
          <t xml:space="preserve">
Select SECOND manure application time to incorporation. Incorporation by tillage reduces manure P exposed to runoff and timing affects probability that runoff will occur.</t>
        </r>
      </text>
    </comment>
    <comment ref="E25" authorId="0" shapeId="0" xr:uid="{00000000-0006-0000-0200-000018000000}">
      <text>
        <r>
          <rPr>
            <b/>
            <sz val="8"/>
            <color indexed="81"/>
            <rFont val="Tahoma"/>
            <family val="2"/>
          </rPr>
          <t>Manure type</t>
        </r>
        <r>
          <rPr>
            <sz val="8"/>
            <color indexed="81"/>
            <rFont val="Tahoma"/>
            <family val="2"/>
          </rPr>
          <t xml:space="preserve">
Different types of organic amendments (manure, compost, biosolids, etc.) vary in the availability of P, and therefore in how readily it contributes to eutrophication. Note that the application rates entered above are based on the TOTAL P2O5 concentration.  See the Rate Calculator tab for how to use Biosolid WEP values.</t>
        </r>
      </text>
    </comment>
    <comment ref="E26" authorId="0" shapeId="0" xr:uid="{00000000-0006-0000-0200-000019000000}">
      <text>
        <r>
          <rPr>
            <b/>
            <sz val="8"/>
            <color indexed="81"/>
            <rFont val="Tahoma"/>
            <family val="2"/>
          </rPr>
          <t>Manure rate, lb P2O5/ac   (3rd application)</t>
        </r>
        <r>
          <rPr>
            <sz val="8"/>
            <color indexed="81"/>
            <rFont val="Tahoma"/>
            <family val="2"/>
          </rPr>
          <t xml:space="preserve">
Enter the THIRD manure application rate (lb P2O5 / acre).</t>
        </r>
      </text>
    </comment>
    <comment ref="E27" authorId="0" shapeId="0" xr:uid="{00000000-0006-0000-0200-00001A000000}">
      <text>
        <r>
          <rPr>
            <b/>
            <sz val="8"/>
            <color indexed="81"/>
            <rFont val="Tahoma"/>
            <family val="2"/>
          </rPr>
          <t>Manure application time of year  (3rd)</t>
        </r>
        <r>
          <rPr>
            <sz val="8"/>
            <color indexed="81"/>
            <rFont val="Tahoma"/>
            <family val="2"/>
          </rPr>
          <t xml:space="preserve">
Select THIRD manure application time. Time of application affects probability that runoff will occur.'Vegetated' indicates sod or at least 50% ground cover by cover crop. </t>
        </r>
      </text>
    </comment>
    <comment ref="E28" authorId="0" shapeId="0" xr:uid="{00000000-0006-0000-0200-00001B000000}">
      <text>
        <r>
          <rPr>
            <b/>
            <sz val="8"/>
            <color indexed="81"/>
            <rFont val="Tahoma"/>
            <family val="2"/>
          </rPr>
          <t>Manure application method  (3rd)</t>
        </r>
        <r>
          <rPr>
            <sz val="8"/>
            <color indexed="81"/>
            <rFont val="Tahoma"/>
            <family val="2"/>
          </rPr>
          <t xml:space="preserve">
Select THIRD manure application method. Incorporation by tillage reduces manure P exposed to runoff.</t>
        </r>
      </text>
    </comment>
    <comment ref="E29" authorId="0" shapeId="0" xr:uid="{00000000-0006-0000-0200-00001C000000}">
      <text>
        <r>
          <rPr>
            <b/>
            <sz val="8"/>
            <color indexed="81"/>
            <rFont val="Tahoma"/>
            <family val="2"/>
          </rPr>
          <t>Manure time to incorporation  (3rd)</t>
        </r>
        <r>
          <rPr>
            <sz val="8"/>
            <color indexed="81"/>
            <rFont val="Tahoma"/>
            <family val="2"/>
          </rPr>
          <t xml:space="preserve">
Select THIRD manure application time to incorporation. Incorporation by tillage reduces manure P exposed to runoff and timing affects probability that runoff will occur.</t>
        </r>
      </text>
    </comment>
    <comment ref="E30" authorId="0" shapeId="0" xr:uid="{00000000-0006-0000-0200-00001D000000}">
      <text>
        <r>
          <rPr>
            <b/>
            <sz val="8"/>
            <color indexed="81"/>
            <rFont val="Tahoma"/>
            <family val="2"/>
          </rPr>
          <t>Manure type</t>
        </r>
        <r>
          <rPr>
            <sz val="8"/>
            <color indexed="81"/>
            <rFont val="Tahoma"/>
            <family val="2"/>
          </rPr>
          <t xml:space="preserve">
Different types of organic amendments (manure, compost, biosolids, etc.) vary in the availability of P, and therefore in how readily it contributes to eutrophication. Note that the application rates entered above are based on the TOTAL P2O5 concentration.  See the Rate Calculator tab for how to use Biosolid WEP values.</t>
        </r>
      </text>
    </comment>
    <comment ref="E31" authorId="0" shapeId="0" xr:uid="{00000000-0006-0000-0200-00001E000000}">
      <text>
        <r>
          <rPr>
            <b/>
            <sz val="8"/>
            <color indexed="81"/>
            <rFont val="Tahoma"/>
            <family val="2"/>
          </rPr>
          <t>Fertilizer rate, lb P2O5/ac</t>
        </r>
        <r>
          <rPr>
            <sz val="8"/>
            <color indexed="81"/>
            <rFont val="Tahoma"/>
            <family val="2"/>
          </rPr>
          <t xml:space="preserve">
Enter fertilizer application rate (lb P2O5 / acre).</t>
        </r>
      </text>
    </comment>
    <comment ref="E32" authorId="0" shapeId="0" xr:uid="{00000000-0006-0000-0200-00001F000000}">
      <text>
        <r>
          <rPr>
            <b/>
            <sz val="8"/>
            <color indexed="81"/>
            <rFont val="Tahoma"/>
            <family val="2"/>
          </rPr>
          <t>Fertilizer application method/timing</t>
        </r>
        <r>
          <rPr>
            <sz val="8"/>
            <color indexed="81"/>
            <rFont val="Tahoma"/>
            <family val="2"/>
          </rPr>
          <t xml:space="preserve">
Select fertilizer application method and timing. See "Manure application" explanation above.</t>
        </r>
      </text>
    </comment>
    <comment ref="E33" authorId="0" shapeId="0" xr:uid="{00000000-0006-0000-0200-000020000000}">
      <text>
        <r>
          <rPr>
            <b/>
            <sz val="8"/>
            <color indexed="81"/>
            <rFont val="Tahoma"/>
            <family val="2"/>
          </rPr>
          <t>Erosion rate (RUSLE or WEPP, tons/ac)</t>
        </r>
        <r>
          <rPr>
            <sz val="8"/>
            <color indexed="81"/>
            <rFont val="Tahoma"/>
            <family val="2"/>
          </rPr>
          <t xml:space="preserve">
Enter the estimated erosion rate (tons/acre/year). Use an erosion estimate for the specific year and crop, NOT an average over the rotation, to match the annual information for manure and fertilizer application and crop inputs. If using RUSLE2, choose the "Sediment delivery" option, as the P Index requires soil leaving the edge of the field.</t>
        </r>
      </text>
    </comment>
    <comment ref="E34" authorId="0" shapeId="0" xr:uid="{00000000-0006-0000-0200-000021000000}">
      <text>
        <r>
          <rPr>
            <b/>
            <sz val="8"/>
            <color indexed="81"/>
            <rFont val="Tahoma"/>
            <family val="2"/>
          </rPr>
          <t xml:space="preserve">Soil type (series)
</t>
        </r>
        <r>
          <rPr>
            <sz val="8"/>
            <color indexed="81"/>
            <rFont val="Tahoma"/>
            <family val="2"/>
          </rPr>
          <t>Select the soil series from the list. This will automatically select the appropriate Hydrologic Soil Group (used in estimating runoff volume) and surface texture group (clay or non-clay, used in determining the influence of buffer width on sediment retention). There are also selections for general soil types (HSG and texture group)</t>
        </r>
      </text>
    </comment>
    <comment ref="E35" authorId="0" shapeId="0" xr:uid="{00000000-0006-0000-0200-000022000000}">
      <text>
        <r>
          <rPr>
            <b/>
            <sz val="8"/>
            <color indexed="81"/>
            <rFont val="Tahoma"/>
            <family val="2"/>
          </rPr>
          <t>Surface cover %</t>
        </r>
        <r>
          <rPr>
            <sz val="8"/>
            <color indexed="81"/>
            <rFont val="Tahoma"/>
            <family val="2"/>
          </rPr>
          <t xml:space="preserve">
Select the % surface cover (for cultivated crops, use percent residue cover after planting). This value modifies the base runoff amount estimated from the location and elevation (vegetative cover traps water, reducing runoff).</t>
        </r>
      </text>
    </comment>
    <comment ref="E36" authorId="0" shapeId="0" xr:uid="{00000000-0006-0000-0200-000023000000}">
      <text>
        <r>
          <rPr>
            <b/>
            <sz val="8"/>
            <color indexed="81"/>
            <rFont val="Tahoma"/>
            <family val="2"/>
          </rPr>
          <t>Crop / Vegetation type</t>
        </r>
        <r>
          <rPr>
            <sz val="8"/>
            <color indexed="81"/>
            <rFont val="Tahoma"/>
            <family val="2"/>
          </rPr>
          <t xml:space="preserve">
Select the crop or vegetation type. This value modifies the base runoff amount estimated from the location and elevation. Some combinations of crop and cover are not allowed and produce an error ("#NA"); for example, forages and pasture must have &gt; 20 % cover. (See Table 2 in Supplemental Data tab.).  'Successful' cover crop indicates at least 50% ground cover at start of winter. </t>
        </r>
      </text>
    </comment>
    <comment ref="E37" authorId="0" shapeId="0" xr:uid="{00000000-0006-0000-0200-000024000000}">
      <text>
        <r>
          <rPr>
            <b/>
            <sz val="8"/>
            <color indexed="81"/>
            <rFont val="Tahoma"/>
            <family val="2"/>
          </rPr>
          <t>Total distance to stream, feet.</t>
        </r>
        <r>
          <rPr>
            <sz val="8"/>
            <color indexed="81"/>
            <rFont val="Tahoma"/>
            <family val="2"/>
          </rPr>
          <t xml:space="preserve">
Enter the total distance (in feet) between field edge and the nearest pond, stream, surface inlet, or water pathway (e.g. drainage ditch). This value is used to calculate a Sediment Delivery Ratio, which accounts for a reduction (maximum reduction is 60%, at about 300 feet) in eroded sediment as it is transported from field edge to receiving water body. See Figure 1 in Supplemental Data tab. If the distance is greater than 300 feet, just enter 300--anything greater will not affect the results.</t>
        </r>
      </text>
    </comment>
    <comment ref="E38" authorId="0" shapeId="0" xr:uid="{00000000-0006-0000-0200-000025000000}">
      <text>
        <r>
          <rPr>
            <b/>
            <sz val="8"/>
            <color indexed="81"/>
            <rFont val="Tahoma"/>
            <family val="2"/>
          </rPr>
          <t>Vegetated buffer width, feet.</t>
        </r>
        <r>
          <rPr>
            <sz val="8"/>
            <color indexed="81"/>
            <rFont val="Tahoma"/>
            <family val="2"/>
          </rPr>
          <t xml:space="preserve">
Enter the width (in feet) of buffer between field edge and the nearest pond, stream, surface inlet, or water pathway (e.g. drainage ditch). The buffer must consist of perennial vegetation. (It may be harvested, but cannot have manure applied to it.) If there is concentrated flow (CF) across it, it is not  considered a buffer. This value is used to calculate a Sediment Delivery Ratio, which accounts for a reduction (maximum reduction is 60%, at about 300 feet) in eroded sediment as it is transported from field edge to receiving water body. See Figure 1 in Supplemental Data tab. If the distance is greater than 300 feet, just enter 300--anything greater will not affect the results.</t>
        </r>
      </text>
    </comment>
    <comment ref="E39" authorId="0" shapeId="0" xr:uid="{00000000-0006-0000-0200-000026000000}">
      <text>
        <r>
          <rPr>
            <sz val="8"/>
            <color indexed="81"/>
            <rFont val="Tahoma"/>
            <family val="2"/>
          </rPr>
          <t xml:space="preserve">
</t>
        </r>
        <r>
          <rPr>
            <b/>
            <sz val="8"/>
            <color indexed="81"/>
            <rFont val="Tahoma"/>
            <family val="2"/>
          </rPr>
          <t xml:space="preserve">Manure spreading setback
</t>
        </r>
        <r>
          <rPr>
            <sz val="8"/>
            <color indexed="81"/>
            <rFont val="Tahoma"/>
            <family val="2"/>
          </rPr>
          <t xml:space="preserve">
Enter the width (in feet) of manure spreading setback. This value has no effect on calculated P Index if manure aplication rate is zero.
NOTE: This distance is measured WITHIN the field, whereas the Total Distance and Buffer Width are between the field edge and the nearest water body or channel.</t>
        </r>
      </text>
    </comment>
    <comment ref="E40" authorId="1" shapeId="0" xr:uid="{00000000-0006-0000-0200-000027000000}">
      <text>
        <r>
          <rPr>
            <b/>
            <sz val="9"/>
            <color indexed="81"/>
            <rFont val="Tahoma"/>
            <family val="2"/>
          </rPr>
          <t xml:space="preserve">                   
                             Presence of Pattern Tile Drainage</t>
        </r>
        <r>
          <rPr>
            <sz val="9"/>
            <color indexed="81"/>
            <rFont val="Tahoma"/>
            <family val="2"/>
          </rPr>
          <t xml:space="preserve">
Answer YES for a drainage system where the majority of the field is drained in a systematic way, often with parallel field drains leading to a main collector drain. Answer NO for a random system, where just targeted depressions or problem areas are drained. If present, the HSG is effectively changed by one group (e.g., a Group D soil is treated as Group C), which reduces the P loss in surface runoff. A fraction of the surface runoff is assumed to reach the tile drain outlet. </t>
        </r>
      </text>
    </comment>
    <comment ref="E41" authorId="0" shapeId="0" xr:uid="{00000000-0006-0000-0200-000028000000}">
      <text>
        <r>
          <rPr>
            <b/>
            <sz val="8"/>
            <color indexed="81"/>
            <rFont val="Tahoma"/>
            <family val="2"/>
          </rPr>
          <t>Sediment trap structure or other erosion control</t>
        </r>
        <r>
          <rPr>
            <sz val="8"/>
            <color indexed="81"/>
            <rFont val="Tahoma"/>
            <family val="2"/>
          </rPr>
          <t xml:space="preserve">
If any NRCS-defined sediment trap structures are present, select them here. These reduce sediment to a much greater degree than does a vegetated buffer. There is also a selection "Misc. water / sed. diversion", which can be used in unusual circumstances, such as topography that would likely trap virtually all of the eroded sediment leaving a field (for example, a very flat lower field between a sloping upper field and the stream).</t>
        </r>
      </text>
    </comment>
    <comment ref="B43" authorId="0" shapeId="0" xr:uid="{00000000-0006-0000-0200-000029000000}">
      <text>
        <r>
          <rPr>
            <b/>
            <sz val="8"/>
            <color indexed="81"/>
            <rFont val="Tahoma"/>
            <family val="2"/>
          </rPr>
          <t>Joel Tilley:</t>
        </r>
        <r>
          <rPr>
            <sz val="8"/>
            <color indexed="81"/>
            <rFont val="Tahoma"/>
            <family val="2"/>
          </rPr>
          <t xml:space="preserve">
10/29--TP slope was 8.458
BAP slope 1.65</t>
        </r>
      </text>
    </comment>
    <comment ref="B44" authorId="0" shapeId="0" xr:uid="{00000000-0006-0000-0200-00002A000000}">
      <text>
        <r>
          <rPr>
            <b/>
            <sz val="8"/>
            <color indexed="81"/>
            <rFont val="Tahoma"/>
            <family val="2"/>
          </rPr>
          <t>Joel Tilley:</t>
        </r>
        <r>
          <rPr>
            <sz val="8"/>
            <color indexed="81"/>
            <rFont val="Tahoma"/>
            <family val="2"/>
          </rPr>
          <t xml:space="preserve">
10/29--TP int was 766.48
BAP int. 18.1</t>
        </r>
      </text>
    </comment>
    <comment ref="C44" authorId="0" shapeId="0" xr:uid="{00000000-0006-0000-0200-00002B000000}">
      <text>
        <r>
          <rPr>
            <b/>
            <sz val="8"/>
            <color indexed="81"/>
            <rFont val="Tahoma"/>
            <family val="2"/>
          </rPr>
          <t>calculated intercept=650</t>
        </r>
        <r>
          <rPr>
            <sz val="8"/>
            <color indexed="81"/>
            <rFont val="Tahoma"/>
            <family val="2"/>
          </rPr>
          <t xml:space="preserve">
</t>
        </r>
      </text>
    </comment>
    <comment ref="D44" authorId="0" shapeId="0" xr:uid="{00000000-0006-0000-0200-00002C000000}">
      <text>
        <r>
          <rPr>
            <b/>
            <sz val="8"/>
            <color indexed="81"/>
            <rFont val="Tahoma"/>
            <family val="2"/>
          </rPr>
          <t>calculated intercept=760</t>
        </r>
      </text>
    </comment>
    <comment ref="E44" authorId="0" shapeId="0" xr:uid="{00000000-0006-0000-0200-00002D000000}">
      <text>
        <r>
          <rPr>
            <b/>
            <sz val="8"/>
            <color indexed="81"/>
            <rFont val="Tahoma"/>
            <family val="2"/>
          </rPr>
          <t>Joel Tilley:</t>
        </r>
        <r>
          <rPr>
            <sz val="8"/>
            <color indexed="81"/>
            <rFont val="Tahoma"/>
            <family val="2"/>
          </rPr>
          <t xml:space="preserve">
after adjusting for added manure/fert P</t>
        </r>
      </text>
    </comment>
    <comment ref="B45" authorId="0" shapeId="0" xr:uid="{00000000-0006-0000-0200-00002E000000}">
      <text>
        <r>
          <rPr>
            <b/>
            <sz val="8"/>
            <color indexed="81"/>
            <rFont val="Tahoma"/>
            <family val="2"/>
          </rPr>
          <t>Joel Tilley:</t>
        </r>
        <r>
          <rPr>
            <sz val="8"/>
            <color indexed="81"/>
            <rFont val="Tahoma"/>
            <family val="2"/>
          </rPr>
          <t xml:space="preserve">
based on lab analysis of 300 samples
10/29--TP max was 1700
</t>
        </r>
      </text>
    </comment>
    <comment ref="E45" authorId="0" shapeId="0" xr:uid="{00000000-0006-0000-0200-00002F000000}">
      <text>
        <r>
          <rPr>
            <b/>
            <sz val="8"/>
            <color indexed="81"/>
            <rFont val="Tahoma"/>
            <family val="2"/>
          </rPr>
          <t>Joel Tilley:</t>
        </r>
        <r>
          <rPr>
            <sz val="8"/>
            <color indexed="81"/>
            <rFont val="Tahoma"/>
            <family val="2"/>
          </rPr>
          <t xml:space="preserve">
</t>
        </r>
      </text>
    </comment>
    <comment ref="B46" authorId="0" shapeId="0" xr:uid="{00000000-0006-0000-0200-000030000000}">
      <text>
        <r>
          <rPr>
            <b/>
            <sz val="8"/>
            <color indexed="81"/>
            <rFont val="Tahoma"/>
            <family val="2"/>
          </rPr>
          <t>Joel Tilley:</t>
        </r>
        <r>
          <rPr>
            <sz val="8"/>
            <color indexed="81"/>
            <rFont val="Tahoma"/>
            <family val="2"/>
          </rPr>
          <t xml:space="preserve">
10/29--TP avail was 0.4
BAP avail=3</t>
        </r>
      </text>
    </comment>
    <comment ref="E49" authorId="0" shapeId="0" xr:uid="{00000000-0006-0000-0200-000031000000}">
      <text>
        <r>
          <rPr>
            <b/>
            <sz val="8"/>
            <color indexed="81"/>
            <rFont val="Tahoma"/>
            <family val="2"/>
          </rPr>
          <t>Hydrologic soil group</t>
        </r>
        <r>
          <rPr>
            <sz val="8"/>
            <color indexed="81"/>
            <rFont val="Tahoma"/>
            <family val="2"/>
          </rPr>
          <t xml:space="preserve">
Select the soil hydrologic group. In general, Group A soils are deep, coarse-textured, and well to excessively drained; they have the least runoff. Group D soils are very poorly drained or very shallow or very fine-textured (clay); thay have the most runoff. Groups B and C have intermediate characteristics. This value modifies the base runoff amount estimated from the location and elevation.
</t>
        </r>
        <r>
          <rPr>
            <b/>
            <sz val="8"/>
            <color indexed="81"/>
            <rFont val="Tahoma"/>
            <family val="2"/>
          </rPr>
          <t>If you don't know the hydrologic group, but do know the soil type, you can look it up on the HSG tab.</t>
        </r>
      </text>
    </comment>
    <comment ref="B52" authorId="0" shapeId="0" xr:uid="{00000000-0006-0000-0200-000032000000}">
      <text>
        <r>
          <rPr>
            <b/>
            <sz val="8"/>
            <color indexed="81"/>
            <rFont val="Tahoma"/>
            <family val="2"/>
          </rPr>
          <t>Joel Tilley:</t>
        </r>
        <r>
          <rPr>
            <sz val="8"/>
            <color indexed="81"/>
            <rFont val="Tahoma"/>
            <family val="2"/>
          </rPr>
          <t xml:space="preserve">
from MN: 3% of manure P dissolved in high intensity rain immediately following surface appl. (1.35" runoff)</t>
        </r>
      </text>
    </comment>
    <comment ref="E53" authorId="0" shapeId="0" xr:uid="{00000000-0006-0000-0200-000033000000}">
      <text>
        <r>
          <rPr>
            <sz val="8"/>
            <color indexed="81"/>
            <rFont val="Tahoma"/>
            <family val="2"/>
          </rPr>
          <t>lb P2O5/ac * 0.22 = ppm
lb P/ac / 2 = ppm
corrections for Manure &amp; fertilizer P (add) and DP (subtract) (removed 5/20/03):
+(0.22*(F32-(F22*F21))+F36)-(F8/2)</t>
        </r>
      </text>
    </comment>
    <comment ref="E67" authorId="0" shapeId="0" xr:uid="{00000000-0006-0000-0200-000034000000}">
      <text>
        <r>
          <rPr>
            <sz val="8"/>
            <color indexed="81"/>
            <rFont val="Tahoma"/>
            <family val="2"/>
          </rPr>
          <t>This is sort of the "residual effect" of distance beyond the buffer distance; subtracted from buffer factor to give total SDR</t>
        </r>
      </text>
    </comment>
    <comment ref="E68" authorId="0" shapeId="0" xr:uid="{00000000-0006-0000-0200-000035000000}">
      <text>
        <r>
          <rPr>
            <b/>
            <sz val="9"/>
            <color indexed="81"/>
            <rFont val="Tahoma"/>
            <family val="2"/>
          </rPr>
          <t>Joel Tilley:</t>
        </r>
        <r>
          <rPr>
            <sz val="9"/>
            <color indexed="81"/>
            <rFont val="Tahoma"/>
            <family val="2"/>
          </rPr>
          <t xml:space="preserve">
not used in version 6</t>
        </r>
      </text>
    </comment>
    <comment ref="E73" authorId="0" shapeId="0" xr:uid="{00000000-0006-0000-0200-000036000000}">
      <text>
        <r>
          <rPr>
            <b/>
            <sz val="8"/>
            <color indexed="81"/>
            <rFont val="Tahoma"/>
            <family val="2"/>
          </rPr>
          <t>from adjusted soil test</t>
        </r>
      </text>
    </comment>
    <comment ref="E80" authorId="0" shapeId="0" xr:uid="{00000000-0006-0000-0200-000037000000}">
      <text>
        <r>
          <rPr>
            <b/>
            <sz val="8"/>
            <color indexed="81"/>
            <rFont val="Tahoma"/>
            <family val="2"/>
          </rPr>
          <t>Joel Tilley:</t>
        </r>
        <r>
          <rPr>
            <sz val="8"/>
            <color indexed="81"/>
            <rFont val="Tahoma"/>
            <family val="2"/>
          </rPr>
          <t xml:space="preserve">
million lb/ac = 
    inches  X  0.22651
adjusted so difference between min and max is less</t>
        </r>
      </text>
    </comment>
    <comment ref="E81" authorId="0" shapeId="0" xr:uid="{00000000-0006-0000-0200-000038000000}">
      <text>
        <r>
          <rPr>
            <b/>
            <sz val="8"/>
            <color indexed="81"/>
            <rFont val="Tahoma"/>
            <family val="2"/>
          </rPr>
          <t>Joel Tilley:</t>
        </r>
        <r>
          <rPr>
            <sz val="8"/>
            <color indexed="81"/>
            <rFont val="Tahoma"/>
            <family val="2"/>
          </rPr>
          <t xml:space="preserve">
million lb/ac = 
    inches  X  0.22651
adjusted so difference between min and max is less</t>
        </r>
      </text>
    </comment>
    <comment ref="E87" authorId="0" shapeId="0" xr:uid="{00000000-0006-0000-0200-000039000000}">
      <text>
        <r>
          <rPr>
            <sz val="8"/>
            <color indexed="81"/>
            <rFont val="Tahoma"/>
            <family val="2"/>
          </rPr>
          <t>6/4/03--Not using, pending further research!
11/12/03--apply "non-veg distance" function to runoff through a veg. buffer
11/18/03--add manure spreading setback to buffer distance</t>
        </r>
      </text>
    </comment>
    <comment ref="E88" authorId="0" shapeId="0" xr:uid="{00000000-0006-0000-0200-00003A000000}">
      <text>
        <r>
          <rPr>
            <sz val="8"/>
            <color indexed="81"/>
            <rFont val="Tahoma"/>
            <family val="2"/>
          </rPr>
          <t>need spearate RDR incorporating spreading setback for manure</t>
        </r>
      </text>
    </comment>
    <comment ref="E126" authorId="0" shapeId="0" xr:uid="{00000000-0006-0000-0200-00003B000000}">
      <text>
        <r>
          <rPr>
            <sz val="8"/>
            <color indexed="81"/>
            <rFont val="Tahoma"/>
            <family val="2"/>
          </rPr>
          <t>for May-Sept application, divide maximum by 3</t>
        </r>
      </text>
    </comment>
    <comment ref="E127" authorId="0" shapeId="0" xr:uid="{00000000-0006-0000-0200-00003C000000}">
      <text>
        <r>
          <rPr>
            <b/>
            <sz val="8"/>
            <color indexed="81"/>
            <rFont val="Tahoma"/>
            <family val="2"/>
          </rPr>
          <t>Joel Tilley:</t>
        </r>
        <r>
          <rPr>
            <sz val="8"/>
            <color indexed="81"/>
            <rFont val="Tahoma"/>
            <family val="2"/>
          </rPr>
          <t xml:space="preserve">
corrected 5/14/04.
was ===IF(OR(F22=$B$49,F22=$B$48),F$77+(1-F$77)/2,F$77)</t>
        </r>
      </text>
    </comment>
    <comment ref="E139" authorId="0" shapeId="0" xr:uid="{00000000-0006-0000-0200-00003D000000}">
      <text>
        <r>
          <rPr>
            <b/>
            <sz val="8"/>
            <color indexed="81"/>
            <rFont val="Tahoma"/>
            <family val="2"/>
          </rPr>
          <t>Joel Tilley:</t>
        </r>
        <r>
          <rPr>
            <sz val="8"/>
            <color indexed="81"/>
            <rFont val="Tahoma"/>
            <family val="2"/>
          </rPr>
          <t xml:space="preserve">
from PA P Index
modified in version 6; changed to separate cofficients for each of 3 manure applications 10-23-2017</t>
        </r>
      </text>
    </comment>
    <comment ref="E140" authorId="0" shapeId="0" xr:uid="{00000000-0006-0000-0200-00003E000000}">
      <text>
        <r>
          <rPr>
            <b/>
            <sz val="8"/>
            <color indexed="81"/>
            <rFont val="Tahoma"/>
            <family val="2"/>
          </rPr>
          <t>Joel Tilley:</t>
        </r>
        <r>
          <rPr>
            <sz val="8"/>
            <color indexed="81"/>
            <rFont val="Tahoma"/>
            <family val="2"/>
          </rPr>
          <t xml:space="preserve">
MN: 3% of surf appl manure P dissolved in 1.35" runoff (0.3 million lb water / acre) ;
0.03 lb P / 0.3 million lb water =0.1, mult. x (lb P2O5 applied x 0.44) = ppm P
We changed factor t 1%</t>
        </r>
      </text>
    </comment>
    <comment ref="E141" authorId="0" shapeId="0" xr:uid="{00000000-0006-0000-0200-00003F000000}">
      <text>
        <r>
          <rPr>
            <b/>
            <sz val="8"/>
            <color indexed="81"/>
            <rFont val="Tahoma"/>
            <family val="2"/>
          </rPr>
          <t>Joel Tilley:</t>
        </r>
        <r>
          <rPr>
            <sz val="8"/>
            <color indexed="81"/>
            <rFont val="Tahoma"/>
            <family val="2"/>
          </rPr>
          <t xml:space="preserve">
MN: 3% of surf appl manure P dissolved in 1.35" runoff (0.3 million lb water / acre) ;
0.03 lb P / 0.3 million lb water =0.1, mult. x (lb P2O5 applied x 0.44) = ppm P
We changed factor t 1%</t>
        </r>
      </text>
    </comment>
    <comment ref="E142" authorId="0" shapeId="0" xr:uid="{00000000-0006-0000-0200-000040000000}">
      <text>
        <r>
          <rPr>
            <b/>
            <sz val="8"/>
            <color indexed="81"/>
            <rFont val="Tahoma"/>
            <family val="2"/>
          </rPr>
          <t>Joel Tilley:</t>
        </r>
        <r>
          <rPr>
            <sz val="8"/>
            <color indexed="81"/>
            <rFont val="Tahoma"/>
            <family val="2"/>
          </rPr>
          <t xml:space="preserve">
MN: 3% of surf appl manure P dissolved in 1.35" runoff (0.3 million lb water / acre) ;
0.03 lb P / 0.3 million lb water =0.1, mult. x (lb P2O5 applied x 0.44) = ppm P
We changed factor t 1%</t>
        </r>
      </text>
    </comment>
    <comment ref="C149" authorId="1" shapeId="0" xr:uid="{00000000-0006-0000-0200-000041000000}">
      <text>
        <r>
          <rPr>
            <b/>
            <sz val="9"/>
            <color indexed="81"/>
            <rFont val="Tahoma"/>
            <family val="2"/>
          </rPr>
          <t>Joshua Faulkner:</t>
        </r>
        <r>
          <rPr>
            <sz val="9"/>
            <color indexed="81"/>
            <rFont val="Tahoma"/>
            <family val="2"/>
          </rPr>
          <t xml:space="preserve">
6/6/17: Changed this value from '3' to '2' because program was creating error for Small Grains when 0-20% cover was selected</t>
        </r>
      </text>
    </comment>
    <comment ref="E169" authorId="1" shapeId="0" xr:uid="{00000000-0006-0000-0200-000042000000}">
      <text>
        <r>
          <rPr>
            <b/>
            <sz val="9"/>
            <color indexed="81"/>
            <rFont val="Tahoma"/>
            <family val="2"/>
          </rPr>
          <t>Joshua Faulkner:</t>
        </r>
        <r>
          <rPr>
            <sz val="9"/>
            <color indexed="81"/>
            <rFont val="Tahoma"/>
            <family val="2"/>
          </rPr>
          <t xml:space="preserve">
Remove any buffers, etc.
</t>
        </r>
      </text>
    </comment>
    <comment ref="E170" authorId="1" shapeId="0" xr:uid="{00000000-0006-0000-0200-000043000000}">
      <text>
        <r>
          <rPr>
            <b/>
            <sz val="9"/>
            <color indexed="81"/>
            <rFont val="Tahoma"/>
            <family val="2"/>
          </rPr>
          <t>Joshua Faulkner:</t>
        </r>
        <r>
          <rPr>
            <sz val="9"/>
            <color indexed="81"/>
            <rFont val="Tahoma"/>
            <family val="2"/>
          </rPr>
          <t xml:space="preserve">
Removed any buffers, etc.
</t>
        </r>
      </text>
    </comment>
    <comment ref="E192" authorId="0" shapeId="0" xr:uid="{00000000-0006-0000-0200-000044000000}">
      <text>
        <r>
          <rPr>
            <b/>
            <sz val="8"/>
            <color indexed="81"/>
            <rFont val="Tahoma"/>
            <family val="2"/>
          </rPr>
          <t xml:space="preserve">Copy rows 1 to 187
</t>
        </r>
        <r>
          <rPr>
            <sz val="8"/>
            <color indexed="81"/>
            <rFont val="Tahoma"/>
            <family val="2"/>
          </rPr>
          <t xml:space="preserve">Fifty columns are provided for data input. If you need room for more than 50 fields and want to copy existing </t>
        </r>
        <r>
          <rPr>
            <b/>
            <sz val="8"/>
            <color indexed="81"/>
            <rFont val="Tahoma"/>
            <family val="2"/>
          </rPr>
          <t>data</t>
        </r>
        <r>
          <rPr>
            <sz val="8"/>
            <color indexed="81"/>
            <rFont val="Tahoma"/>
            <family val="2"/>
          </rPr>
          <t xml:space="preserve"> columns </t>
        </r>
        <r>
          <rPr>
            <b/>
            <sz val="8"/>
            <color indexed="81"/>
            <rFont val="Tahoma"/>
            <family val="2"/>
          </rPr>
          <t>(NOT columns A - E!)</t>
        </r>
        <r>
          <rPr>
            <sz val="8"/>
            <color indexed="81"/>
            <rFont val="Tahoma"/>
            <family val="2"/>
          </rPr>
          <t xml:space="preserve"> to the right, be sure to copy all rows from 1 through 187 (rows 39 through 186 are hidden, but contain essential data). Besides the data entry and output cells, there are many spreadsheet lines which are hidden and protected. They contain constant values, and formulas for intermediate calculations. These must not be changed! </t>
        </r>
      </text>
    </comment>
    <comment ref="A345" authorId="0" shapeId="0" xr:uid="{00000000-0006-0000-0200-000045000000}">
      <text>
        <r>
          <rPr>
            <b/>
            <sz val="8"/>
            <color indexed="81"/>
            <rFont val="Tahoma"/>
            <family val="2"/>
          </rPr>
          <t>Joel Tilley:</t>
        </r>
        <r>
          <rPr>
            <sz val="8"/>
            <color indexed="81"/>
            <rFont val="Tahoma"/>
            <family val="2"/>
          </rPr>
          <t xml:space="preserve">
not in NRCS db; same as Glover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Joel Tilley</author>
  </authors>
  <commentList>
    <comment ref="C30" authorId="0" shapeId="0" xr:uid="{00000000-0006-0000-0700-000001000000}">
      <text>
        <r>
          <rPr>
            <b/>
            <sz val="8"/>
            <color indexed="81"/>
            <rFont val="Tahoma"/>
            <family val="2"/>
          </rPr>
          <t>Joel Tilley:</t>
        </r>
        <r>
          <rPr>
            <sz val="8"/>
            <color indexed="81"/>
            <rFont val="Tahoma"/>
            <family val="2"/>
          </rPr>
          <t xml:space="preserve">
not in NRCS db; same as Glover
</t>
        </r>
      </text>
    </comment>
  </commentList>
</comments>
</file>

<file path=xl/sharedStrings.xml><?xml version="1.0" encoding="utf-8"?>
<sst xmlns="http://schemas.openxmlformats.org/spreadsheetml/2006/main" count="5413" uniqueCount="879">
  <si>
    <t>Numerical value of the P Index</t>
  </si>
  <si>
    <t>The portion of the P Index due to particulate (sediment-bound) phosphorus.</t>
  </si>
  <si>
    <t xml:space="preserve">The portion of the P Index due to dissolved phosphorus. </t>
  </si>
  <si>
    <t>Entering data into the P Index spreadsheet:</t>
  </si>
  <si>
    <t>Selecting data from a list:</t>
  </si>
  <si>
    <t>Entering numerical values:</t>
  </si>
  <si>
    <t>Line-by-line instructions</t>
  </si>
  <si>
    <t>Select the region of Vermont (based on counties). This value affects the growing season and snowmelt runoff volumes, which vary with annual and seasonal precepitation and temperature. (See Table 1 in Supplemental Data tab.)</t>
  </si>
  <si>
    <t>Select the elevation zone of the field (&lt; 600 ft, 600-1000 ft, or &gt; 1000 ft). Higher elevations have more precipitation, and therefore more runoff</t>
  </si>
  <si>
    <t>Enter the reactive aluminum value from the most recent soil test report (parts per million Al in Modified Morgan's extract). This value affects how much of added P in manure or fertilizer gets tightly bound in the soil, rather than appearing in runoff.</t>
  </si>
  <si>
    <t>Enter the FIRST manure application rate (lb P2O5 / acre).</t>
  </si>
  <si>
    <t>Select FIRST manure application method. Incorporation by tillage reduces manure P exposed to runoff.</t>
  </si>
  <si>
    <t>Enter the SECOND manure application rate (lb P2O5 / acre).</t>
  </si>
  <si>
    <t>Select SECOND manure application method. Incorporation by tillage reduces manure P exposed to runoff.</t>
  </si>
  <si>
    <t>Enter fertilizer application rate (lb P2O5 / acre).</t>
  </si>
  <si>
    <t>Select fertilizer application method and timing. See "Manure application" explanation above.</t>
  </si>
  <si>
    <t>Hydrologic Soil Groups, sorted by group</t>
  </si>
  <si>
    <t>Some cells are restricted to data entered from a list (click on the arrow at the lower right corner of the cell to display a drop-down list and select a value). Any other value will produce an error message.</t>
  </si>
  <si>
    <t>Other cells can take any number value.</t>
  </si>
  <si>
    <t>Surf texture</t>
  </si>
  <si>
    <t>fsl</t>
  </si>
  <si>
    <t>s</t>
  </si>
  <si>
    <t>m</t>
  </si>
  <si>
    <t>sil</t>
  </si>
  <si>
    <t>ls</t>
  </si>
  <si>
    <t>p</t>
  </si>
  <si>
    <t>vfsl</t>
  </si>
  <si>
    <t>l</t>
  </si>
  <si>
    <t>sic</t>
  </si>
  <si>
    <t>lfs</t>
  </si>
  <si>
    <t>sl</t>
  </si>
  <si>
    <t>c</t>
  </si>
  <si>
    <t>mp</t>
  </si>
  <si>
    <t>fs</t>
  </si>
  <si>
    <t>Texture code</t>
  </si>
  <si>
    <t>Non-clay</t>
  </si>
  <si>
    <t>Organic</t>
  </si>
  <si>
    <r>
      <t xml:space="preserve">Interpretation category (Low, </t>
    </r>
    <r>
      <rPr>
        <b/>
        <sz val="10"/>
        <color indexed="18"/>
        <rFont val="Arial"/>
        <family val="2"/>
      </rPr>
      <t>Medium</t>
    </r>
    <r>
      <rPr>
        <b/>
        <sz val="10"/>
        <rFont val="Arial"/>
        <family val="2"/>
      </rPr>
      <t xml:space="preserve">, </t>
    </r>
    <r>
      <rPr>
        <b/>
        <sz val="10"/>
        <color indexed="53"/>
        <rFont val="Arial"/>
        <family val="2"/>
      </rPr>
      <t>High</t>
    </r>
    <r>
      <rPr>
        <b/>
        <sz val="10"/>
        <rFont val="Arial"/>
        <family val="2"/>
      </rPr>
      <t xml:space="preserve">, or </t>
    </r>
    <r>
      <rPr>
        <b/>
        <sz val="10"/>
        <color indexed="10"/>
        <rFont val="Arial"/>
        <family val="2"/>
      </rPr>
      <t>Very High</t>
    </r>
    <r>
      <rPr>
        <b/>
        <sz val="10"/>
        <rFont val="Arial"/>
        <family val="2"/>
      </rPr>
      <t>)</t>
    </r>
  </si>
  <si>
    <r>
      <t>High</t>
    </r>
    <r>
      <rPr>
        <sz val="11"/>
        <rFont val="Arial"/>
        <family val="2"/>
      </rPr>
      <t xml:space="preserve"> potential for P movement from site and for an adverse impact on surface waters to occur unless remedial action is taken. Soil and water conservation as well as P management practices are necessary to reduce the risk of P movement and water quality degradation. </t>
    </r>
    <r>
      <rPr>
        <b/>
        <sz val="11"/>
        <rFont val="Arial"/>
        <family val="2"/>
      </rPr>
      <t>P-based nutrient management should be followed</t>
    </r>
    <r>
      <rPr>
        <sz val="11"/>
        <rFont val="Arial"/>
        <family val="2"/>
      </rPr>
      <t>.</t>
    </r>
  </si>
  <si>
    <r>
      <t>Very High</t>
    </r>
    <r>
      <rPr>
        <sz val="11"/>
        <rFont val="Arial"/>
        <family val="2"/>
      </rPr>
      <t xml:space="preserve"> potential for P movement from site and for an adverse impact on surface waters. Remedial action is required to reduce the risk of P movement. Soil and water conservation practices, plus a P management plan must be put in place to reduce potential for water quality degradation. </t>
    </r>
    <r>
      <rPr>
        <b/>
        <sz val="11"/>
        <rFont val="Arial"/>
        <family val="2"/>
      </rPr>
      <t>No manure or fertilizer P is to be applied.</t>
    </r>
  </si>
  <si>
    <t>The Vermont Phosphorus Index:</t>
  </si>
  <si>
    <t xml:space="preserve">A Tool for Management of Agricultural Phosphorus in Vermont </t>
  </si>
  <si>
    <t>To get help or to give feedback, contact:</t>
  </si>
  <si>
    <t xml:space="preserve">P Index Interpretation and Recommendations </t>
  </si>
  <si>
    <t>P Index Value</t>
  </si>
  <si>
    <t>Category</t>
  </si>
  <si>
    <t>Management Interpretation</t>
  </si>
  <si>
    <t>Low</t>
  </si>
  <si>
    <t>Medium</t>
  </si>
  <si>
    <t>High</t>
  </si>
  <si>
    <t>Very High</t>
  </si>
  <si>
    <t>Table 1.  Vermont regional Growing season runoff and snowmelt data used in P Index.</t>
  </si>
  <si>
    <t>These runoff values were derived from long-term weather data and estimated runoff from various stations in Vermont. See Appendix Table 1 below.</t>
  </si>
  <si>
    <t>Growing season runoff, in/yr</t>
  </si>
  <si>
    <t>Elevation, ft</t>
  </si>
  <si>
    <t>Region</t>
  </si>
  <si>
    <t>&lt; 600 </t>
  </si>
  <si>
    <t>600 - 1000 </t>
  </si>
  <si>
    <t>&gt; 1000 </t>
  </si>
  <si>
    <t>SW (Bennington, Rutland)</t>
  </si>
  <si>
    <t>SE (Windham, Windsor)</t>
  </si>
  <si>
    <t>NW (Addison, Chittenden, Franklin, Grand Isle)</t>
  </si>
  <si>
    <t>NCent (Washington, Lamoille)</t>
  </si>
  <si>
    <t>NE (Orange, Orleans, Essex, Caledonia)</t>
  </si>
  <si>
    <t>March snow water equivalent, in</t>
  </si>
  <si>
    <t>Table 2.  Runoff adjustment factors for soil hydrologic group, % cover, and crop / vegetation.</t>
  </si>
  <si>
    <t>Runoff adj factor, hydr grp A</t>
  </si>
  <si>
    <t>% cover</t>
  </si>
  <si>
    <t>&lt; 5 %</t>
  </si>
  <si>
    <t>&gt; 20 %</t>
  </si>
  <si>
    <t>Row crops</t>
  </si>
  <si>
    <t>Small grains</t>
  </si>
  <si>
    <t>Alfalfa &amp; other forages</t>
  </si>
  <si>
    <t>Pasture (50-75% cover, not heavily grazed)</t>
  </si>
  <si>
    <t>CRP, other ungrazed, perm. veg.</t>
  </si>
  <si>
    <t>Woodland (50-75% cover, not heavily grazed)</t>
  </si>
  <si>
    <t>Runoff adj factor, hydr grp B</t>
  </si>
  <si>
    <t>Runoff adj factor, hydr grp C</t>
  </si>
  <si>
    <t>Runoff adj factor, hydr grp D</t>
  </si>
  <si>
    <t>Figure 1. Sediment Delivery Ratio estimated from vegetated buffer or non-vegetated distance to stream.</t>
  </si>
  <si>
    <t>5/7/03 SDR</t>
  </si>
  <si>
    <t>Dist, ft</t>
  </si>
  <si>
    <t>Non-veg distance</t>
  </si>
  <si>
    <t>Veg. buffer width</t>
  </si>
  <si>
    <t>Appendix Table 1.  NWS station 30-year (1961-1990) average precipitation and runoff data (runoff estimated by Runoff Curve Number method)</t>
  </si>
  <si>
    <t>GS Begin (day of year)</t>
  </si>
  <si>
    <t>GS End (day of year)</t>
  </si>
  <si>
    <t>March snow water equivalent</t>
  </si>
  <si>
    <t>Annual</t>
  </si>
  <si>
    <t>Growing season</t>
  </si>
  <si>
    <t>Station</t>
  </si>
  <si>
    <t>Location</t>
  </si>
  <si>
    <t>Lat / Long.</t>
  </si>
  <si>
    <t>Elev</t>
  </si>
  <si>
    <t>Precip, in.</t>
  </si>
  <si>
    <t>Runoff, in.</t>
  </si>
  <si>
    <t>Begin (day of year)</t>
  </si>
  <si>
    <t>GS # days</t>
  </si>
  <si>
    <t>Cornwall / Addison</t>
  </si>
  <si>
    <t>43.95 / 73.22</t>
  </si>
  <si>
    <t>Dorset / Bennington</t>
  </si>
  <si>
    <t>43.23 / 73.08</t>
  </si>
  <si>
    <t>Readsboro / Bennington</t>
  </si>
  <si>
    <t>42.75 / 72.93</t>
  </si>
  <si>
    <t>W Burke / Caledonia</t>
  </si>
  <si>
    <t>44.65 / 71.98</t>
  </si>
  <si>
    <t>St Johnsbury / Caledonia</t>
  </si>
  <si>
    <t>44.42 / 72.02</t>
  </si>
  <si>
    <t>Burlington / Chittenden</t>
  </si>
  <si>
    <t>44.47 / 73.15</t>
  </si>
  <si>
    <t>Enosburg Falls / Franklin</t>
  </si>
  <si>
    <t>44.92 / 72.82</t>
  </si>
  <si>
    <t>Mt Mansfield / Lamoille</t>
  </si>
  <si>
    <t>44.53 / 72.82</t>
  </si>
  <si>
    <t>Chelsea / Orange</t>
  </si>
  <si>
    <t>43.98 / 72.45</t>
  </si>
  <si>
    <t>Newport / Orleans</t>
  </si>
  <si>
    <t>44.93 / 72.20</t>
  </si>
  <si>
    <t>Rutland / Rutland</t>
  </si>
  <si>
    <t>43.60 / 72.97</t>
  </si>
  <si>
    <t>Waterbury / Washington</t>
  </si>
  <si>
    <t>44.32 / 72.75</t>
  </si>
  <si>
    <t>Montpelier / Washington</t>
  </si>
  <si>
    <t>44.20 / 72.57</t>
  </si>
  <si>
    <t>Vernon / Windham</t>
  </si>
  <si>
    <t>42.77 / 72.52</t>
  </si>
  <si>
    <t>Rochester / Windsor</t>
  </si>
  <si>
    <t>43.85 / 72.80</t>
  </si>
  <si>
    <t>Cavendish / Windsor</t>
  </si>
  <si>
    <t>43.38 / 72.60</t>
  </si>
  <si>
    <r>
      <t>Low</t>
    </r>
    <r>
      <rPr>
        <sz val="11"/>
        <rFont val="Arial"/>
        <family val="2"/>
      </rPr>
      <t xml:space="preserve"> potential for P movement from site.  If farming practices are maintained at the current level there is a low probability of an adverse impact to surface waters from P loss. </t>
    </r>
    <r>
      <rPr>
        <b/>
        <sz val="11"/>
        <rFont val="Arial"/>
        <family val="2"/>
      </rPr>
      <t>N-based nutrient management is acceptable.</t>
    </r>
  </si>
  <si>
    <r>
      <t>Medium</t>
    </r>
    <r>
      <rPr>
        <sz val="11"/>
        <rFont val="Arial"/>
        <family val="2"/>
      </rPr>
      <t xml:space="preserve"> potential for P movement from site.  Chance for an adverse impact to surface water exists. </t>
    </r>
    <r>
      <rPr>
        <b/>
        <sz val="11"/>
        <rFont val="Arial"/>
        <family val="2"/>
      </rPr>
      <t>N-based nutrient management is acceptable, but some remedial action should be taken to lessen probability of P loss</t>
    </r>
    <r>
      <rPr>
        <sz val="11"/>
        <rFont val="Arial"/>
        <family val="2"/>
      </rPr>
      <t xml:space="preserve">. </t>
    </r>
  </si>
  <si>
    <t>Line # (these LINE numbers are NOT the same as Excel ROW numbers)</t>
  </si>
  <si>
    <t>Cell colors are only meant to group similar inputs together; they have no other significance to the program.</t>
  </si>
  <si>
    <t>Manure 1 rate, lb P2O5/ac</t>
  </si>
  <si>
    <t>Manure 1 application time of year</t>
  </si>
  <si>
    <t>Manure 1 application method</t>
  </si>
  <si>
    <t>Manure 1 time to incorporation</t>
  </si>
  <si>
    <t>Manure 2 rate, lb P2O5/ac</t>
  </si>
  <si>
    <t>Manure 2 application time of year</t>
  </si>
  <si>
    <t>Manure 2 application method</t>
  </si>
  <si>
    <t>Manure 2 time to incorporation</t>
  </si>
  <si>
    <t>Fertilizer method/timing</t>
  </si>
  <si>
    <t>Select FIRST manure application time to incorporation. Timing affects probability that runoff will occur.</t>
  </si>
  <si>
    <t>Select SECOND manure application time to incorporation. Timing affects probability that runoff will occur.</t>
  </si>
  <si>
    <t>Biddeford</t>
  </si>
  <si>
    <t>Biddeford    (D)</t>
  </si>
  <si>
    <t>Carbondale</t>
  </si>
  <si>
    <t>Carbondale    (D)</t>
  </si>
  <si>
    <t>Charles</t>
  </si>
  <si>
    <t>Fryeburg</t>
  </si>
  <si>
    <t>Cornish</t>
  </si>
  <si>
    <t>Cornish    (C)</t>
  </si>
  <si>
    <t>Dixfield</t>
  </si>
  <si>
    <t>Lovewell</t>
  </si>
  <si>
    <t>Dixfield    (C)</t>
  </si>
  <si>
    <t>Madawaska</t>
  </si>
  <si>
    <t>Fryeburg    (B)</t>
  </si>
  <si>
    <t>Irasburg</t>
  </si>
  <si>
    <t>Lovewell    (B)</t>
  </si>
  <si>
    <t>Madawaska    (B)</t>
  </si>
  <si>
    <t>Medomak</t>
  </si>
  <si>
    <t>Medomak    (D)</t>
  </si>
  <si>
    <t>Moosilauke</t>
  </si>
  <si>
    <t>Nasmith</t>
  </si>
  <si>
    <t>Roundabout</t>
  </si>
  <si>
    <t>Windsor</t>
  </si>
  <si>
    <t>Alphabetical list</t>
  </si>
  <si>
    <t>Alphabetical list (with HSG)</t>
  </si>
  <si>
    <t>Soil series (with HSG) by region</t>
  </si>
  <si>
    <t>NCent</t>
  </si>
  <si>
    <t>Adams</t>
  </si>
  <si>
    <t>Adams    (A)</t>
  </si>
  <si>
    <t>Adams variant</t>
  </si>
  <si>
    <t>Adams variant    (A)</t>
  </si>
  <si>
    <t>Adamant</t>
  </si>
  <si>
    <t>Adamant    (C)</t>
  </si>
  <si>
    <t>Allagash</t>
  </si>
  <si>
    <t>Allagash    (B)</t>
  </si>
  <si>
    <t>Berkshire</t>
  </si>
  <si>
    <t>Berkshire    (B)</t>
  </si>
  <si>
    <t>Boothbay</t>
  </si>
  <si>
    <t>Buckland</t>
  </si>
  <si>
    <t>Buxton</t>
  </si>
  <si>
    <t>Buxton    (D)</t>
  </si>
  <si>
    <t>Cabot</t>
  </si>
  <si>
    <t>Cabot    (D)</t>
  </si>
  <si>
    <t>Colonel</t>
  </si>
  <si>
    <t>Colton</t>
  </si>
  <si>
    <t>Colton    (A)</t>
  </si>
  <si>
    <t>Croghan</t>
  </si>
  <si>
    <t>Dummerston</t>
  </si>
  <si>
    <t>Dummerston    (B)</t>
  </si>
  <si>
    <t>Duxbury</t>
  </si>
  <si>
    <t>Glebe</t>
  </si>
  <si>
    <t>Glover</t>
  </si>
  <si>
    <t>Glover    (D)</t>
  </si>
  <si>
    <t>Grange</t>
  </si>
  <si>
    <t>Hamlin</t>
  </si>
  <si>
    <t>Hamlin    (B)</t>
  </si>
  <si>
    <t>Hogback</t>
  </si>
  <si>
    <t>Hogback    (D)</t>
  </si>
  <si>
    <t>Houghtonville</t>
  </si>
  <si>
    <t>Houghtonville    (B)</t>
  </si>
  <si>
    <t>Hubbardton</t>
  </si>
  <si>
    <t>Hubbardton    (D)</t>
  </si>
  <si>
    <t>Lamoine</t>
  </si>
  <si>
    <t>Lamoine    (D)</t>
  </si>
  <si>
    <t>Limerick</t>
  </si>
  <si>
    <t>Limerick variant</t>
  </si>
  <si>
    <t>Limerick variant    (C)</t>
  </si>
  <si>
    <t>Londonderry</t>
  </si>
  <si>
    <t>Londonderry    (D)</t>
  </si>
  <si>
    <t>Lyman</t>
  </si>
  <si>
    <t>Lyman    (D)</t>
  </si>
  <si>
    <t>Machias</t>
  </si>
  <si>
    <t>Machias    (B)</t>
  </si>
  <si>
    <t>Markey</t>
  </si>
  <si>
    <t>Markey    (D)</t>
  </si>
  <si>
    <t>Marlow</t>
  </si>
  <si>
    <t>Marlow    (C)</t>
  </si>
  <si>
    <t>Mundal</t>
  </si>
  <si>
    <t>Mundal    (C)</t>
  </si>
  <si>
    <t>Nicholville</t>
  </si>
  <si>
    <t>Ondawa</t>
  </si>
  <si>
    <t>Ondawa    (B)</t>
  </si>
  <si>
    <t>Ondawa variant</t>
  </si>
  <si>
    <t>Ondawa variant    (B)</t>
  </si>
  <si>
    <t>Peacham</t>
  </si>
  <si>
    <t>Peacham    (D)</t>
  </si>
  <si>
    <t>Peru</t>
  </si>
  <si>
    <t>Podunk</t>
  </si>
  <si>
    <t>Podunk variant</t>
  </si>
  <si>
    <t>Potsdam</t>
  </si>
  <si>
    <t>Potsdam    (C)</t>
  </si>
  <si>
    <t>Rawsonville</t>
  </si>
  <si>
    <t>Rawsonville    (C)</t>
  </si>
  <si>
    <t>Ricker</t>
  </si>
  <si>
    <t>Ricker    (D)</t>
  </si>
  <si>
    <t>Rifle</t>
  </si>
  <si>
    <t>Rifle    (D)</t>
  </si>
  <si>
    <t>Rumney</t>
  </si>
  <si>
    <t>Rumney variant</t>
  </si>
  <si>
    <t>Rumney variant    (C)</t>
  </si>
  <si>
    <t>Salmon</t>
  </si>
  <si>
    <t>Salmon    (B)</t>
  </si>
  <si>
    <t>Salmon variant</t>
  </si>
  <si>
    <t>Salmon variant    (C)</t>
  </si>
  <si>
    <t>Scantic</t>
  </si>
  <si>
    <t>Scantic    (D)</t>
  </si>
  <si>
    <t>Scantic variant</t>
  </si>
  <si>
    <t>Scantic variant    (D)</t>
  </si>
  <si>
    <t>Searsport</t>
  </si>
  <si>
    <t>Searsport    (D)</t>
  </si>
  <si>
    <t>Sisk</t>
  </si>
  <si>
    <t>Sisk    (C)</t>
  </si>
  <si>
    <t>Stetson</t>
  </si>
  <si>
    <t>Stetson    (A)</t>
  </si>
  <si>
    <t>Stratton</t>
  </si>
  <si>
    <t>Stratton    (D)</t>
  </si>
  <si>
    <t>Sunday</t>
  </si>
  <si>
    <t>Sunday    (A)</t>
  </si>
  <si>
    <t>Sunny</t>
  </si>
  <si>
    <t>Swanville</t>
  </si>
  <si>
    <t>Taconic</t>
  </si>
  <si>
    <t>Taconic    (D)</t>
  </si>
  <si>
    <t>Teel</t>
  </si>
  <si>
    <t>Tunbridge</t>
  </si>
  <si>
    <t>Tunbridge    (C)</t>
  </si>
  <si>
    <t>Vershire</t>
  </si>
  <si>
    <t>Vershire    (C)</t>
  </si>
  <si>
    <t>Waitsfield</t>
  </si>
  <si>
    <t>Waitsfield    (B)</t>
  </si>
  <si>
    <t>Walpole</t>
  </si>
  <si>
    <t>Weider</t>
  </si>
  <si>
    <t>Agawam</t>
  </si>
  <si>
    <t>Agawam    (B)</t>
  </si>
  <si>
    <t>Belgrade</t>
  </si>
  <si>
    <t>Colrain</t>
  </si>
  <si>
    <t>Hadley</t>
  </si>
  <si>
    <t>Hadley    (B)</t>
  </si>
  <si>
    <t>Hartland</t>
  </si>
  <si>
    <t>Hartland    (B)</t>
  </si>
  <si>
    <t>Merrimac</t>
  </si>
  <si>
    <t>Merrimac    (A)</t>
  </si>
  <si>
    <t>Ninigret</t>
  </si>
  <si>
    <t>Pomfret</t>
  </si>
  <si>
    <t>Pomfret    (A)</t>
  </si>
  <si>
    <t>Raynham</t>
  </si>
  <si>
    <t>Raynham variant</t>
  </si>
  <si>
    <t>Raynham variant    (C)</t>
  </si>
  <si>
    <t>Saco</t>
  </si>
  <si>
    <t>Saco    (D)</t>
  </si>
  <si>
    <t>Stowe</t>
  </si>
  <si>
    <t>Stowe    (C)</t>
  </si>
  <si>
    <t>Windsor    (A)</t>
  </si>
  <si>
    <t>Winooski</t>
  </si>
  <si>
    <t>Winooski    (B)</t>
  </si>
  <si>
    <t>Woodstock</t>
  </si>
  <si>
    <t>Woodstock    (D)</t>
  </si>
  <si>
    <t>Amenia</t>
  </si>
  <si>
    <t>Amenia    (C)</t>
  </si>
  <si>
    <t>Au Gres</t>
  </si>
  <si>
    <t>Balch</t>
  </si>
  <si>
    <t>Balch    (D)</t>
  </si>
  <si>
    <t>Benson</t>
  </si>
  <si>
    <t>Benson    (D)</t>
  </si>
  <si>
    <t>Binghamville</t>
  </si>
  <si>
    <t>Birdsall</t>
  </si>
  <si>
    <t>Birdsall    (D)</t>
  </si>
  <si>
    <t>Calais</t>
  </si>
  <si>
    <t>Calais    (C)</t>
  </si>
  <si>
    <t>Canandaigua</t>
  </si>
  <si>
    <t>Canandaigua    (D)</t>
  </si>
  <si>
    <t>Carlisle</t>
  </si>
  <si>
    <t>Carlisle    (D)</t>
  </si>
  <si>
    <t>Copake</t>
  </si>
  <si>
    <t>Covington</t>
  </si>
  <si>
    <t>Covington    (D)</t>
  </si>
  <si>
    <t>Deerfield</t>
  </si>
  <si>
    <t>Duane</t>
  </si>
  <si>
    <t>Dutchess</t>
  </si>
  <si>
    <t>Dutchess    (B)</t>
  </si>
  <si>
    <t>Eldridge</t>
  </si>
  <si>
    <t>Elmwood</t>
  </si>
  <si>
    <t>Elmwood variant</t>
  </si>
  <si>
    <t>Enosburg</t>
  </si>
  <si>
    <t>Farmington</t>
  </si>
  <si>
    <t>Farmington    (D)</t>
  </si>
  <si>
    <t>Farmington variant</t>
  </si>
  <si>
    <t>Farmington variant    (C)</t>
  </si>
  <si>
    <t>Georgia</t>
  </si>
  <si>
    <t>Groton</t>
  </si>
  <si>
    <t>Groton    (A)</t>
  </si>
  <si>
    <t>Hinesburg</t>
  </si>
  <si>
    <t>Kars</t>
  </si>
  <si>
    <t>Kars    (A)</t>
  </si>
  <si>
    <t>Kendaia</t>
  </si>
  <si>
    <t>Kingsbury</t>
  </si>
  <si>
    <t>Kingsbury    (D)</t>
  </si>
  <si>
    <t>Livingston</t>
  </si>
  <si>
    <t>Livingston    (D)</t>
  </si>
  <si>
    <t>Lordstown</t>
  </si>
  <si>
    <t>Lordstown    (C)</t>
  </si>
  <si>
    <t>Lyons</t>
  </si>
  <si>
    <t>Lyons    (D)</t>
  </si>
  <si>
    <t>Massena</t>
  </si>
  <si>
    <t>Melrose</t>
  </si>
  <si>
    <t>Melrose    (C)</t>
  </si>
  <si>
    <t>Missisquoi</t>
  </si>
  <si>
    <t>Missisquoi    (A)</t>
  </si>
  <si>
    <t>Muck and peat</t>
  </si>
  <si>
    <t>Muck and peat    (D)</t>
  </si>
  <si>
    <t>Munson</t>
  </si>
  <si>
    <t>Munson    (D)</t>
  </si>
  <si>
    <t>Nassau</t>
  </si>
  <si>
    <t>Nassau    (D)</t>
  </si>
  <si>
    <t>Nellis</t>
  </si>
  <si>
    <t>Palatine</t>
  </si>
  <si>
    <t>Palatine    (C)</t>
  </si>
  <si>
    <t>Panton</t>
  </si>
  <si>
    <t>Panton    (D)</t>
  </si>
  <si>
    <t>Scarboro</t>
  </si>
  <si>
    <t>Scarboro    (D)</t>
  </si>
  <si>
    <t>St. Albans</t>
  </si>
  <si>
    <t>Stockbridge</t>
  </si>
  <si>
    <t>Stockbridge    (C)</t>
  </si>
  <si>
    <t>Swanton</t>
  </si>
  <si>
    <t>Swanton    (D)</t>
  </si>
  <si>
    <t>Vergennes</t>
  </si>
  <si>
    <t>Vergennes    (D)</t>
  </si>
  <si>
    <t>Vergennes variant</t>
  </si>
  <si>
    <t>Vergennes variant    (D)</t>
  </si>
  <si>
    <t>Wallkill</t>
  </si>
  <si>
    <t>Wallkill    (D)</t>
  </si>
  <si>
    <t>Wareham</t>
  </si>
  <si>
    <t>Westbury</t>
  </si>
  <si>
    <t>Westbury    (C)</t>
  </si>
  <si>
    <t>Whatley</t>
  </si>
  <si>
    <t>Whatley    (D)</t>
  </si>
  <si>
    <t>Brayton</t>
  </si>
  <si>
    <t>Brayton    (D)</t>
  </si>
  <si>
    <t>Bucksport</t>
  </si>
  <si>
    <t>Bucksport    (D)</t>
  </si>
  <si>
    <t>Fullam</t>
  </si>
  <si>
    <t>Fullam    (C)</t>
  </si>
  <si>
    <t>Hinckley</t>
  </si>
  <si>
    <t>Hinckley    (A)</t>
  </si>
  <si>
    <t>Hitchcock</t>
  </si>
  <si>
    <t>Lupton</t>
  </si>
  <si>
    <t>Lupton    (D)</t>
  </si>
  <si>
    <t>Macomber</t>
  </si>
  <si>
    <t>Macomber    (C)</t>
  </si>
  <si>
    <t>Monadnock</t>
  </si>
  <si>
    <t>Monadnock    (B)</t>
  </si>
  <si>
    <t>Pondicherry</t>
  </si>
  <si>
    <t>Pondicherry    (D)</t>
  </si>
  <si>
    <t>Quonset</t>
  </si>
  <si>
    <t>Quonset    (A)</t>
  </si>
  <si>
    <t>Sheepscot</t>
  </si>
  <si>
    <t>Shelburne</t>
  </si>
  <si>
    <t>Shelburne    (C)</t>
  </si>
  <si>
    <t>Skerry</t>
  </si>
  <si>
    <t>Teago</t>
  </si>
  <si>
    <t>Teago    (A)</t>
  </si>
  <si>
    <t>Unadilla</t>
  </si>
  <si>
    <t>Unadilla    (B)</t>
  </si>
  <si>
    <t>Warwick</t>
  </si>
  <si>
    <t>Warwick    (A)</t>
  </si>
  <si>
    <t>Wilmington</t>
  </si>
  <si>
    <t>Wilmington    (D)</t>
  </si>
  <si>
    <t>Wonsqueak</t>
  </si>
  <si>
    <t>Wonsqueak    (D)</t>
  </si>
  <si>
    <t>Worden</t>
  </si>
  <si>
    <t>Worden    (C)</t>
  </si>
  <si>
    <t>Adrian</t>
  </si>
  <si>
    <t>Adrian    (D)</t>
  </si>
  <si>
    <t>Bomoseen</t>
  </si>
  <si>
    <t>Castile</t>
  </si>
  <si>
    <t>Elmridge</t>
  </si>
  <si>
    <t>Elvers</t>
  </si>
  <si>
    <t>Elvers    (D)</t>
  </si>
  <si>
    <t>Fredon</t>
  </si>
  <si>
    <t>Galoo</t>
  </si>
  <si>
    <t>Galoo    (D)</t>
  </si>
  <si>
    <t>Galway</t>
  </si>
  <si>
    <t>Galway    (C)</t>
  </si>
  <si>
    <t>Hero</t>
  </si>
  <si>
    <t>Killington</t>
  </si>
  <si>
    <t>Killington    (D)</t>
  </si>
  <si>
    <t>Linwood</t>
  </si>
  <si>
    <t>Linwood    (D)</t>
  </si>
  <si>
    <t>Lyme</t>
  </si>
  <si>
    <t>Mansfield</t>
  </si>
  <si>
    <t>Mansfield    (D)</t>
  </si>
  <si>
    <t>Middlebury</t>
  </si>
  <si>
    <t>Occum</t>
  </si>
  <si>
    <t>Pawling</t>
  </si>
  <si>
    <t>Paxton</t>
  </si>
  <si>
    <t>Paxton    (C)</t>
  </si>
  <si>
    <t>Pinnebog</t>
  </si>
  <si>
    <t>Pinnebog    (D)</t>
  </si>
  <si>
    <t>Pittsfield</t>
  </si>
  <si>
    <t>Pittstown</t>
  </si>
  <si>
    <t>Pittstown    (C)</t>
  </si>
  <si>
    <t>Pootatuck</t>
  </si>
  <si>
    <t>Rippowam</t>
  </si>
  <si>
    <t>Sudbury</t>
  </si>
  <si>
    <t>Sudbury    (B)</t>
  </si>
  <si>
    <t>Sunapee</t>
  </si>
  <si>
    <t>Tioga</t>
  </si>
  <si>
    <t>Tioga    (B)</t>
  </si>
  <si>
    <t>Tisbury</t>
  </si>
  <si>
    <t>Tisbury    (B)</t>
  </si>
  <si>
    <t>Wappinger</t>
  </si>
  <si>
    <t>Wappinger    (B)</t>
  </si>
  <si>
    <t>A</t>
  </si>
  <si>
    <t>B</t>
  </si>
  <si>
    <t>Clay</t>
  </si>
  <si>
    <t>P Index:</t>
  </si>
  <si>
    <t>Interpretation:</t>
  </si>
  <si>
    <t>Soil test P, ppm (Mod. Morgan's)</t>
  </si>
  <si>
    <t>Reactive soil aluminum, ppm</t>
  </si>
  <si>
    <t>Fertilizer rate, lb P2O5/ac</t>
  </si>
  <si>
    <t>Crop / Vegetation type</t>
  </si>
  <si>
    <t>Sediment trap structure or other erosion control</t>
  </si>
  <si>
    <t>Elevation zone, feet</t>
  </si>
  <si>
    <t>Pathway I:  Sediment-bound P</t>
  </si>
  <si>
    <t>Pathway II:  Dissolved P in surface runoff</t>
  </si>
  <si>
    <t>NE</t>
  </si>
  <si>
    <t>NW</t>
  </si>
  <si>
    <t>SE</t>
  </si>
  <si>
    <t>SW</t>
  </si>
  <si>
    <t>Hydrologic Soil Groups, sorted by soil series</t>
  </si>
  <si>
    <t>Soil series</t>
  </si>
  <si>
    <t>HSG</t>
  </si>
  <si>
    <t>C</t>
  </si>
  <si>
    <t>D</t>
  </si>
  <si>
    <t>Location (Vermont county)</t>
  </si>
  <si>
    <t>Hide columns B - D after use (Turn Sheet Protection ON)</t>
  </si>
  <si>
    <t>Field ID:</t>
  </si>
  <si>
    <t>Pathway I scaling factor:</t>
  </si>
  <si>
    <t>Pathway II scaling factor:</t>
  </si>
  <si>
    <t>Line #</t>
  </si>
  <si>
    <t>Intermediate calculations and constants</t>
  </si>
  <si>
    <t>None applied</t>
  </si>
  <si>
    <t>P Index Interpretations</t>
  </si>
  <si>
    <t>TP regr.</t>
  </si>
  <si>
    <t>Dairy</t>
  </si>
  <si>
    <t>YES</t>
  </si>
  <si>
    <t>NO</t>
  </si>
  <si>
    <t>BAP regr.</t>
  </si>
  <si>
    <t>Corn &amp; other row crops</t>
  </si>
  <si>
    <t>Manure particulate loss factor:</t>
  </si>
  <si>
    <t>None</t>
  </si>
  <si>
    <t>Base GS runoff, in.</t>
  </si>
  <si>
    <t>Snowmelt, water equivalent, in.</t>
  </si>
  <si>
    <t>Runoff DRP, mg/L:</t>
  </si>
  <si>
    <t>Manure P loss, lb/ac (field edge)</t>
  </si>
  <si>
    <t>Fert. P loss, lb/ac (field edge)</t>
  </si>
  <si>
    <t>Dist. (excl. buffer) to stream, ft</t>
  </si>
  <si>
    <t>DRP Slope (WW):</t>
  </si>
  <si>
    <t>Sed. delivery factor (to stream)</t>
  </si>
  <si>
    <t>DRP Intercept (WW):</t>
  </si>
  <si>
    <t>Soil hydrologic group</t>
  </si>
  <si>
    <t>Well water to DW factor:</t>
  </si>
  <si>
    <t>Texture group</t>
  </si>
  <si>
    <t>Runoff adj. factor (for soil type, veg. cover)</t>
  </si>
  <si>
    <t>Runoff delivery factor (to stream)</t>
  </si>
  <si>
    <t>Manure particulate P loss, lb P/ac:</t>
  </si>
  <si>
    <t>Sediment (soil) P loss, lb/ac</t>
  </si>
  <si>
    <t>Table 1: Manure application timing</t>
  </si>
  <si>
    <t>May - Sept</t>
  </si>
  <si>
    <t>Oct - Dec 15</t>
  </si>
  <si>
    <t>Dec 15 - Mar</t>
  </si>
  <si>
    <t>Pathway 1 intermediate calculations</t>
  </si>
  <si>
    <t>million lb soil/ac = tons/ac*2000/1,000,000</t>
  </si>
  <si>
    <t>Buffer factor</t>
  </si>
  <si>
    <t>Table 2: Manure appl method</t>
  </si>
  <si>
    <t>Dist. factor (beyond buffer)</t>
  </si>
  <si>
    <t>Inject / subsurf. band</t>
  </si>
  <si>
    <t>Moldboard</t>
  </si>
  <si>
    <t>Chisel</t>
  </si>
  <si>
    <t>Disk</t>
  </si>
  <si>
    <t>Sediment trap factor</t>
  </si>
  <si>
    <t>Not incorporated</t>
  </si>
  <si>
    <t>Sediment delivery ratio</t>
  </si>
  <si>
    <t>Table 3: Time to incorporation</t>
  </si>
  <si>
    <t>Risk of P loss</t>
  </si>
  <si>
    <t>&lt; 2 days</t>
  </si>
  <si>
    <t xml:space="preserve">Calc. soil BAP/TP = </t>
  </si>
  <si>
    <t>Pathway 2 intermediate calculations</t>
  </si>
  <si>
    <t xml:space="preserve">Growing season RO, million lb water/ac </t>
  </si>
  <si>
    <t xml:space="preserve">Snowmelt RO, million lb water/ac </t>
  </si>
  <si>
    <t>Table 2: Fertilizer application method/timing</t>
  </si>
  <si>
    <t>Hydr. group</t>
  </si>
  <si>
    <t>Surf. appl. Oct.-Dec 15   (1.00)</t>
  </si>
  <si>
    <t>Surface cover %</t>
  </si>
  <si>
    <t>Veg. type</t>
  </si>
  <si>
    <t>Runoff Delivery Ratio</t>
  </si>
  <si>
    <t>Incorp. / moldboard    (0.05)</t>
  </si>
  <si>
    <t>Incorp. / chisel      (0.25)</t>
  </si>
  <si>
    <t>Adjusted soil test P (added M&amp;F):</t>
  </si>
  <si>
    <t>Incorp. / disk         (0.40)</t>
  </si>
  <si>
    <t>Basic aluminum factor:</t>
  </si>
  <si>
    <t>Inj. or subsurf. banded   (0)</t>
  </si>
  <si>
    <t>Crop uptake P2O5</t>
  </si>
  <si>
    <t>Manure Al factor 1</t>
  </si>
  <si>
    <t>Manure time factor 1</t>
  </si>
  <si>
    <t>1 lb/million lb water=</t>
  </si>
  <si>
    <t>mg/L</t>
  </si>
  <si>
    <t>Manure method factor 1</t>
  </si>
  <si>
    <t>Manure time to incorp. factor  1</t>
  </si>
  <si>
    <t>Manure factor  1</t>
  </si>
  <si>
    <t>Manure 1 after uptake</t>
  </si>
  <si>
    <t>STP increment (added manure1)</t>
  </si>
  <si>
    <t>TP increment (added manure1)</t>
  </si>
  <si>
    <t>VLookup test</t>
  </si>
  <si>
    <t>Manure Al factor  2</t>
  </si>
  <si>
    <t>Manure time factor  2</t>
  </si>
  <si>
    <t>Manure method factor  2</t>
  </si>
  <si>
    <t>Manure time to incorp. factor  2</t>
  </si>
  <si>
    <t>Manure factor  2</t>
  </si>
  <si>
    <t>Manure 2 after uptake</t>
  </si>
  <si>
    <t>STP increment (added manure2)</t>
  </si>
  <si>
    <t>TP increment (added manure2)</t>
  </si>
  <si>
    <t>Effective runoff for manure1 (million lb/ac)</t>
  </si>
  <si>
    <t>Effective runoff for manure2 (million lb/ac)</t>
  </si>
  <si>
    <t>Table 3: Soil hydrologic group</t>
  </si>
  <si>
    <t>Fertilizer Al factor</t>
  </si>
  <si>
    <t>Fert. method/timing factor</t>
  </si>
  <si>
    <t>Fert after uptake</t>
  </si>
  <si>
    <t>STP increment (added fertilizer)</t>
  </si>
  <si>
    <t>TP increment (added fertilizer)</t>
  </si>
  <si>
    <t>BAP/TP calc. from adj. STP</t>
  </si>
  <si>
    <t>BAP/TP calc. from added TP</t>
  </si>
  <si>
    <t>Effective runoff for fert. (million lb/ac)</t>
  </si>
  <si>
    <t>Manure1 P RO conc. (a la MN), adj for method/timing &amp; Al</t>
  </si>
  <si>
    <t>Table 4: Surface cover %</t>
  </si>
  <si>
    <t>Manure2 P RO conc. (a la MN), adj for method/timing &amp; Al</t>
  </si>
  <si>
    <t>Fert P conc. (a la MN), adj for method/timing &amp; Al</t>
  </si>
  <si>
    <t>Table 5: Vegetation type</t>
  </si>
  <si>
    <t>Error in Manure 1</t>
  </si>
  <si>
    <t>Error in Manure 2</t>
  </si>
  <si>
    <t>Error in fertilizer</t>
  </si>
  <si>
    <t>Error in crop/cover</t>
  </si>
  <si>
    <t>Error in distance to stream</t>
  </si>
  <si>
    <t>Error Messages</t>
  </si>
  <si>
    <t>Conflict between manure (1st) rate and method/timing.</t>
  </si>
  <si>
    <t>Conflict between manure (2nd) rate and method/timing.</t>
  </si>
  <si>
    <t>Conflict between fertilizer rate and method/timing.</t>
  </si>
  <si>
    <t>Cover for this vegetation type MUST be &gt; 20%</t>
  </si>
  <si>
    <t>TOTAL distance must be &gt;= Buffer width</t>
  </si>
  <si>
    <t>Level terrace   (0)</t>
  </si>
  <si>
    <t>Pond   (0.05)</t>
  </si>
  <si>
    <t>Water &amp; sed. control basin   (0.2)</t>
  </si>
  <si>
    <t>Misc. water / sed. diversion  (0.1)</t>
  </si>
  <si>
    <t>Manure P Availability coefficients</t>
  </si>
  <si>
    <t>Beef</t>
  </si>
  <si>
    <t>Original data</t>
  </si>
  <si>
    <t>Max (used in factor to reduce diff between highest and lowest)</t>
  </si>
  <si>
    <t>Min (used in factor to reduce diff between highest and lowest)</t>
  </si>
  <si>
    <t>Reduction factor</t>
  </si>
  <si>
    <t>Adjusted data (to reduce diff. between highest and lowest</t>
  </si>
  <si>
    <t>Snowmelt runoff factor</t>
  </si>
  <si>
    <t>Lat</t>
  </si>
  <si>
    <t>SWEQ</t>
  </si>
  <si>
    <t>GS_RO</t>
  </si>
  <si>
    <t>Surf. texture</t>
  </si>
  <si>
    <t>Other (HydrGrp A, Clay)</t>
  </si>
  <si>
    <t>Other (HydrGrp A, Non-clay)</t>
  </si>
  <si>
    <t>Other (HydrGrp B, Clay)</t>
  </si>
  <si>
    <t>Other (HydrGrp B, Non-clay)</t>
  </si>
  <si>
    <t>Other (HydrGrp C, Clay)</t>
  </si>
  <si>
    <t>Other (HydrGrp C, Non-clay)</t>
  </si>
  <si>
    <t>Other (HydrGrp D, Clay)</t>
  </si>
  <si>
    <t>Other (HydrGrp D, Non-clay)</t>
  </si>
  <si>
    <t>Soil type or series (&amp; HydrGrp)</t>
  </si>
  <si>
    <t>TP Slope:</t>
  </si>
  <si>
    <t>TP Intercept:</t>
  </si>
  <si>
    <t>TP maximum</t>
  </si>
  <si>
    <t>Max TP availability factor:</t>
  </si>
  <si>
    <t>Max manure runoff factor:</t>
  </si>
  <si>
    <t>Max fertilizer runoff factor:</t>
  </si>
  <si>
    <t>Soil TP concentration, ppm</t>
  </si>
  <si>
    <t>Diss. manure P loss, lb/ac</t>
  </si>
  <si>
    <t>Diss. fert. P loss, lb/ac</t>
  </si>
  <si>
    <t>Diss. soil P loss, lb/ac</t>
  </si>
  <si>
    <t>Dist. factor @total distance</t>
  </si>
  <si>
    <t>Dist. factor @buffer distance</t>
  </si>
  <si>
    <t>"Residual" distance effect</t>
  </si>
  <si>
    <t>TP availability factor</t>
  </si>
  <si>
    <t>RDR for manure</t>
  </si>
  <si>
    <t>Seasonal manure runoff factor 1</t>
  </si>
  <si>
    <t>Seasonal manure runoff factor 2</t>
  </si>
  <si>
    <t>Seasonal fertilizer runoff factor</t>
  </si>
  <si>
    <t>Runoff DRP (soil), mg/L:, unadj. STP</t>
  </si>
  <si>
    <t>Runoff DRP (soil), mg/L:, adj. STP</t>
  </si>
  <si>
    <t>0-30</t>
  </si>
  <si>
    <t>31-60</t>
  </si>
  <si>
    <t>61-100</t>
  </si>
  <si>
    <t>Greater than 100</t>
  </si>
  <si>
    <t>Liquid manure</t>
  </si>
  <si>
    <t>P2O5, lb/1000 gal</t>
  </si>
  <si>
    <t>Application rate,  gal/acre</t>
  </si>
  <si>
    <t>lb P2O5/ac</t>
  </si>
  <si>
    <t>Solid or semisolid manure</t>
  </si>
  <si>
    <t>P2O5, lb/ton</t>
  </si>
  <si>
    <t>Application rate,  tons/acre</t>
  </si>
  <si>
    <t>Error messages may be displayed in the top row, when there is a logical conflict between two data items (for example, if line 7 has a manure incorporation method showing, and line 8 has "Not incorporated"). A P Index value will still be calculated, but the results are unpredictable; read the error message to find out where the conflict occurs and make correct entries.</t>
  </si>
  <si>
    <t>If any NRCS-defined sediment trap structures are present, select them here. These reduce sediment to a much greater degree than does a vegetated buffer. There is also a selection "Misc. water / sed. diversion", which can be used in unusual circumstances, such as topography that would likely trap virtually all of the eroded sediment leaving a field (for example, a very flat lower field between a sloping upper field and the stream).</t>
  </si>
  <si>
    <t>Town / County</t>
  </si>
  <si>
    <t>GS adjustment factor</t>
  </si>
  <si>
    <t>8-21 days</t>
  </si>
  <si>
    <t>l gal water =</t>
  </si>
  <si>
    <t>lb</t>
  </si>
  <si>
    <t>HSG factor</t>
  </si>
  <si>
    <t>Hydr Soil Grp factor</t>
  </si>
  <si>
    <t>0 - 20  %</t>
  </si>
  <si>
    <t>Worksheet protection is turned on to prevent accidental modification of critical formulas and constants. If you find it necessary to turn off this protection temporarily, you may do so through the Tools menu. It is not password protected.</t>
  </si>
  <si>
    <t>Uptake P2O5</t>
  </si>
  <si>
    <t>Septage</t>
  </si>
  <si>
    <t>Poultry</t>
  </si>
  <si>
    <t>Swine</t>
  </si>
  <si>
    <t>Vegetable crop - mulch or living row cover</t>
  </si>
  <si>
    <t>Field Name</t>
  </si>
  <si>
    <t>Manure spreading setback dist WITHIN field, ft</t>
  </si>
  <si>
    <t>HSG w/ Tile Drainage</t>
  </si>
  <si>
    <t>Presence of Pattern Tile Drainage</t>
  </si>
  <si>
    <t>Tile Drainage</t>
  </si>
  <si>
    <t>Yes</t>
  </si>
  <si>
    <t>No</t>
  </si>
  <si>
    <t>1985-2015</t>
  </si>
  <si>
    <t>Region (VT counties)</t>
  </si>
  <si>
    <t>Runoff, inches (by elevation zone) during the growing season</t>
  </si>
  <si>
    <t>&lt; 600 ft</t>
  </si>
  <si>
    <t>600-1000 ft</t>
  </si>
  <si>
    <t>&gt;1000 ft</t>
  </si>
  <si>
    <t>N Central (Washington, Lamoille)</t>
  </si>
  <si>
    <t>Adjusted Data</t>
  </si>
  <si>
    <t>1961-1990</t>
  </si>
  <si>
    <t>Greatest difference = 1.4</t>
  </si>
  <si>
    <t>Greatest difference = 0.5</t>
  </si>
  <si>
    <t>calculated by Josh Faulkner, 2016</t>
  </si>
  <si>
    <t>Growing season runoff, in/yr (1985-2015 data)</t>
  </si>
  <si>
    <t>Subsurface Pathway Intermediate Calculations</t>
  </si>
  <si>
    <t>Unadjusted Sediment P loss lb/ac</t>
  </si>
  <si>
    <t>Unadjusted Manure Particulate P loss lb/ac</t>
  </si>
  <si>
    <t>Unadjusted sum of particulate subsurface load</t>
  </si>
  <si>
    <t>Adjustment of subsurface particulate loss to account for % of surface runoff entering tile system, lb/ac:</t>
  </si>
  <si>
    <t>Unadjusted Diss. Soil P loss lb/ac</t>
  </si>
  <si>
    <t>Unadjusted Diss. Manure P loss #1 lb/ac</t>
  </si>
  <si>
    <t>Unadjusted Diss. Manure P loss #2 lb/ac</t>
  </si>
  <si>
    <t>Unadjusted Diss. Fertilizer P loss lb/ac</t>
  </si>
  <si>
    <t>Unadjusted sum of dissolved subsurface load</t>
  </si>
  <si>
    <t>Adjustment of subsurface dissolved P loss to account for % of surface runoff entering tile system, lb/ac:</t>
  </si>
  <si>
    <t>Adjustment of subsurface particulate and dissolved loss to account for % of surface runoff entering tile system, lb/ac:</t>
  </si>
  <si>
    <t>Changed HSG to one lower for all calculations if there was tile</t>
  </si>
  <si>
    <t>Removed SDR and RDR from all pathway calcs in subsurface loss to account for the fact that no buffer or vegetative treatment can occur</t>
  </si>
  <si>
    <t xml:space="preserve">When tile is added, there is no reduction in surface sediment bound P loss.  Can possibly be adjusted later, but RUSLE2 calculations should reduce surface erosion appropriately.  </t>
  </si>
  <si>
    <t>Pathway III scaling factor:</t>
  </si>
  <si>
    <t>1961-1990 (original data used in Version 5.1</t>
  </si>
  <si>
    <t>Manure 3 rate, lb P2O5/ac</t>
  </si>
  <si>
    <t>Manure 3 application time of year</t>
  </si>
  <si>
    <t>Manure 3 application method</t>
  </si>
  <si>
    <t>Manure 3 time to incorporation</t>
  </si>
  <si>
    <t>April - vegetated</t>
  </si>
  <si>
    <t>Immediate</t>
  </si>
  <si>
    <t>&lt; 1 day</t>
  </si>
  <si>
    <t>Effective runoff for manure3 (million lb/ac)</t>
  </si>
  <si>
    <t>Seasonal manure runoff factor 3</t>
  </si>
  <si>
    <t>Manure Al factor  3</t>
  </si>
  <si>
    <t>Manure time factor  3</t>
  </si>
  <si>
    <t>Manure method factor  3</t>
  </si>
  <si>
    <t>Manure time to incorp. factor  3</t>
  </si>
  <si>
    <t>Manure factor  3</t>
  </si>
  <si>
    <t>Manure 3 after uptake</t>
  </si>
  <si>
    <t>STP increment (added manure3)</t>
  </si>
  <si>
    <t>TP increment (added manure3)</t>
  </si>
  <si>
    <t>Pathway III: Subsurface loss of diss. &amp; sed.-bound P</t>
  </si>
  <si>
    <t>Surf. appl. April (vegetated) (0.60)</t>
  </si>
  <si>
    <t>Surf. appl. Dec 15-March  (1.30)</t>
  </si>
  <si>
    <t>Surf. appl. May-Sept.    (0.50)</t>
  </si>
  <si>
    <t>Manure3 P RO conc. (a la MN), adj for method/timing &amp; Al</t>
  </si>
  <si>
    <t>Erosion rate (RUSLE or WEPP, tons/ac/yr)</t>
  </si>
  <si>
    <t>hide this row</t>
  </si>
  <si>
    <t>Unadjusted Diss. Manure P loss #3 lb/ac</t>
  </si>
  <si>
    <t>Error in RUSLE</t>
  </si>
  <si>
    <t>Error in STP</t>
  </si>
  <si>
    <t>Enter a value &gt; 0 for RUSLE</t>
  </si>
  <si>
    <t>Enter a value &gt; 0 for STP</t>
  </si>
  <si>
    <t>5-7 days</t>
  </si>
  <si>
    <t>3 - 4 days</t>
  </si>
  <si>
    <t>hide</t>
  </si>
  <si>
    <t>Row crop + successful cover crop</t>
  </si>
  <si>
    <t>Alfalfa &amp; other hay crops</t>
  </si>
  <si>
    <t>Pasture</t>
  </si>
  <si>
    <t>Vegetable crop - clean cultivated</t>
  </si>
  <si>
    <t>Woodland</t>
  </si>
  <si>
    <t>Plant and Soil Science Dept., Jeffords Hall, University of Vermont   Burlington, VT 05405</t>
  </si>
  <si>
    <t>Changes in version 6.0</t>
  </si>
  <si>
    <t xml:space="preserve">The P Index spreadsheet produces five values after you have entered the data. </t>
  </si>
  <si>
    <t xml:space="preserve">The portion of the P Index due to dissolved &amp; sediment-bound phosphorus in tile drainage. </t>
  </si>
  <si>
    <t>The relative values of Sediment-bound P, Dissolved P, and sub-surface P can help guide the choice of practices needed to reduce a high P Index.</t>
  </si>
  <si>
    <t>Enter the THIRD manure application rate (lb P2O5 / acre).</t>
  </si>
  <si>
    <t>Select THIRD manure application method. Incorporation by tillage reduces manure P exposed to runoff.</t>
  </si>
  <si>
    <t>Select THIRD manure application time to incorporation. Timing affects probability that runoff will occur.</t>
  </si>
  <si>
    <t xml:space="preserve">Fifty columns are provided for data input. If you need room for more than 50 fields and want to copy existing data columns (beginning with column F; NOT columns A - E, which are fixed) to the right, be sure to copy all rows from 1 through 185 (rows 37 through 184 are hidden, but contain essential data). Besides the data entry and output cells, there are many spreadsheet lines which are hidden and protected. They contain constant values, and formulas for intermediate calculations. These must not be changed! </t>
  </si>
  <si>
    <t>Answer YES for a drainage system where the majority of the field is drained in a systematic way, often with parallel field drains leading to a main collector drain. Answer NO for a random system, where just targeted depressions or problem areas are drained. If present, the HSG is effectively changed by one group (e.g., a Group D soil is treated as Group C), which reduces the P loss in surface runoff. A fraction of the surface runoff is assumed to reach the tile drain outlet.</t>
  </si>
  <si>
    <t>USDA Tract #</t>
  </si>
  <si>
    <t>TOTAL distance FROM field edge TO any water conveyance, ft</t>
  </si>
  <si>
    <t>Vegetated buffer width BETWEEN field edge &amp; conveyance, ft</t>
  </si>
  <si>
    <t>April - bare</t>
  </si>
  <si>
    <t>Surf. appl. April (bare) (0.80)</t>
  </si>
  <si>
    <t>Enter the total distance (in feet) between field edge and the nearest pond, stream, surface inlet, or water pathway (e.g. drainage ditch). This value is used to calculate a Sediment Delivery Ratio, which accounts for a reduction (maximum reduction is 60%, at about 300 feet, if vegetated, or 30% if non-vegetated) in eroded sediment as it is transported from field edge to receiving water body. See Figure 1 in Supplemental Data tab.</t>
  </si>
  <si>
    <t>Enter the width (in feet) of buffer between field edge and the nearest pond, stream, surface inlet, or water pathway (e.g. drainage ditch). The buffer must consist of perennial vegetation. (It may be harvested, but cannot have manure applied to it.) If there is concentrated flow (CF) across it, it is not  considered a buffer. This value is used to calculate a Sediment Delivery Ratio, which accounts for a reduction (maximum reduction is 60%, at about 300 feet) in eroded sediment as it is transported from field edge to receiving water body. See Figure 1 in Supplemental Data tab. If the distance is greater than 300 feet, just enter 300--anything greater will not affect the results.</t>
  </si>
  <si>
    <t>Notices</t>
  </si>
  <si>
    <t>Vegetable crop - vining or high canopy</t>
  </si>
  <si>
    <t>Program error messages:</t>
  </si>
  <si>
    <t>number in Col C is used in determing which error applies</t>
  </si>
  <si>
    <t>Assumed surface runoff can only make it to tiles via macropores and therefore only transported downward over 20% of the surface area of a field (i.e., 30' spacing, 6' strip of influence over tile line, 209' long lines, 7 lines, for a sqare acre)</t>
  </si>
  <si>
    <t>Enter the estimated erosion rate (tons/acre/year). Use an erosion estimate for the specific year and crop, NOT an average over the rotation, to match the annual information for manure and fertilizer application and crop inputs. If using RUSLE2, choose the "Sediment delivery" option, as the P Index requires soil leaving the edge of the field.</t>
  </si>
  <si>
    <t>Select the soil series from the list. This will automatically select the appropriate Hydrologic Soil Group (used in estimating runoff volume) and surface texture group (clay or non-clay, used in determining the influence of buffer width on sediment retention). There are also selections for general soil types (HSG and texture group)</t>
  </si>
  <si>
    <t>Enter the available phosphorus value from the most recent soil test report (parts per million P in Modified Morgan's extract). If soil test P is reported in some other units, it must be converted (for example, pounds per acre--divide by 2 to get ppm). If another extracting solution was used (e.g., Mehlich-3), results will be unreliable. See Vermont Required Agricultural Practices if STP is equal to or greater than 20 ppm.</t>
  </si>
  <si>
    <t>Select the % surface cover (for cultivated crops, use percent residue cover after planting). This value modifies the base runoff amount estimated from the location and elevation (vegetative cover traps water, reducing runoff). (See Table 2 in Supplemental Data tab.)</t>
  </si>
  <si>
    <t>Enter the width (in feet) of manure spreading setback. This value has no effect on calculated P Index if manure aplication rate is zero.  NOTE: This distance is measured WITHIN the field, whereas the Total Distance and Buffer Width are between the field edge and the nearest water body or channel.</t>
  </si>
  <si>
    <t>MN values</t>
  </si>
  <si>
    <t>since we're not using it, change all to 1</t>
  </si>
  <si>
    <t>Sediment trap factor (MN Table 2)--not used in v. 6</t>
  </si>
  <si>
    <t xml:space="preserve">Select the crop or vegetation type.  This value modifies the base runoff amount estimated from the location and elevation. Some combinations of crop and cover are not allowed and produce an error ("#NA"); for example, forages and pasture must have &gt; 20 % cover. (See Table 2 in Supplemental Data tab.)  'Successful' cover crop indicates at least 50% ground cover at start of winter. </t>
  </si>
  <si>
    <t xml:space="preserve">Select FIRST manure application time. Time of application affects probability that runoff will occur. 'Vegetated' indicates sod or at least 50% ground cover by cover crop.  </t>
  </si>
  <si>
    <t xml:space="preserve">Select SECOND manure application timing. Time of application affects probability that runoff will occur.  'Vegetated' indicates sod or at least 50% ground cover by cover crop. </t>
  </si>
  <si>
    <t xml:space="preserve">Select THIRD manure application timing. Time of application affects probability that runoff will occur.  'Vegetated' indicates sod or at least 50% ground cover by cover crop. </t>
  </si>
  <si>
    <t>The Phosphorus (P) Index is a tool developed to assess the potential for phosphorus runoff from individual fields based on soil and field characteristics and on management practices. The P Index is much more comprehensive than relying only on a soil test because it considers erosion and runoff potential, and manure and fertilizer P management. The P Index provides a relative rating as to the risk of P runoff from individual fields, which can be used to prioritize fields for nutrient and soil management practices.</t>
  </si>
  <si>
    <t>Joel Tilley  E-mail: agtesting@uvm.edu   Phone: (802) 656-3030</t>
  </si>
  <si>
    <t>Josh Faulkner   E-mail: joshua.faulkner@uvm.edu  Phone: (802) 656-3495</t>
  </si>
  <si>
    <t>Manure and Biosolids availability coefficients were updated.</t>
  </si>
  <si>
    <t>The Runoff table was updated, using more recent rainfall data.</t>
  </si>
  <si>
    <t>Crop choices for vegetables and cover crops were added; the Woodland and CRP categories were dropped. The sediment control structure option was removed.</t>
  </si>
  <si>
    <t>Additional user information boxes were added (called USDA Tract # and Field Name, but any identifying information can be entered here).</t>
  </si>
  <si>
    <t xml:space="preserve">A cell for Notices was added, which displays warnings related to practices regulated under NRCS rules. </t>
  </si>
  <si>
    <t>The language for distance to stream, veg buffer width, and manure setback was clarified.</t>
  </si>
  <si>
    <t>A Tile Drainage pathway was added. See INSTRUCTIONS tab for more information.</t>
  </si>
  <si>
    <t>Dry matter in biosolids, % solids</t>
  </si>
  <si>
    <t>Solid Biosolids</t>
  </si>
  <si>
    <t>Application rate,  ton/acre</t>
  </si>
  <si>
    <t>Biosolids (stabilized; not WEP)</t>
  </si>
  <si>
    <t>Biosolids (using WEP value)</t>
  </si>
  <si>
    <t xml:space="preserve">Compost &amp; Other </t>
  </si>
  <si>
    <t>Use one of these calculators to calculate P2O5 application rate (line 5, 9, and 13 in the P Index), given manure application rate and P analysis (in P2O5 units, wet basis).</t>
  </si>
  <si>
    <t>P2O5, lb/wet ton</t>
  </si>
  <si>
    <t>Liquid Biosolids or Septage</t>
  </si>
  <si>
    <t xml:space="preserve">   If you have a chemically stabilized biosolid, but only a Total P value, enter it here; </t>
  </si>
  <si>
    <t>* If you have a Water-extractable P value, enter it here; select 'Biosolids (using WEP value)' in Line 17 of the P Index.</t>
  </si>
  <si>
    <t xml:space="preserve">      select 'Biosolids (stabilized; not WEP)' in Line 17 of the P Index.</t>
  </si>
  <si>
    <t xml:space="preserve">   Otherwise, enter the Total P (TP) value here; select 'Biosolids (using WEP value)' in Line 17 of the P Index.</t>
  </si>
  <si>
    <t>P concentration of biosolids (TP or WEP), mg/kg *</t>
  </si>
  <si>
    <t>Use one of these calculators to calculate P2O5 application rate (line 5, 9, and 13 in the P Index), given biosolid application rate and P analysis (in ppm P or mg/kg P units, dry basis).</t>
  </si>
  <si>
    <t>Different types of organic amendments (manure, compost, biosolids, etc.) vary in the availability of P, and therefore in how readily it contributes to eutrophication. Note that the application rates entered above are based on the TOTAL P2O5 concentration. See the Rate Calculator tab for how to use Biosolid WEP values.</t>
  </si>
  <si>
    <t xml:space="preserve"> </t>
  </si>
  <si>
    <t>Manure 3 type</t>
  </si>
  <si>
    <t>Manure 1 type</t>
  </si>
  <si>
    <t>Manure 2 type</t>
  </si>
  <si>
    <t xml:space="preserve">This cell (C12) MUST be kept blank (used in error message formatting) </t>
  </si>
  <si>
    <t>Manure P Availability coefficient 1</t>
  </si>
  <si>
    <t>Manure P Availability coefficient 2</t>
  </si>
  <si>
    <t>Manure P Availability coefficient 3</t>
  </si>
  <si>
    <t>Manure P Availability coefficient - see note</t>
  </si>
  <si>
    <t>To add additional columns, copy rows 1 to 192</t>
  </si>
  <si>
    <t>A third Manure Application was added. Users can choose the Manure (or other organic amendment ) Type for each application.</t>
  </si>
  <si>
    <t>Conflict between manure (3rd) rate and method/timing.</t>
  </si>
  <si>
    <t>Error in Manure 3</t>
  </si>
  <si>
    <t>Instructions for Vermont Phosphorus Index, Version 6.0 October 24, 2017)</t>
  </si>
  <si>
    <t>Au Gres    (D)</t>
  </si>
  <si>
    <t>Belgrade    (D)</t>
  </si>
  <si>
    <t>Binghamville    (D)</t>
  </si>
  <si>
    <t>Bomoseen    (D)</t>
  </si>
  <si>
    <t>Boothbay    (D)</t>
  </si>
  <si>
    <t>Buckland    (D)</t>
  </si>
  <si>
    <t>Castile    (D)</t>
  </si>
  <si>
    <t>Charles    (D)</t>
  </si>
  <si>
    <t>Colonel    (D)</t>
  </si>
  <si>
    <t>Colrain    (A)</t>
  </si>
  <si>
    <t>Copake    (A)</t>
  </si>
  <si>
    <t>Croghan    (D)</t>
  </si>
  <si>
    <t>Deerfield    (A)</t>
  </si>
  <si>
    <t>Duane    (D)</t>
  </si>
  <si>
    <t>Duxbury    (A)</t>
  </si>
  <si>
    <t>Eldridge    (D)</t>
  </si>
  <si>
    <t>Elmridge    (B)</t>
  </si>
  <si>
    <t>Elmwood    (B)</t>
  </si>
  <si>
    <t>Elmwood variant    (D)</t>
  </si>
  <si>
    <t>Enosburg    (D)</t>
  </si>
  <si>
    <t>Fredon    (D)</t>
  </si>
  <si>
    <t>Georgia    (D)</t>
  </si>
  <si>
    <t>Glebe    (B)</t>
  </si>
  <si>
    <t>Grange    (D)</t>
  </si>
  <si>
    <t>Hero    (C)</t>
  </si>
  <si>
    <t>Hinesburg    (A)</t>
  </si>
  <si>
    <t>Hitchcock    (C)</t>
  </si>
  <si>
    <t>Irasburg    (B)</t>
  </si>
  <si>
    <t>Kendaia    (D)</t>
  </si>
  <si>
    <t>Limerick    (D)</t>
  </si>
  <si>
    <t>Lyme    (D)</t>
  </si>
  <si>
    <t>Massena    (D)</t>
  </si>
  <si>
    <t>Middlebury    (D)</t>
  </si>
  <si>
    <t>Moosilauke    (D)</t>
  </si>
  <si>
    <t>Nasmith    (D)</t>
  </si>
  <si>
    <t>Nellis    (A)</t>
  </si>
  <si>
    <t>Nicholville    (C)</t>
  </si>
  <si>
    <t>Ninigret    (C)</t>
  </si>
  <si>
    <t>Occum    (A)</t>
  </si>
  <si>
    <t>Pawling    (D)</t>
  </si>
  <si>
    <t>Peru    (D)</t>
  </si>
  <si>
    <t>Pittsfield    (A)</t>
  </si>
  <si>
    <t>Podunk    (D)</t>
  </si>
  <si>
    <t>Podunk variant    (C)</t>
  </si>
  <si>
    <t>Pootatuck    (D)</t>
  </si>
  <si>
    <t>Raynham    (D)</t>
  </si>
  <si>
    <t>Rippowam    (D)</t>
  </si>
  <si>
    <t>Roundabout    (D)</t>
  </si>
  <si>
    <t>Rumney    (D)</t>
  </si>
  <si>
    <t>Sheepscot    (D)</t>
  </si>
  <si>
    <t>Skerry    (D)</t>
  </si>
  <si>
    <t>St. Albans    (A)</t>
  </si>
  <si>
    <t>Sunapee    (D)</t>
  </si>
  <si>
    <t>Sunny    (D)</t>
  </si>
  <si>
    <t>Swanville    (D)</t>
  </si>
  <si>
    <t>Teel    (D)</t>
  </si>
  <si>
    <t>Walpole    (D)</t>
  </si>
  <si>
    <t>Wareham    (D)</t>
  </si>
  <si>
    <t>Weider    (C)</t>
  </si>
  <si>
    <t>revised 2-21-2018</t>
  </si>
  <si>
    <t>Westbury    (D)</t>
  </si>
  <si>
    <t>Winooski    (C)</t>
  </si>
  <si>
    <t>VT P Index -- Version 6.1    February 2018</t>
  </si>
  <si>
    <t>Changes in version 6.1</t>
  </si>
  <si>
    <t>Hydrologic Soil Group was updated for 61 soils (categories changed by NRCS since 1995). Thirteen soil series went up (from B to A, for example); 48 went down (from B to C or D, for example). This change would only affect the dissolved surface or subsurface P loss in the P Index.</t>
  </si>
  <si>
    <t xml:space="preserve"> Version 6.1                  February 23,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</si>
</sst>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2" x14ac:knownFonts="1">
    <font>
      <sz val="10"/>
      <name val="Arial"/>
    </font>
    <font>
      <sz val="10"/>
      <name val="Arial"/>
      <family val="2"/>
    </font>
    <font>
      <sz val="11"/>
      <name val="Arial"/>
      <family val="2"/>
    </font>
    <font>
      <b/>
      <sz val="12"/>
      <name val="Arial"/>
      <family val="2"/>
    </font>
    <font>
      <b/>
      <i/>
      <sz val="12"/>
      <name val="Arial"/>
      <family val="2"/>
    </font>
    <font>
      <b/>
      <sz val="14"/>
      <name val="Arial"/>
      <family val="2"/>
    </font>
    <font>
      <b/>
      <sz val="11"/>
      <name val="Arial"/>
      <family val="2"/>
    </font>
    <font>
      <b/>
      <sz val="10"/>
      <name val="Arial"/>
      <family val="2"/>
    </font>
    <font>
      <sz val="10"/>
      <name val="Arial"/>
      <family val="2"/>
    </font>
    <font>
      <b/>
      <sz val="8"/>
      <color indexed="81"/>
      <name val="Tahoma"/>
      <family val="2"/>
    </font>
    <font>
      <sz val="8"/>
      <color indexed="81"/>
      <name val="Tahoma"/>
      <family val="2"/>
    </font>
    <font>
      <b/>
      <sz val="10"/>
      <color indexed="18"/>
      <name val="Arial"/>
      <family val="2"/>
    </font>
    <font>
      <b/>
      <sz val="10"/>
      <color indexed="53"/>
      <name val="Arial"/>
      <family val="2"/>
    </font>
    <font>
      <b/>
      <sz val="10"/>
      <color indexed="10"/>
      <name val="Arial"/>
      <family val="2"/>
    </font>
    <font>
      <b/>
      <sz val="10"/>
      <color indexed="48"/>
      <name val="Arial"/>
      <family val="2"/>
    </font>
    <font>
      <b/>
      <sz val="8"/>
      <color indexed="10"/>
      <name val="Arial"/>
      <family val="2"/>
    </font>
    <font>
      <sz val="10"/>
      <color rgb="FFFF0000"/>
      <name val="Arial"/>
      <family val="2"/>
    </font>
    <font>
      <b/>
      <sz val="9"/>
      <color indexed="81"/>
      <name val="Tahoma"/>
      <family val="2"/>
    </font>
    <font>
      <sz val="9"/>
      <color indexed="81"/>
      <name val="Tahoma"/>
      <family val="2"/>
    </font>
    <font>
      <b/>
      <sz val="11"/>
      <color theme="1"/>
      <name val="Calibri"/>
      <family val="2"/>
      <scheme val="minor"/>
    </font>
    <font>
      <b/>
      <sz val="10"/>
      <color rgb="FFFF0000"/>
      <name val="Arial"/>
      <family val="2"/>
    </font>
    <font>
      <b/>
      <sz val="9"/>
      <color rgb="FFFF0000"/>
      <name val="Arial"/>
      <family val="2"/>
    </font>
  </fonts>
  <fills count="12">
    <fill>
      <patternFill patternType="none"/>
    </fill>
    <fill>
      <patternFill patternType="gray125"/>
    </fill>
    <fill>
      <patternFill patternType="solid">
        <fgColor indexed="43"/>
        <bgColor indexed="64"/>
      </patternFill>
    </fill>
    <fill>
      <patternFill patternType="solid">
        <fgColor indexed="15"/>
        <bgColor indexed="64"/>
      </patternFill>
    </fill>
    <fill>
      <patternFill patternType="solid">
        <fgColor indexed="42"/>
        <bgColor indexed="64"/>
      </patternFill>
    </fill>
    <fill>
      <patternFill patternType="solid">
        <fgColor indexed="41"/>
        <bgColor indexed="64"/>
      </patternFill>
    </fill>
    <fill>
      <patternFill patternType="solid">
        <fgColor indexed="47"/>
        <bgColor indexed="64"/>
      </patternFill>
    </fill>
    <fill>
      <patternFill patternType="solid">
        <fgColor indexed="52"/>
        <bgColor indexed="64"/>
      </patternFill>
    </fill>
    <fill>
      <patternFill patternType="solid">
        <fgColor indexed="22"/>
        <bgColor indexed="64"/>
      </patternFill>
    </fill>
    <fill>
      <patternFill patternType="solid">
        <fgColor indexed="46"/>
        <bgColor indexed="64"/>
      </patternFill>
    </fill>
    <fill>
      <patternFill patternType="solid">
        <fgColor theme="5" tint="0.59999389629810485"/>
        <bgColor indexed="64"/>
      </patternFill>
    </fill>
    <fill>
      <patternFill patternType="solid">
        <fgColor rgb="FFFFFF00"/>
        <bgColor indexed="64"/>
      </patternFill>
    </fill>
  </fills>
  <borders count="33">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double">
        <color indexed="64"/>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double">
        <color indexed="64"/>
      </top>
      <bottom style="thin">
        <color indexed="64"/>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right/>
      <top style="medium">
        <color indexed="64"/>
      </top>
      <bottom style="medium">
        <color indexed="64"/>
      </bottom>
      <diagonal/>
    </border>
  </borders>
  <cellStyleXfs count="2">
    <xf numFmtId="0" fontId="0" fillId="0" borderId="0"/>
    <xf numFmtId="0" fontId="1" fillId="0" borderId="0"/>
  </cellStyleXfs>
  <cellXfs count="364">
    <xf numFmtId="0" fontId="0" fillId="0" borderId="0" xfId="0"/>
    <xf numFmtId="0" fontId="2" fillId="0" borderId="0" xfId="0" applyFont="1" applyBorder="1" applyAlignment="1">
      <alignment horizontal="center"/>
    </xf>
    <xf numFmtId="0" fontId="2" fillId="0" borderId="0" xfId="0" applyFont="1" applyBorder="1"/>
    <xf numFmtId="0" fontId="3" fillId="0" borderId="0" xfId="0" applyFont="1" applyBorder="1" applyAlignment="1">
      <alignment horizontal="center"/>
    </xf>
    <xf numFmtId="0" fontId="4" fillId="0" borderId="0" xfId="0" applyFont="1" applyBorder="1" applyAlignment="1">
      <alignment horizontal="center"/>
    </xf>
    <xf numFmtId="0" fontId="2" fillId="0" borderId="0" xfId="0" applyFont="1" applyBorder="1" applyAlignment="1">
      <alignment wrapText="1"/>
    </xf>
    <xf numFmtId="0" fontId="5" fillId="0" borderId="0" xfId="0" applyFont="1"/>
    <xf numFmtId="0" fontId="6" fillId="0" borderId="0" xfId="0" applyFont="1" applyAlignment="1">
      <alignment horizontal="center"/>
    </xf>
    <xf numFmtId="0" fontId="2" fillId="0" borderId="0" xfId="0" applyFont="1"/>
    <xf numFmtId="0" fontId="2"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vertical="top"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vertical="top" wrapText="1"/>
    </xf>
    <xf numFmtId="0" fontId="7" fillId="0" borderId="0" xfId="0" applyFont="1"/>
    <xf numFmtId="0" fontId="0" fillId="0" borderId="0" xfId="0" applyProtection="1"/>
    <xf numFmtId="0" fontId="0" fillId="0" borderId="0" xfId="0" applyAlignment="1" applyProtection="1">
      <alignment horizontal="center"/>
    </xf>
    <xf numFmtId="0" fontId="0" fillId="0" borderId="1" xfId="0" applyBorder="1" applyAlignment="1" applyProtection="1">
      <alignment horizontal="center"/>
    </xf>
    <xf numFmtId="0" fontId="0" fillId="0" borderId="1" xfId="0" applyBorder="1"/>
    <xf numFmtId="0" fontId="0" fillId="0" borderId="1" xfId="0" applyBorder="1" applyProtection="1"/>
    <xf numFmtId="2" fontId="0" fillId="0" borderId="0" xfId="0" applyNumberFormat="1"/>
    <xf numFmtId="0" fontId="0" fillId="0" borderId="0" xfId="0" applyFill="1"/>
    <xf numFmtId="0" fontId="8" fillId="0" borderId="0" xfId="0" applyFont="1" applyFill="1"/>
    <xf numFmtId="0" fontId="0" fillId="0" borderId="0" xfId="0" applyBorder="1"/>
    <xf numFmtId="0" fontId="0" fillId="0" borderId="0" xfId="0" applyBorder="1" applyAlignment="1">
      <alignment horizontal="center" wrapText="1"/>
    </xf>
    <xf numFmtId="0" fontId="0" fillId="0" borderId="0" xfId="0" applyBorder="1" applyAlignment="1">
      <alignment horizontal="center"/>
    </xf>
    <xf numFmtId="0" fontId="0" fillId="0" borderId="0" xfId="0" applyBorder="1" applyAlignment="1"/>
    <xf numFmtId="0" fontId="0" fillId="0" borderId="1" xfId="0" applyBorder="1" applyAlignment="1">
      <alignment horizontal="center"/>
    </xf>
    <xf numFmtId="0" fontId="0" fillId="0" borderId="1" xfId="0" applyBorder="1" applyAlignment="1"/>
    <xf numFmtId="165" fontId="0" fillId="0" borderId="0" xfId="0" applyNumberFormat="1"/>
    <xf numFmtId="0" fontId="7" fillId="0" borderId="0" xfId="0" applyFont="1" applyBorder="1" applyAlignment="1">
      <alignment horizontal="center" vertical="center" wrapText="1"/>
    </xf>
    <xf numFmtId="0" fontId="7" fillId="0" borderId="0" xfId="0" applyFont="1" applyBorder="1" applyAlignment="1">
      <alignment horizontal="left" vertical="center" wrapText="1"/>
    </xf>
    <xf numFmtId="0" fontId="7" fillId="2" borderId="2" xfId="0" applyFont="1" applyFill="1" applyBorder="1" applyAlignment="1" applyProtection="1">
      <alignment horizontal="center" vertical="center" wrapText="1"/>
    </xf>
    <xf numFmtId="0" fontId="7" fillId="2" borderId="2" xfId="0" applyFont="1" applyFill="1" applyBorder="1" applyAlignment="1" applyProtection="1">
      <alignment horizontal="left" vertical="center" wrapText="1"/>
    </xf>
    <xf numFmtId="0" fontId="7" fillId="3" borderId="2" xfId="0" applyFont="1" applyFill="1" applyBorder="1" applyAlignment="1" applyProtection="1">
      <alignment horizontal="center" vertical="center" wrapText="1"/>
    </xf>
    <xf numFmtId="0" fontId="7" fillId="3" borderId="2" xfId="0" applyFont="1" applyFill="1" applyBorder="1" applyAlignment="1" applyProtection="1">
      <alignment horizontal="left" vertical="center" wrapText="1"/>
    </xf>
    <xf numFmtId="0" fontId="7" fillId="0" borderId="0" xfId="0" applyFont="1" applyFill="1" applyBorder="1" applyAlignment="1" applyProtection="1">
      <alignment horizontal="center" vertical="center" wrapText="1"/>
    </xf>
    <xf numFmtId="0" fontId="7" fillId="0" borderId="0" xfId="0" applyFont="1" applyFill="1" applyBorder="1" applyAlignment="1" applyProtection="1">
      <alignment horizontal="left" vertical="center" wrapText="1"/>
    </xf>
    <xf numFmtId="0" fontId="0" fillId="0" borderId="0" xfId="0" applyAlignment="1">
      <alignment horizontal="left" vertical="justify" wrapText="1"/>
    </xf>
    <xf numFmtId="0" fontId="7" fillId="0" borderId="3" xfId="0" applyFont="1" applyBorder="1" applyAlignment="1">
      <alignment horizontal="center" vertical="center" wrapText="1"/>
    </xf>
    <xf numFmtId="0" fontId="0" fillId="4" borderId="3" xfId="0" applyFill="1" applyBorder="1" applyAlignment="1" applyProtection="1">
      <alignment horizontal="center" vertical="center" wrapText="1"/>
      <protection locked="0"/>
    </xf>
    <xf numFmtId="0" fontId="0" fillId="5" borderId="3" xfId="0" applyFill="1" applyBorder="1" applyAlignment="1" applyProtection="1">
      <alignment horizontal="center" vertical="center" wrapText="1"/>
      <protection locked="0"/>
    </xf>
    <xf numFmtId="0" fontId="0" fillId="0" borderId="0" xfId="0" applyFill="1" applyBorder="1" applyAlignment="1" applyProtection="1">
      <alignment horizontal="center" vertical="center" wrapText="1"/>
      <protection locked="0"/>
    </xf>
    <xf numFmtId="0" fontId="0" fillId="0" borderId="0" xfId="0" applyFill="1" applyBorder="1" applyAlignment="1" applyProtection="1">
      <alignment horizontal="left" vertical="center" wrapText="1"/>
      <protection locked="0"/>
    </xf>
    <xf numFmtId="0" fontId="7" fillId="0" borderId="0" xfId="0" applyFont="1" applyAlignment="1">
      <alignment horizontal="left"/>
    </xf>
    <xf numFmtId="0" fontId="7" fillId="0" borderId="0" xfId="0" applyFont="1" applyAlignment="1">
      <alignment horizontal="center"/>
    </xf>
    <xf numFmtId="0" fontId="7" fillId="4" borderId="2" xfId="0" applyFont="1" applyFill="1" applyBorder="1" applyAlignment="1" applyProtection="1">
      <alignment horizontal="center" vertical="center" wrapText="1"/>
    </xf>
    <xf numFmtId="0" fontId="0" fillId="4" borderId="2" xfId="0" applyFill="1" applyBorder="1" applyAlignment="1" applyProtection="1">
      <alignment horizontal="center" vertical="center" wrapText="1"/>
    </xf>
    <xf numFmtId="0" fontId="0" fillId="4" borderId="3" xfId="0" applyFill="1" applyBorder="1" applyAlignment="1">
      <alignment horizontal="left" vertical="center" wrapText="1"/>
    </xf>
    <xf numFmtId="0" fontId="7" fillId="6" borderId="2" xfId="0" applyFont="1" applyFill="1" applyBorder="1" applyAlignment="1" applyProtection="1">
      <alignment horizontal="center" vertical="center" wrapText="1"/>
    </xf>
    <xf numFmtId="0" fontId="0" fillId="6" borderId="2" xfId="0" applyFill="1" applyBorder="1" applyAlignment="1" applyProtection="1">
      <alignment horizontal="center" vertical="center" wrapText="1"/>
    </xf>
    <xf numFmtId="0" fontId="0" fillId="6" borderId="3" xfId="0" applyFill="1" applyBorder="1" applyAlignment="1">
      <alignment horizontal="left" vertical="center" wrapText="1"/>
    </xf>
    <xf numFmtId="0" fontId="7" fillId="5" borderId="2" xfId="0" applyFont="1" applyFill="1" applyBorder="1" applyAlignment="1" applyProtection="1">
      <alignment horizontal="center" vertical="center" wrapText="1"/>
    </xf>
    <xf numFmtId="0" fontId="0" fillId="5" borderId="2" xfId="0" applyFill="1" applyBorder="1" applyAlignment="1" applyProtection="1">
      <alignment horizontal="center" vertical="center" wrapText="1"/>
    </xf>
    <xf numFmtId="0" fontId="0" fillId="5" borderId="3" xfId="0" applyFill="1" applyBorder="1" applyAlignment="1">
      <alignment horizontal="left" vertical="center" wrapText="1"/>
    </xf>
    <xf numFmtId="0" fontId="7" fillId="7" borderId="2" xfId="0" applyFont="1" applyFill="1" applyBorder="1" applyAlignment="1" applyProtection="1">
      <alignment horizontal="center" vertical="center" wrapText="1"/>
    </xf>
    <xf numFmtId="0" fontId="0" fillId="7" borderId="2" xfId="0" applyFill="1" applyBorder="1" applyAlignment="1" applyProtection="1">
      <alignment horizontal="center" vertical="center" wrapText="1"/>
    </xf>
    <xf numFmtId="0" fontId="0" fillId="7" borderId="3" xfId="0" applyFill="1" applyBorder="1" applyAlignment="1">
      <alignment horizontal="left" vertical="center" wrapText="1"/>
    </xf>
    <xf numFmtId="0" fontId="8" fillId="4" borderId="2" xfId="0" applyFont="1" applyFill="1" applyBorder="1" applyAlignment="1" applyProtection="1">
      <alignment horizontal="center" vertical="center" wrapText="1"/>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0" fontId="0" fillId="0" borderId="0" xfId="0" applyBorder="1" applyAlignment="1">
      <alignment horizontal="left"/>
    </xf>
    <xf numFmtId="0" fontId="0" fillId="0" borderId="0" xfId="0" applyAlignment="1">
      <alignment horizontal="center"/>
    </xf>
    <xf numFmtId="0" fontId="8" fillId="0" borderId="0" xfId="0" applyFont="1"/>
    <xf numFmtId="0" fontId="0" fillId="0" borderId="5" xfId="0" applyBorder="1"/>
    <xf numFmtId="0" fontId="0" fillId="0" borderId="0" xfId="0" applyProtection="1">
      <protection locked="0"/>
    </xf>
    <xf numFmtId="0" fontId="0" fillId="0" borderId="7" xfId="0" applyFill="1" applyBorder="1" applyAlignment="1" applyProtection="1">
      <alignment horizontal="center" vertical="center"/>
      <protection locked="0"/>
    </xf>
    <xf numFmtId="0" fontId="15" fillId="0" borderId="2" xfId="0" applyFont="1" applyFill="1" applyBorder="1" applyAlignment="1" applyProtection="1">
      <alignment horizontal="center" vertical="center" wrapText="1"/>
    </xf>
    <xf numFmtId="0" fontId="0" fillId="0" borderId="7" xfId="0" applyFill="1" applyBorder="1" applyAlignment="1" applyProtection="1">
      <alignment horizontal="center" vertical="center"/>
    </xf>
    <xf numFmtId="0" fontId="7" fillId="0" borderId="1" xfId="0" applyFont="1" applyBorder="1" applyAlignment="1" applyProtection="1">
      <alignment horizontal="center" vertical="center" wrapText="1"/>
    </xf>
    <xf numFmtId="0" fontId="14" fillId="2" borderId="2" xfId="0" applyFont="1" applyFill="1" applyBorder="1" applyAlignment="1" applyProtection="1">
      <alignment horizontal="right" vertical="center" wrapText="1"/>
    </xf>
    <xf numFmtId="0" fontId="7" fillId="0" borderId="2" xfId="0" applyFont="1" applyBorder="1" applyAlignment="1" applyProtection="1">
      <alignment horizontal="right"/>
    </xf>
    <xf numFmtId="0" fontId="7" fillId="0" borderId="2" xfId="0" applyFont="1" applyFill="1" applyBorder="1" applyAlignment="1" applyProtection="1">
      <alignment horizontal="center"/>
    </xf>
    <xf numFmtId="0" fontId="7" fillId="2" borderId="2" xfId="0" applyFont="1" applyFill="1" applyBorder="1" applyAlignment="1" applyProtection="1">
      <alignment horizontal="right" vertical="center" wrapText="1"/>
    </xf>
    <xf numFmtId="1" fontId="7" fillId="2" borderId="8" xfId="0" applyNumberFormat="1" applyFont="1" applyFill="1" applyBorder="1" applyAlignment="1" applyProtection="1">
      <alignment horizontal="center" vertical="center" wrapText="1"/>
    </xf>
    <xf numFmtId="0" fontId="0" fillId="0" borderId="0" xfId="0" applyFill="1" applyProtection="1"/>
    <xf numFmtId="1" fontId="7" fillId="5" borderId="9" xfId="0" applyNumberFormat="1" applyFont="1" applyFill="1" applyBorder="1" applyAlignment="1" applyProtection="1">
      <alignment horizontal="center" vertical="center" wrapText="1"/>
    </xf>
    <xf numFmtId="0" fontId="7" fillId="0" borderId="0" xfId="0" applyFont="1" applyFill="1" applyProtection="1"/>
    <xf numFmtId="1" fontId="7" fillId="5" borderId="8" xfId="0" applyNumberFormat="1" applyFont="1" applyFill="1" applyBorder="1" applyAlignment="1" applyProtection="1">
      <alignment horizontal="center" vertical="center" wrapText="1"/>
    </xf>
    <xf numFmtId="0" fontId="0" fillId="0" borderId="0" xfId="0" applyFill="1" applyAlignment="1" applyProtection="1">
      <alignment horizontal="right" vertical="center" wrapText="1"/>
    </xf>
    <xf numFmtId="0" fontId="0" fillId="0" borderId="2" xfId="0" applyFill="1" applyBorder="1" applyProtection="1"/>
    <xf numFmtId="0" fontId="0" fillId="4" borderId="8" xfId="0" applyFill="1" applyBorder="1" applyAlignment="1" applyProtection="1">
      <alignment horizontal="center" vertical="center" wrapText="1"/>
      <protection locked="0"/>
    </xf>
    <xf numFmtId="0" fontId="0" fillId="0" borderId="0" xfId="0" applyFill="1" applyProtection="1">
      <protection locked="0"/>
    </xf>
    <xf numFmtId="0" fontId="0" fillId="4" borderId="10" xfId="0" applyFill="1" applyBorder="1" applyAlignment="1" applyProtection="1">
      <alignment horizontal="center" vertical="center" wrapText="1"/>
      <protection locked="0"/>
    </xf>
    <xf numFmtId="0" fontId="0" fillId="6" borderId="7" xfId="0" applyFill="1" applyBorder="1" applyAlignment="1" applyProtection="1">
      <alignment horizontal="center" vertical="center" wrapText="1"/>
      <protection locked="0"/>
    </xf>
    <xf numFmtId="0" fontId="0" fillId="0" borderId="0" xfId="0" applyFill="1" applyAlignment="1" applyProtection="1">
      <alignment horizontal="right"/>
    </xf>
    <xf numFmtId="0" fontId="0" fillId="5" borderId="7" xfId="0" applyFill="1" applyBorder="1" applyAlignment="1" applyProtection="1">
      <alignment horizontal="center" vertical="center" wrapText="1"/>
      <protection locked="0"/>
    </xf>
    <xf numFmtId="0" fontId="8" fillId="5" borderId="7" xfId="0" applyFont="1" applyFill="1" applyBorder="1" applyAlignment="1" applyProtection="1">
      <alignment horizontal="center" vertical="center" wrapText="1"/>
      <protection locked="0"/>
    </xf>
    <xf numFmtId="0" fontId="0" fillId="4" borderId="7" xfId="0" applyFill="1" applyBorder="1" applyAlignment="1" applyProtection="1">
      <alignment horizontal="center" vertical="center" wrapText="1"/>
      <protection locked="0"/>
    </xf>
    <xf numFmtId="0" fontId="0" fillId="0" borderId="4" xfId="0" applyFill="1" applyBorder="1" applyProtection="1">
      <protection locked="0"/>
    </xf>
    <xf numFmtId="0" fontId="0" fillId="0" borderId="11" xfId="0" applyFill="1" applyBorder="1" applyProtection="1"/>
    <xf numFmtId="0" fontId="8" fillId="7" borderId="7" xfId="0" applyFont="1" applyFill="1" applyBorder="1" applyAlignment="1" applyProtection="1">
      <alignment horizontal="center" vertical="center" wrapText="1"/>
      <protection locked="0"/>
    </xf>
    <xf numFmtId="0" fontId="0" fillId="0" borderId="0" xfId="0" applyFill="1" applyAlignment="1" applyProtection="1">
      <alignment horizontal="center"/>
    </xf>
    <xf numFmtId="0" fontId="0" fillId="6" borderId="12" xfId="0" applyFill="1" applyBorder="1" applyAlignment="1" applyProtection="1">
      <alignment horizontal="center" vertical="center" wrapText="1"/>
      <protection locked="0"/>
    </xf>
    <xf numFmtId="0" fontId="0" fillId="0" borderId="4" xfId="0" applyBorder="1" applyProtection="1">
      <protection locked="0"/>
    </xf>
    <xf numFmtId="0" fontId="0" fillId="4" borderId="12" xfId="0" applyFill="1" applyBorder="1" applyAlignment="1" applyProtection="1">
      <alignment horizontal="center" vertical="center" wrapText="1"/>
      <protection locked="0"/>
    </xf>
    <xf numFmtId="0" fontId="0" fillId="4" borderId="12" xfId="0" applyFill="1" applyBorder="1" applyAlignment="1" applyProtection="1">
      <alignment horizontal="center" vertical="center" wrapText="1"/>
      <protection locked="0" hidden="1"/>
    </xf>
    <xf numFmtId="0" fontId="0" fillId="8" borderId="3" xfId="0" applyFill="1" applyBorder="1" applyAlignment="1" applyProtection="1">
      <alignment horizontal="center" vertical="center" wrapText="1"/>
    </xf>
    <xf numFmtId="0" fontId="7" fillId="0" borderId="1" xfId="0" applyFont="1" applyBorder="1" applyAlignment="1" applyProtection="1">
      <alignment horizontal="center"/>
      <protection locked="0"/>
    </xf>
    <xf numFmtId="0" fontId="7" fillId="0" borderId="10" xfId="0" applyFont="1" applyBorder="1" applyAlignment="1" applyProtection="1">
      <alignment horizontal="center"/>
      <protection locked="0"/>
    </xf>
    <xf numFmtId="0" fontId="0" fillId="8" borderId="13" xfId="0" applyFill="1" applyBorder="1" applyAlignment="1" applyProtection="1">
      <alignment horizontal="center" vertical="center" wrapText="1"/>
    </xf>
    <xf numFmtId="0" fontId="0" fillId="0" borderId="0" xfId="0" applyFill="1" applyBorder="1" applyAlignment="1" applyProtection="1">
      <alignment horizontal="right"/>
    </xf>
    <xf numFmtId="165" fontId="0" fillId="8" borderId="3" xfId="0" applyNumberFormat="1" applyFill="1" applyBorder="1" applyAlignment="1" applyProtection="1">
      <alignment horizontal="center" vertical="center" wrapText="1"/>
    </xf>
    <xf numFmtId="2" fontId="0" fillId="8" borderId="3" xfId="0" applyNumberFormat="1" applyFill="1" applyBorder="1" applyAlignment="1" applyProtection="1">
      <alignment horizontal="center" vertical="center" wrapText="1"/>
    </xf>
    <xf numFmtId="0" fontId="0" fillId="0" borderId="14" xfId="0" applyFill="1" applyBorder="1" applyAlignment="1" applyProtection="1">
      <alignment horizontal="right"/>
    </xf>
    <xf numFmtId="0" fontId="0" fillId="0" borderId="15" xfId="0" applyFill="1" applyBorder="1" applyProtection="1"/>
    <xf numFmtId="0" fontId="0" fillId="0" borderId="0" xfId="0" applyFill="1" applyBorder="1" applyProtection="1"/>
    <xf numFmtId="0" fontId="0" fillId="0" borderId="16" xfId="0" applyFill="1" applyBorder="1" applyProtection="1"/>
    <xf numFmtId="0" fontId="0" fillId="0" borderId="12" xfId="0" applyFill="1" applyBorder="1" applyProtection="1"/>
    <xf numFmtId="0" fontId="0" fillId="0" borderId="14" xfId="0" applyFill="1" applyBorder="1" applyProtection="1"/>
    <xf numFmtId="0" fontId="7" fillId="0" borderId="16" xfId="0" applyFont="1" applyBorder="1" applyProtection="1"/>
    <xf numFmtId="0" fontId="0" fillId="0" borderId="12" xfId="0" applyBorder="1" applyProtection="1"/>
    <xf numFmtId="0" fontId="0" fillId="0" borderId="14" xfId="0" applyBorder="1" applyAlignment="1" applyProtection="1">
      <alignment horizontal="left"/>
    </xf>
    <xf numFmtId="0" fontId="0" fillId="0" borderId="15" xfId="0" applyBorder="1" applyProtection="1"/>
    <xf numFmtId="0" fontId="0" fillId="0" borderId="14" xfId="0" applyBorder="1" applyProtection="1"/>
    <xf numFmtId="0" fontId="0" fillId="0" borderId="0" xfId="0" applyBorder="1" applyProtection="1"/>
    <xf numFmtId="0" fontId="0" fillId="0" borderId="14" xfId="0" applyBorder="1" applyAlignment="1" applyProtection="1">
      <alignment horizontal="right"/>
    </xf>
    <xf numFmtId="164" fontId="0" fillId="0" borderId="15" xfId="0" applyNumberFormat="1" applyBorder="1" applyProtection="1"/>
    <xf numFmtId="0" fontId="0" fillId="0" borderId="17" xfId="0" applyBorder="1" applyAlignment="1" applyProtection="1">
      <alignment horizontal="right"/>
    </xf>
    <xf numFmtId="1" fontId="0" fillId="0" borderId="10" xfId="0" applyNumberFormat="1" applyBorder="1" applyProtection="1"/>
    <xf numFmtId="1" fontId="0" fillId="0" borderId="15" xfId="0" applyNumberFormat="1" applyBorder="1" applyProtection="1"/>
    <xf numFmtId="0" fontId="0" fillId="0" borderId="4" xfId="0" applyBorder="1" applyProtection="1"/>
    <xf numFmtId="0" fontId="0" fillId="0" borderId="17" xfId="0" applyBorder="1" applyProtection="1"/>
    <xf numFmtId="0" fontId="0" fillId="0" borderId="10" xfId="0" applyBorder="1" applyProtection="1"/>
    <xf numFmtId="0" fontId="0" fillId="0" borderId="16" xfId="0" applyBorder="1" applyProtection="1"/>
    <xf numFmtId="0" fontId="0" fillId="0" borderId="0" xfId="0" applyAlignment="1" applyProtection="1">
      <alignment horizontal="right"/>
    </xf>
    <xf numFmtId="165" fontId="0" fillId="0" borderId="0" xfId="0" applyNumberFormat="1" applyProtection="1"/>
    <xf numFmtId="0" fontId="0" fillId="0" borderId="0" xfId="0" applyBorder="1" applyAlignment="1" applyProtection="1">
      <alignment horizontal="right"/>
    </xf>
    <xf numFmtId="0" fontId="0" fillId="0" borderId="0" xfId="0" applyBorder="1" applyAlignment="1" applyProtection="1">
      <alignment horizontal="center"/>
    </xf>
    <xf numFmtId="165" fontId="0" fillId="0" borderId="11" xfId="0" applyNumberFormat="1" applyBorder="1" applyAlignment="1" applyProtection="1">
      <alignment horizontal="center"/>
    </xf>
    <xf numFmtId="0" fontId="0" fillId="0" borderId="0" xfId="0" applyFill="1" applyBorder="1" applyAlignment="1" applyProtection="1">
      <alignment horizontal="center" vertical="center"/>
    </xf>
    <xf numFmtId="0" fontId="0" fillId="0" borderId="11" xfId="0" applyBorder="1" applyAlignment="1" applyProtection="1">
      <alignment horizontal="center"/>
    </xf>
    <xf numFmtId="0" fontId="0" fillId="0" borderId="11" xfId="0" applyFill="1" applyBorder="1" applyAlignment="1" applyProtection="1">
      <alignment horizontal="center" vertical="center"/>
    </xf>
    <xf numFmtId="0" fontId="0" fillId="0" borderId="0" xfId="0" applyAlignment="1">
      <alignment horizontal="right"/>
    </xf>
    <xf numFmtId="0" fontId="0" fillId="0" borderId="11" xfId="0" applyBorder="1" applyProtection="1"/>
    <xf numFmtId="0" fontId="1" fillId="0" borderId="0" xfId="1" applyFont="1" applyProtection="1"/>
    <xf numFmtId="164" fontId="0" fillId="0" borderId="11" xfId="0" applyNumberFormat="1" applyBorder="1" applyProtection="1"/>
    <xf numFmtId="0" fontId="0" fillId="0" borderId="14" xfId="0" quotePrefix="1" applyBorder="1" applyProtection="1"/>
    <xf numFmtId="0" fontId="1" fillId="0" borderId="0" xfId="1" applyFont="1" applyBorder="1" applyAlignment="1" applyProtection="1">
      <alignment horizontal="right"/>
    </xf>
    <xf numFmtId="164" fontId="1" fillId="0" borderId="0" xfId="1" applyNumberFormat="1" applyBorder="1" applyProtection="1"/>
    <xf numFmtId="0" fontId="1" fillId="0" borderId="17" xfId="1" applyFont="1" applyBorder="1" applyAlignment="1" applyProtection="1">
      <alignment horizontal="right"/>
    </xf>
    <xf numFmtId="164" fontId="1" fillId="0" borderId="1" xfId="1" applyNumberFormat="1" applyBorder="1" applyProtection="1"/>
    <xf numFmtId="0" fontId="0" fillId="0" borderId="0" xfId="0" applyAlignment="1">
      <alignment horizontal="right" wrapText="1"/>
    </xf>
    <xf numFmtId="0" fontId="0" fillId="0" borderId="0" xfId="0" applyBorder="1" applyAlignment="1" applyProtection="1">
      <alignment horizontal="left"/>
      <protection locked="0"/>
    </xf>
    <xf numFmtId="0" fontId="0" fillId="0" borderId="0" xfId="0" applyAlignment="1" applyProtection="1">
      <alignment horizontal="left"/>
    </xf>
    <xf numFmtId="0" fontId="0" fillId="3" borderId="18" xfId="0" applyFill="1" applyBorder="1" applyAlignment="1" applyProtection="1">
      <alignment horizontal="center" vertical="center" wrapText="1"/>
    </xf>
    <xf numFmtId="0" fontId="0" fillId="3" borderId="0" xfId="0" applyFill="1" applyProtection="1"/>
    <xf numFmtId="0" fontId="0" fillId="3" borderId="19" xfId="0" applyFill="1" applyBorder="1" applyAlignment="1" applyProtection="1">
      <alignment horizontal="center" vertical="center" wrapText="1"/>
    </xf>
    <xf numFmtId="0" fontId="0" fillId="0" borderId="0" xfId="0" applyBorder="1" applyAlignment="1" applyProtection="1">
      <alignment horizontal="center"/>
      <protection locked="0"/>
    </xf>
    <xf numFmtId="0" fontId="0" fillId="0" borderId="20" xfId="0" applyBorder="1" applyProtection="1"/>
    <xf numFmtId="2" fontId="0" fillId="0" borderId="0" xfId="0" applyNumberFormat="1" applyBorder="1" applyProtection="1"/>
    <xf numFmtId="2" fontId="0" fillId="0" borderId="1" xfId="0" applyNumberFormat="1" applyBorder="1" applyProtection="1"/>
    <xf numFmtId="0" fontId="0" fillId="0" borderId="21" xfId="0" applyBorder="1" applyProtection="1"/>
    <xf numFmtId="0" fontId="0" fillId="0" borderId="22" xfId="0" applyBorder="1" applyProtection="1"/>
    <xf numFmtId="0" fontId="0" fillId="0" borderId="9" xfId="0" applyBorder="1" applyProtection="1"/>
    <xf numFmtId="0" fontId="0" fillId="0" borderId="23" xfId="0" applyBorder="1" applyAlignment="1" applyProtection="1">
      <alignment horizontal="center"/>
    </xf>
    <xf numFmtId="0" fontId="0" fillId="0" borderId="24" xfId="0" applyBorder="1" applyProtection="1"/>
    <xf numFmtId="0" fontId="0" fillId="0" borderId="24" xfId="0" applyBorder="1" applyAlignment="1" applyProtection="1">
      <alignment horizontal="center"/>
    </xf>
    <xf numFmtId="0" fontId="0" fillId="0" borderId="23" xfId="0" applyBorder="1" applyProtection="1"/>
    <xf numFmtId="2" fontId="0" fillId="0" borderId="0" xfId="0" applyNumberFormat="1" applyBorder="1" applyAlignment="1" applyProtection="1">
      <alignment horizontal="center"/>
    </xf>
    <xf numFmtId="2" fontId="0" fillId="0" borderId="24" xfId="0" applyNumberFormat="1" applyBorder="1" applyAlignment="1" applyProtection="1">
      <alignment horizontal="center"/>
    </xf>
    <xf numFmtId="0" fontId="0" fillId="0" borderId="25" xfId="0" applyBorder="1" applyProtection="1"/>
    <xf numFmtId="2" fontId="0" fillId="0" borderId="26" xfId="0" applyNumberFormat="1" applyBorder="1" applyAlignment="1" applyProtection="1">
      <alignment horizontal="center"/>
    </xf>
    <xf numFmtId="2" fontId="0" fillId="0" borderId="27" xfId="0" applyNumberFormat="1" applyBorder="1" applyAlignment="1" applyProtection="1">
      <alignment horizontal="center"/>
    </xf>
    <xf numFmtId="0" fontId="0" fillId="0" borderId="22" xfId="0" applyBorder="1" applyAlignment="1" applyProtection="1">
      <alignment horizontal="center"/>
    </xf>
    <xf numFmtId="0" fontId="0" fillId="0" borderId="9" xfId="0" applyBorder="1" applyAlignment="1" applyProtection="1">
      <alignment horizontal="center"/>
    </xf>
    <xf numFmtId="0" fontId="0" fillId="0" borderId="24" xfId="0" applyBorder="1"/>
    <xf numFmtId="0" fontId="0" fillId="0" borderId="28" xfId="0" applyBorder="1" applyProtection="1"/>
    <xf numFmtId="2" fontId="0" fillId="0" borderId="0" xfId="0" applyNumberFormat="1" applyProtection="1"/>
    <xf numFmtId="0" fontId="7" fillId="0" borderId="1" xfId="0" applyFont="1" applyBorder="1" applyAlignment="1">
      <alignment horizontal="center"/>
    </xf>
    <xf numFmtId="1" fontId="0" fillId="0" borderId="0" xfId="0" applyNumberFormat="1" applyAlignment="1" applyProtection="1">
      <alignment horizontal="center"/>
      <protection locked="0"/>
    </xf>
    <xf numFmtId="1" fontId="0" fillId="5" borderId="7" xfId="0" applyNumberFormat="1" applyFill="1" applyBorder="1" applyAlignment="1" applyProtection="1">
      <alignment horizontal="center" vertical="center" wrapText="1"/>
      <protection locked="0"/>
    </xf>
    <xf numFmtId="165" fontId="0" fillId="6" borderId="7" xfId="0" applyNumberFormat="1" applyFill="1" applyBorder="1" applyAlignment="1" applyProtection="1">
      <alignment horizontal="center" vertical="center" wrapText="1"/>
      <protection locked="0"/>
    </xf>
    <xf numFmtId="0" fontId="0" fillId="0" borderId="20" xfId="0" applyBorder="1" applyAlignment="1" applyProtection="1">
      <alignment horizontal="right"/>
      <protection locked="0"/>
    </xf>
    <xf numFmtId="0" fontId="0" fillId="6" borderId="8" xfId="0" applyFill="1" applyBorder="1" applyAlignment="1" applyProtection="1">
      <alignment horizontal="center" vertical="center" wrapText="1"/>
    </xf>
    <xf numFmtId="0" fontId="0" fillId="0" borderId="0" xfId="0" applyBorder="1" applyProtection="1">
      <protection locked="0"/>
    </xf>
    <xf numFmtId="0" fontId="0" fillId="4" borderId="8" xfId="0" applyFill="1" applyBorder="1" applyAlignment="1" applyProtection="1">
      <alignment horizontal="center" vertical="center" wrapText="1"/>
    </xf>
    <xf numFmtId="0" fontId="0" fillId="0" borderId="1" xfId="0" applyFill="1" applyBorder="1" applyAlignment="1" applyProtection="1">
      <alignment horizontal="center"/>
    </xf>
    <xf numFmtId="0" fontId="0" fillId="0" borderId="1" xfId="0" applyBorder="1" applyProtection="1">
      <protection locked="0"/>
    </xf>
    <xf numFmtId="0" fontId="0" fillId="0" borderId="10" xfId="0" applyBorder="1" applyProtection="1">
      <protection locked="0"/>
    </xf>
    <xf numFmtId="0" fontId="7" fillId="0" borderId="4" xfId="0" applyFont="1" applyBorder="1" applyProtection="1"/>
    <xf numFmtId="0" fontId="0" fillId="0" borderId="11" xfId="0" applyBorder="1" applyAlignment="1" applyProtection="1">
      <alignment horizontal="right"/>
    </xf>
    <xf numFmtId="165" fontId="0" fillId="0" borderId="11" xfId="0" applyNumberFormat="1" applyBorder="1" applyProtection="1">
      <protection locked="0"/>
    </xf>
    <xf numFmtId="2" fontId="0" fillId="0" borderId="11" xfId="0" applyNumberFormat="1" applyBorder="1" applyProtection="1"/>
    <xf numFmtId="0" fontId="0" fillId="0" borderId="13" xfId="0" applyBorder="1" applyAlignment="1" applyProtection="1">
      <alignment horizontal="center"/>
    </xf>
    <xf numFmtId="0" fontId="0" fillId="0" borderId="13" xfId="0" applyBorder="1" applyProtection="1"/>
    <xf numFmtId="0" fontId="0" fillId="0" borderId="4" xfId="0" applyBorder="1" applyAlignment="1" applyProtection="1">
      <alignment horizontal="right"/>
    </xf>
    <xf numFmtId="164" fontId="0" fillId="0" borderId="4" xfId="0" applyNumberFormat="1" applyBorder="1" applyProtection="1"/>
    <xf numFmtId="165" fontId="0" fillId="0" borderId="11" xfId="0" applyNumberFormat="1" applyBorder="1" applyProtection="1"/>
    <xf numFmtId="164" fontId="0" fillId="0" borderId="11" xfId="0" applyNumberFormat="1" applyBorder="1"/>
    <xf numFmtId="165" fontId="0" fillId="0" borderId="11" xfId="0" applyNumberFormat="1" applyBorder="1"/>
    <xf numFmtId="0" fontId="0" fillId="0" borderId="13" xfId="0" applyBorder="1" applyAlignment="1" applyProtection="1">
      <alignment horizontal="right"/>
    </xf>
    <xf numFmtId="165" fontId="0" fillId="0" borderId="13" xfId="0" applyNumberFormat="1" applyBorder="1"/>
    <xf numFmtId="0" fontId="0" fillId="0" borderId="4" xfId="0" applyFill="1" applyBorder="1" applyAlignment="1" applyProtection="1">
      <alignment horizontal="center" vertical="center"/>
    </xf>
    <xf numFmtId="0" fontId="0" fillId="0" borderId="16" xfId="0" applyBorder="1"/>
    <xf numFmtId="0" fontId="0" fillId="0" borderId="20" xfId="0" applyBorder="1"/>
    <xf numFmtId="0" fontId="7" fillId="0" borderId="20" xfId="0" applyFont="1" applyBorder="1" applyAlignment="1">
      <alignment horizontal="center"/>
    </xf>
    <xf numFmtId="0" fontId="0" fillId="0" borderId="12" xfId="0" applyBorder="1"/>
    <xf numFmtId="0" fontId="0" fillId="0" borderId="14" xfId="0" applyBorder="1"/>
    <xf numFmtId="0" fontId="0" fillId="0" borderId="15" xfId="0" applyBorder="1"/>
    <xf numFmtId="0" fontId="0" fillId="0" borderId="0" xfId="0" applyBorder="1" applyAlignment="1">
      <alignment horizontal="right"/>
    </xf>
    <xf numFmtId="0" fontId="0" fillId="0" borderId="29" xfId="0" applyBorder="1" applyProtection="1">
      <protection locked="0"/>
    </xf>
    <xf numFmtId="3" fontId="0" fillId="0" borderId="29" xfId="0" applyNumberFormat="1" applyBorder="1" applyProtection="1">
      <protection locked="0"/>
    </xf>
    <xf numFmtId="0" fontId="0" fillId="0" borderId="17" xfId="0" applyBorder="1"/>
    <xf numFmtId="0" fontId="0" fillId="0" borderId="1" xfId="0" applyBorder="1" applyAlignment="1">
      <alignment horizontal="right"/>
    </xf>
    <xf numFmtId="0" fontId="7" fillId="0" borderId="10" xfId="0" applyFont="1" applyBorder="1"/>
    <xf numFmtId="2" fontId="0" fillId="0" borderId="0" xfId="0" applyNumberFormat="1" applyAlignment="1" applyProtection="1">
      <alignment horizontal="center"/>
      <protection locked="0"/>
    </xf>
    <xf numFmtId="0" fontId="0" fillId="0" borderId="10" xfId="0" applyFill="1" applyBorder="1" applyProtection="1"/>
    <xf numFmtId="0" fontId="0" fillId="0" borderId="0" xfId="0" applyAlignment="1">
      <alignment wrapText="1"/>
    </xf>
    <xf numFmtId="0" fontId="2" fillId="0" borderId="0" xfId="0" applyFont="1" applyAlignment="1">
      <alignment wrapText="1"/>
    </xf>
    <xf numFmtId="0" fontId="2" fillId="0" borderId="0" xfId="0" applyFont="1" applyBorder="1" applyAlignment="1">
      <alignment vertical="center" wrapText="1"/>
    </xf>
    <xf numFmtId="164" fontId="16" fillId="0" borderId="15" xfId="0" applyNumberFormat="1" applyFont="1" applyBorder="1" applyProtection="1"/>
    <xf numFmtId="0" fontId="16" fillId="0" borderId="15" xfId="0" applyFont="1" applyBorder="1" applyAlignment="1" applyProtection="1">
      <alignment horizontal="center"/>
    </xf>
    <xf numFmtId="0" fontId="8" fillId="0" borderId="0" xfId="0" applyFont="1" applyProtection="1"/>
    <xf numFmtId="0" fontId="16" fillId="0" borderId="0" xfId="0" applyFont="1" applyAlignment="1" applyProtection="1">
      <alignment horizontal="right"/>
    </xf>
    <xf numFmtId="0" fontId="16" fillId="0" borderId="14" xfId="0" applyFont="1" applyBorder="1" applyProtection="1"/>
    <xf numFmtId="2" fontId="16" fillId="0" borderId="0" xfId="0" applyNumberFormat="1" applyFont="1" applyBorder="1" applyProtection="1"/>
    <xf numFmtId="0" fontId="16" fillId="0" borderId="15" xfId="0" applyFont="1" applyBorder="1" applyProtection="1"/>
    <xf numFmtId="0" fontId="16" fillId="0" borderId="0" xfId="0" applyFont="1" applyFill="1" applyBorder="1" applyProtection="1"/>
    <xf numFmtId="0" fontId="16" fillId="0" borderId="0" xfId="0" applyFont="1" applyBorder="1" applyProtection="1"/>
    <xf numFmtId="0" fontId="16" fillId="0" borderId="17" xfId="0" applyFont="1" applyBorder="1" applyProtection="1"/>
    <xf numFmtId="0" fontId="0" fillId="10" borderId="2" xfId="0" applyFill="1" applyBorder="1" applyAlignment="1" applyProtection="1">
      <alignment horizontal="center" vertical="center" wrapText="1"/>
    </xf>
    <xf numFmtId="0" fontId="0" fillId="10" borderId="7" xfId="0" applyFill="1" applyBorder="1" applyAlignment="1" applyProtection="1">
      <alignment horizontal="center" vertical="center" wrapText="1"/>
      <protection locked="0"/>
    </xf>
    <xf numFmtId="0" fontId="7" fillId="10" borderId="2" xfId="0" applyFont="1" applyFill="1" applyBorder="1" applyAlignment="1" applyProtection="1">
      <alignment horizontal="center" vertical="center" wrapText="1"/>
    </xf>
    <xf numFmtId="0" fontId="7" fillId="0" borderId="0" xfId="0" applyFont="1" applyBorder="1" applyAlignment="1" applyProtection="1">
      <alignment horizontal="center" vertical="center" wrapText="1"/>
    </xf>
    <xf numFmtId="0" fontId="0" fillId="0" borderId="8" xfId="0" applyBorder="1" applyAlignment="1" applyProtection="1">
      <alignment horizontal="center" vertical="center" wrapText="1"/>
      <protection locked="0"/>
    </xf>
    <xf numFmtId="0" fontId="0" fillId="11" borderId="0" xfId="0" applyFont="1" applyFill="1" applyAlignment="1">
      <alignment horizontal="center"/>
    </xf>
    <xf numFmtId="0" fontId="0" fillId="0" borderId="6" xfId="0" applyBorder="1" applyAlignment="1">
      <alignment wrapText="1"/>
    </xf>
    <xf numFmtId="0" fontId="0" fillId="0" borderId="5" xfId="0" applyBorder="1" applyAlignment="1">
      <alignment horizontal="center" wrapText="1"/>
    </xf>
    <xf numFmtId="0" fontId="8" fillId="11" borderId="0" xfId="0" applyFont="1" applyFill="1" applyAlignment="1">
      <alignment horizontal="center" wrapText="1"/>
    </xf>
    <xf numFmtId="0" fontId="8" fillId="11" borderId="2" xfId="0" applyFont="1" applyFill="1" applyBorder="1" applyAlignment="1" applyProtection="1">
      <alignment horizontal="center" vertical="center" wrapText="1"/>
    </xf>
    <xf numFmtId="0" fontId="0" fillId="11" borderId="12" xfId="0" applyFill="1" applyBorder="1" applyAlignment="1" applyProtection="1">
      <alignment horizontal="center" vertical="center" wrapText="1"/>
      <protection locked="0" hidden="1"/>
    </xf>
    <xf numFmtId="0" fontId="7" fillId="11" borderId="2" xfId="0" applyFont="1" applyFill="1" applyBorder="1" applyAlignment="1" applyProtection="1">
      <alignment horizontal="center" vertical="center" wrapText="1"/>
    </xf>
    <xf numFmtId="0" fontId="7" fillId="0" borderId="3" xfId="0" applyFont="1" applyBorder="1"/>
    <xf numFmtId="0" fontId="0" fillId="0" borderId="3" xfId="0" applyBorder="1"/>
    <xf numFmtId="0" fontId="0" fillId="11" borderId="3" xfId="0" applyFill="1" applyBorder="1" applyAlignment="1" applyProtection="1">
      <alignment horizontal="center" vertical="center" wrapText="1"/>
    </xf>
    <xf numFmtId="0" fontId="0" fillId="0" borderId="21" xfId="0" applyBorder="1"/>
    <xf numFmtId="0" fontId="0" fillId="0" borderId="22" xfId="0" applyBorder="1"/>
    <xf numFmtId="0" fontId="0" fillId="0" borderId="9" xfId="0" applyBorder="1"/>
    <xf numFmtId="0" fontId="0" fillId="0" borderId="23" xfId="0" applyBorder="1"/>
    <xf numFmtId="2" fontId="0" fillId="0" borderId="0" xfId="0" applyNumberFormat="1" applyBorder="1"/>
    <xf numFmtId="2" fontId="0" fillId="0" borderId="24" xfId="0" applyNumberFormat="1" applyBorder="1"/>
    <xf numFmtId="0" fontId="19" fillId="0" borderId="0" xfId="0" applyFont="1"/>
    <xf numFmtId="165" fontId="0" fillId="0" borderId="0" xfId="0" applyNumberFormat="1" applyBorder="1" applyAlignment="1" applyProtection="1">
      <alignment horizontal="center"/>
    </xf>
    <xf numFmtId="165" fontId="0" fillId="0" borderId="24" xfId="0" applyNumberFormat="1" applyBorder="1" applyAlignment="1" applyProtection="1">
      <alignment horizontal="center"/>
    </xf>
    <xf numFmtId="0" fontId="0" fillId="11" borderId="0" xfId="0" applyFill="1" applyProtection="1"/>
    <xf numFmtId="0" fontId="0" fillId="11" borderId="0" xfId="0" applyFill="1"/>
    <xf numFmtId="0" fontId="0" fillId="11" borderId="0" xfId="0" applyFill="1" applyBorder="1" applyProtection="1"/>
    <xf numFmtId="0" fontId="0" fillId="11" borderId="0" xfId="0" applyFill="1" applyBorder="1" applyAlignment="1" applyProtection="1">
      <alignment horizontal="center"/>
    </xf>
    <xf numFmtId="0" fontId="7" fillId="11" borderId="0" xfId="0" applyFont="1" applyFill="1" applyAlignment="1" applyProtection="1">
      <alignment horizontal="left"/>
    </xf>
    <xf numFmtId="0" fontId="8" fillId="11" borderId="0" xfId="0" applyFont="1" applyFill="1"/>
    <xf numFmtId="164" fontId="0" fillId="11" borderId="0" xfId="0" applyNumberFormat="1" applyFill="1"/>
    <xf numFmtId="0" fontId="8" fillId="11" borderId="0" xfId="0" applyFont="1" applyFill="1" applyAlignment="1">
      <alignment horizontal="right"/>
    </xf>
    <xf numFmtId="0" fontId="8" fillId="11" borderId="0" xfId="0" applyFont="1" applyFill="1" applyAlignment="1" applyProtection="1">
      <alignment horizontal="right"/>
    </xf>
    <xf numFmtId="0" fontId="8" fillId="11" borderId="0" xfId="0" applyFont="1" applyFill="1" applyAlignment="1" applyProtection="1"/>
    <xf numFmtId="0" fontId="7" fillId="11" borderId="0" xfId="0" applyFont="1" applyFill="1"/>
    <xf numFmtId="0" fontId="0" fillId="11" borderId="0" xfId="0" applyFill="1" applyAlignment="1" applyProtection="1"/>
    <xf numFmtId="0" fontId="0" fillId="0" borderId="0" xfId="0" applyAlignment="1" applyProtection="1"/>
    <xf numFmtId="0" fontId="1" fillId="6" borderId="2" xfId="0" applyFont="1" applyFill="1" applyBorder="1" applyAlignment="1" applyProtection="1">
      <alignment horizontal="center" vertical="center" wrapText="1"/>
    </xf>
    <xf numFmtId="0" fontId="1" fillId="0" borderId="4" xfId="0" applyFont="1" applyBorder="1" applyAlignment="1" applyProtection="1">
      <alignment horizontal="right"/>
    </xf>
    <xf numFmtId="0" fontId="1" fillId="0" borderId="11" xfId="0" applyFont="1" applyBorder="1" applyAlignment="1" applyProtection="1">
      <alignment horizontal="right"/>
    </xf>
    <xf numFmtId="0" fontId="1" fillId="0" borderId="13" xfId="0" applyFont="1" applyBorder="1" applyAlignment="1" applyProtection="1">
      <alignment horizontal="right"/>
    </xf>
    <xf numFmtId="0" fontId="1" fillId="0" borderId="13" xfId="0" applyFont="1" applyBorder="1" applyProtection="1"/>
    <xf numFmtId="0" fontId="1" fillId="0" borderId="14" xfId="0" applyFont="1" applyBorder="1" applyProtection="1"/>
    <xf numFmtId="164" fontId="1" fillId="0" borderId="11" xfId="0" applyNumberFormat="1" applyFont="1" applyBorder="1" applyProtection="1"/>
    <xf numFmtId="2" fontId="1" fillId="8" borderId="3" xfId="0" applyNumberFormat="1" applyFont="1" applyFill="1" applyBorder="1" applyAlignment="1" applyProtection="1">
      <alignment horizontal="center" vertical="center" wrapText="1"/>
    </xf>
    <xf numFmtId="1" fontId="1" fillId="8" borderId="3" xfId="0" applyNumberFormat="1" applyFont="1" applyFill="1" applyBorder="1" applyAlignment="1" applyProtection="1">
      <alignment horizontal="center" vertical="center" wrapText="1"/>
    </xf>
    <xf numFmtId="0" fontId="16" fillId="0" borderId="0" xfId="0" applyFont="1" applyAlignment="1" applyProtection="1">
      <alignment horizontal="center" wrapText="1"/>
      <protection locked="0"/>
    </xf>
    <xf numFmtId="0" fontId="1" fillId="11" borderId="0" xfId="0" applyFont="1" applyFill="1" applyAlignment="1">
      <alignment horizontal="right"/>
    </xf>
    <xf numFmtId="0" fontId="1" fillId="0" borderId="0" xfId="0" applyFont="1" applyAlignment="1" applyProtection="1">
      <alignment horizontal="left"/>
    </xf>
    <xf numFmtId="0" fontId="1" fillId="0" borderId="0" xfId="0" applyFont="1"/>
    <xf numFmtId="0" fontId="1" fillId="3" borderId="18" xfId="0" applyFont="1" applyFill="1" applyBorder="1" applyAlignment="1" applyProtection="1">
      <alignment horizontal="center" vertical="center" wrapText="1"/>
    </xf>
    <xf numFmtId="0" fontId="1" fillId="0" borderId="0" xfId="0" applyFont="1" applyAlignment="1">
      <alignment horizontal="left"/>
    </xf>
    <xf numFmtId="0" fontId="1" fillId="10" borderId="2" xfId="0" applyFont="1" applyFill="1" applyBorder="1" applyAlignment="1" applyProtection="1">
      <alignment horizontal="center" vertical="center" wrapText="1"/>
    </xf>
    <xf numFmtId="0" fontId="7" fillId="11" borderId="0" xfId="0" applyFont="1" applyFill="1" applyBorder="1" applyAlignment="1" applyProtection="1">
      <alignment horizontal="center" vertical="center" wrapText="1"/>
    </xf>
    <xf numFmtId="0" fontId="1" fillId="11" borderId="3" xfId="0" applyFont="1" applyFill="1" applyBorder="1" applyAlignment="1">
      <alignment horizontal="left" vertical="center" wrapText="1"/>
    </xf>
    <xf numFmtId="0" fontId="1" fillId="4" borderId="8" xfId="0" applyFont="1" applyFill="1" applyBorder="1" applyAlignment="1" applyProtection="1">
      <alignment horizontal="center" vertical="center" wrapText="1"/>
    </xf>
    <xf numFmtId="0" fontId="1" fillId="4" borderId="3" xfId="0" applyFont="1" applyFill="1" applyBorder="1" applyAlignment="1">
      <alignment horizontal="left" vertical="center" wrapText="1"/>
    </xf>
    <xf numFmtId="0" fontId="1" fillId="0" borderId="14" xfId="0" applyFont="1" applyFill="1" applyBorder="1" applyProtection="1"/>
    <xf numFmtId="0" fontId="1" fillId="0" borderId="0" xfId="0" applyFont="1" applyProtection="1"/>
    <xf numFmtId="0" fontId="1" fillId="6" borderId="3" xfId="0" applyFont="1" applyFill="1" applyBorder="1" applyAlignment="1">
      <alignment horizontal="left" vertical="center" wrapText="1"/>
    </xf>
    <xf numFmtId="0" fontId="16" fillId="0" borderId="0" xfId="0" applyFont="1" applyAlignment="1" applyProtection="1">
      <protection locked="0"/>
    </xf>
    <xf numFmtId="0" fontId="7" fillId="0" borderId="2" xfId="0" applyFont="1" applyBorder="1" applyAlignment="1" applyProtection="1">
      <alignment horizontal="right" vertical="center" wrapText="1"/>
    </xf>
    <xf numFmtId="0" fontId="1" fillId="0" borderId="0" xfId="0" applyFont="1" applyBorder="1" applyAlignment="1" applyProtection="1">
      <alignment wrapText="1"/>
      <protection locked="0"/>
    </xf>
    <xf numFmtId="0" fontId="1" fillId="6" borderId="4" xfId="0" applyFont="1" applyFill="1" applyBorder="1" applyAlignment="1">
      <alignment horizontal="left" vertical="center" wrapText="1"/>
    </xf>
    <xf numFmtId="0" fontId="0" fillId="0" borderId="12" xfId="0" applyBorder="1" applyAlignment="1" applyProtection="1">
      <alignment horizontal="center"/>
    </xf>
    <xf numFmtId="2" fontId="0" fillId="0" borderId="15" xfId="0" applyNumberFormat="1" applyBorder="1" applyAlignment="1" applyProtection="1">
      <alignment horizontal="center"/>
    </xf>
    <xf numFmtId="2" fontId="16" fillId="0" borderId="15" xfId="0" applyNumberFormat="1" applyFont="1" applyBorder="1" applyAlignment="1" applyProtection="1">
      <alignment horizontal="center"/>
    </xf>
    <xf numFmtId="0" fontId="0" fillId="0" borderId="15" xfId="0" applyBorder="1" applyAlignment="1" applyProtection="1">
      <alignment horizontal="center"/>
    </xf>
    <xf numFmtId="2" fontId="0" fillId="0" borderId="10" xfId="0" applyNumberFormat="1" applyBorder="1" applyAlignment="1" applyProtection="1">
      <alignment horizontal="center"/>
    </xf>
    <xf numFmtId="0" fontId="16" fillId="0" borderId="0" xfId="0" applyFont="1" applyProtection="1"/>
    <xf numFmtId="0" fontId="1" fillId="0" borderId="8" xfId="0" applyFont="1" applyBorder="1" applyAlignment="1" applyProtection="1">
      <alignment horizontal="center" vertical="center" wrapText="1"/>
      <protection locked="0"/>
    </xf>
    <xf numFmtId="0" fontId="7" fillId="0" borderId="8" xfId="0" applyFont="1" applyBorder="1" applyAlignment="1" applyProtection="1">
      <alignment horizontal="center" vertical="center" wrapText="1"/>
      <protection locked="0"/>
    </xf>
    <xf numFmtId="1" fontId="7" fillId="5" borderId="2" xfId="0" applyNumberFormat="1" applyFont="1" applyFill="1" applyBorder="1" applyAlignment="1" applyProtection="1">
      <alignment horizontal="center" vertical="center" wrapText="1"/>
    </xf>
    <xf numFmtId="0" fontId="21" fillId="0" borderId="0" xfId="0" applyFont="1" applyAlignment="1" applyProtection="1">
      <alignment horizontal="left"/>
    </xf>
    <xf numFmtId="0" fontId="19" fillId="0" borderId="0" xfId="0" applyFont="1" applyFill="1"/>
    <xf numFmtId="0" fontId="19" fillId="0" borderId="23" xfId="0" applyFont="1" applyFill="1" applyBorder="1"/>
    <xf numFmtId="0" fontId="0" fillId="0" borderId="0" xfId="0" applyFill="1" applyBorder="1"/>
    <xf numFmtId="0" fontId="0" fillId="0" borderId="24" xfId="0" applyFill="1" applyBorder="1"/>
    <xf numFmtId="0" fontId="0" fillId="0" borderId="23" xfId="0" applyFill="1" applyBorder="1"/>
    <xf numFmtId="2" fontId="0" fillId="0" borderId="0" xfId="0" applyNumberFormat="1" applyFill="1" applyBorder="1"/>
    <xf numFmtId="0" fontId="0" fillId="0" borderId="31" xfId="0" applyFill="1" applyBorder="1"/>
    <xf numFmtId="2" fontId="0" fillId="0" borderId="1" xfId="0" applyNumberFormat="1" applyFill="1" applyBorder="1"/>
    <xf numFmtId="2" fontId="0" fillId="0" borderId="15" xfId="0" applyNumberFormat="1" applyFill="1" applyBorder="1"/>
    <xf numFmtId="2" fontId="0" fillId="0" borderId="10" xfId="0" applyNumberFormat="1" applyFill="1" applyBorder="1"/>
    <xf numFmtId="0" fontId="0" fillId="11" borderId="15" xfId="0" applyFill="1" applyBorder="1" applyProtection="1"/>
    <xf numFmtId="0" fontId="7" fillId="0" borderId="0" xfId="0" applyFont="1" applyBorder="1" applyAlignment="1">
      <alignment horizontal="center" wrapText="1"/>
    </xf>
    <xf numFmtId="0" fontId="0" fillId="0" borderId="26" xfId="0" applyBorder="1"/>
    <xf numFmtId="0" fontId="1" fillId="0" borderId="0" xfId="0" applyFont="1" applyBorder="1" applyAlignment="1">
      <alignment horizontal="right"/>
    </xf>
    <xf numFmtId="0" fontId="0" fillId="0" borderId="25" xfId="0" applyBorder="1"/>
    <xf numFmtId="1" fontId="7" fillId="0" borderId="27" xfId="0" applyNumberFormat="1" applyFont="1" applyBorder="1"/>
    <xf numFmtId="0" fontId="7" fillId="0" borderId="0" xfId="0" applyFont="1" applyBorder="1"/>
    <xf numFmtId="1" fontId="7" fillId="0" borderId="24" xfId="0" applyNumberFormat="1" applyFont="1" applyBorder="1"/>
    <xf numFmtId="0" fontId="0" fillId="0" borderId="26" xfId="0" applyBorder="1" applyAlignment="1">
      <alignment horizontal="right"/>
    </xf>
    <xf numFmtId="3" fontId="0" fillId="0" borderId="27" xfId="0" applyNumberFormat="1" applyBorder="1" applyProtection="1">
      <protection locked="0"/>
    </xf>
    <xf numFmtId="0" fontId="1" fillId="0" borderId="0" xfId="0" applyFont="1" applyFill="1" applyBorder="1" applyAlignment="1">
      <alignment horizontal="right"/>
    </xf>
    <xf numFmtId="1" fontId="7" fillId="0" borderId="24" xfId="0" applyNumberFormat="1" applyFont="1" applyFill="1" applyBorder="1"/>
    <xf numFmtId="3" fontId="0" fillId="0" borderId="27" xfId="0" applyNumberFormat="1" applyFill="1" applyBorder="1" applyProtection="1">
      <protection locked="0"/>
    </xf>
    <xf numFmtId="0" fontId="0" fillId="0" borderId="0" xfId="0" quotePrefix="1"/>
    <xf numFmtId="0" fontId="1" fillId="0" borderId="32" xfId="0" applyFont="1" applyBorder="1" applyAlignment="1" applyProtection="1">
      <alignment horizontal="center" vertical="center" wrapText="1"/>
      <protection locked="0"/>
    </xf>
    <xf numFmtId="0" fontId="1" fillId="0" borderId="0" xfId="0" applyFont="1" applyBorder="1" applyAlignment="1" applyProtection="1">
      <alignment horizontal="center" vertical="center" wrapText="1"/>
      <protection locked="0"/>
    </xf>
    <xf numFmtId="0" fontId="1" fillId="0" borderId="0" xfId="0" applyFont="1" applyBorder="1" applyProtection="1">
      <protection locked="0"/>
    </xf>
    <xf numFmtId="0" fontId="16" fillId="0" borderId="11" xfId="0" applyFont="1" applyBorder="1" applyAlignment="1" applyProtection="1">
      <alignment horizontal="right"/>
    </xf>
    <xf numFmtId="0" fontId="16" fillId="0" borderId="0" xfId="0" applyFont="1" applyProtection="1">
      <protection locked="0"/>
    </xf>
    <xf numFmtId="165" fontId="16" fillId="0" borderId="11" xfId="0" applyNumberFormat="1" applyFont="1" applyBorder="1" applyAlignment="1">
      <alignment horizontal="center"/>
    </xf>
    <xf numFmtId="0" fontId="16" fillId="0" borderId="11" xfId="0" applyFont="1" applyFill="1" applyBorder="1" applyAlignment="1" applyProtection="1">
      <alignment horizontal="center" vertical="center"/>
    </xf>
    <xf numFmtId="164" fontId="16" fillId="8" borderId="3" xfId="0" applyNumberFormat="1" applyFont="1" applyFill="1" applyBorder="1" applyAlignment="1" applyProtection="1">
      <alignment horizontal="center" vertical="center" wrapText="1"/>
    </xf>
    <xf numFmtId="0" fontId="0" fillId="4" borderId="0" xfId="0" applyFill="1" applyBorder="1" applyAlignment="1">
      <alignment horizontal="left" vertical="center" wrapText="1"/>
    </xf>
    <xf numFmtId="0" fontId="2" fillId="0" borderId="0" xfId="0" applyFont="1" applyAlignment="1">
      <alignment horizontal="left" wrapText="1"/>
    </xf>
    <xf numFmtId="0" fontId="0" fillId="0" borderId="9" xfId="0" applyFill="1" applyBorder="1"/>
    <xf numFmtId="0" fontId="0" fillId="0" borderId="8" xfId="0" applyNumberFormat="1" applyBorder="1" applyProtection="1">
      <protection locked="0"/>
    </xf>
    <xf numFmtId="0" fontId="0" fillId="0" borderId="0" xfId="0" applyBorder="1" applyAlignment="1">
      <alignment horizontal="center"/>
    </xf>
    <xf numFmtId="0" fontId="1" fillId="5" borderId="7" xfId="0" applyFont="1" applyFill="1" applyBorder="1" applyAlignment="1" applyProtection="1">
      <alignment horizontal="center" vertical="center" wrapText="1"/>
      <protection locked="0"/>
    </xf>
    <xf numFmtId="0" fontId="13" fillId="0" borderId="0" xfId="0" applyFont="1" applyFill="1" applyBorder="1" applyAlignment="1">
      <alignment horizontal="center" vertical="top" wrapText="1"/>
    </xf>
    <xf numFmtId="0" fontId="12" fillId="0" borderId="0" xfId="0" applyFont="1" applyBorder="1" applyAlignment="1">
      <alignment horizontal="center" vertical="top" wrapText="1"/>
    </xf>
    <xf numFmtId="0" fontId="20" fillId="0" borderId="30" xfId="0" applyFont="1" applyBorder="1" applyAlignment="1">
      <alignment horizontal="center" vertical="center" wrapText="1"/>
    </xf>
    <xf numFmtId="0" fontId="20" fillId="0" borderId="7" xfId="0" applyFont="1" applyBorder="1" applyAlignment="1">
      <alignment horizontal="center" vertical="center" wrapText="1"/>
    </xf>
    <xf numFmtId="0" fontId="7" fillId="0" borderId="3" xfId="0" applyFont="1" applyBorder="1" applyAlignment="1">
      <alignment horizontal="center" vertical="center" wrapText="1"/>
    </xf>
    <xf numFmtId="0" fontId="0" fillId="0" borderId="3" xfId="0" applyBorder="1" applyAlignment="1"/>
    <xf numFmtId="0" fontId="7" fillId="0" borderId="26" xfId="0" applyFont="1" applyBorder="1" applyAlignment="1">
      <alignment horizontal="left" vertical="center" wrapText="1"/>
    </xf>
    <xf numFmtId="0" fontId="7" fillId="0" borderId="17" xfId="0" applyFont="1" applyFill="1" applyBorder="1" applyAlignment="1" applyProtection="1">
      <alignment horizontal="left" vertical="center" wrapText="1"/>
    </xf>
    <xf numFmtId="0" fontId="7" fillId="0" borderId="10" xfId="0" applyFont="1" applyFill="1" applyBorder="1" applyAlignment="1" applyProtection="1">
      <alignment horizontal="left" vertical="center" wrapText="1"/>
    </xf>
    <xf numFmtId="0" fontId="7" fillId="9" borderId="0" xfId="0" applyFont="1" applyFill="1" applyBorder="1" applyAlignment="1">
      <alignment horizontal="center" vertical="center" wrapText="1"/>
    </xf>
    <xf numFmtId="0" fontId="7" fillId="0" borderId="0" xfId="0" applyFont="1" applyBorder="1" applyAlignment="1">
      <alignment horizontal="center" vertical="top" wrapText="1"/>
    </xf>
    <xf numFmtId="0" fontId="0" fillId="0" borderId="0" xfId="0" applyAlignment="1">
      <alignment horizontal="left" wrapText="1"/>
    </xf>
    <xf numFmtId="0" fontId="0" fillId="0" borderId="0" xfId="0" applyBorder="1" applyAlignment="1">
      <alignment horizontal="center"/>
    </xf>
    <xf numFmtId="0" fontId="0" fillId="0" borderId="0" xfId="0" applyBorder="1" applyAlignment="1">
      <alignment horizontal="center" wrapText="1"/>
    </xf>
    <xf numFmtId="0" fontId="0" fillId="0" borderId="0" xfId="0" applyBorder="1" applyAlignment="1"/>
    <xf numFmtId="0" fontId="0" fillId="0" borderId="1" xfId="0" applyBorder="1" applyAlignment="1"/>
    <xf numFmtId="0" fontId="0" fillId="0" borderId="1" xfId="0" applyBorder="1" applyAlignment="1" applyProtection="1">
      <alignment horizontal="center"/>
    </xf>
    <xf numFmtId="0" fontId="7" fillId="0" borderId="22" xfId="0" applyFont="1" applyBorder="1" applyAlignment="1">
      <alignment horizontal="center"/>
    </xf>
    <xf numFmtId="0" fontId="0" fillId="0" borderId="22" xfId="0" applyBorder="1" applyAlignment="1"/>
    <xf numFmtId="0" fontId="7" fillId="0" borderId="16" xfId="0" applyFont="1" applyBorder="1" applyAlignment="1">
      <alignment horizontal="center" wrapText="1"/>
    </xf>
    <xf numFmtId="0" fontId="7" fillId="0" borderId="20" xfId="0" applyFont="1" applyBorder="1" applyAlignment="1">
      <alignment horizontal="center" wrapText="1"/>
    </xf>
    <xf numFmtId="0" fontId="7" fillId="0" borderId="12" xfId="0" applyFont="1" applyBorder="1" applyAlignment="1">
      <alignment horizontal="center" wrapText="1"/>
    </xf>
    <xf numFmtId="0" fontId="7" fillId="0" borderId="14" xfId="0" applyFont="1" applyBorder="1" applyAlignment="1">
      <alignment horizontal="center" wrapText="1"/>
    </xf>
    <xf numFmtId="0" fontId="7" fillId="0" borderId="0" xfId="0" applyFont="1" applyBorder="1" applyAlignment="1">
      <alignment horizontal="center" wrapText="1"/>
    </xf>
    <xf numFmtId="0" fontId="7" fillId="0" borderId="15" xfId="0" applyFont="1" applyBorder="1" applyAlignment="1">
      <alignment horizontal="center" wrapText="1"/>
    </xf>
    <xf numFmtId="0" fontId="7" fillId="0" borderId="17" xfId="0" applyFont="1" applyBorder="1" applyAlignment="1">
      <alignment horizontal="center" wrapText="1"/>
    </xf>
    <xf numFmtId="0" fontId="7" fillId="0" borderId="1" xfId="0" applyFont="1" applyBorder="1" applyAlignment="1">
      <alignment horizontal="center" wrapText="1"/>
    </xf>
    <xf numFmtId="0" fontId="7" fillId="0" borderId="10" xfId="0" applyFont="1" applyBorder="1" applyAlignment="1">
      <alignment horizontal="center" wrapText="1"/>
    </xf>
    <xf numFmtId="0" fontId="3" fillId="0" borderId="0" xfId="0" applyFont="1" applyAlignment="1">
      <alignment horizontal="center"/>
    </xf>
  </cellXfs>
  <cellStyles count="2">
    <cellStyle name="Normal" xfId="0" builtinId="0"/>
    <cellStyle name="Normal_VT P Index -- Changing version 10-24-03" xfId="1" xr:uid="{00000000-0005-0000-0000-000001000000}"/>
  </cellStyles>
  <dxfs count="7">
    <dxf>
      <font>
        <condense val="0"/>
        <extend val="0"/>
        <color indexed="18"/>
      </font>
    </dxf>
    <dxf>
      <font>
        <condense val="0"/>
        <extend val="0"/>
        <color indexed="53"/>
      </font>
    </dxf>
    <dxf>
      <font>
        <condense val="0"/>
        <extend val="0"/>
        <color indexed="10"/>
      </font>
    </dxf>
    <dxf>
      <font>
        <condense val="0"/>
        <extend val="0"/>
        <color indexed="10"/>
      </font>
    </dxf>
    <dxf>
      <font>
        <condense val="0"/>
        <extend val="0"/>
        <color indexed="53"/>
      </font>
    </dxf>
    <dxf>
      <font>
        <condense val="0"/>
        <extend val="0"/>
        <color indexed="18"/>
      </font>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VT P Index -- Sediment Delivery Ratio</a:t>
            </a:r>
          </a:p>
        </c:rich>
      </c:tx>
      <c:layout>
        <c:manualLayout>
          <c:xMode val="edge"/>
          <c:yMode val="edge"/>
          <c:x val="0.22200772200772201"/>
          <c:y val="3.2183908045977011E-2"/>
        </c:manualLayout>
      </c:layout>
      <c:overlay val="0"/>
      <c:spPr>
        <a:noFill/>
        <a:ln w="25400">
          <a:noFill/>
        </a:ln>
      </c:spPr>
    </c:title>
    <c:autoTitleDeleted val="0"/>
    <c:plotArea>
      <c:layout>
        <c:manualLayout>
          <c:layoutTarget val="inner"/>
          <c:xMode val="edge"/>
          <c:yMode val="edge"/>
          <c:x val="0.13706563706563707"/>
          <c:y val="0.17471303590390602"/>
          <c:w val="0.75868725868725873"/>
          <c:h val="0.65977159611080305"/>
        </c:manualLayout>
      </c:layout>
      <c:scatterChart>
        <c:scatterStyle val="smoothMarker"/>
        <c:varyColors val="0"/>
        <c:ser>
          <c:idx val="0"/>
          <c:order val="0"/>
          <c:tx>
            <c:strRef>
              <c:f>'Supplemental Data'!$D$73</c:f>
              <c:strCache>
                <c:ptCount val="1"/>
                <c:pt idx="0">
                  <c:v>Non-veg distance</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'Supplemental Data'!$C$76:$C$93</c:f>
              <c:numCache>
                <c:formatCode>General</c:formatCode>
                <c:ptCount val="18"/>
                <c:pt idx="0">
                  <c:v>5</c:v>
                </c:pt>
                <c:pt idx="1">
                  <c:v>6</c:v>
                </c:pt>
                <c:pt idx="2">
                  <c:v>10</c:v>
                </c:pt>
                <c:pt idx="3">
                  <c:v>20</c:v>
                </c:pt>
                <c:pt idx="4">
                  <c:v>25</c:v>
                </c:pt>
                <c:pt idx="5">
                  <c:v>30</c:v>
                </c:pt>
                <c:pt idx="6">
                  <c:v>50</c:v>
                </c:pt>
                <c:pt idx="7">
                  <c:v>60</c:v>
                </c:pt>
                <c:pt idx="8">
                  <c:v>80</c:v>
                </c:pt>
                <c:pt idx="9">
                  <c:v>100</c:v>
                </c:pt>
                <c:pt idx="10">
                  <c:v>125</c:v>
                </c:pt>
                <c:pt idx="11">
                  <c:v>150</c:v>
                </c:pt>
                <c:pt idx="12">
                  <c:v>200</c:v>
                </c:pt>
                <c:pt idx="13">
                  <c:v>300</c:v>
                </c:pt>
                <c:pt idx="14">
                  <c:v>400</c:v>
                </c:pt>
                <c:pt idx="15">
                  <c:v>500</c:v>
                </c:pt>
                <c:pt idx="16">
                  <c:v>1000</c:v>
                </c:pt>
                <c:pt idx="17">
                  <c:v>5000</c:v>
                </c:pt>
              </c:numCache>
            </c:numRef>
          </c:xVal>
          <c:yVal>
            <c:numRef>
              <c:f>'Supplemental Data'!$D$76:$D$93</c:f>
              <c:numCache>
                <c:formatCode>0.00</c:formatCode>
                <c:ptCount val="18"/>
                <c:pt idx="0">
                  <c:v>0.99997052231261896</c:v>
                </c:pt>
                <c:pt idx="1">
                  <c:v>0.99501244568242131</c:v>
                </c:pt>
                <c:pt idx="2">
                  <c:v>0.97598620360716581</c:v>
                </c:pt>
                <c:pt idx="3">
                  <c:v>0.93361727767540592</c:v>
                </c:pt>
                <c:pt idx="4">
                  <c:v>0.91493827148616491</c:v>
                </c:pt>
                <c:pt idx="5">
                  <c:v>0.8977527561709272</c:v>
                </c:pt>
                <c:pt idx="6">
                  <c:v>0.84169604154873345</c:v>
                </c:pt>
                <c:pt idx="7">
                  <c:v>0.81994310966034401</c:v>
                </c:pt>
                <c:pt idx="8">
                  <c:v>0.78594299355922204</c:v>
                </c:pt>
                <c:pt idx="9">
                  <c:v>0.76158084580962404</c:v>
                </c:pt>
                <c:pt idx="10">
                  <c:v>0.74059659559981295</c:v>
                </c:pt>
                <c:pt idx="11">
                  <c:v>0.7267629252672132</c:v>
                </c:pt>
                <c:pt idx="12">
                  <c:v>0.71163111937553969</c:v>
                </c:pt>
                <c:pt idx="13">
                  <c:v>0.70219683468373062</c:v>
                </c:pt>
                <c:pt idx="14">
                  <c:v>0.70041492847522402</c:v>
                </c:pt>
                <c:pt idx="15">
                  <c:v>0.70007836986589234</c:v>
                </c:pt>
                <c:pt idx="16">
                  <c:v>0.70000001883772356</c:v>
                </c:pt>
                <c:pt idx="17">
                  <c:v>0.7</c:v>
                </c:pt>
              </c:numCache>
            </c:numRef>
          </c:yVal>
          <c:smooth val="1"/>
          <c:extLst>
            <c:ext xmlns:c16="http://schemas.microsoft.com/office/drawing/2014/chart" uri="{C3380CC4-5D6E-409C-BE32-E72D297353CC}">
              <c16:uniqueId val="{00000000-5381-4ECF-9CFE-ABB1C56DED3E}"/>
            </c:ext>
          </c:extLst>
        </c:ser>
        <c:ser>
          <c:idx val="1"/>
          <c:order val="1"/>
          <c:tx>
            <c:strRef>
              <c:f>'Supplemental Data'!$E$73</c:f>
              <c:strCache>
                <c:ptCount val="1"/>
                <c:pt idx="0">
                  <c:v>Veg. buffer width</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'Supplemental Data'!$C$76:$C$93</c:f>
              <c:numCache>
                <c:formatCode>General</c:formatCode>
                <c:ptCount val="18"/>
                <c:pt idx="0">
                  <c:v>5</c:v>
                </c:pt>
                <c:pt idx="1">
                  <c:v>6</c:v>
                </c:pt>
                <c:pt idx="2">
                  <c:v>10</c:v>
                </c:pt>
                <c:pt idx="3">
                  <c:v>20</c:v>
                </c:pt>
                <c:pt idx="4">
                  <c:v>25</c:v>
                </c:pt>
                <c:pt idx="5">
                  <c:v>30</c:v>
                </c:pt>
                <c:pt idx="6">
                  <c:v>50</c:v>
                </c:pt>
                <c:pt idx="7">
                  <c:v>60</c:v>
                </c:pt>
                <c:pt idx="8">
                  <c:v>80</c:v>
                </c:pt>
                <c:pt idx="9">
                  <c:v>100</c:v>
                </c:pt>
                <c:pt idx="10">
                  <c:v>125</c:v>
                </c:pt>
                <c:pt idx="11">
                  <c:v>150</c:v>
                </c:pt>
                <c:pt idx="12">
                  <c:v>200</c:v>
                </c:pt>
                <c:pt idx="13">
                  <c:v>300</c:v>
                </c:pt>
                <c:pt idx="14">
                  <c:v>400</c:v>
                </c:pt>
                <c:pt idx="15">
                  <c:v>500</c:v>
                </c:pt>
                <c:pt idx="16">
                  <c:v>1000</c:v>
                </c:pt>
                <c:pt idx="17">
                  <c:v>5000</c:v>
                </c:pt>
              </c:numCache>
            </c:numRef>
          </c:xVal>
          <c:yVal>
            <c:numRef>
              <c:f>'Supplemental Data'!$E$76:$E$93</c:f>
              <c:numCache>
                <c:formatCode>0.00</c:formatCode>
                <c:ptCount val="18"/>
                <c:pt idx="0">
                  <c:v>1.0000321273998465</c:v>
                </c:pt>
                <c:pt idx="1">
                  <c:v>0.98684514482264374</c:v>
                </c:pt>
                <c:pt idx="2">
                  <c:v>0.93693233894915151</c:v>
                </c:pt>
                <c:pt idx="3">
                  <c:v>0.82994180663219097</c:v>
                </c:pt>
                <c:pt idx="4">
                  <c:v>0.78472883251668568</c:v>
                </c:pt>
                <c:pt idx="5">
                  <c:v>0.74427048564802101</c:v>
                </c:pt>
                <c:pt idx="6">
                  <c:v>0.62073948371276721</c:v>
                </c:pt>
                <c:pt idx="7">
                  <c:v>0.57675436090935839</c:v>
                </c:pt>
                <c:pt idx="8">
                  <c:v>0.51333142978455071</c:v>
                </c:pt>
                <c:pt idx="9">
                  <c:v>0.47266589017058036</c:v>
                </c:pt>
                <c:pt idx="10">
                  <c:v>0.44169230305630108</c:v>
                </c:pt>
                <c:pt idx="11">
                  <c:v>0.42392110149697448</c:v>
                </c:pt>
                <c:pt idx="12">
                  <c:v>0.40787465887344521</c:v>
                </c:pt>
                <c:pt idx="13">
                  <c:v>0.40085336121566206</c:v>
                </c:pt>
                <c:pt idx="14">
                  <c:v>0.40009247706803552</c:v>
                </c:pt>
                <c:pt idx="15">
                  <c:v>0.40001002155705639</c:v>
                </c:pt>
                <c:pt idx="16">
                  <c:v>0.4000000001497756</c:v>
                </c:pt>
                <c:pt idx="17">
                  <c:v>0.4</c:v>
                </c:pt>
              </c:numCache>
            </c:numRef>
          </c:yVal>
          <c:smooth val="1"/>
          <c:extLst>
            <c:ext xmlns:c16="http://schemas.microsoft.com/office/drawing/2014/chart" uri="{C3380CC4-5D6E-409C-BE32-E72D297353CC}">
              <c16:uniqueId val="{00000001-5381-4ECF-9CFE-ABB1C56DED3E}"/>
            </c:ext>
          </c:extLst>
        </c:ser>
        <c:dLbls>
          <c:showLegendKey val="0"/>
          <c:showVal val="0"/>
          <c:showCatName val="0"/>
          <c:showSerName val="0"/>
          <c:showPercent val="0"/>
          <c:showBubbleSize val="0"/>
        </c:dLbls>
        <c:axId val="61272576"/>
        <c:axId val="61273152"/>
      </c:scatterChart>
      <c:valAx>
        <c:axId val="61272576"/>
        <c:scaling>
          <c:orientation val="minMax"/>
          <c:max val="500"/>
        </c:scaling>
        <c:delete val="0"/>
        <c:axPos val="b"/>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50" b="0" i="0" u="none" strike="noStrike" baseline="0">
                <a:solidFill>
                  <a:srgbClr val="000000"/>
                </a:solidFill>
                <a:latin typeface="Arial"/>
                <a:ea typeface="Arial"/>
                <a:cs typeface="Arial"/>
              </a:defRPr>
            </a:pPr>
            <a:endParaRPr lang="en-US"/>
          </a:p>
        </c:txPr>
        <c:crossAx val="61273152"/>
        <c:crosses val="autoZero"/>
        <c:crossBetween val="midCat"/>
        <c:majorUnit val="50"/>
      </c:valAx>
      <c:valAx>
        <c:axId val="61273152"/>
        <c:scaling>
          <c:orientation val="minMax"/>
          <c:max val="1"/>
        </c:scaling>
        <c:delete val="0"/>
        <c:axPos val="l"/>
        <c:majorGridlines>
          <c:spPr>
            <a:ln w="3175">
              <a:solidFill>
                <a:srgbClr val="000000"/>
              </a:solidFill>
              <a:prstDash val="solid"/>
            </a:ln>
          </c:spPr>
        </c:majorGridlines>
        <c:numFmt formatCode="0.0" sourceLinked="0"/>
        <c:majorTickMark val="out"/>
        <c:minorTickMark val="none"/>
        <c:tickLblPos val="nextTo"/>
        <c:spPr>
          <a:ln w="3175">
            <a:solidFill>
              <a:srgbClr val="000000"/>
            </a:solidFill>
            <a:prstDash val="solid"/>
          </a:ln>
        </c:spPr>
        <c:txPr>
          <a:bodyPr rot="0" vert="horz"/>
          <a:lstStyle/>
          <a:p>
            <a:pPr>
              <a:defRPr sz="1050" b="0" i="0" u="none" strike="noStrike" baseline="0">
                <a:solidFill>
                  <a:srgbClr val="000000"/>
                </a:solidFill>
                <a:latin typeface="Arial"/>
                <a:ea typeface="Arial"/>
                <a:cs typeface="Arial"/>
              </a:defRPr>
            </a:pPr>
            <a:endParaRPr lang="en-US"/>
          </a:p>
        </c:txPr>
        <c:crossAx val="61272576"/>
        <c:crosses val="autoZero"/>
        <c:crossBetween val="midCat"/>
      </c:valAx>
      <c:spPr>
        <a:solidFill>
          <a:srgbClr val="FFFFFF"/>
        </a:solidFill>
        <a:ln w="12700">
          <a:solidFill>
            <a:srgbClr val="808080"/>
          </a:solidFill>
          <a:prstDash val="solid"/>
        </a:ln>
      </c:spPr>
    </c:plotArea>
    <c:legend>
      <c:legendPos val="r"/>
      <c:layout>
        <c:manualLayout>
          <c:xMode val="edge"/>
          <c:yMode val="edge"/>
          <c:x val="0.75868725868725873"/>
          <c:y val="0.12413817238362446"/>
          <c:w val="0.18339768339768336"/>
          <c:h val="0.13333357468247503"/>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4276725</xdr:colOff>
      <xdr:row>0</xdr:row>
      <xdr:rowOff>0</xdr:rowOff>
    </xdr:from>
    <xdr:to>
      <xdr:col>0</xdr:col>
      <xdr:colOff>4276725</xdr:colOff>
      <xdr:row>2</xdr:row>
      <xdr:rowOff>123825</xdr:rowOff>
    </xdr:to>
    <xdr:pic>
      <xdr:nvPicPr>
        <xdr:cNvPr id="1157" name="Picture 1" descr="ImagePSS">
          <a:extLst>
            <a:ext uri="{FF2B5EF4-FFF2-40B4-BE49-F238E27FC236}">
              <a16:creationId xmlns:a16="http://schemas.microsoft.com/office/drawing/2014/main" id="{00000000-0008-0000-0000-000085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6725" y="0"/>
          <a:ext cx="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4276725</xdr:colOff>
      <xdr:row>0</xdr:row>
      <xdr:rowOff>114300</xdr:rowOff>
    </xdr:from>
    <xdr:to>
      <xdr:col>0</xdr:col>
      <xdr:colOff>5457825</xdr:colOff>
      <xdr:row>3</xdr:row>
      <xdr:rowOff>57150</xdr:rowOff>
    </xdr:to>
    <xdr:pic>
      <xdr:nvPicPr>
        <xdr:cNvPr id="1158" name="Picture 2" descr="ImagePSS">
          <a:extLst>
            <a:ext uri="{FF2B5EF4-FFF2-40B4-BE49-F238E27FC236}">
              <a16:creationId xmlns:a16="http://schemas.microsoft.com/office/drawing/2014/main" id="{00000000-0008-0000-0000-000086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6725" y="114300"/>
          <a:ext cx="118110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4276725</xdr:colOff>
      <xdr:row>0</xdr:row>
      <xdr:rowOff>0</xdr:rowOff>
    </xdr:from>
    <xdr:to>
      <xdr:col>0</xdr:col>
      <xdr:colOff>4276725</xdr:colOff>
      <xdr:row>2</xdr:row>
      <xdr:rowOff>123825</xdr:rowOff>
    </xdr:to>
    <xdr:pic>
      <xdr:nvPicPr>
        <xdr:cNvPr id="1160" name="Picture 4" descr="ImagePSS">
          <a:extLst>
            <a:ext uri="{FF2B5EF4-FFF2-40B4-BE49-F238E27FC236}">
              <a16:creationId xmlns:a16="http://schemas.microsoft.com/office/drawing/2014/main" id="{00000000-0008-0000-0000-000088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6725" y="0"/>
          <a:ext cx="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4276725</xdr:colOff>
      <xdr:row>0</xdr:row>
      <xdr:rowOff>114300</xdr:rowOff>
    </xdr:from>
    <xdr:to>
      <xdr:col>0</xdr:col>
      <xdr:colOff>5457825</xdr:colOff>
      <xdr:row>3</xdr:row>
      <xdr:rowOff>57150</xdr:rowOff>
    </xdr:to>
    <xdr:pic>
      <xdr:nvPicPr>
        <xdr:cNvPr id="1161" name="Picture 5" descr="ImagePSS">
          <a:extLst>
            <a:ext uri="{FF2B5EF4-FFF2-40B4-BE49-F238E27FC236}">
              <a16:creationId xmlns:a16="http://schemas.microsoft.com/office/drawing/2014/main" id="{00000000-0008-0000-0000-000089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6725" y="114300"/>
          <a:ext cx="118110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2</xdr:col>
      <xdr:colOff>0</xdr:colOff>
      <xdr:row>0</xdr:row>
      <xdr:rowOff>0</xdr:rowOff>
    </xdr:from>
    <xdr:ext cx="0" cy="447675"/>
    <xdr:pic>
      <xdr:nvPicPr>
        <xdr:cNvPr id="14" name="Picture 1" descr="ImagePSS">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6725" y="0"/>
          <a:ext cx="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0</xdr:row>
      <xdr:rowOff>0</xdr:rowOff>
    </xdr:from>
    <xdr:ext cx="0" cy="447675"/>
    <xdr:pic>
      <xdr:nvPicPr>
        <xdr:cNvPr id="17" name="Picture 4" descr="ImagePSS">
          <a:extLst>
            <a:ext uri="{FF2B5EF4-FFF2-40B4-BE49-F238E27FC236}">
              <a16:creationId xmlns:a16="http://schemas.microsoft.com/office/drawing/2014/main" id="{00000000-0008-0000-0000-00001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6725" y="0"/>
          <a:ext cx="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95249</xdr:colOff>
      <xdr:row>0</xdr:row>
      <xdr:rowOff>66674</xdr:rowOff>
    </xdr:from>
    <xdr:to>
      <xdr:col>0</xdr:col>
      <xdr:colOff>1362940</xdr:colOff>
      <xdr:row>3</xdr:row>
      <xdr:rowOff>142874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5249" y="66674"/>
          <a:ext cx="1267691" cy="5810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259080</xdr:colOff>
      <xdr:row>1</xdr:row>
      <xdr:rowOff>45720</xdr:rowOff>
    </xdr:from>
    <xdr:to>
      <xdr:col>10</xdr:col>
      <xdr:colOff>45720</xdr:colOff>
      <xdr:row>27</xdr:row>
      <xdr:rowOff>99060</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259080" y="213360"/>
          <a:ext cx="5882640" cy="4411980"/>
        </a:xfrm>
        <a:prstGeom prst="rect">
          <a:avLst/>
        </a:prstGeom>
        <a:ln w="12700">
          <a:solidFill>
            <a:schemeClr val="tx1"/>
          </a:solidFill>
        </a:ln>
      </xdr:spPr>
    </xdr:pic>
    <xdr:clientData/>
  </xdr:twoCellAnchor>
  <xdr:twoCellAnchor editAs="oneCell">
    <xdr:from>
      <xdr:col>11</xdr:col>
      <xdr:colOff>144780</xdr:colOff>
      <xdr:row>1</xdr:row>
      <xdr:rowOff>45719</xdr:rowOff>
    </xdr:from>
    <xdr:to>
      <xdr:col>20</xdr:col>
      <xdr:colOff>518160</xdr:colOff>
      <xdr:row>27</xdr:row>
      <xdr:rowOff>81914</xdr:rowOff>
    </xdr:to>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2"/>
        <a:stretch>
          <a:fillRect/>
        </a:stretch>
      </xdr:blipFill>
      <xdr:spPr>
        <a:xfrm>
          <a:off x="6850380" y="213359"/>
          <a:ext cx="5859780" cy="4394835"/>
        </a:xfrm>
        <a:prstGeom prst="rect">
          <a:avLst/>
        </a:prstGeom>
        <a:ln w="12700">
          <a:solidFill>
            <a:schemeClr val="tx1"/>
          </a:solidFill>
        </a:ln>
      </xdr:spPr>
    </xdr:pic>
    <xdr:clientData/>
  </xdr:twoCellAnchor>
  <xdr:twoCellAnchor editAs="oneCell">
    <xdr:from>
      <xdr:col>0</xdr:col>
      <xdr:colOff>243840</xdr:colOff>
      <xdr:row>29</xdr:row>
      <xdr:rowOff>106680</xdr:rowOff>
    </xdr:from>
    <xdr:to>
      <xdr:col>10</xdr:col>
      <xdr:colOff>45720</xdr:colOff>
      <xdr:row>56</xdr:row>
      <xdr:rowOff>3810</xdr:rowOff>
    </xdr:to>
    <xdr:pic>
      <xdr:nvPicPr>
        <xdr:cNvPr id="6" name="Picture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3"/>
        <a:stretch>
          <a:fillRect/>
        </a:stretch>
      </xdr:blipFill>
      <xdr:spPr>
        <a:xfrm>
          <a:off x="243840" y="4968240"/>
          <a:ext cx="5897880" cy="4423410"/>
        </a:xfrm>
        <a:prstGeom prst="rect">
          <a:avLst/>
        </a:prstGeom>
        <a:ln w="12700">
          <a:solidFill>
            <a:schemeClr val="tx1"/>
          </a:solid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219075</xdr:colOff>
      <xdr:row>67</xdr:row>
      <xdr:rowOff>133350</xdr:rowOff>
    </xdr:from>
    <xdr:to>
      <xdr:col>6</xdr:col>
      <xdr:colOff>266700</xdr:colOff>
      <xdr:row>93</xdr:row>
      <xdr:rowOff>66675</xdr:rowOff>
    </xdr:to>
    <xdr:graphicFrame macro="">
      <xdr:nvGraphicFramePr>
        <xdr:cNvPr id="2072" name="Chart 2">
          <a:extLst>
            <a:ext uri="{FF2B5EF4-FFF2-40B4-BE49-F238E27FC236}">
              <a16:creationId xmlns:a16="http://schemas.microsoft.com/office/drawing/2014/main" id="{00000000-0008-0000-0400-0000180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ook4"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rogram%20files/qualcomm/eudora/attach/VT%20P%20Index%20--%20Changing%20version%2012-2-0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rogram%20files/qualcomm/eudora/attach/P%20Index%20evaluation/VT/VT%20P%20Index%20--%20Pathway%20mode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rogram%20files/qualcomm/eudora/attach/VT%20P%20Index%20--%20Pathway%20mode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os"/>
      <sheetName val="Chart1"/>
      <sheetName val="Chart7"/>
      <sheetName val="Pathway model 6-5-03"/>
    </sheetNames>
    <sheetDataSet>
      <sheetData sheetId="0" refreshError="1"/>
      <sheetData sheetId="1" refreshError="1"/>
      <sheetData sheetId="2" refreshError="1"/>
      <sheetData sheetId="3">
        <row r="162">
          <cell r="B162" t="str">
            <v>Cornwall / Addison</v>
          </cell>
          <cell r="C162" t="str">
            <v>43.95 / 73.22</v>
          </cell>
          <cell r="D162">
            <v>1.9803166822284473</v>
          </cell>
          <cell r="E162">
            <v>1.18</v>
          </cell>
        </row>
        <row r="163">
          <cell r="B163" t="str">
            <v>Dorset / Bennington</v>
          </cell>
          <cell r="C163" t="str">
            <v>43.23 / 73.08</v>
          </cell>
          <cell r="D163">
            <v>2.2323569872393403</v>
          </cell>
          <cell r="E163">
            <v>1.73</v>
          </cell>
        </row>
        <row r="164">
          <cell r="B164" t="str">
            <v>Readsboro / Bennington</v>
          </cell>
          <cell r="C164" t="str">
            <v>42.75 / 72.93</v>
          </cell>
          <cell r="D164">
            <v>4.5727312480547777</v>
          </cell>
          <cell r="E164">
            <v>2.39</v>
          </cell>
        </row>
        <row r="165">
          <cell r="B165" t="str">
            <v>W Burke / Caledonia</v>
          </cell>
          <cell r="C165" t="str">
            <v>44.65 / 71.98</v>
          </cell>
          <cell r="D165">
            <v>5.2208348895113605</v>
          </cell>
          <cell r="E165">
            <v>1.1299999999999999</v>
          </cell>
        </row>
        <row r="166">
          <cell r="B166" t="str">
            <v>St Johnsbury / Caledonia</v>
          </cell>
          <cell r="C166" t="str">
            <v>44.42 / 72.02</v>
          </cell>
          <cell r="D166">
            <v>3.0244836601307195</v>
          </cell>
          <cell r="E166">
            <v>1.03</v>
          </cell>
        </row>
        <row r="167">
          <cell r="B167" t="str">
            <v>Burlington / Chittenden</v>
          </cell>
          <cell r="C167" t="str">
            <v>44.47 / 73.15</v>
          </cell>
          <cell r="D167">
            <v>1.8182907718643013</v>
          </cell>
          <cell r="E167">
            <v>0.92</v>
          </cell>
        </row>
        <row r="168">
          <cell r="B168" t="str">
            <v>Enosburg Falls / Franklin</v>
          </cell>
          <cell r="C168" t="str">
            <v>44.92 / 72.82</v>
          </cell>
          <cell r="D168">
            <v>1.8722994086523501</v>
          </cell>
          <cell r="E168">
            <v>1.08</v>
          </cell>
        </row>
        <row r="169">
          <cell r="B169" t="str">
            <v>Mt Mansfield / Lamoille</v>
          </cell>
          <cell r="C169" t="str">
            <v>44.53 / 72.82</v>
          </cell>
          <cell r="D169">
            <v>14.708352085278557</v>
          </cell>
          <cell r="E169">
            <v>3.07</v>
          </cell>
        </row>
        <row r="170">
          <cell r="B170" t="str">
            <v>Chelsea / Orange</v>
          </cell>
          <cell r="C170" t="str">
            <v>43.98 / 72.45</v>
          </cell>
          <cell r="D170">
            <v>3.6185786647992537</v>
          </cell>
          <cell r="E170">
            <v>1</v>
          </cell>
        </row>
        <row r="171">
          <cell r="B171" t="str">
            <v>Newport / Orleans</v>
          </cell>
          <cell r="C171" t="str">
            <v>44.93 / 72.20</v>
          </cell>
          <cell r="D171">
            <v>4.1406621537503892</v>
          </cell>
          <cell r="E171">
            <v>1.02</v>
          </cell>
        </row>
        <row r="172">
          <cell r="B172" t="str">
            <v>Rutland / Rutland</v>
          </cell>
          <cell r="C172" t="str">
            <v>43.60 / 72.97</v>
          </cell>
          <cell r="D172">
            <v>1.5482475879240587</v>
          </cell>
          <cell r="E172">
            <v>1.33</v>
          </cell>
        </row>
        <row r="173">
          <cell r="B173" t="str">
            <v>Waterbury / Washington</v>
          </cell>
          <cell r="C173" t="str">
            <v>44.32 / 72.75</v>
          </cell>
          <cell r="D173">
            <v>3.6005757858699039</v>
          </cell>
          <cell r="E173">
            <v>1.32</v>
          </cell>
        </row>
        <row r="174">
          <cell r="B174" t="str">
            <v>Montpelier / Washington</v>
          </cell>
          <cell r="C174" t="str">
            <v>44.20 / 72.57</v>
          </cell>
          <cell r="D174">
            <v>3.2405182072829133</v>
          </cell>
          <cell r="E174">
            <v>1.1200000000000001</v>
          </cell>
        </row>
        <row r="175">
          <cell r="B175" t="str">
            <v>Vernon / Windham</v>
          </cell>
          <cell r="C175" t="str">
            <v>42.77 / 72.52</v>
          </cell>
          <cell r="D175">
            <v>2.4483915343915346</v>
          </cell>
          <cell r="E175">
            <v>2.41</v>
          </cell>
        </row>
        <row r="176">
          <cell r="B176" t="str">
            <v>Rochester / Windsor</v>
          </cell>
          <cell r="C176" t="str">
            <v>43.85 / 72.80</v>
          </cell>
          <cell r="D176">
            <v>3.2405182072829133</v>
          </cell>
          <cell r="E176">
            <v>1.75</v>
          </cell>
        </row>
        <row r="177">
          <cell r="B177" t="str">
            <v>Cavendish / Windsor</v>
          </cell>
          <cell r="C177" t="str">
            <v>43.38 / 72.60</v>
          </cell>
          <cell r="D177">
            <v>4.4287082166199818</v>
          </cell>
          <cell r="E177">
            <v>1.91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HSG"/>
      <sheetName val="VT P Index  Draft 5   12-2-03"/>
      <sheetName val="PA P Index"/>
      <sheetName val="NY P Index"/>
      <sheetName val="Manure rate calculator"/>
      <sheetName val="VT P Index  Draft 5 9-10-03"/>
      <sheetName val="Manure meth&amp;time"/>
      <sheetName val="Pathway model 6-11-03"/>
      <sheetName val="New matrix version 5-22-03"/>
      <sheetName val="RUNOFF"/>
      <sheetName val="Soil test - Al"/>
      <sheetName val="JDay to MDay"/>
      <sheetName val="RCN 30-yr runoff and precip"/>
      <sheetName val="1081 RCN 85 0_001 RO2 prob stat"/>
      <sheetName val="1081 RCN 85 0_001 RO prob stats"/>
      <sheetName val="Sediment delivery factors"/>
      <sheetName val="DRP day 2 only"/>
      <sheetName val="P Ind 4.12 VT 19 F"/>
      <sheetName val="TP load"/>
      <sheetName val="RUSLE2"/>
      <sheetName val="Intro, Contacts"/>
      <sheetName val="PI Interpretation"/>
      <sheetName val="Supplemental Data"/>
    </sheetNames>
    <sheetDataSet>
      <sheetData sheetId="0"/>
      <sheetData sheetId="1"/>
      <sheetData sheetId="2">
        <row r="35">
          <cell r="C35">
            <v>150</v>
          </cell>
        </row>
        <row r="122">
          <cell r="D122">
            <v>100</v>
          </cell>
        </row>
        <row r="123">
          <cell r="D123">
            <v>50</v>
          </cell>
        </row>
        <row r="124">
          <cell r="D124">
            <v>50</v>
          </cell>
        </row>
        <row r="125">
          <cell r="D125">
            <v>0</v>
          </cell>
        </row>
        <row r="126">
          <cell r="D126">
            <v>0</v>
          </cell>
        </row>
        <row r="127">
          <cell r="D127">
            <v>0</v>
          </cell>
        </row>
        <row r="450">
          <cell r="A450" t="str">
            <v>Adams    (A)</v>
          </cell>
          <cell r="B450" t="str">
            <v>Adams    (A)</v>
          </cell>
          <cell r="C450" t="str">
            <v>Adams    (A)</v>
          </cell>
          <cell r="D450" t="str">
            <v>Adams    (A)</v>
          </cell>
          <cell r="E450" t="str">
            <v>Agawam    (B)</v>
          </cell>
        </row>
        <row r="451">
          <cell r="A451" t="str">
            <v>Adams variant    (A)</v>
          </cell>
          <cell r="B451" t="str">
            <v>Adams variant    (A)</v>
          </cell>
          <cell r="C451" t="str">
            <v>Adams variant    (A)</v>
          </cell>
          <cell r="D451" t="str">
            <v>Adams variant    (A)</v>
          </cell>
          <cell r="E451" t="str">
            <v>Belgrade    (B)</v>
          </cell>
        </row>
        <row r="452">
          <cell r="A452" t="str">
            <v>Adrian    (D)</v>
          </cell>
          <cell r="B452" t="str">
            <v>Agawam    (B)</v>
          </cell>
          <cell r="C452" t="str">
            <v>Agawam    (B)</v>
          </cell>
          <cell r="D452" t="str">
            <v>Adamant    (C)</v>
          </cell>
          <cell r="E452" t="str">
            <v>Buckland    (C)</v>
          </cell>
        </row>
        <row r="453">
          <cell r="A453" t="str">
            <v>Amenia    (C)</v>
          </cell>
          <cell r="B453" t="str">
            <v>Belgrade    (B)</v>
          </cell>
          <cell r="C453" t="str">
            <v>Amenia    (C)</v>
          </cell>
          <cell r="D453" t="str">
            <v>Allagash    (B)</v>
          </cell>
          <cell r="E453" t="str">
            <v>Cabot    (D)</v>
          </cell>
        </row>
        <row r="454">
          <cell r="A454" t="str">
            <v>Belgrade    (B)</v>
          </cell>
          <cell r="B454" t="str">
            <v>Berkshire    (B)</v>
          </cell>
          <cell r="C454" t="str">
            <v>Au Gres    (B)</v>
          </cell>
          <cell r="D454" t="str">
            <v>Berkshire    (B)</v>
          </cell>
          <cell r="E454" t="str">
            <v>Colrain    (B)</v>
          </cell>
        </row>
        <row r="455">
          <cell r="A455" t="str">
            <v>Benson    (D)</v>
          </cell>
          <cell r="B455" t="str">
            <v>Brayton    (D)</v>
          </cell>
          <cell r="C455" t="str">
            <v>Balch    (D)</v>
          </cell>
          <cell r="D455" t="str">
            <v>Boothbay    (C)</v>
          </cell>
          <cell r="E455" t="str">
            <v>Glover    (D)</v>
          </cell>
        </row>
        <row r="456">
          <cell r="A456" t="str">
            <v>Berkshire    (B)</v>
          </cell>
          <cell r="B456" t="str">
            <v>Buckland    (C)</v>
          </cell>
          <cell r="C456" t="str">
            <v>Belgrade    (B)</v>
          </cell>
          <cell r="D456" t="str">
            <v>Buckland    (C)</v>
          </cell>
          <cell r="E456" t="str">
            <v>Hadley    (B)</v>
          </cell>
        </row>
        <row r="457">
          <cell r="A457" t="str">
            <v>Birdsall    (D)</v>
          </cell>
          <cell r="B457" t="str">
            <v>Bucksport    (D)</v>
          </cell>
          <cell r="C457" t="str">
            <v>Benson    (D)</v>
          </cell>
          <cell r="D457" t="str">
            <v>Buxton    (D)</v>
          </cell>
          <cell r="E457" t="str">
            <v>Hartland    (B)</v>
          </cell>
        </row>
        <row r="458">
          <cell r="A458" t="str">
            <v>Bomoseen    (C)</v>
          </cell>
          <cell r="B458" t="str">
            <v>Cabot    (D)</v>
          </cell>
          <cell r="C458" t="str">
            <v>Berkshire    (B)</v>
          </cell>
          <cell r="D458" t="str">
            <v>Cabot    (D)</v>
          </cell>
          <cell r="E458" t="str">
            <v>Limerick    (C)</v>
          </cell>
        </row>
        <row r="459">
          <cell r="A459" t="str">
            <v>Brayton    (D)</v>
          </cell>
          <cell r="B459" t="str">
            <v>Colonel    (C)</v>
          </cell>
          <cell r="C459" t="str">
            <v>Binghamville    (C)</v>
          </cell>
          <cell r="D459" t="str">
            <v>Colonel    (C)</v>
          </cell>
          <cell r="E459" t="str">
            <v>Limerick variant    (C)</v>
          </cell>
        </row>
        <row r="460">
          <cell r="A460" t="str">
            <v>Cabot    (D)</v>
          </cell>
          <cell r="B460" t="str">
            <v>Colton    (A)</v>
          </cell>
          <cell r="C460" t="str">
            <v>Birdsall    (D)</v>
          </cell>
          <cell r="D460" t="str">
            <v>Colton    (A)</v>
          </cell>
          <cell r="E460" t="str">
            <v>Merrimac    (A)</v>
          </cell>
        </row>
        <row r="461">
          <cell r="A461" t="str">
            <v>Canandaigua    (D)</v>
          </cell>
          <cell r="B461" t="str">
            <v>Croghan    (B)</v>
          </cell>
          <cell r="C461" t="str">
            <v>Buckland    (C)</v>
          </cell>
          <cell r="D461" t="str">
            <v>Croghan    (B)</v>
          </cell>
          <cell r="E461" t="str">
            <v>Ninigret    (B)</v>
          </cell>
        </row>
        <row r="462">
          <cell r="A462" t="str">
            <v>Carlisle    (D)</v>
          </cell>
          <cell r="B462" t="str">
            <v>Deerfield    (B)</v>
          </cell>
          <cell r="C462" t="str">
            <v>Buxton    (D)</v>
          </cell>
          <cell r="D462" t="str">
            <v>Dummerston    (B)</v>
          </cell>
          <cell r="E462" t="str">
            <v>Peacham    (D)</v>
          </cell>
        </row>
        <row r="463">
          <cell r="A463" t="str">
            <v>Castile    (B)</v>
          </cell>
          <cell r="B463" t="str">
            <v>Dummerston    (B)</v>
          </cell>
          <cell r="C463" t="str">
            <v>Cabot    (D)</v>
          </cell>
          <cell r="D463" t="str">
            <v>Duxbury    (B)</v>
          </cell>
          <cell r="E463" t="str">
            <v>Pomfret    (A)</v>
          </cell>
        </row>
        <row r="464">
          <cell r="A464" t="str">
            <v>Colton    (A)</v>
          </cell>
          <cell r="B464" t="str">
            <v>Eldridge    (C)</v>
          </cell>
          <cell r="C464" t="str">
            <v>Calais    (C)</v>
          </cell>
          <cell r="D464" t="str">
            <v>Glebe    (C)</v>
          </cell>
          <cell r="E464" t="str">
            <v>Raynham    (C)</v>
          </cell>
        </row>
        <row r="465">
          <cell r="A465" t="str">
            <v>Copake    (B)</v>
          </cell>
          <cell r="B465" t="str">
            <v>Fullam    (C)</v>
          </cell>
          <cell r="C465" t="str">
            <v>Canandaigua    (D)</v>
          </cell>
          <cell r="D465" t="str">
            <v>Glover    (D)</v>
          </cell>
          <cell r="E465" t="str">
            <v>Raynham variant    (C)</v>
          </cell>
        </row>
        <row r="466">
          <cell r="A466" t="str">
            <v>Deerfield    (B)</v>
          </cell>
          <cell r="B466" t="str">
            <v>Glebe    (C)</v>
          </cell>
          <cell r="C466" t="str">
            <v>Carlisle    (D)</v>
          </cell>
          <cell r="D466" t="str">
            <v>Grange    (C)</v>
          </cell>
          <cell r="E466" t="str">
            <v>Saco    (D)</v>
          </cell>
        </row>
        <row r="467">
          <cell r="A467" t="str">
            <v>Dutchess    (B)</v>
          </cell>
          <cell r="B467" t="str">
            <v>Glover    (D)</v>
          </cell>
          <cell r="C467" t="str">
            <v>Colton    (A)</v>
          </cell>
          <cell r="D467" t="str">
            <v>Hamlin    (B)</v>
          </cell>
          <cell r="E467" t="str">
            <v>Stowe    (C)</v>
          </cell>
        </row>
        <row r="468">
          <cell r="A468" t="str">
            <v>Duxbury    (B)</v>
          </cell>
          <cell r="B468" t="str">
            <v>Grange    (C)</v>
          </cell>
          <cell r="C468" t="str">
            <v>Copake    (B)</v>
          </cell>
          <cell r="D468" t="str">
            <v>Hogback    (D)</v>
          </cell>
          <cell r="E468" t="str">
            <v>Tunbridge    (C)</v>
          </cell>
        </row>
        <row r="469">
          <cell r="A469" t="str">
            <v>Eldridge    (C)</v>
          </cell>
          <cell r="B469" t="str">
            <v>Hadley    (B)</v>
          </cell>
          <cell r="C469" t="str">
            <v>Covington    (D)</v>
          </cell>
          <cell r="D469" t="str">
            <v>Houghtonville    (B)</v>
          </cell>
          <cell r="E469" t="str">
            <v>Vershire    (C)</v>
          </cell>
        </row>
        <row r="470">
          <cell r="A470" t="str">
            <v>Elmridge    (C)</v>
          </cell>
          <cell r="B470" t="str">
            <v>Hinckley    (A)</v>
          </cell>
          <cell r="C470" t="str">
            <v>Deerfield    (B)</v>
          </cell>
          <cell r="D470" t="str">
            <v>Hubbardton    (D)</v>
          </cell>
          <cell r="E470" t="str">
            <v>Walpole    (C)</v>
          </cell>
        </row>
        <row r="471">
          <cell r="A471" t="str">
            <v>Elvers    (D)</v>
          </cell>
          <cell r="B471" t="str">
            <v>Hitchcock    (B)</v>
          </cell>
          <cell r="C471" t="str">
            <v>Duane    (B)</v>
          </cell>
          <cell r="D471" t="str">
            <v>Lamoine    (D)</v>
          </cell>
          <cell r="E471" t="str">
            <v>Windsor    (A)</v>
          </cell>
        </row>
        <row r="472">
          <cell r="A472" t="str">
            <v>Enosburg    (C)</v>
          </cell>
          <cell r="B472" t="str">
            <v>Hogback    (D)</v>
          </cell>
          <cell r="C472" t="str">
            <v>Dutchess    (B)</v>
          </cell>
          <cell r="D472" t="str">
            <v>Limerick    (C)</v>
          </cell>
          <cell r="E472" t="str">
            <v>Winooski    (B)</v>
          </cell>
        </row>
        <row r="473">
          <cell r="A473" t="str">
            <v>Farmington    (D)</v>
          </cell>
          <cell r="B473" t="str">
            <v>Houghtonville    (B)</v>
          </cell>
          <cell r="C473" t="str">
            <v>Eldridge    (C)</v>
          </cell>
          <cell r="D473" t="str">
            <v>Limerick variant    (C)</v>
          </cell>
          <cell r="E473" t="str">
            <v>Woodstock    (D)</v>
          </cell>
        </row>
        <row r="474">
          <cell r="A474" t="str">
            <v>Farmington variant    (C)</v>
          </cell>
          <cell r="B474" t="str">
            <v>Hubbardton    (D)</v>
          </cell>
          <cell r="C474" t="str">
            <v>Elmwood    (C)</v>
          </cell>
          <cell r="D474" t="str">
            <v>Londonderry    (D)</v>
          </cell>
          <cell r="E474" t="str">
            <v>Other (HydrGrp A, Clay)</v>
          </cell>
        </row>
        <row r="475">
          <cell r="A475" t="str">
            <v>Fredon    (C)</v>
          </cell>
          <cell r="B475" t="str">
            <v>Limerick    (C)</v>
          </cell>
          <cell r="C475" t="str">
            <v>Elmwood variant    (C)</v>
          </cell>
          <cell r="D475" t="str">
            <v>Lyman    (D)</v>
          </cell>
          <cell r="E475" t="str">
            <v>Other (HydrGrp A, Non-clay)</v>
          </cell>
        </row>
        <row r="476">
          <cell r="A476" t="str">
            <v>Galoo    (D)</v>
          </cell>
          <cell r="B476" t="str">
            <v>Limerick variant    (C)</v>
          </cell>
          <cell r="C476" t="str">
            <v>Enosburg    (C)</v>
          </cell>
          <cell r="D476" t="str">
            <v>Machias    (B)</v>
          </cell>
          <cell r="E476" t="str">
            <v>Other (HydrGrp B, Clay)</v>
          </cell>
        </row>
        <row r="477">
          <cell r="A477" t="str">
            <v>Galway    (C)</v>
          </cell>
          <cell r="B477" t="str">
            <v>Londonderry    (D)</v>
          </cell>
          <cell r="C477" t="str">
            <v>Farmington    (D)</v>
          </cell>
          <cell r="D477" t="str">
            <v>Markey    (D)</v>
          </cell>
          <cell r="E477" t="str">
            <v>Other (HydrGrp B, Non-clay)</v>
          </cell>
        </row>
        <row r="478">
          <cell r="A478" t="str">
            <v>Georgia    (C)</v>
          </cell>
          <cell r="B478" t="str">
            <v>Lupton    (D)</v>
          </cell>
          <cell r="C478" t="str">
            <v>Farmington variant    (C)</v>
          </cell>
          <cell r="D478" t="str">
            <v>Marlow    (C)</v>
          </cell>
          <cell r="E478" t="str">
            <v>Other (HydrGrp C, Clay)</v>
          </cell>
        </row>
        <row r="479">
          <cell r="A479" t="str">
            <v>Glebe    (C)</v>
          </cell>
          <cell r="B479" t="str">
            <v>Lyman    (D)</v>
          </cell>
          <cell r="C479" t="str">
            <v>Georgia    (C)</v>
          </cell>
          <cell r="D479" t="str">
            <v>Mundal    (C)</v>
          </cell>
          <cell r="E479" t="str">
            <v>Other (HydrGrp C, Non-clay)</v>
          </cell>
        </row>
        <row r="480">
          <cell r="A480" t="str">
            <v>Groton    (A)</v>
          </cell>
          <cell r="B480" t="str">
            <v>Macomber    (C)</v>
          </cell>
          <cell r="C480" t="str">
            <v>Glover    (D)</v>
          </cell>
          <cell r="D480" t="str">
            <v>Nicholville    (B)</v>
          </cell>
          <cell r="E480" t="str">
            <v>Other (HydrGrp D, Clay)</v>
          </cell>
        </row>
        <row r="481">
          <cell r="A481" t="str">
            <v>Hamlin    (B)</v>
          </cell>
          <cell r="B481" t="str">
            <v>Markey    (D)</v>
          </cell>
          <cell r="C481" t="str">
            <v>Groton    (A)</v>
          </cell>
          <cell r="D481" t="str">
            <v>Ondawa    (B)</v>
          </cell>
          <cell r="E481" t="str">
            <v>Other (HydrGrp D, Non-clay)</v>
          </cell>
        </row>
        <row r="482">
          <cell r="A482" t="str">
            <v>Hartland    (B)</v>
          </cell>
          <cell r="B482" t="str">
            <v>Marlow    (C)</v>
          </cell>
          <cell r="C482" t="str">
            <v>Hadley    (B)</v>
          </cell>
          <cell r="D482" t="str">
            <v>Ondawa variant    (B)</v>
          </cell>
        </row>
        <row r="483">
          <cell r="A483" t="str">
            <v>Hero    (B)</v>
          </cell>
          <cell r="B483" t="str">
            <v>Monadnock    (B)</v>
          </cell>
          <cell r="C483" t="str">
            <v>Hartland    (B)</v>
          </cell>
          <cell r="D483" t="str">
            <v>Peacham    (D)</v>
          </cell>
        </row>
        <row r="484">
          <cell r="A484" t="str">
            <v>Hinckley    (A)</v>
          </cell>
          <cell r="B484" t="str">
            <v>Mundal    (C)</v>
          </cell>
          <cell r="C484" t="str">
            <v>Hinesburg    (C)</v>
          </cell>
          <cell r="D484" t="str">
            <v>Peru    (C)</v>
          </cell>
        </row>
        <row r="485">
          <cell r="A485" t="str">
            <v>Hogback    (D)</v>
          </cell>
          <cell r="B485" t="str">
            <v>Nicholville    (B)</v>
          </cell>
          <cell r="C485" t="str">
            <v>Kars    (A)</v>
          </cell>
          <cell r="D485" t="str">
            <v>Podunk    (B)</v>
          </cell>
        </row>
        <row r="486">
          <cell r="A486" t="str">
            <v>Houghtonville    (B)</v>
          </cell>
          <cell r="B486" t="str">
            <v>Ninigret    (B)</v>
          </cell>
          <cell r="C486" t="str">
            <v>Kendaia    (C)</v>
          </cell>
          <cell r="D486" t="str">
            <v>Podunk variant    (B)</v>
          </cell>
        </row>
        <row r="487">
          <cell r="A487" t="str">
            <v>Hubbardton    (D)</v>
          </cell>
          <cell r="B487" t="str">
            <v>Ondawa    (B)</v>
          </cell>
          <cell r="C487" t="str">
            <v>Kingsbury    (D)</v>
          </cell>
          <cell r="D487" t="str">
            <v>Potsdam    (C)</v>
          </cell>
        </row>
        <row r="488">
          <cell r="A488" t="str">
            <v>Killington    (D)</v>
          </cell>
          <cell r="B488" t="str">
            <v>Ondawa variant    (B)</v>
          </cell>
          <cell r="C488" t="str">
            <v>Limerick    (C)</v>
          </cell>
          <cell r="D488" t="str">
            <v>Rawsonville    (C)</v>
          </cell>
        </row>
        <row r="489">
          <cell r="A489" t="str">
            <v>Kingsbury    (D)</v>
          </cell>
          <cell r="B489" t="str">
            <v>Peru    (C)</v>
          </cell>
          <cell r="C489" t="str">
            <v>Limerick variant    (C)</v>
          </cell>
          <cell r="D489" t="str">
            <v>Ricker    (D)</v>
          </cell>
        </row>
        <row r="490">
          <cell r="A490" t="str">
            <v>Limerick    (C)</v>
          </cell>
          <cell r="B490" t="str">
            <v>Podunk    (B)</v>
          </cell>
          <cell r="C490" t="str">
            <v>Livingston    (D)</v>
          </cell>
          <cell r="D490" t="str">
            <v>Rifle    (D)</v>
          </cell>
        </row>
        <row r="491">
          <cell r="A491" t="str">
            <v>Limerick variant    (C)</v>
          </cell>
          <cell r="B491" t="str">
            <v>Podunk variant    (B)</v>
          </cell>
          <cell r="C491" t="str">
            <v>Lordstown    (C)</v>
          </cell>
          <cell r="D491" t="str">
            <v>Rumney    (C)</v>
          </cell>
        </row>
        <row r="492">
          <cell r="A492" t="str">
            <v>Linwood    (D)</v>
          </cell>
          <cell r="B492" t="str">
            <v>Pomfret    (A)</v>
          </cell>
          <cell r="C492" t="str">
            <v>Lyman    (D)</v>
          </cell>
          <cell r="D492" t="str">
            <v>Rumney variant    (C)</v>
          </cell>
        </row>
        <row r="493">
          <cell r="A493" t="str">
            <v>Livingston    (D)</v>
          </cell>
          <cell r="B493" t="str">
            <v>Pondicherry    (D)</v>
          </cell>
          <cell r="C493" t="str">
            <v>Lyons    (D)</v>
          </cell>
          <cell r="D493" t="str">
            <v>Salmon    (B)</v>
          </cell>
        </row>
        <row r="494">
          <cell r="A494" t="str">
            <v>Londonderry    (D)</v>
          </cell>
          <cell r="B494" t="str">
            <v>Quonset    (A)</v>
          </cell>
          <cell r="C494" t="str">
            <v>Marlow    (C)</v>
          </cell>
          <cell r="D494" t="str">
            <v>Salmon variant    (C)</v>
          </cell>
        </row>
        <row r="495">
          <cell r="A495" t="str">
            <v>Lyman    (D)</v>
          </cell>
          <cell r="B495" t="str">
            <v>Rawsonville    (C)</v>
          </cell>
          <cell r="C495" t="str">
            <v>Massena    (C)</v>
          </cell>
          <cell r="D495" t="str">
            <v>Scantic    (D)</v>
          </cell>
        </row>
        <row r="496">
          <cell r="A496" t="str">
            <v>Lyme    (C)</v>
          </cell>
          <cell r="B496" t="str">
            <v>Raynham    (C)</v>
          </cell>
          <cell r="C496" t="str">
            <v>Melrose    (C)</v>
          </cell>
          <cell r="D496" t="str">
            <v>Scantic variant    (D)</v>
          </cell>
        </row>
        <row r="497">
          <cell r="A497" t="str">
            <v>Lyons    (D)</v>
          </cell>
          <cell r="B497" t="str">
            <v>Raynham variant    (C)</v>
          </cell>
          <cell r="C497" t="str">
            <v>Missisquoi    (A)</v>
          </cell>
          <cell r="D497" t="str">
            <v>Searsport    (D)</v>
          </cell>
        </row>
        <row r="498">
          <cell r="A498" t="str">
            <v>Macomber    (C)</v>
          </cell>
          <cell r="B498" t="str">
            <v>Ricker    (D)</v>
          </cell>
          <cell r="C498" t="str">
            <v>Muck and peat    (D)</v>
          </cell>
          <cell r="D498" t="str">
            <v>Sisk    (C)</v>
          </cell>
        </row>
        <row r="499">
          <cell r="A499" t="str">
            <v>Mansfield    (D)</v>
          </cell>
          <cell r="B499" t="str">
            <v>Rumney    (C)</v>
          </cell>
          <cell r="C499" t="str">
            <v>Munson    (D)</v>
          </cell>
          <cell r="D499" t="str">
            <v>Stetson    (A)</v>
          </cell>
        </row>
        <row r="500">
          <cell r="A500" t="str">
            <v>Marlow    (C)</v>
          </cell>
          <cell r="B500" t="str">
            <v>Rumney variant    (C)</v>
          </cell>
          <cell r="C500" t="str">
            <v>Nassau    (D)</v>
          </cell>
          <cell r="D500" t="str">
            <v>Stratton    (D)</v>
          </cell>
        </row>
        <row r="501">
          <cell r="A501" t="str">
            <v>Massena    (C)</v>
          </cell>
          <cell r="B501" t="str">
            <v>Saco    (D)</v>
          </cell>
          <cell r="C501" t="str">
            <v>Nellis    (B)</v>
          </cell>
          <cell r="D501" t="str">
            <v>Sunday    (A)</v>
          </cell>
        </row>
        <row r="502">
          <cell r="A502" t="str">
            <v>Middlebury    (B)</v>
          </cell>
          <cell r="B502" t="str">
            <v>Sheepscot    (B)</v>
          </cell>
          <cell r="C502" t="str">
            <v>Ondawa    (B)</v>
          </cell>
          <cell r="D502" t="str">
            <v>Sunny    (C)</v>
          </cell>
        </row>
        <row r="503">
          <cell r="A503" t="str">
            <v>Monadnock    (B)</v>
          </cell>
          <cell r="B503" t="str">
            <v>Shelburne    (C)</v>
          </cell>
          <cell r="C503" t="str">
            <v>Ondawa variant    (B)</v>
          </cell>
          <cell r="D503" t="str">
            <v>Swanville    (C)</v>
          </cell>
        </row>
        <row r="504">
          <cell r="A504" t="str">
            <v>Mundal    (C)</v>
          </cell>
          <cell r="B504" t="str">
            <v>Skerry    (C)</v>
          </cell>
          <cell r="C504" t="str">
            <v>Palatine    (C)</v>
          </cell>
          <cell r="D504" t="str">
            <v>Taconic    (D)</v>
          </cell>
        </row>
        <row r="505">
          <cell r="A505" t="str">
            <v>Nellis    (B)</v>
          </cell>
          <cell r="B505" t="str">
            <v>Stratton    (D)</v>
          </cell>
          <cell r="C505" t="str">
            <v>Panton    (D)</v>
          </cell>
          <cell r="D505" t="str">
            <v>Teel    (B)</v>
          </cell>
        </row>
        <row r="506">
          <cell r="A506" t="str">
            <v>Ninigret    (B)</v>
          </cell>
          <cell r="B506" t="str">
            <v>Taconic    (D)</v>
          </cell>
          <cell r="C506" t="str">
            <v>Peacham    (D)</v>
          </cell>
          <cell r="D506" t="str">
            <v>Tunbridge    (C)</v>
          </cell>
        </row>
        <row r="507">
          <cell r="A507" t="str">
            <v>Occum    (B)</v>
          </cell>
          <cell r="B507" t="str">
            <v>Teago    (A)</v>
          </cell>
          <cell r="C507" t="str">
            <v>Peru    (C)</v>
          </cell>
          <cell r="D507" t="str">
            <v>Vershire    (C)</v>
          </cell>
        </row>
        <row r="508">
          <cell r="A508" t="str">
            <v>Pawling    (B)</v>
          </cell>
          <cell r="B508" t="str">
            <v>Tunbridge    (C)</v>
          </cell>
          <cell r="C508" t="str">
            <v>Podunk    (B)</v>
          </cell>
          <cell r="D508" t="str">
            <v>Waitsfield    (B)</v>
          </cell>
        </row>
        <row r="509">
          <cell r="A509" t="str">
            <v>Paxton    (C)</v>
          </cell>
          <cell r="B509" t="str">
            <v>Unadilla    (B)</v>
          </cell>
          <cell r="C509" t="str">
            <v>Podunk variant    (B)</v>
          </cell>
          <cell r="D509" t="str">
            <v>Walpole    (C)</v>
          </cell>
        </row>
        <row r="510">
          <cell r="A510" t="str">
            <v>Peacham    (D)</v>
          </cell>
          <cell r="B510" t="str">
            <v>Vershire    (C)</v>
          </cell>
          <cell r="C510" t="str">
            <v>Raynham    (C)</v>
          </cell>
          <cell r="D510" t="str">
            <v>Weider    (B)</v>
          </cell>
        </row>
        <row r="511">
          <cell r="A511" t="str">
            <v>Peru    (C)</v>
          </cell>
          <cell r="B511" t="str">
            <v>Walpole    (C)</v>
          </cell>
          <cell r="C511" t="str">
            <v>Raynham variant    (C)</v>
          </cell>
          <cell r="D511" t="str">
            <v>Other (HydrGrp A, Clay)</v>
          </cell>
        </row>
        <row r="512">
          <cell r="A512" t="str">
            <v>Pinnebog    (D)</v>
          </cell>
          <cell r="B512" t="str">
            <v>Warwick    (A)</v>
          </cell>
          <cell r="C512" t="str">
            <v>Rumney    (C)</v>
          </cell>
          <cell r="D512" t="str">
            <v>Other (HydrGrp A, Non-clay)</v>
          </cell>
        </row>
        <row r="513">
          <cell r="A513" t="str">
            <v>Pittsfield    (B)</v>
          </cell>
          <cell r="B513" t="str">
            <v>Westbury    (C)</v>
          </cell>
          <cell r="C513" t="str">
            <v>Rumney variant    (C)</v>
          </cell>
          <cell r="D513" t="str">
            <v>Other (HydrGrp B, Clay)</v>
          </cell>
        </row>
        <row r="514">
          <cell r="A514" t="str">
            <v>Pittstown    (C)</v>
          </cell>
          <cell r="B514" t="str">
            <v>Wilmington    (D)</v>
          </cell>
          <cell r="C514" t="str">
            <v>Salmon    (B)</v>
          </cell>
          <cell r="D514" t="str">
            <v>Other (HydrGrp B, Non-clay)</v>
          </cell>
        </row>
        <row r="515">
          <cell r="A515" t="str">
            <v>Pootatuck    (B)</v>
          </cell>
          <cell r="B515" t="str">
            <v>Windsor    (A)</v>
          </cell>
          <cell r="C515" t="str">
            <v>Salmon variant    (C)</v>
          </cell>
          <cell r="D515" t="str">
            <v>Other (HydrGrp C, Clay)</v>
          </cell>
        </row>
        <row r="516">
          <cell r="A516" t="str">
            <v>Quonset    (A)</v>
          </cell>
          <cell r="B516" t="str">
            <v>Winooski    (B)</v>
          </cell>
          <cell r="C516" t="str">
            <v>Scantic    (D)</v>
          </cell>
          <cell r="D516" t="str">
            <v>Other (HydrGrp C, Non-clay)</v>
          </cell>
        </row>
        <row r="517">
          <cell r="A517" t="str">
            <v>Rawsonville    (C)</v>
          </cell>
          <cell r="B517" t="str">
            <v>Wonsqueak    (D)</v>
          </cell>
          <cell r="C517" t="str">
            <v>Scantic variant    (D)</v>
          </cell>
          <cell r="D517" t="str">
            <v>Other (HydrGrp D, Clay)</v>
          </cell>
        </row>
        <row r="518">
          <cell r="A518" t="str">
            <v>Raynham    (C)</v>
          </cell>
          <cell r="B518" t="str">
            <v>Woodstock    (D)</v>
          </cell>
          <cell r="C518" t="str">
            <v>Scarboro    (D)</v>
          </cell>
          <cell r="D518" t="str">
            <v>Other (HydrGrp D, Non-clay)</v>
          </cell>
        </row>
        <row r="519">
          <cell r="A519" t="str">
            <v>Raynham variant    (C)</v>
          </cell>
          <cell r="B519" t="str">
            <v>Worden    (C)</v>
          </cell>
          <cell r="C519" t="str">
            <v>St. Albans    (B)</v>
          </cell>
        </row>
        <row r="520">
          <cell r="A520" t="str">
            <v>Ricker    (D)</v>
          </cell>
          <cell r="B520" t="str">
            <v>Other (HydrGrp A, Clay)</v>
          </cell>
          <cell r="C520" t="str">
            <v>Stetson    (A)</v>
          </cell>
        </row>
        <row r="521">
          <cell r="A521" t="str">
            <v>Rippowam    (C)</v>
          </cell>
          <cell r="B521" t="str">
            <v>Other (HydrGrp A, Non-clay)</v>
          </cell>
          <cell r="C521" t="str">
            <v>Stockbridge    (C)</v>
          </cell>
        </row>
        <row r="522">
          <cell r="A522" t="str">
            <v>Saco    (D)</v>
          </cell>
          <cell r="B522" t="str">
            <v>Other (HydrGrp B, Clay)</v>
          </cell>
          <cell r="C522" t="str">
            <v>Stowe    (C)</v>
          </cell>
        </row>
        <row r="523">
          <cell r="A523" t="str">
            <v>Scarboro    (D)</v>
          </cell>
          <cell r="B523" t="str">
            <v>Other (HydrGrp B, Non-clay)</v>
          </cell>
          <cell r="C523" t="str">
            <v>Swanton    (D)</v>
          </cell>
        </row>
        <row r="524">
          <cell r="A524" t="str">
            <v>Sheepscot    (B)</v>
          </cell>
          <cell r="B524" t="str">
            <v>Other (HydrGrp C, Clay)</v>
          </cell>
          <cell r="C524" t="str">
            <v>Tunbridge    (C)</v>
          </cell>
        </row>
        <row r="525">
          <cell r="A525" t="str">
            <v>Stockbridge    (C)</v>
          </cell>
          <cell r="B525" t="str">
            <v>Other (HydrGrp C, Non-clay)</v>
          </cell>
          <cell r="C525" t="str">
            <v>Vergennes    (D)</v>
          </cell>
        </row>
        <row r="526">
          <cell r="A526" t="str">
            <v>Stratton    (D)</v>
          </cell>
          <cell r="B526" t="str">
            <v>Other (HydrGrp D, Clay)</v>
          </cell>
          <cell r="C526" t="str">
            <v>Vergennes variant    (D)</v>
          </cell>
        </row>
        <row r="527">
          <cell r="A527" t="str">
            <v>Sudbury    (B)</v>
          </cell>
          <cell r="B527" t="str">
            <v>Other (HydrGrp D, Non-clay)</v>
          </cell>
          <cell r="C527" t="str">
            <v>Wallkill    (D)</v>
          </cell>
        </row>
        <row r="528">
          <cell r="A528" t="str">
            <v>Sunapee    (B)</v>
          </cell>
          <cell r="C528" t="str">
            <v>Walpole    (C)</v>
          </cell>
        </row>
        <row r="529">
          <cell r="A529" t="str">
            <v>Taconic    (D)</v>
          </cell>
          <cell r="C529" t="str">
            <v>Wareham    (C)</v>
          </cell>
        </row>
        <row r="530">
          <cell r="A530" t="str">
            <v>Teel    (B)</v>
          </cell>
          <cell r="C530" t="str">
            <v>Westbury    (C)</v>
          </cell>
        </row>
        <row r="531">
          <cell r="A531" t="str">
            <v>Tioga    (B)</v>
          </cell>
          <cell r="C531" t="str">
            <v>Whatley    (D)</v>
          </cell>
        </row>
        <row r="532">
          <cell r="A532" t="str">
            <v>Tisbury    (B)</v>
          </cell>
          <cell r="C532" t="str">
            <v>Windsor    (A)</v>
          </cell>
        </row>
        <row r="533">
          <cell r="A533" t="str">
            <v>Tunbridge    (C)</v>
          </cell>
          <cell r="C533" t="str">
            <v>Winooski    (B)</v>
          </cell>
        </row>
        <row r="534">
          <cell r="A534" t="str">
            <v>Vergennes    (D)</v>
          </cell>
          <cell r="C534" t="str">
            <v>Woodstock    (D)</v>
          </cell>
        </row>
        <row r="535">
          <cell r="A535" t="str">
            <v>Vergennes variant    (D)</v>
          </cell>
          <cell r="C535" t="str">
            <v>Other (HydrGrp A, Clay)</v>
          </cell>
        </row>
        <row r="536">
          <cell r="A536" t="str">
            <v>Walpole    (C)</v>
          </cell>
          <cell r="C536" t="str">
            <v>Other (HydrGrp A, Non-clay)</v>
          </cell>
        </row>
        <row r="537">
          <cell r="A537" t="str">
            <v>Wappinger    (B)</v>
          </cell>
          <cell r="C537" t="str">
            <v>Other (HydrGrp B, Clay)</v>
          </cell>
        </row>
        <row r="538">
          <cell r="A538" t="str">
            <v>Warwick    (A)</v>
          </cell>
          <cell r="C538" t="str">
            <v>Other (HydrGrp B, Non-clay)</v>
          </cell>
        </row>
        <row r="539">
          <cell r="A539" t="str">
            <v>Wilmington    (D)</v>
          </cell>
          <cell r="C539" t="str">
            <v>Other (HydrGrp C, Clay)</v>
          </cell>
        </row>
        <row r="540">
          <cell r="A540" t="str">
            <v>Windsor    (A)</v>
          </cell>
          <cell r="C540" t="str">
            <v>Other (HydrGrp C, Non-clay)</v>
          </cell>
        </row>
        <row r="541">
          <cell r="A541" t="str">
            <v>Other (HydrGrp A, Clay)</v>
          </cell>
          <cell r="C541" t="str">
            <v>Other (HydrGrp D, Clay)</v>
          </cell>
        </row>
        <row r="542">
          <cell r="A542" t="str">
            <v>Other (HydrGrp A, Non-clay)</v>
          </cell>
          <cell r="C542" t="str">
            <v>Other (HydrGrp D, Non-clay)</v>
          </cell>
        </row>
        <row r="543">
          <cell r="A543" t="str">
            <v>Other (HydrGrp B, Clay)</v>
          </cell>
        </row>
        <row r="544">
          <cell r="A544" t="str">
            <v>Other (HydrGrp B, Non-clay)</v>
          </cell>
        </row>
        <row r="545">
          <cell r="A545" t="str">
            <v>Other (HydrGrp C, Clay)</v>
          </cell>
        </row>
        <row r="546">
          <cell r="A546" t="str">
            <v>Other (HydrGrp C, Non-clay)</v>
          </cell>
        </row>
        <row r="547">
          <cell r="A547" t="str">
            <v>Other (HydrGrp D, Clay)</v>
          </cell>
        </row>
        <row r="548">
          <cell r="A548" t="str">
            <v>Other (HydrGrp D, Non-clay)</v>
          </cell>
        </row>
      </sheetData>
      <sheetData sheetId="3"/>
      <sheetData sheetId="4"/>
      <sheetData sheetId="5"/>
      <sheetData sheetId="6">
        <row r="32">
          <cell r="C32">
            <v>13.707000000000001</v>
          </cell>
        </row>
        <row r="33">
          <cell r="C33">
            <v>420.12</v>
          </cell>
        </row>
        <row r="47">
          <cell r="B47" t="str">
            <v>May - Sept</v>
          </cell>
        </row>
        <row r="48">
          <cell r="B48" t="str">
            <v>Oct - Dec 15</v>
          </cell>
        </row>
        <row r="49">
          <cell r="B49" t="str">
            <v>Dec 15 - Mar</v>
          </cell>
        </row>
        <row r="50">
          <cell r="B50" t="str">
            <v>April</v>
          </cell>
        </row>
        <row r="51">
          <cell r="B51" t="str">
            <v>None applied</v>
          </cell>
        </row>
        <row r="54">
          <cell r="B54" t="str">
            <v>Inject / subsurf. band</v>
          </cell>
        </row>
        <row r="55">
          <cell r="B55" t="str">
            <v>Moldboard</v>
          </cell>
        </row>
        <row r="56">
          <cell r="B56" t="str">
            <v>Chisel</v>
          </cell>
        </row>
        <row r="57">
          <cell r="B57" t="str">
            <v>Disk</v>
          </cell>
        </row>
        <row r="58">
          <cell r="B58" t="str">
            <v>Not incorporated</v>
          </cell>
        </row>
        <row r="59">
          <cell r="B59" t="str">
            <v>None applied</v>
          </cell>
        </row>
        <row r="62">
          <cell r="B62" t="str">
            <v>&lt; 2 days</v>
          </cell>
        </row>
        <row r="63">
          <cell r="B63" t="str">
            <v>2 - 5 days</v>
          </cell>
        </row>
        <row r="64">
          <cell r="B64" t="str">
            <v>5 - 10 days</v>
          </cell>
        </row>
        <row r="65">
          <cell r="B65" t="str">
            <v>&gt; 10 days</v>
          </cell>
        </row>
        <row r="66">
          <cell r="B66" t="str">
            <v>Not incorporated</v>
          </cell>
        </row>
        <row r="67">
          <cell r="B67" t="str">
            <v>None applied</v>
          </cell>
        </row>
        <row r="219">
          <cell r="B219" t="str">
            <v>ADAMANT</v>
          </cell>
        </row>
        <row r="220">
          <cell r="B220" t="str">
            <v>ADAMS</v>
          </cell>
        </row>
        <row r="221">
          <cell r="B221" t="str">
            <v>ADAMS VARIANT</v>
          </cell>
        </row>
        <row r="222">
          <cell r="B222" t="str">
            <v>ADRIAN</v>
          </cell>
        </row>
        <row r="223">
          <cell r="B223" t="str">
            <v>AGAWAM</v>
          </cell>
        </row>
        <row r="224">
          <cell r="B224" t="str">
            <v>ALLAGASH</v>
          </cell>
        </row>
        <row r="225">
          <cell r="B225" t="str">
            <v>AMENIA</v>
          </cell>
        </row>
        <row r="226">
          <cell r="B226" t="str">
            <v>AU GRES</v>
          </cell>
        </row>
        <row r="227">
          <cell r="B227" t="str">
            <v>BALCH</v>
          </cell>
        </row>
        <row r="228">
          <cell r="B228" t="str">
            <v>BELGRADE</v>
          </cell>
        </row>
        <row r="229">
          <cell r="B229" t="str">
            <v>BENSON</v>
          </cell>
        </row>
        <row r="230">
          <cell r="B230" t="str">
            <v>BERKSHIRE</v>
          </cell>
        </row>
        <row r="231">
          <cell r="B231" t="str">
            <v>BIDDEFORD</v>
          </cell>
        </row>
        <row r="232">
          <cell r="B232" t="str">
            <v>BINGHAMVILLE</v>
          </cell>
        </row>
        <row r="233">
          <cell r="B233" t="str">
            <v>BIRDSALL</v>
          </cell>
        </row>
        <row r="234">
          <cell r="B234" t="str">
            <v>BOMOSEEN</v>
          </cell>
        </row>
        <row r="235">
          <cell r="B235" t="str">
            <v>BOOTHBAY</v>
          </cell>
        </row>
        <row r="236">
          <cell r="B236" t="str">
            <v>BRAYTON</v>
          </cell>
        </row>
        <row r="237">
          <cell r="B237" t="str">
            <v>BUCKLAND</v>
          </cell>
        </row>
        <row r="238">
          <cell r="B238" t="str">
            <v>BUCKSPORT</v>
          </cell>
        </row>
        <row r="239">
          <cell r="B239" t="str">
            <v>BUXTON</v>
          </cell>
        </row>
        <row r="240">
          <cell r="B240" t="str">
            <v>CABOT</v>
          </cell>
        </row>
        <row r="241">
          <cell r="B241" t="str">
            <v>CALAIS</v>
          </cell>
        </row>
        <row r="242">
          <cell r="B242" t="str">
            <v>CANANDAIGUA</v>
          </cell>
        </row>
        <row r="243">
          <cell r="B243" t="str">
            <v>CARBONDALE</v>
          </cell>
        </row>
        <row r="244">
          <cell r="B244" t="str">
            <v>CARLISLE</v>
          </cell>
        </row>
        <row r="245">
          <cell r="B245" t="str">
            <v>CASTILE</v>
          </cell>
        </row>
        <row r="246">
          <cell r="B246" t="str">
            <v>CHARLES</v>
          </cell>
        </row>
        <row r="247">
          <cell r="B247" t="str">
            <v>COLONEL</v>
          </cell>
        </row>
        <row r="248">
          <cell r="B248" t="str">
            <v>COLRAIN</v>
          </cell>
        </row>
        <row r="249">
          <cell r="B249" t="str">
            <v>COLTON</v>
          </cell>
        </row>
        <row r="250">
          <cell r="B250" t="str">
            <v>COPAKE</v>
          </cell>
        </row>
        <row r="251">
          <cell r="B251" t="str">
            <v>CORNISH</v>
          </cell>
        </row>
        <row r="252">
          <cell r="B252" t="str">
            <v>COVINGTON</v>
          </cell>
        </row>
        <row r="253">
          <cell r="B253" t="str">
            <v>CROGHAN</v>
          </cell>
        </row>
        <row r="254">
          <cell r="B254" t="str">
            <v>DEERFIELD</v>
          </cell>
        </row>
        <row r="255">
          <cell r="B255" t="str">
            <v>DIXFIELD</v>
          </cell>
        </row>
        <row r="256">
          <cell r="B256" t="str">
            <v>DUANE</v>
          </cell>
        </row>
        <row r="257">
          <cell r="B257" t="str">
            <v>DUMMERSTON</v>
          </cell>
        </row>
        <row r="258">
          <cell r="B258" t="str">
            <v>DUTCHESS</v>
          </cell>
        </row>
        <row r="259">
          <cell r="B259" t="str">
            <v>DUXBURY</v>
          </cell>
        </row>
        <row r="260">
          <cell r="B260" t="str">
            <v>ELDRIDGE</v>
          </cell>
        </row>
        <row r="261">
          <cell r="B261" t="str">
            <v>ELMRIDGE</v>
          </cell>
        </row>
        <row r="262">
          <cell r="B262" t="str">
            <v>ELMWOOD</v>
          </cell>
        </row>
        <row r="263">
          <cell r="B263" t="str">
            <v>ELMWOOD VARIANT</v>
          </cell>
        </row>
        <row r="264">
          <cell r="B264" t="str">
            <v>ELVERS</v>
          </cell>
        </row>
        <row r="265">
          <cell r="B265" t="str">
            <v>ENOSBURG</v>
          </cell>
        </row>
        <row r="266">
          <cell r="B266" t="str">
            <v>FARMINGTON</v>
          </cell>
        </row>
        <row r="267">
          <cell r="B267" t="str">
            <v>FARMINGTON VARIANT</v>
          </cell>
        </row>
        <row r="268">
          <cell r="B268" t="str">
            <v>FREDON</v>
          </cell>
        </row>
        <row r="269">
          <cell r="B269" t="str">
            <v>FRYEBURG</v>
          </cell>
        </row>
        <row r="270">
          <cell r="B270" t="str">
            <v>FULLAM</v>
          </cell>
        </row>
        <row r="271">
          <cell r="B271" t="str">
            <v>GALOO</v>
          </cell>
        </row>
        <row r="272">
          <cell r="B272" t="str">
            <v>GALWAY</v>
          </cell>
        </row>
        <row r="273">
          <cell r="B273" t="str">
            <v>GEORGIA</v>
          </cell>
        </row>
        <row r="274">
          <cell r="B274" t="str">
            <v>GLEBE</v>
          </cell>
        </row>
        <row r="275">
          <cell r="B275" t="str">
            <v>GLOVER</v>
          </cell>
        </row>
        <row r="276">
          <cell r="B276" t="str">
            <v>GRANGE</v>
          </cell>
        </row>
        <row r="277">
          <cell r="B277" t="str">
            <v>GROTON</v>
          </cell>
        </row>
        <row r="278">
          <cell r="B278" t="str">
            <v>HADLEY</v>
          </cell>
        </row>
        <row r="279">
          <cell r="B279" t="str">
            <v>HAMLIN</v>
          </cell>
        </row>
        <row r="280">
          <cell r="B280" t="str">
            <v>HARTLAND</v>
          </cell>
        </row>
        <row r="281">
          <cell r="B281" t="str">
            <v>HERO</v>
          </cell>
        </row>
        <row r="282">
          <cell r="B282" t="str">
            <v>HINCKLEY</v>
          </cell>
        </row>
        <row r="283">
          <cell r="B283" t="str">
            <v>HINESBURG</v>
          </cell>
        </row>
        <row r="284">
          <cell r="B284" t="str">
            <v>HITCHCOCK</v>
          </cell>
        </row>
        <row r="285">
          <cell r="B285" t="str">
            <v>HOGBACK</v>
          </cell>
        </row>
        <row r="286">
          <cell r="B286" t="str">
            <v>HOUGHTONVILLE</v>
          </cell>
        </row>
        <row r="287">
          <cell r="B287" t="str">
            <v>HUBBARDTON</v>
          </cell>
        </row>
        <row r="288">
          <cell r="B288" t="str">
            <v>IRASBURG</v>
          </cell>
        </row>
        <row r="289">
          <cell r="B289" t="str">
            <v>KARS</v>
          </cell>
        </row>
        <row r="290">
          <cell r="B290" t="str">
            <v>KENDAIA</v>
          </cell>
        </row>
        <row r="291">
          <cell r="B291" t="str">
            <v>KILLINGTON</v>
          </cell>
        </row>
        <row r="292">
          <cell r="B292" t="str">
            <v>KINGSBURY</v>
          </cell>
        </row>
        <row r="293">
          <cell r="B293" t="str">
            <v>LAMOINE</v>
          </cell>
        </row>
        <row r="294">
          <cell r="B294" t="str">
            <v>LIMERICK</v>
          </cell>
        </row>
        <row r="295">
          <cell r="B295" t="str">
            <v>LIMERICK VARIANT</v>
          </cell>
        </row>
        <row r="296">
          <cell r="B296" t="str">
            <v>LINWOOD</v>
          </cell>
        </row>
        <row r="297">
          <cell r="B297" t="str">
            <v>LIVINGSTON</v>
          </cell>
        </row>
        <row r="298">
          <cell r="B298" t="str">
            <v>LONDONDERRY</v>
          </cell>
        </row>
        <row r="299">
          <cell r="B299" t="str">
            <v>LORDSTOWN</v>
          </cell>
        </row>
        <row r="300">
          <cell r="B300" t="str">
            <v>LOVEWELL</v>
          </cell>
        </row>
        <row r="301">
          <cell r="B301" t="str">
            <v>LUPTON</v>
          </cell>
        </row>
        <row r="302">
          <cell r="B302" t="str">
            <v>LYMAN</v>
          </cell>
        </row>
        <row r="303">
          <cell r="B303" t="str">
            <v>LYME</v>
          </cell>
        </row>
        <row r="304">
          <cell r="B304" t="str">
            <v>LYONS</v>
          </cell>
        </row>
        <row r="305">
          <cell r="B305" t="str">
            <v>MACHIAS</v>
          </cell>
        </row>
        <row r="306">
          <cell r="B306" t="str">
            <v>MACOMBER</v>
          </cell>
        </row>
        <row r="307">
          <cell r="B307" t="str">
            <v>MADAWASKA</v>
          </cell>
        </row>
        <row r="308">
          <cell r="B308" t="str">
            <v>MANSFIELD</v>
          </cell>
        </row>
        <row r="309">
          <cell r="B309" t="str">
            <v>MARKEY</v>
          </cell>
        </row>
        <row r="310">
          <cell r="B310" t="str">
            <v>MARLOW</v>
          </cell>
        </row>
        <row r="311">
          <cell r="B311" t="str">
            <v>MASSENA</v>
          </cell>
        </row>
        <row r="312">
          <cell r="B312" t="str">
            <v>MEDOMAK</v>
          </cell>
        </row>
        <row r="313">
          <cell r="B313" t="str">
            <v>MELROSE</v>
          </cell>
        </row>
        <row r="314">
          <cell r="B314" t="str">
            <v>MERRIMAC</v>
          </cell>
        </row>
        <row r="315">
          <cell r="B315" t="str">
            <v>MIDDLEBURY</v>
          </cell>
        </row>
        <row r="316">
          <cell r="B316" t="str">
            <v>MISSISQUOI</v>
          </cell>
        </row>
        <row r="317">
          <cell r="B317" t="str">
            <v>MONADNOCK</v>
          </cell>
        </row>
        <row r="318">
          <cell r="B318" t="str">
            <v>MOOSILAUKE</v>
          </cell>
        </row>
        <row r="319">
          <cell r="B319" t="str">
            <v>MUCK AND PEAT</v>
          </cell>
        </row>
        <row r="320">
          <cell r="B320" t="str">
            <v>MUNDAL</v>
          </cell>
        </row>
        <row r="321">
          <cell r="B321" t="str">
            <v>MUNSON</v>
          </cell>
        </row>
        <row r="322">
          <cell r="B322" t="str">
            <v>NASMITH</v>
          </cell>
        </row>
        <row r="323">
          <cell r="B323" t="str">
            <v>NASSAU</v>
          </cell>
        </row>
        <row r="324">
          <cell r="B324" t="str">
            <v>NELLIS</v>
          </cell>
        </row>
        <row r="325">
          <cell r="B325" t="str">
            <v>NICHOLVILLE</v>
          </cell>
        </row>
        <row r="326">
          <cell r="B326" t="str">
            <v>NINIGRET</v>
          </cell>
        </row>
        <row r="327">
          <cell r="B327" t="str">
            <v>OCCUM</v>
          </cell>
        </row>
        <row r="328">
          <cell r="B328" t="str">
            <v>ONDAWA</v>
          </cell>
        </row>
        <row r="329">
          <cell r="B329" t="str">
            <v>ONDAWA VARIANT</v>
          </cell>
        </row>
        <row r="330">
          <cell r="B330" t="str">
            <v>PALATINE</v>
          </cell>
        </row>
        <row r="331">
          <cell r="B331" t="str">
            <v>PANTON</v>
          </cell>
        </row>
        <row r="332">
          <cell r="B332" t="str">
            <v>PAWLING</v>
          </cell>
        </row>
        <row r="333">
          <cell r="B333" t="str">
            <v>PAXTON</v>
          </cell>
        </row>
        <row r="334">
          <cell r="B334" t="str">
            <v>PEACHAM</v>
          </cell>
        </row>
        <row r="335">
          <cell r="B335" t="str">
            <v>PERU</v>
          </cell>
        </row>
        <row r="336">
          <cell r="B336" t="str">
            <v>PINNEBOG</v>
          </cell>
        </row>
        <row r="337">
          <cell r="B337" t="str">
            <v>PITTSFIELD</v>
          </cell>
        </row>
        <row r="338">
          <cell r="B338" t="str">
            <v>PITTSTOWN</v>
          </cell>
        </row>
        <row r="339">
          <cell r="B339" t="str">
            <v>PODUNK</v>
          </cell>
        </row>
        <row r="340">
          <cell r="B340" t="str">
            <v>PODUNK VARIANT</v>
          </cell>
        </row>
        <row r="341">
          <cell r="B341" t="str">
            <v>POMFRET</v>
          </cell>
        </row>
        <row r="342">
          <cell r="B342" t="str">
            <v>PONDICHERRY</v>
          </cell>
        </row>
        <row r="343">
          <cell r="B343" t="str">
            <v>POOTATUCK</v>
          </cell>
        </row>
        <row r="344">
          <cell r="B344" t="str">
            <v>POTSDAM</v>
          </cell>
        </row>
        <row r="345">
          <cell r="B345" t="str">
            <v>QUONSET</v>
          </cell>
        </row>
        <row r="346">
          <cell r="B346" t="str">
            <v>RAWSONVILLE</v>
          </cell>
        </row>
        <row r="347">
          <cell r="B347" t="str">
            <v>RAYNHAM</v>
          </cell>
        </row>
        <row r="348">
          <cell r="B348" t="str">
            <v>RAYNHAM VARIANT</v>
          </cell>
        </row>
        <row r="349">
          <cell r="B349" t="str">
            <v>RICKER</v>
          </cell>
        </row>
        <row r="350">
          <cell r="B350" t="str">
            <v>RIFLE</v>
          </cell>
        </row>
        <row r="351">
          <cell r="B351" t="str">
            <v>RIPPOWAM</v>
          </cell>
        </row>
        <row r="352">
          <cell r="B352" t="str">
            <v>ROUNDABOUT</v>
          </cell>
        </row>
        <row r="353">
          <cell r="B353" t="str">
            <v>RUMNEY</v>
          </cell>
        </row>
        <row r="354">
          <cell r="B354" t="str">
            <v>RUMNEY VARIANT</v>
          </cell>
        </row>
        <row r="355">
          <cell r="B355" t="str">
            <v>SACO</v>
          </cell>
        </row>
        <row r="356">
          <cell r="B356" t="str">
            <v>SALMON</v>
          </cell>
        </row>
        <row r="357">
          <cell r="B357" t="str">
            <v>SALMON VARIANT</v>
          </cell>
        </row>
        <row r="358">
          <cell r="B358" t="str">
            <v>SCANTIC</v>
          </cell>
        </row>
        <row r="359">
          <cell r="B359" t="str">
            <v>SCANTIC VARIANT</v>
          </cell>
        </row>
        <row r="360">
          <cell r="B360" t="str">
            <v>SCARBORO</v>
          </cell>
        </row>
        <row r="361">
          <cell r="B361" t="str">
            <v>SEARSPORT</v>
          </cell>
        </row>
        <row r="362">
          <cell r="B362" t="str">
            <v>SHEEPSCOT</v>
          </cell>
        </row>
        <row r="363">
          <cell r="B363" t="str">
            <v>SHELBURNE</v>
          </cell>
        </row>
        <row r="364">
          <cell r="B364" t="str">
            <v>SISK</v>
          </cell>
        </row>
        <row r="365">
          <cell r="B365" t="str">
            <v>SKERRY</v>
          </cell>
        </row>
        <row r="366">
          <cell r="B366" t="str">
            <v>ST. ALBANS</v>
          </cell>
        </row>
        <row r="367">
          <cell r="B367" t="str">
            <v>STETSON</v>
          </cell>
        </row>
        <row r="368">
          <cell r="B368" t="str">
            <v>STOCKBRIDGE</v>
          </cell>
        </row>
        <row r="369">
          <cell r="B369" t="str">
            <v>STOWE</v>
          </cell>
        </row>
        <row r="370">
          <cell r="B370" t="str">
            <v>STRATTON</v>
          </cell>
        </row>
        <row r="371">
          <cell r="B371" t="str">
            <v>SUDBURY</v>
          </cell>
        </row>
        <row r="372">
          <cell r="B372" t="str">
            <v>SUNAPEE</v>
          </cell>
        </row>
        <row r="373">
          <cell r="B373" t="str">
            <v>SUNDAY</v>
          </cell>
        </row>
        <row r="374">
          <cell r="B374" t="str">
            <v>SUNNY</v>
          </cell>
        </row>
        <row r="375">
          <cell r="B375" t="str">
            <v>SWANTON</v>
          </cell>
        </row>
        <row r="376">
          <cell r="B376" t="str">
            <v>SWANVILLE</v>
          </cell>
        </row>
        <row r="377">
          <cell r="B377" t="str">
            <v>TACONIC</v>
          </cell>
        </row>
        <row r="378">
          <cell r="B378" t="str">
            <v>TEAGO</v>
          </cell>
        </row>
        <row r="379">
          <cell r="B379" t="str">
            <v>TEEL</v>
          </cell>
        </row>
        <row r="380">
          <cell r="B380" t="str">
            <v>TIOGA</v>
          </cell>
        </row>
        <row r="381">
          <cell r="B381" t="str">
            <v>TISBURY</v>
          </cell>
        </row>
        <row r="382">
          <cell r="B382" t="str">
            <v>TUNBRIDGE</v>
          </cell>
        </row>
        <row r="383">
          <cell r="B383" t="str">
            <v>UNADILLA</v>
          </cell>
        </row>
        <row r="384">
          <cell r="B384" t="str">
            <v>VERGENNES</v>
          </cell>
        </row>
        <row r="385">
          <cell r="B385" t="str">
            <v>VERGENNES VARIANT</v>
          </cell>
        </row>
        <row r="386">
          <cell r="B386" t="str">
            <v>VERSHIRE</v>
          </cell>
        </row>
        <row r="387">
          <cell r="B387" t="str">
            <v>WAITSFIELD</v>
          </cell>
        </row>
        <row r="388">
          <cell r="B388" t="str">
            <v>WALLKILL</v>
          </cell>
        </row>
        <row r="389">
          <cell r="B389" t="str">
            <v>WALPOLE</v>
          </cell>
        </row>
        <row r="390">
          <cell r="B390" t="str">
            <v>WAPPINGER</v>
          </cell>
        </row>
        <row r="391">
          <cell r="B391" t="str">
            <v>WAREHAM</v>
          </cell>
        </row>
        <row r="392">
          <cell r="B392" t="str">
            <v>WARWICK</v>
          </cell>
        </row>
        <row r="393">
          <cell r="B393" t="str">
            <v>WEIDER</v>
          </cell>
        </row>
        <row r="394">
          <cell r="B394" t="str">
            <v>WESTBURY</v>
          </cell>
        </row>
        <row r="395">
          <cell r="B395" t="str">
            <v>WHATELY</v>
          </cell>
        </row>
        <row r="396">
          <cell r="B396" t="str">
            <v>WILMINGTON</v>
          </cell>
        </row>
        <row r="397">
          <cell r="B397" t="str">
            <v>WINDSOR</v>
          </cell>
        </row>
        <row r="398">
          <cell r="B398" t="str">
            <v>WINOOSKI</v>
          </cell>
        </row>
        <row r="399">
          <cell r="B399" t="str">
            <v>WONSQUEAK</v>
          </cell>
        </row>
        <row r="400">
          <cell r="B400" t="str">
            <v>WOODSTOCK</v>
          </cell>
        </row>
        <row r="401">
          <cell r="B401" t="str">
            <v>WORDEN</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thway model 6-11-03"/>
      <sheetName val="New matrix version 5-22-03"/>
      <sheetName val="RUNOFF"/>
      <sheetName val="Soil test - Al"/>
      <sheetName val="JDay to MDay"/>
      <sheetName val="RCN 30-yr runoff and precip"/>
      <sheetName val="Sediment delivery factors"/>
      <sheetName val="DRP day 2 only"/>
      <sheetName val="P Ind 4.12 VT 19 F"/>
      <sheetName val="TP load"/>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thway model 6-11-03"/>
      <sheetName val="New matrix version 5-22-03"/>
      <sheetName val="RUNOFF"/>
      <sheetName val="Soil test - Al"/>
      <sheetName val="JDay to MDay"/>
      <sheetName val="RCN 30-yr runoff and precip"/>
      <sheetName val="Sediment delivery factors"/>
      <sheetName val="DRP day 2 only"/>
      <sheetName val="P Ind 4.12 VT 19 F"/>
      <sheetName val="TP load"/>
      <sheetName val="1081 RCN 85 0_001 RO2 prob stat"/>
      <sheetName val="1081 RCN 85 0_001 RO prob stats"/>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42"/>
  <sheetViews>
    <sheetView topLeftCell="A7" workbookViewId="0">
      <selection activeCell="A9" sqref="A9"/>
    </sheetView>
  </sheetViews>
  <sheetFormatPr defaultRowHeight="13.2" x14ac:dyDescent="0.25"/>
  <cols>
    <col min="1" max="1" width="85.33203125" customWidth="1"/>
  </cols>
  <sheetData>
    <row r="3" spans="1:1" ht="13.8" x14ac:dyDescent="0.25">
      <c r="A3" s="1"/>
    </row>
    <row r="4" spans="1:1" ht="13.8" x14ac:dyDescent="0.25">
      <c r="A4" s="2"/>
    </row>
    <row r="5" spans="1:1" ht="15.6" x14ac:dyDescent="0.3">
      <c r="A5" s="3" t="s">
        <v>40</v>
      </c>
    </row>
    <row r="6" spans="1:1" ht="15.6" x14ac:dyDescent="0.3">
      <c r="A6" s="3" t="s">
        <v>41</v>
      </c>
    </row>
    <row r="7" spans="1:1" ht="15.6" x14ac:dyDescent="0.3">
      <c r="A7" s="3"/>
    </row>
    <row r="8" spans="1:1" ht="15.6" x14ac:dyDescent="0.3">
      <c r="A8" s="3" t="s">
        <v>878</v>
      </c>
    </row>
    <row r="9" spans="1:1" ht="15.6" x14ac:dyDescent="0.3">
      <c r="A9" s="4"/>
    </row>
    <row r="10" spans="1:1" ht="82.8" x14ac:dyDescent="0.25">
      <c r="A10" s="212" t="s">
        <v>773</v>
      </c>
    </row>
    <row r="11" spans="1:1" ht="13.8" x14ac:dyDescent="0.25">
      <c r="A11" s="5"/>
    </row>
    <row r="12" spans="1:1" ht="13.8" x14ac:dyDescent="0.25">
      <c r="A12" s="5" t="s">
        <v>42</v>
      </c>
    </row>
    <row r="13" spans="1:1" ht="13.8" x14ac:dyDescent="0.25">
      <c r="A13" s="5" t="s">
        <v>774</v>
      </c>
    </row>
    <row r="14" spans="1:1" ht="13.8" x14ac:dyDescent="0.25">
      <c r="A14" s="5" t="s">
        <v>775</v>
      </c>
    </row>
    <row r="15" spans="1:1" ht="13.8" x14ac:dyDescent="0.25">
      <c r="A15" s="5" t="s">
        <v>739</v>
      </c>
    </row>
    <row r="16" spans="1:1" ht="13.8" x14ac:dyDescent="0.25">
      <c r="A16" s="5"/>
    </row>
    <row r="18" spans="1:1" ht="13.8" x14ac:dyDescent="0.25">
      <c r="A18" s="7" t="s">
        <v>876</v>
      </c>
    </row>
    <row r="19" spans="1:1" ht="13.8" x14ac:dyDescent="0.25">
      <c r="A19" s="8"/>
    </row>
    <row r="20" spans="1:1" ht="55.2" x14ac:dyDescent="0.25">
      <c r="A20" s="211" t="s">
        <v>877</v>
      </c>
    </row>
    <row r="21" spans="1:1" ht="15" customHeight="1" x14ac:dyDescent="0.25">
      <c r="A21" s="274"/>
    </row>
    <row r="23" spans="1:1" ht="13.8" x14ac:dyDescent="0.25">
      <c r="A23" s="7" t="s">
        <v>740</v>
      </c>
    </row>
    <row r="24" spans="1:1" ht="13.8" x14ac:dyDescent="0.25">
      <c r="A24" s="8"/>
    </row>
    <row r="25" spans="1:1" ht="15" customHeight="1" x14ac:dyDescent="0.25">
      <c r="A25" s="211" t="s">
        <v>782</v>
      </c>
    </row>
    <row r="26" spans="1:1" ht="15" customHeight="1" x14ac:dyDescent="0.25">
      <c r="A26" s="274"/>
    </row>
    <row r="27" spans="1:1" ht="15" customHeight="1" x14ac:dyDescent="0.25">
      <c r="A27" s="211" t="s">
        <v>776</v>
      </c>
    </row>
    <row r="28" spans="1:1" ht="15" customHeight="1" x14ac:dyDescent="0.25">
      <c r="A28" s="211"/>
    </row>
    <row r="29" spans="1:1" ht="27.6" x14ac:dyDescent="0.25">
      <c r="A29" s="330" t="s">
        <v>809</v>
      </c>
    </row>
    <row r="30" spans="1:1" ht="15" customHeight="1" x14ac:dyDescent="0.25">
      <c r="A30" s="211"/>
    </row>
    <row r="31" spans="1:1" ht="15" customHeight="1" x14ac:dyDescent="0.25">
      <c r="A31" s="211" t="s">
        <v>777</v>
      </c>
    </row>
    <row r="32" spans="1:1" ht="15" customHeight="1" x14ac:dyDescent="0.25">
      <c r="A32" s="210"/>
    </row>
    <row r="33" spans="1:1" ht="30.75" customHeight="1" x14ac:dyDescent="0.25">
      <c r="A33" s="211" t="s">
        <v>778</v>
      </c>
    </row>
    <row r="34" spans="1:1" ht="15" customHeight="1" x14ac:dyDescent="0.25">
      <c r="A34" s="60"/>
    </row>
    <row r="35" spans="1:1" ht="29.25" customHeight="1" x14ac:dyDescent="0.25">
      <c r="A35" s="211" t="s">
        <v>779</v>
      </c>
    </row>
    <row r="36" spans="1:1" ht="15" customHeight="1" x14ac:dyDescent="0.25">
      <c r="A36" s="210"/>
    </row>
    <row r="37" spans="1:1" ht="29.25" customHeight="1" x14ac:dyDescent="0.25">
      <c r="A37" s="211" t="s">
        <v>780</v>
      </c>
    </row>
    <row r="38" spans="1:1" ht="15" customHeight="1" x14ac:dyDescent="0.25">
      <c r="A38" s="210"/>
    </row>
    <row r="39" spans="1:1" ht="15" customHeight="1" x14ac:dyDescent="0.25">
      <c r="A39" s="211" t="s">
        <v>781</v>
      </c>
    </row>
    <row r="40" spans="1:1" ht="15" customHeight="1" x14ac:dyDescent="0.25">
      <c r="A40" s="211"/>
    </row>
    <row r="41" spans="1:1" ht="15" customHeight="1" x14ac:dyDescent="0.25">
      <c r="A41" s="211"/>
    </row>
    <row r="42" spans="1:1" ht="15" customHeight="1" x14ac:dyDescent="0.25">
      <c r="A42" s="211"/>
    </row>
  </sheetData>
  <sheetProtection sheet="1" objects="1" scenarios="1"/>
  <phoneticPr fontId="0" type="noConversion"/>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4"/>
  <sheetViews>
    <sheetView topLeftCell="A22" workbookViewId="0">
      <selection activeCell="E12" sqref="E12"/>
    </sheetView>
  </sheetViews>
  <sheetFormatPr defaultRowHeight="13.2" x14ac:dyDescent="0.25"/>
  <cols>
    <col min="2" max="2" width="29.6640625" customWidth="1"/>
    <col min="3" max="3" width="54.6640625" style="60" customWidth="1"/>
  </cols>
  <sheetData>
    <row r="1" spans="2:3" ht="12.75" customHeight="1" x14ac:dyDescent="0.25">
      <c r="B1" s="337" t="s">
        <v>812</v>
      </c>
      <c r="C1" s="338"/>
    </row>
    <row r="2" spans="2:3" x14ac:dyDescent="0.25">
      <c r="B2" s="31" t="s">
        <v>799</v>
      </c>
      <c r="C2" s="32"/>
    </row>
    <row r="3" spans="2:3" ht="20.100000000000001" customHeight="1" thickBot="1" x14ac:dyDescent="0.3">
      <c r="B3" s="341" t="s">
        <v>741</v>
      </c>
      <c r="C3" s="341"/>
    </row>
    <row r="4" spans="2:3" ht="13.8" thickBot="1" x14ac:dyDescent="0.3">
      <c r="B4" s="33" t="s">
        <v>459</v>
      </c>
      <c r="C4" s="34" t="s">
        <v>0</v>
      </c>
    </row>
    <row r="5" spans="2:3" ht="13.8" thickBot="1" x14ac:dyDescent="0.3">
      <c r="B5" s="33" t="s">
        <v>460</v>
      </c>
      <c r="C5" s="34" t="s">
        <v>37</v>
      </c>
    </row>
    <row r="6" spans="2:3" ht="27" thickBot="1" x14ac:dyDescent="0.3">
      <c r="B6" s="35" t="s">
        <v>467</v>
      </c>
      <c r="C6" s="36" t="s">
        <v>1</v>
      </c>
    </row>
    <row r="7" spans="2:3" ht="27" thickBot="1" x14ac:dyDescent="0.3">
      <c r="B7" s="35" t="s">
        <v>468</v>
      </c>
      <c r="C7" s="36" t="s">
        <v>2</v>
      </c>
    </row>
    <row r="8" spans="2:3" ht="26.25" customHeight="1" thickBot="1" x14ac:dyDescent="0.3">
      <c r="B8" s="234" t="s">
        <v>719</v>
      </c>
      <c r="C8" s="234" t="s">
        <v>742</v>
      </c>
    </row>
    <row r="9" spans="2:3" ht="1.5" customHeight="1" x14ac:dyDescent="0.25">
      <c r="B9" s="37"/>
      <c r="C9" s="38"/>
    </row>
    <row r="10" spans="2:3" ht="30" customHeight="1" x14ac:dyDescent="0.25">
      <c r="B10" s="342" t="s">
        <v>743</v>
      </c>
      <c r="C10" s="343"/>
    </row>
    <row r="11" spans="2:3" x14ac:dyDescent="0.25">
      <c r="B11" s="37"/>
      <c r="C11" s="38"/>
    </row>
    <row r="12" spans="2:3" x14ac:dyDescent="0.25">
      <c r="B12" s="15" t="s">
        <v>3</v>
      </c>
      <c r="C12" s="39"/>
    </row>
    <row r="13" spans="2:3" ht="52.8" x14ac:dyDescent="0.25">
      <c r="B13" s="40" t="s">
        <v>4</v>
      </c>
      <c r="C13" s="41" t="s">
        <v>17</v>
      </c>
    </row>
    <row r="14" spans="2:3" x14ac:dyDescent="0.25">
      <c r="B14" s="40" t="s">
        <v>5</v>
      </c>
      <c r="C14" s="42" t="s">
        <v>18</v>
      </c>
    </row>
    <row r="15" spans="2:3" x14ac:dyDescent="0.25">
      <c r="B15" s="31"/>
      <c r="C15" s="43"/>
    </row>
    <row r="16" spans="2:3" ht="25.5" customHeight="1" x14ac:dyDescent="0.25">
      <c r="B16" s="344" t="s">
        <v>133</v>
      </c>
      <c r="C16" s="344"/>
    </row>
    <row r="17" spans="1:3" x14ac:dyDescent="0.25">
      <c r="B17" s="31"/>
      <c r="C17" s="44"/>
    </row>
    <row r="18" spans="1:3" ht="79.5" customHeight="1" x14ac:dyDescent="0.25">
      <c r="B18" s="345" t="s">
        <v>747</v>
      </c>
      <c r="C18" s="345"/>
    </row>
    <row r="19" spans="1:3" ht="42.75" customHeight="1" x14ac:dyDescent="0.25">
      <c r="B19" s="336" t="s">
        <v>659</v>
      </c>
      <c r="C19" s="336"/>
    </row>
    <row r="20" spans="1:3" ht="66" customHeight="1" x14ac:dyDescent="0.25">
      <c r="B20" s="335" t="s">
        <v>649</v>
      </c>
      <c r="C20" s="335"/>
    </row>
    <row r="21" spans="1:3" x14ac:dyDescent="0.25">
      <c r="C21" s="39"/>
    </row>
    <row r="22" spans="1:3" ht="12.75" customHeight="1" x14ac:dyDescent="0.25">
      <c r="A22" s="339" t="s">
        <v>6</v>
      </c>
      <c r="B22" s="340"/>
      <c r="C22" s="340"/>
    </row>
    <row r="23" spans="1:3" ht="13.8" thickBot="1" x14ac:dyDescent="0.3">
      <c r="A23" s="45" t="s">
        <v>132</v>
      </c>
      <c r="B23" s="46"/>
      <c r="C23" s="39"/>
    </row>
    <row r="24" spans="1:3" ht="53.4" thickBot="1" x14ac:dyDescent="0.3">
      <c r="A24" s="47">
        <v>1</v>
      </c>
      <c r="B24" s="48" t="s">
        <v>478</v>
      </c>
      <c r="C24" s="49" t="s">
        <v>7</v>
      </c>
    </row>
    <row r="25" spans="1:3" ht="40.200000000000003" thickBot="1" x14ac:dyDescent="0.3">
      <c r="A25" s="47">
        <v>2</v>
      </c>
      <c r="B25" s="48" t="s">
        <v>466</v>
      </c>
      <c r="C25" s="49" t="s">
        <v>8</v>
      </c>
    </row>
    <row r="26" spans="1:3" ht="93" thickBot="1" x14ac:dyDescent="0.3">
      <c r="A26" s="50">
        <v>3</v>
      </c>
      <c r="B26" s="51" t="s">
        <v>461</v>
      </c>
      <c r="C26" s="282" t="s">
        <v>763</v>
      </c>
    </row>
    <row r="27" spans="1:3" ht="53.4" thickBot="1" x14ac:dyDescent="0.3">
      <c r="A27" s="50">
        <v>4</v>
      </c>
      <c r="B27" s="51" t="s">
        <v>462</v>
      </c>
      <c r="C27" s="52" t="s">
        <v>9</v>
      </c>
    </row>
    <row r="28" spans="1:3" ht="13.8" thickBot="1" x14ac:dyDescent="0.3">
      <c r="A28" s="53">
        <v>5</v>
      </c>
      <c r="B28" s="54" t="s">
        <v>134</v>
      </c>
      <c r="C28" s="55" t="s">
        <v>10</v>
      </c>
    </row>
    <row r="29" spans="1:3" ht="40.200000000000003" thickBot="1" x14ac:dyDescent="0.3">
      <c r="A29" s="53">
        <v>6</v>
      </c>
      <c r="B29" s="54" t="s">
        <v>135</v>
      </c>
      <c r="C29" s="55" t="s">
        <v>770</v>
      </c>
    </row>
    <row r="30" spans="1:3" ht="27" thickBot="1" x14ac:dyDescent="0.3">
      <c r="A30" s="53">
        <v>7</v>
      </c>
      <c r="B30" s="54" t="s">
        <v>136</v>
      </c>
      <c r="C30" s="55" t="s">
        <v>11</v>
      </c>
    </row>
    <row r="31" spans="1:3" ht="27" thickBot="1" x14ac:dyDescent="0.3">
      <c r="A31" s="53">
        <v>8</v>
      </c>
      <c r="B31" s="54" t="s">
        <v>137</v>
      </c>
      <c r="C31" s="55" t="s">
        <v>143</v>
      </c>
    </row>
    <row r="32" spans="1:3" ht="79.8" thickBot="1" x14ac:dyDescent="0.3">
      <c r="A32" s="53">
        <v>9</v>
      </c>
      <c r="B32" s="54" t="s">
        <v>801</v>
      </c>
      <c r="C32" s="55" t="s">
        <v>798</v>
      </c>
    </row>
    <row r="33" spans="1:3" ht="13.8" thickBot="1" x14ac:dyDescent="0.3">
      <c r="A33" s="47">
        <v>10</v>
      </c>
      <c r="B33" s="48" t="s">
        <v>138</v>
      </c>
      <c r="C33" s="49" t="s">
        <v>12</v>
      </c>
    </row>
    <row r="34" spans="1:3" ht="40.200000000000003" thickBot="1" x14ac:dyDescent="0.3">
      <c r="A34" s="47">
        <v>11</v>
      </c>
      <c r="B34" s="48" t="s">
        <v>139</v>
      </c>
      <c r="C34" s="49" t="s">
        <v>771</v>
      </c>
    </row>
    <row r="35" spans="1:3" ht="27" thickBot="1" x14ac:dyDescent="0.3">
      <c r="A35" s="47">
        <v>12</v>
      </c>
      <c r="B35" s="48" t="s">
        <v>140</v>
      </c>
      <c r="C35" s="49" t="s">
        <v>13</v>
      </c>
    </row>
    <row r="36" spans="1:3" ht="27" thickBot="1" x14ac:dyDescent="0.3">
      <c r="A36" s="47">
        <v>13</v>
      </c>
      <c r="B36" s="48" t="s">
        <v>141</v>
      </c>
      <c r="C36" s="49" t="s">
        <v>144</v>
      </c>
    </row>
    <row r="37" spans="1:3" ht="79.8" thickBot="1" x14ac:dyDescent="0.3">
      <c r="A37" s="47">
        <v>14</v>
      </c>
      <c r="B37" s="48" t="s">
        <v>802</v>
      </c>
      <c r="C37" s="329" t="s">
        <v>798</v>
      </c>
    </row>
    <row r="38" spans="1:3" ht="13.8" thickBot="1" x14ac:dyDescent="0.3">
      <c r="A38" s="225">
        <v>15</v>
      </c>
      <c r="B38" s="223" t="s">
        <v>702</v>
      </c>
      <c r="C38" s="275" t="s">
        <v>744</v>
      </c>
    </row>
    <row r="39" spans="1:3" ht="40.200000000000003" thickBot="1" x14ac:dyDescent="0.3">
      <c r="A39" s="225">
        <v>16</v>
      </c>
      <c r="B39" s="223" t="s">
        <v>703</v>
      </c>
      <c r="C39" s="275" t="s">
        <v>772</v>
      </c>
    </row>
    <row r="40" spans="1:3" ht="27" thickBot="1" x14ac:dyDescent="0.3">
      <c r="A40" s="225">
        <v>17</v>
      </c>
      <c r="B40" s="223" t="s">
        <v>704</v>
      </c>
      <c r="C40" s="275" t="s">
        <v>745</v>
      </c>
    </row>
    <row r="41" spans="1:3" ht="27" thickBot="1" x14ac:dyDescent="0.3">
      <c r="A41" s="225">
        <v>18</v>
      </c>
      <c r="B41" s="223" t="s">
        <v>705</v>
      </c>
      <c r="C41" s="275" t="s">
        <v>746</v>
      </c>
    </row>
    <row r="42" spans="1:3" ht="79.8" thickBot="1" x14ac:dyDescent="0.3">
      <c r="A42" s="225">
        <v>19</v>
      </c>
      <c r="B42" s="223" t="s">
        <v>800</v>
      </c>
      <c r="C42" s="275" t="s">
        <v>798</v>
      </c>
    </row>
    <row r="43" spans="1:3" ht="13.8" thickBot="1" x14ac:dyDescent="0.3">
      <c r="A43" s="56">
        <v>20</v>
      </c>
      <c r="B43" s="57" t="s">
        <v>463</v>
      </c>
      <c r="C43" s="58" t="s">
        <v>14</v>
      </c>
    </row>
    <row r="44" spans="1:3" ht="27" thickBot="1" x14ac:dyDescent="0.3">
      <c r="A44" s="56">
        <v>21</v>
      </c>
      <c r="B44" s="57" t="s">
        <v>142</v>
      </c>
      <c r="C44" s="58" t="s">
        <v>15</v>
      </c>
    </row>
    <row r="45" spans="1:3" ht="79.8" thickBot="1" x14ac:dyDescent="0.3">
      <c r="A45" s="50">
        <v>22</v>
      </c>
      <c r="B45" s="260" t="s">
        <v>724</v>
      </c>
      <c r="C45" s="282" t="s">
        <v>761</v>
      </c>
    </row>
    <row r="46" spans="1:3" ht="79.8" thickBot="1" x14ac:dyDescent="0.3">
      <c r="A46" s="50">
        <v>23</v>
      </c>
      <c r="B46" s="176" t="s">
        <v>617</v>
      </c>
      <c r="C46" s="286" t="s">
        <v>762</v>
      </c>
    </row>
    <row r="47" spans="1:3" ht="66.599999999999994" thickBot="1" x14ac:dyDescent="0.3">
      <c r="A47" s="47">
        <v>24</v>
      </c>
      <c r="B47" s="178" t="s">
        <v>537</v>
      </c>
      <c r="C47" s="279" t="s">
        <v>764</v>
      </c>
    </row>
    <row r="48" spans="1:3" ht="79.8" thickBot="1" x14ac:dyDescent="0.3">
      <c r="A48" s="47">
        <v>25</v>
      </c>
      <c r="B48" s="178" t="s">
        <v>464</v>
      </c>
      <c r="C48" s="279" t="s">
        <v>769</v>
      </c>
    </row>
    <row r="49" spans="1:3" ht="93" thickBot="1" x14ac:dyDescent="0.3">
      <c r="A49" s="47">
        <v>26</v>
      </c>
      <c r="B49" s="278" t="s">
        <v>750</v>
      </c>
      <c r="C49" s="279" t="s">
        <v>754</v>
      </c>
    </row>
    <row r="50" spans="1:3" ht="118.5" customHeight="1" thickBot="1" x14ac:dyDescent="0.3">
      <c r="A50" s="47">
        <v>27</v>
      </c>
      <c r="B50" s="278" t="s">
        <v>751</v>
      </c>
      <c r="C50" s="279" t="s">
        <v>755</v>
      </c>
    </row>
    <row r="51" spans="1:3" ht="66.599999999999994" hidden="1" thickBot="1" x14ac:dyDescent="0.3">
      <c r="A51" s="47">
        <v>28</v>
      </c>
      <c r="B51" s="178" t="s">
        <v>666</v>
      </c>
      <c r="C51" s="279" t="s">
        <v>765</v>
      </c>
    </row>
    <row r="52" spans="1:3" ht="106.2" thickBot="1" x14ac:dyDescent="0.3">
      <c r="A52" s="276">
        <v>29</v>
      </c>
      <c r="B52" s="232" t="s">
        <v>668</v>
      </c>
      <c r="C52" s="277" t="s">
        <v>748</v>
      </c>
    </row>
    <row r="53" spans="1:3" ht="93" thickBot="1" x14ac:dyDescent="0.3">
      <c r="A53" s="47" t="s">
        <v>733</v>
      </c>
      <c r="B53" s="59" t="s">
        <v>465</v>
      </c>
      <c r="C53" s="49" t="s">
        <v>650</v>
      </c>
    </row>
    <row r="63" spans="1:3" x14ac:dyDescent="0.25">
      <c r="B63" s="272"/>
    </row>
    <row r="64" spans="1:3" x14ac:dyDescent="0.25">
      <c r="B64" s="272"/>
    </row>
  </sheetData>
  <sheetProtection sheet="1" objects="1" scenarios="1"/>
  <mergeCells count="8">
    <mergeCell ref="B20:C20"/>
    <mergeCell ref="B19:C19"/>
    <mergeCell ref="B1:C1"/>
    <mergeCell ref="A22:C22"/>
    <mergeCell ref="B3:C3"/>
    <mergeCell ref="B10:C10"/>
    <mergeCell ref="B16:C16"/>
    <mergeCell ref="B18:C18"/>
  </mergeCells>
  <phoneticPr fontId="0" type="noConversion"/>
  <dataValidations disablePrompts="1" count="2">
    <dataValidation type="list" allowBlank="1" showInputMessage="1" showErrorMessage="1" sqref="C13" xr:uid="{00000000-0002-0000-0100-000000000000}">
      <formula1>$C$13</formula1>
    </dataValidation>
    <dataValidation allowBlank="1" showInputMessage="1" showErrorMessage="1" sqref="B25" xr:uid="{00000000-0002-0000-0100-000001000000}"/>
  </dataValidations>
  <pageMargins left="0.75" right="0.75" top="1" bottom="1" header="0.5" footer="0.5"/>
  <pageSetup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FD615"/>
  <sheetViews>
    <sheetView tabSelected="1" zoomScale="85" zoomScaleNormal="85" workbookViewId="0">
      <pane xSplit="5" ySplit="11" topLeftCell="F13" activePane="bottomRight" state="frozen"/>
      <selection pane="topRight" activeCell="F1" sqref="F1"/>
      <selection pane="bottomLeft" activeCell="A12" sqref="A12"/>
      <selection pane="bottomRight" activeCell="F17" sqref="F17"/>
    </sheetView>
  </sheetViews>
  <sheetFormatPr defaultRowHeight="13.2" x14ac:dyDescent="0.25"/>
  <cols>
    <col min="1" max="1" width="9" customWidth="1"/>
    <col min="2" max="2" width="33.6640625" hidden="1" customWidth="1"/>
    <col min="3" max="4" width="9.109375" hidden="1" customWidth="1"/>
    <col min="5" max="5" width="32.6640625" customWidth="1"/>
    <col min="6" max="55" width="26.33203125" customWidth="1"/>
  </cols>
  <sheetData>
    <row r="1" spans="1:16384" s="67" customFormat="1" ht="13.8" thickBot="1" x14ac:dyDescent="0.3">
      <c r="A1" s="296" t="s">
        <v>875</v>
      </c>
      <c r="B1"/>
      <c r="C1"/>
      <c r="D1"/>
      <c r="E1"/>
      <c r="F1" s="208"/>
      <c r="G1" s="172"/>
      <c r="H1" s="172"/>
      <c r="I1" s="172"/>
      <c r="J1" s="208"/>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row>
    <row r="2" spans="1:16384" s="67" customFormat="1" ht="26.25" customHeight="1" thickBot="1" x14ac:dyDescent="0.3">
      <c r="A2" s="68"/>
      <c r="B2" s="16"/>
      <c r="C2" s="16"/>
      <c r="E2" s="284" t="s">
        <v>758</v>
      </c>
      <c r="F2" s="69" t="str">
        <f>IF(F147&lt;&gt;0,F147,IF(F148&lt;&gt;0,F148,IF(F149&lt;&gt;0,F149,IF(F150&lt;&gt;0,F150,IF(F151&lt;&gt;0,F151,IF(F152&lt;&gt;0,F152,IF(F153&lt;&gt;0,F153,IF(F154&lt;&gt;0,F154,IF(F155&lt;&gt;0,F155,IF(F156&lt;&gt;0,F156,IF(F157&lt;&gt;0,F157,IF(F158&lt;&gt;0,F158,""))))))))))))</f>
        <v/>
      </c>
      <c r="G2" s="69" t="str">
        <f t="shared" ref="G2:BC2" si="0">IF(G147&lt;&gt;0,G147,IF(G148&lt;&gt;0,G148,IF(G149&lt;&gt;0,G149,IF(G150&lt;&gt;0,G150,IF(G151&lt;&gt;0,G151,IF(G152&lt;&gt;0,G152,IF(G153&lt;&gt;0,G153,IF(G154&lt;&gt;0,G154,IF(G155&lt;&gt;0,G155,IF(G156&lt;&gt;0,G156,IF(G157&lt;&gt;0,G157,IF(G158&lt;&gt;0,G158,""))))))))))))</f>
        <v/>
      </c>
      <c r="H2" s="69" t="str">
        <f t="shared" si="0"/>
        <v/>
      </c>
      <c r="I2" s="69" t="str">
        <f t="shared" si="0"/>
        <v/>
      </c>
      <c r="J2" s="69" t="str">
        <f t="shared" si="0"/>
        <v/>
      </c>
      <c r="K2" s="69" t="str">
        <f t="shared" si="0"/>
        <v/>
      </c>
      <c r="L2" s="69" t="str">
        <f t="shared" si="0"/>
        <v/>
      </c>
      <c r="M2" s="69" t="str">
        <f t="shared" si="0"/>
        <v/>
      </c>
      <c r="N2" s="69" t="str">
        <f t="shared" si="0"/>
        <v/>
      </c>
      <c r="O2" s="69" t="str">
        <f t="shared" si="0"/>
        <v/>
      </c>
      <c r="P2" s="69" t="str">
        <f t="shared" si="0"/>
        <v/>
      </c>
      <c r="Q2" s="69" t="str">
        <f t="shared" si="0"/>
        <v/>
      </c>
      <c r="R2" s="69" t="str">
        <f t="shared" si="0"/>
        <v/>
      </c>
      <c r="S2" s="69" t="str">
        <f t="shared" si="0"/>
        <v/>
      </c>
      <c r="T2" s="69" t="str">
        <f t="shared" si="0"/>
        <v/>
      </c>
      <c r="U2" s="69" t="str">
        <f t="shared" si="0"/>
        <v/>
      </c>
      <c r="V2" s="69" t="str">
        <f t="shared" si="0"/>
        <v/>
      </c>
      <c r="W2" s="69" t="str">
        <f t="shared" si="0"/>
        <v/>
      </c>
      <c r="X2" s="69" t="str">
        <f t="shared" si="0"/>
        <v/>
      </c>
      <c r="Y2" s="69" t="str">
        <f t="shared" si="0"/>
        <v/>
      </c>
      <c r="Z2" s="69" t="str">
        <f t="shared" si="0"/>
        <v/>
      </c>
      <c r="AA2" s="69" t="str">
        <f t="shared" si="0"/>
        <v/>
      </c>
      <c r="AB2" s="69" t="str">
        <f t="shared" si="0"/>
        <v/>
      </c>
      <c r="AC2" s="69" t="str">
        <f t="shared" si="0"/>
        <v/>
      </c>
      <c r="AD2" s="69" t="str">
        <f t="shared" si="0"/>
        <v/>
      </c>
      <c r="AE2" s="69" t="str">
        <f t="shared" si="0"/>
        <v/>
      </c>
      <c r="AF2" s="69" t="str">
        <f t="shared" si="0"/>
        <v/>
      </c>
      <c r="AG2" s="69" t="str">
        <f t="shared" si="0"/>
        <v/>
      </c>
      <c r="AH2" s="69" t="str">
        <f t="shared" si="0"/>
        <v/>
      </c>
      <c r="AI2" s="69" t="str">
        <f t="shared" si="0"/>
        <v/>
      </c>
      <c r="AJ2" s="69" t="str">
        <f t="shared" si="0"/>
        <v/>
      </c>
      <c r="AK2" s="69" t="str">
        <f t="shared" si="0"/>
        <v/>
      </c>
      <c r="AL2" s="69" t="str">
        <f t="shared" si="0"/>
        <v/>
      </c>
      <c r="AM2" s="69" t="str">
        <f t="shared" si="0"/>
        <v/>
      </c>
      <c r="AN2" s="69" t="str">
        <f t="shared" si="0"/>
        <v/>
      </c>
      <c r="AO2" s="69" t="str">
        <f t="shared" si="0"/>
        <v/>
      </c>
      <c r="AP2" s="69" t="str">
        <f t="shared" si="0"/>
        <v/>
      </c>
      <c r="AQ2" s="69" t="str">
        <f t="shared" si="0"/>
        <v/>
      </c>
      <c r="AR2" s="69" t="str">
        <f t="shared" si="0"/>
        <v/>
      </c>
      <c r="AS2" s="69" t="str">
        <f t="shared" si="0"/>
        <v/>
      </c>
      <c r="AT2" s="69" t="str">
        <f t="shared" si="0"/>
        <v/>
      </c>
      <c r="AU2" s="69" t="str">
        <f t="shared" si="0"/>
        <v/>
      </c>
      <c r="AV2" s="69" t="str">
        <f t="shared" si="0"/>
        <v/>
      </c>
      <c r="AW2" s="69" t="str">
        <f t="shared" si="0"/>
        <v/>
      </c>
      <c r="AX2" s="69" t="str">
        <f t="shared" si="0"/>
        <v/>
      </c>
      <c r="AY2" s="69" t="str">
        <f t="shared" si="0"/>
        <v/>
      </c>
      <c r="AZ2" s="69" t="str">
        <f t="shared" si="0"/>
        <v/>
      </c>
      <c r="BA2" s="69" t="str">
        <f t="shared" si="0"/>
        <v/>
      </c>
      <c r="BB2" s="69" t="str">
        <f t="shared" si="0"/>
        <v/>
      </c>
      <c r="BC2" s="69" t="str">
        <f t="shared" si="0"/>
        <v/>
      </c>
    </row>
    <row r="3" spans="1:16384" s="67" customFormat="1" ht="38.25" customHeight="1" thickBot="1" x14ac:dyDescent="0.3">
      <c r="A3" s="68"/>
      <c r="B3" s="16"/>
      <c r="C3" s="16"/>
      <c r="E3" s="284" t="s">
        <v>756</v>
      </c>
      <c r="F3" s="69" t="str">
        <f>IF(F8=$B$23,"P Index is Very High, no manure can be applied to this field",IF(F14&gt;19.999999, "High STP, drawdown strategy needed",""))</f>
        <v/>
      </c>
      <c r="G3" s="69" t="str">
        <f t="shared" ref="G3:BC3" si="1">IF(G8=$B$23,"P Index is Very High, no manure can be applied to this field",IF(G14&gt;19.999999, "High STP, drawdown strategy needed",""))</f>
        <v/>
      </c>
      <c r="H3" s="69" t="str">
        <f t="shared" si="1"/>
        <v/>
      </c>
      <c r="I3" s="69" t="str">
        <f t="shared" si="1"/>
        <v/>
      </c>
      <c r="J3" s="69" t="str">
        <f t="shared" si="1"/>
        <v/>
      </c>
      <c r="K3" s="69" t="str">
        <f t="shared" si="1"/>
        <v/>
      </c>
      <c r="L3" s="69" t="str">
        <f t="shared" si="1"/>
        <v/>
      </c>
      <c r="M3" s="69" t="str">
        <f t="shared" si="1"/>
        <v/>
      </c>
      <c r="N3" s="69" t="str">
        <f t="shared" si="1"/>
        <v/>
      </c>
      <c r="O3" s="69" t="str">
        <f t="shared" si="1"/>
        <v/>
      </c>
      <c r="P3" s="69" t="str">
        <f t="shared" si="1"/>
        <v/>
      </c>
      <c r="Q3" s="69" t="str">
        <f t="shared" si="1"/>
        <v/>
      </c>
      <c r="R3" s="69" t="str">
        <f t="shared" si="1"/>
        <v/>
      </c>
      <c r="S3" s="69" t="str">
        <f t="shared" si="1"/>
        <v/>
      </c>
      <c r="T3" s="69" t="str">
        <f t="shared" si="1"/>
        <v/>
      </c>
      <c r="U3" s="69" t="str">
        <f t="shared" si="1"/>
        <v/>
      </c>
      <c r="V3" s="69" t="str">
        <f t="shared" si="1"/>
        <v/>
      </c>
      <c r="W3" s="69" t="str">
        <f t="shared" si="1"/>
        <v/>
      </c>
      <c r="X3" s="69" t="str">
        <f t="shared" si="1"/>
        <v/>
      </c>
      <c r="Y3" s="69" t="str">
        <f t="shared" si="1"/>
        <v/>
      </c>
      <c r="Z3" s="69" t="str">
        <f t="shared" si="1"/>
        <v/>
      </c>
      <c r="AA3" s="69" t="str">
        <f t="shared" si="1"/>
        <v/>
      </c>
      <c r="AB3" s="69" t="str">
        <f t="shared" si="1"/>
        <v/>
      </c>
      <c r="AC3" s="69" t="str">
        <f t="shared" si="1"/>
        <v/>
      </c>
      <c r="AD3" s="69" t="str">
        <f t="shared" si="1"/>
        <v/>
      </c>
      <c r="AE3" s="69" t="str">
        <f t="shared" si="1"/>
        <v/>
      </c>
      <c r="AF3" s="69" t="str">
        <f t="shared" si="1"/>
        <v/>
      </c>
      <c r="AG3" s="69" t="str">
        <f t="shared" si="1"/>
        <v/>
      </c>
      <c r="AH3" s="69" t="str">
        <f t="shared" si="1"/>
        <v/>
      </c>
      <c r="AI3" s="69" t="str">
        <f t="shared" si="1"/>
        <v/>
      </c>
      <c r="AJ3" s="69" t="str">
        <f t="shared" si="1"/>
        <v/>
      </c>
      <c r="AK3" s="69" t="str">
        <f t="shared" si="1"/>
        <v/>
      </c>
      <c r="AL3" s="69" t="str">
        <f t="shared" si="1"/>
        <v/>
      </c>
      <c r="AM3" s="69" t="str">
        <f t="shared" si="1"/>
        <v/>
      </c>
      <c r="AN3" s="69" t="str">
        <f t="shared" si="1"/>
        <v/>
      </c>
      <c r="AO3" s="69" t="str">
        <f t="shared" si="1"/>
        <v/>
      </c>
      <c r="AP3" s="69" t="str">
        <f t="shared" si="1"/>
        <v/>
      </c>
      <c r="AQ3" s="69" t="str">
        <f t="shared" si="1"/>
        <v/>
      </c>
      <c r="AR3" s="69" t="str">
        <f t="shared" si="1"/>
        <v/>
      </c>
      <c r="AS3" s="69" t="str">
        <f t="shared" si="1"/>
        <v/>
      </c>
      <c r="AT3" s="69" t="str">
        <f t="shared" si="1"/>
        <v/>
      </c>
      <c r="AU3" s="69" t="str">
        <f t="shared" si="1"/>
        <v/>
      </c>
      <c r="AV3" s="69" t="str">
        <f t="shared" si="1"/>
        <v/>
      </c>
      <c r="AW3" s="69" t="str">
        <f t="shared" si="1"/>
        <v/>
      </c>
      <c r="AX3" s="69" t="str">
        <f t="shared" si="1"/>
        <v/>
      </c>
      <c r="AY3" s="69" t="str">
        <f t="shared" si="1"/>
        <v/>
      </c>
      <c r="AZ3" s="69" t="str">
        <f t="shared" si="1"/>
        <v/>
      </c>
      <c r="BA3" s="69" t="str">
        <f t="shared" si="1"/>
        <v/>
      </c>
      <c r="BB3" s="69" t="str">
        <f t="shared" si="1"/>
        <v/>
      </c>
      <c r="BC3" s="69" t="str">
        <f t="shared" si="1"/>
        <v/>
      </c>
    </row>
    <row r="4" spans="1:16384" s="323" customFormat="1" ht="26.25" customHeight="1" thickBot="1" x14ac:dyDescent="0.3">
      <c r="A4" s="68"/>
      <c r="B4" s="16"/>
      <c r="C4" s="16"/>
      <c r="D4" s="67"/>
      <c r="E4" s="284" t="s">
        <v>749</v>
      </c>
      <c r="F4" s="293"/>
      <c r="G4" s="293"/>
      <c r="H4" s="293"/>
      <c r="I4" s="293"/>
      <c r="J4" s="293"/>
      <c r="K4" s="293"/>
      <c r="L4" s="293"/>
      <c r="M4" s="293"/>
      <c r="N4" s="293"/>
      <c r="O4" s="293"/>
      <c r="P4" s="293"/>
      <c r="Q4" s="293"/>
      <c r="R4" s="293"/>
      <c r="S4" s="293"/>
      <c r="T4" s="293"/>
      <c r="U4" s="293"/>
      <c r="V4" s="293"/>
      <c r="W4" s="293"/>
      <c r="X4" s="293"/>
      <c r="Y4" s="293"/>
      <c r="Z4" s="293"/>
      <c r="AA4" s="293"/>
      <c r="AB4" s="293"/>
      <c r="AC4" s="293"/>
      <c r="AD4" s="293"/>
      <c r="AE4" s="293"/>
      <c r="AF4" s="293"/>
      <c r="AG4" s="293"/>
      <c r="AH4" s="293"/>
      <c r="AI4" s="293"/>
      <c r="AJ4" s="293"/>
      <c r="AK4" s="293"/>
      <c r="AL4" s="293"/>
      <c r="AM4" s="293"/>
      <c r="AN4" s="293"/>
      <c r="AO4" s="293"/>
      <c r="AP4" s="293"/>
      <c r="AQ4" s="293"/>
      <c r="AR4" s="293"/>
      <c r="AS4" s="293"/>
      <c r="AT4" s="293"/>
      <c r="AU4" s="293"/>
      <c r="AV4" s="293"/>
      <c r="AW4" s="293"/>
      <c r="AX4" s="293"/>
      <c r="AY4" s="293"/>
      <c r="AZ4" s="293"/>
      <c r="BA4" s="293"/>
      <c r="BB4" s="293"/>
      <c r="BC4" s="321"/>
      <c r="BD4" s="322"/>
      <c r="BE4" s="322"/>
      <c r="BF4" s="322"/>
      <c r="BG4" s="322"/>
      <c r="BH4" s="322"/>
      <c r="BI4" s="322"/>
      <c r="BJ4" s="322"/>
      <c r="BK4" s="322"/>
      <c r="BL4" s="322"/>
      <c r="BM4" s="322"/>
      <c r="BN4" s="322"/>
      <c r="BO4" s="322"/>
      <c r="BP4" s="322"/>
      <c r="BQ4" s="322"/>
      <c r="BR4" s="322"/>
      <c r="BS4" s="322"/>
      <c r="BT4" s="322"/>
      <c r="BU4" s="322"/>
      <c r="BV4" s="322"/>
      <c r="BW4" s="322"/>
      <c r="BX4" s="322"/>
      <c r="BY4" s="322"/>
      <c r="BZ4" s="322"/>
      <c r="CA4" s="322"/>
      <c r="CB4" s="322"/>
      <c r="CC4" s="322"/>
      <c r="CD4" s="322"/>
      <c r="CE4" s="322"/>
      <c r="CF4" s="322"/>
      <c r="CG4" s="322"/>
      <c r="CH4" s="322"/>
      <c r="CI4" s="322"/>
      <c r="CJ4" s="322"/>
      <c r="CK4" s="322"/>
      <c r="CL4" s="322"/>
      <c r="CM4" s="322"/>
      <c r="CN4" s="322"/>
      <c r="CO4" s="322"/>
      <c r="CP4" s="322"/>
      <c r="CQ4" s="322"/>
      <c r="CR4" s="322"/>
      <c r="CS4" s="322"/>
      <c r="CT4" s="322"/>
      <c r="CU4" s="322"/>
      <c r="CV4" s="322"/>
      <c r="CW4" s="322"/>
      <c r="CX4" s="322"/>
      <c r="CY4" s="322"/>
      <c r="CZ4" s="322"/>
      <c r="DA4" s="322"/>
      <c r="DB4" s="322"/>
      <c r="DC4" s="322"/>
      <c r="DD4" s="322"/>
      <c r="DE4" s="322"/>
      <c r="DF4" s="322"/>
      <c r="DG4" s="322"/>
      <c r="DH4" s="322"/>
      <c r="DI4" s="322"/>
      <c r="DJ4" s="322"/>
      <c r="DK4" s="322"/>
      <c r="DL4" s="322"/>
      <c r="DM4" s="322"/>
      <c r="DN4" s="322"/>
      <c r="DO4" s="322"/>
      <c r="DP4" s="322"/>
      <c r="DQ4" s="322"/>
      <c r="DR4" s="322"/>
      <c r="DS4" s="322"/>
      <c r="DT4" s="322"/>
      <c r="DU4" s="322"/>
      <c r="DV4" s="322"/>
      <c r="DW4" s="322"/>
      <c r="DX4" s="322"/>
      <c r="DY4" s="322"/>
      <c r="DZ4" s="322"/>
      <c r="EA4" s="322"/>
      <c r="EB4" s="322"/>
      <c r="EC4" s="322"/>
      <c r="ED4" s="322"/>
      <c r="EE4" s="322"/>
      <c r="EF4" s="322"/>
      <c r="EG4" s="322"/>
      <c r="EH4" s="322"/>
      <c r="EI4" s="322"/>
      <c r="EJ4" s="322"/>
      <c r="EK4" s="322"/>
      <c r="EL4" s="322"/>
      <c r="EM4" s="322"/>
      <c r="EN4" s="322"/>
      <c r="EO4" s="322"/>
      <c r="EP4" s="322"/>
      <c r="EQ4" s="322"/>
      <c r="ER4" s="322"/>
      <c r="ES4" s="322"/>
      <c r="ET4" s="322"/>
      <c r="EU4" s="322"/>
      <c r="EV4" s="322"/>
      <c r="EW4" s="322"/>
      <c r="EX4" s="322"/>
      <c r="EY4" s="322"/>
      <c r="EZ4" s="322"/>
      <c r="FA4" s="322"/>
      <c r="FB4" s="322"/>
      <c r="FC4" s="322"/>
      <c r="FD4" s="322"/>
      <c r="FE4" s="322"/>
      <c r="FF4" s="322"/>
      <c r="FG4" s="322"/>
      <c r="FH4" s="322"/>
      <c r="FI4" s="322"/>
      <c r="FJ4" s="322"/>
      <c r="FK4" s="322"/>
      <c r="FL4" s="322"/>
      <c r="FM4" s="322"/>
      <c r="FN4" s="322"/>
      <c r="FO4" s="322"/>
      <c r="FP4" s="322"/>
      <c r="FQ4" s="322"/>
      <c r="FR4" s="322"/>
      <c r="FS4" s="322"/>
      <c r="FT4" s="322"/>
      <c r="FU4" s="322"/>
      <c r="FV4" s="322"/>
      <c r="FW4" s="322"/>
      <c r="FX4" s="322"/>
      <c r="FY4" s="322"/>
      <c r="FZ4" s="322"/>
      <c r="GA4" s="322"/>
      <c r="GB4" s="322"/>
      <c r="GC4" s="322"/>
      <c r="GD4" s="322"/>
      <c r="GE4" s="322"/>
      <c r="GF4" s="322"/>
      <c r="GG4" s="322"/>
      <c r="GH4" s="322"/>
      <c r="GI4" s="322"/>
      <c r="GJ4" s="322"/>
      <c r="GK4" s="322"/>
      <c r="GL4" s="322"/>
      <c r="GM4" s="322"/>
      <c r="GN4" s="322"/>
      <c r="GO4" s="322"/>
      <c r="GP4" s="322"/>
      <c r="GQ4" s="322"/>
      <c r="GR4" s="322"/>
      <c r="GS4" s="322"/>
      <c r="GT4" s="322"/>
      <c r="GU4" s="322"/>
      <c r="GV4" s="322"/>
      <c r="GW4" s="322"/>
      <c r="GX4" s="322"/>
      <c r="GY4" s="322"/>
      <c r="GZ4" s="322"/>
      <c r="HA4" s="322"/>
      <c r="HB4" s="322"/>
      <c r="HC4" s="322"/>
      <c r="HD4" s="322"/>
      <c r="HE4" s="322"/>
      <c r="HF4" s="322"/>
      <c r="HG4" s="322"/>
      <c r="HH4" s="322"/>
      <c r="HI4" s="322"/>
      <c r="HJ4" s="322"/>
      <c r="HK4" s="322"/>
      <c r="HL4" s="322"/>
      <c r="HM4" s="322"/>
      <c r="HN4" s="322"/>
      <c r="HO4" s="322"/>
      <c r="HP4" s="322"/>
      <c r="HQ4" s="322"/>
      <c r="HR4" s="322"/>
      <c r="HS4" s="322"/>
      <c r="HT4" s="322"/>
      <c r="HU4" s="322"/>
      <c r="HV4" s="322"/>
      <c r="HW4" s="322"/>
      <c r="HX4" s="322"/>
      <c r="HY4" s="322"/>
      <c r="HZ4" s="322"/>
      <c r="IA4" s="322"/>
      <c r="IB4" s="322"/>
      <c r="IC4" s="322"/>
      <c r="ID4" s="322"/>
      <c r="IE4" s="322"/>
      <c r="IF4" s="322"/>
      <c r="IG4" s="322"/>
      <c r="IH4" s="322"/>
      <c r="II4" s="322"/>
      <c r="IJ4" s="322"/>
      <c r="IK4" s="322"/>
      <c r="IL4" s="322"/>
      <c r="IM4" s="322"/>
      <c r="IN4" s="322"/>
      <c r="IO4" s="322"/>
      <c r="IP4" s="322"/>
      <c r="IQ4" s="322"/>
      <c r="IR4" s="322"/>
      <c r="IS4" s="322"/>
      <c r="IT4" s="322"/>
      <c r="IU4" s="322"/>
      <c r="IV4" s="322"/>
      <c r="IW4" s="322"/>
      <c r="IX4" s="322"/>
      <c r="IY4" s="322"/>
      <c r="IZ4" s="322"/>
      <c r="JA4" s="322"/>
      <c r="JB4" s="322"/>
      <c r="JC4" s="322"/>
      <c r="JD4" s="322"/>
      <c r="JE4" s="322"/>
      <c r="JF4" s="322"/>
      <c r="JG4" s="322"/>
      <c r="JH4" s="322"/>
      <c r="JI4" s="322"/>
      <c r="JJ4" s="322"/>
      <c r="JK4" s="322"/>
      <c r="JL4" s="322"/>
      <c r="JM4" s="322"/>
      <c r="JN4" s="322"/>
      <c r="JO4" s="322"/>
      <c r="JP4" s="322"/>
      <c r="JQ4" s="322"/>
      <c r="JR4" s="322"/>
      <c r="JS4" s="322"/>
      <c r="JT4" s="322"/>
      <c r="JU4" s="322"/>
      <c r="JV4" s="322"/>
      <c r="JW4" s="322"/>
      <c r="JX4" s="322"/>
      <c r="JY4" s="322"/>
      <c r="JZ4" s="322"/>
      <c r="KA4" s="322"/>
      <c r="KB4" s="322"/>
      <c r="KC4" s="322"/>
      <c r="KD4" s="322"/>
      <c r="KE4" s="322"/>
      <c r="KF4" s="322"/>
      <c r="KG4" s="322"/>
      <c r="KH4" s="322"/>
      <c r="KI4" s="322"/>
      <c r="KJ4" s="322"/>
      <c r="KK4" s="322"/>
      <c r="KL4" s="322"/>
      <c r="KM4" s="322"/>
      <c r="KN4" s="322"/>
      <c r="KO4" s="322"/>
      <c r="KP4" s="322"/>
      <c r="KQ4" s="322"/>
      <c r="KR4" s="322"/>
      <c r="KS4" s="322"/>
      <c r="KT4" s="322"/>
      <c r="KU4" s="322"/>
      <c r="KV4" s="322"/>
      <c r="KW4" s="322"/>
      <c r="KX4" s="322"/>
      <c r="KY4" s="322"/>
      <c r="KZ4" s="322"/>
      <c r="LA4" s="322"/>
      <c r="LB4" s="322"/>
      <c r="LC4" s="322"/>
      <c r="LD4" s="322"/>
      <c r="LE4" s="322"/>
      <c r="LF4" s="322"/>
      <c r="LG4" s="322"/>
      <c r="LH4" s="322"/>
      <c r="LI4" s="322"/>
      <c r="LJ4" s="322"/>
      <c r="LK4" s="322"/>
      <c r="LL4" s="322"/>
      <c r="LM4" s="322"/>
      <c r="LN4" s="322"/>
      <c r="LO4" s="322"/>
      <c r="LP4" s="322"/>
      <c r="LQ4" s="322"/>
      <c r="LR4" s="322"/>
      <c r="LS4" s="322"/>
      <c r="LT4" s="322"/>
      <c r="LU4" s="322"/>
      <c r="LV4" s="322"/>
      <c r="LW4" s="322"/>
      <c r="LX4" s="322"/>
      <c r="LY4" s="322"/>
      <c r="LZ4" s="322"/>
      <c r="MA4" s="322"/>
      <c r="MB4" s="322"/>
      <c r="MC4" s="322"/>
      <c r="MD4" s="322"/>
      <c r="ME4" s="322"/>
      <c r="MF4" s="322"/>
      <c r="MG4" s="322"/>
      <c r="MH4" s="322"/>
      <c r="MI4" s="322"/>
      <c r="MJ4" s="322"/>
      <c r="MK4" s="322"/>
      <c r="ML4" s="322"/>
      <c r="MM4" s="322"/>
      <c r="MN4" s="322"/>
      <c r="MO4" s="322"/>
      <c r="MP4" s="322"/>
      <c r="MQ4" s="322"/>
      <c r="MR4" s="322"/>
      <c r="MS4" s="322"/>
      <c r="MT4" s="322"/>
      <c r="MU4" s="322"/>
      <c r="MV4" s="322"/>
      <c r="MW4" s="322"/>
      <c r="MX4" s="322"/>
      <c r="MY4" s="322"/>
      <c r="MZ4" s="322"/>
      <c r="NA4" s="322"/>
      <c r="NB4" s="322"/>
      <c r="NC4" s="322"/>
      <c r="ND4" s="322"/>
      <c r="NE4" s="322"/>
      <c r="NF4" s="322"/>
      <c r="NG4" s="322"/>
      <c r="NH4" s="322"/>
      <c r="NI4" s="322"/>
      <c r="NJ4" s="322"/>
      <c r="NK4" s="322"/>
      <c r="NL4" s="322"/>
      <c r="NM4" s="322"/>
      <c r="NN4" s="322"/>
      <c r="NO4" s="322"/>
      <c r="NP4" s="322"/>
      <c r="NQ4" s="322"/>
      <c r="NR4" s="322"/>
      <c r="NS4" s="322"/>
      <c r="NT4" s="322"/>
      <c r="NU4" s="322"/>
      <c r="NV4" s="322"/>
      <c r="NW4" s="322"/>
      <c r="NX4" s="322"/>
      <c r="NY4" s="322"/>
      <c r="NZ4" s="322"/>
      <c r="OA4" s="322"/>
      <c r="OB4" s="322"/>
      <c r="OC4" s="322"/>
      <c r="OD4" s="322"/>
      <c r="OE4" s="322"/>
      <c r="OF4" s="322"/>
      <c r="OG4" s="322"/>
      <c r="OH4" s="322"/>
      <c r="OI4" s="322"/>
      <c r="OJ4" s="322"/>
      <c r="OK4" s="322"/>
      <c r="OL4" s="322"/>
      <c r="OM4" s="322"/>
      <c r="ON4" s="322"/>
      <c r="OO4" s="322"/>
      <c r="OP4" s="322"/>
      <c r="OQ4" s="322"/>
      <c r="OR4" s="322"/>
      <c r="OS4" s="322"/>
      <c r="OT4" s="322"/>
      <c r="OU4" s="322"/>
      <c r="OV4" s="322"/>
      <c r="OW4" s="322"/>
      <c r="OX4" s="322"/>
      <c r="OY4" s="322"/>
      <c r="OZ4" s="322"/>
      <c r="PA4" s="322"/>
      <c r="PB4" s="322"/>
      <c r="PC4" s="322"/>
      <c r="PD4" s="322"/>
      <c r="PE4" s="322"/>
      <c r="PF4" s="322"/>
      <c r="PG4" s="322"/>
      <c r="PH4" s="322"/>
      <c r="PI4" s="322"/>
      <c r="PJ4" s="322"/>
      <c r="PK4" s="322"/>
      <c r="PL4" s="322"/>
      <c r="PM4" s="322"/>
      <c r="PN4" s="322"/>
      <c r="PO4" s="322"/>
      <c r="PP4" s="322"/>
      <c r="PQ4" s="322"/>
      <c r="PR4" s="322"/>
      <c r="PS4" s="322"/>
      <c r="PT4" s="322"/>
      <c r="PU4" s="322"/>
      <c r="PV4" s="322"/>
      <c r="PW4" s="322"/>
      <c r="PX4" s="322"/>
      <c r="PY4" s="322"/>
      <c r="PZ4" s="322"/>
      <c r="QA4" s="322"/>
      <c r="QB4" s="322"/>
      <c r="QC4" s="322"/>
      <c r="QD4" s="322"/>
      <c r="QE4" s="322"/>
      <c r="QF4" s="322"/>
      <c r="QG4" s="322"/>
      <c r="QH4" s="322"/>
      <c r="QI4" s="322"/>
      <c r="QJ4" s="322"/>
      <c r="QK4" s="322"/>
      <c r="QL4" s="322"/>
      <c r="QM4" s="322"/>
      <c r="QN4" s="322"/>
      <c r="QO4" s="322"/>
      <c r="QP4" s="322"/>
      <c r="QQ4" s="322"/>
      <c r="QR4" s="322"/>
      <c r="QS4" s="322"/>
      <c r="QT4" s="322"/>
      <c r="QU4" s="322"/>
      <c r="QV4" s="322"/>
      <c r="QW4" s="322"/>
      <c r="QX4" s="322"/>
      <c r="QY4" s="322"/>
      <c r="QZ4" s="322"/>
      <c r="RA4" s="322"/>
      <c r="RB4" s="322"/>
      <c r="RC4" s="322"/>
      <c r="RD4" s="322"/>
      <c r="RE4" s="322"/>
      <c r="RF4" s="322"/>
      <c r="RG4" s="322"/>
      <c r="RH4" s="322"/>
      <c r="RI4" s="322"/>
      <c r="RJ4" s="322"/>
      <c r="RK4" s="322"/>
      <c r="RL4" s="322"/>
      <c r="RM4" s="322"/>
      <c r="RN4" s="322"/>
      <c r="RO4" s="322"/>
      <c r="RP4" s="322"/>
      <c r="RQ4" s="322"/>
      <c r="RR4" s="322"/>
      <c r="RS4" s="322"/>
      <c r="RT4" s="322"/>
      <c r="RU4" s="322"/>
      <c r="RV4" s="322"/>
      <c r="RW4" s="322"/>
      <c r="RX4" s="322"/>
      <c r="RY4" s="322"/>
      <c r="RZ4" s="322"/>
      <c r="SA4" s="322"/>
      <c r="SB4" s="322"/>
      <c r="SC4" s="322"/>
      <c r="SD4" s="322"/>
      <c r="SE4" s="322"/>
      <c r="SF4" s="322"/>
      <c r="SG4" s="322"/>
      <c r="SH4" s="322"/>
      <c r="SI4" s="322"/>
      <c r="SJ4" s="322"/>
      <c r="SK4" s="322"/>
      <c r="SL4" s="322"/>
      <c r="SM4" s="322"/>
      <c r="SN4" s="322"/>
      <c r="SO4" s="322"/>
      <c r="SP4" s="322"/>
      <c r="SQ4" s="322"/>
      <c r="SR4" s="322"/>
      <c r="SS4" s="322"/>
      <c r="ST4" s="322"/>
      <c r="SU4" s="322"/>
      <c r="SV4" s="322"/>
      <c r="SW4" s="322"/>
      <c r="SX4" s="322"/>
      <c r="SY4" s="322"/>
      <c r="SZ4" s="322"/>
      <c r="TA4" s="322"/>
      <c r="TB4" s="322"/>
      <c r="TC4" s="322"/>
      <c r="TD4" s="322"/>
      <c r="TE4" s="322"/>
      <c r="TF4" s="322"/>
      <c r="TG4" s="322"/>
      <c r="TH4" s="322"/>
      <c r="TI4" s="322"/>
      <c r="TJ4" s="322"/>
      <c r="TK4" s="322"/>
      <c r="TL4" s="322"/>
      <c r="TM4" s="322"/>
      <c r="TN4" s="322"/>
      <c r="TO4" s="322"/>
      <c r="TP4" s="322"/>
      <c r="TQ4" s="322"/>
      <c r="TR4" s="322"/>
      <c r="TS4" s="322"/>
      <c r="TT4" s="322"/>
      <c r="TU4" s="322"/>
      <c r="TV4" s="322"/>
      <c r="TW4" s="322"/>
      <c r="TX4" s="322"/>
      <c r="TY4" s="322"/>
      <c r="TZ4" s="322"/>
      <c r="UA4" s="322"/>
      <c r="UB4" s="322"/>
      <c r="UC4" s="322"/>
      <c r="UD4" s="322"/>
      <c r="UE4" s="322"/>
      <c r="UF4" s="322"/>
      <c r="UG4" s="322"/>
      <c r="UH4" s="322"/>
      <c r="UI4" s="322"/>
      <c r="UJ4" s="322"/>
      <c r="UK4" s="322"/>
      <c r="UL4" s="322"/>
      <c r="UM4" s="322"/>
      <c r="UN4" s="322"/>
      <c r="UO4" s="322"/>
      <c r="UP4" s="322"/>
      <c r="UQ4" s="322"/>
      <c r="UR4" s="322"/>
      <c r="US4" s="322"/>
      <c r="UT4" s="322"/>
      <c r="UU4" s="322"/>
      <c r="UV4" s="322"/>
      <c r="UW4" s="322"/>
      <c r="UX4" s="322"/>
      <c r="UY4" s="322"/>
      <c r="UZ4" s="322"/>
      <c r="VA4" s="322"/>
      <c r="VB4" s="322"/>
      <c r="VC4" s="322"/>
      <c r="VD4" s="322"/>
      <c r="VE4" s="322"/>
      <c r="VF4" s="322"/>
      <c r="VG4" s="322"/>
      <c r="VH4" s="322"/>
      <c r="VI4" s="322"/>
      <c r="VJ4" s="322"/>
      <c r="VK4" s="322"/>
      <c r="VL4" s="322"/>
      <c r="VM4" s="322"/>
      <c r="VN4" s="322"/>
      <c r="VO4" s="322"/>
      <c r="VP4" s="322"/>
      <c r="VQ4" s="322"/>
      <c r="VR4" s="322"/>
      <c r="VS4" s="322"/>
      <c r="VT4" s="322"/>
      <c r="VU4" s="322"/>
      <c r="VV4" s="322"/>
      <c r="VW4" s="322"/>
      <c r="VX4" s="322"/>
      <c r="VY4" s="322"/>
      <c r="VZ4" s="322"/>
      <c r="WA4" s="322"/>
      <c r="WB4" s="322"/>
      <c r="WC4" s="322"/>
      <c r="WD4" s="322"/>
      <c r="WE4" s="322"/>
      <c r="WF4" s="322"/>
      <c r="WG4" s="322"/>
      <c r="WH4" s="322"/>
      <c r="WI4" s="322"/>
      <c r="WJ4" s="322"/>
      <c r="WK4" s="322"/>
      <c r="WL4" s="322"/>
      <c r="WM4" s="322"/>
      <c r="WN4" s="322"/>
      <c r="WO4" s="322"/>
      <c r="WP4" s="322"/>
      <c r="WQ4" s="322"/>
      <c r="WR4" s="322"/>
      <c r="WS4" s="322"/>
      <c r="WT4" s="322"/>
      <c r="WU4" s="322"/>
      <c r="WV4" s="322"/>
      <c r="WW4" s="322"/>
      <c r="WX4" s="322"/>
      <c r="WY4" s="322"/>
      <c r="WZ4" s="322"/>
      <c r="XA4" s="322"/>
      <c r="XB4" s="322"/>
      <c r="XC4" s="322"/>
      <c r="XD4" s="322"/>
      <c r="XE4" s="322"/>
      <c r="XF4" s="322"/>
      <c r="XG4" s="322"/>
      <c r="XH4" s="322"/>
      <c r="XI4" s="322"/>
      <c r="XJ4" s="322"/>
      <c r="XK4" s="322"/>
      <c r="XL4" s="322"/>
      <c r="XM4" s="322"/>
      <c r="XN4" s="322"/>
      <c r="XO4" s="322"/>
      <c r="XP4" s="322"/>
      <c r="XQ4" s="322"/>
      <c r="XR4" s="322"/>
      <c r="XS4" s="322"/>
      <c r="XT4" s="322"/>
      <c r="XU4" s="322"/>
      <c r="XV4" s="322"/>
      <c r="XW4" s="322"/>
      <c r="XX4" s="322"/>
      <c r="XY4" s="322"/>
      <c r="XZ4" s="322"/>
      <c r="YA4" s="322"/>
      <c r="YB4" s="322"/>
      <c r="YC4" s="322"/>
      <c r="YD4" s="322"/>
      <c r="YE4" s="322"/>
      <c r="YF4" s="322"/>
      <c r="YG4" s="322"/>
      <c r="YH4" s="322"/>
      <c r="YI4" s="322"/>
      <c r="YJ4" s="322"/>
      <c r="YK4" s="322"/>
      <c r="YL4" s="322"/>
      <c r="YM4" s="322"/>
      <c r="YN4" s="322"/>
      <c r="YO4" s="322"/>
      <c r="YP4" s="322"/>
      <c r="YQ4" s="322"/>
      <c r="YR4" s="322"/>
      <c r="YS4" s="322"/>
      <c r="YT4" s="322"/>
      <c r="YU4" s="322"/>
      <c r="YV4" s="322"/>
      <c r="YW4" s="322"/>
      <c r="YX4" s="322"/>
      <c r="YY4" s="322"/>
      <c r="YZ4" s="322"/>
      <c r="ZA4" s="322"/>
      <c r="ZB4" s="322"/>
      <c r="ZC4" s="322"/>
      <c r="ZD4" s="322"/>
      <c r="ZE4" s="322"/>
      <c r="ZF4" s="322"/>
      <c r="ZG4" s="322"/>
      <c r="ZH4" s="322"/>
      <c r="ZI4" s="322"/>
      <c r="ZJ4" s="322"/>
      <c r="ZK4" s="322"/>
      <c r="ZL4" s="322"/>
      <c r="ZM4" s="322"/>
      <c r="ZN4" s="322"/>
      <c r="ZO4" s="322"/>
      <c r="ZP4" s="322"/>
      <c r="ZQ4" s="322"/>
      <c r="ZR4" s="322"/>
      <c r="ZS4" s="322"/>
      <c r="ZT4" s="322"/>
      <c r="ZU4" s="322"/>
      <c r="ZV4" s="322"/>
      <c r="ZW4" s="322"/>
      <c r="ZX4" s="322"/>
      <c r="ZY4" s="322"/>
      <c r="ZZ4" s="322"/>
      <c r="AAA4" s="322"/>
      <c r="AAB4" s="322"/>
      <c r="AAC4" s="322"/>
      <c r="AAD4" s="322"/>
      <c r="AAE4" s="322"/>
      <c r="AAF4" s="322"/>
      <c r="AAG4" s="322"/>
      <c r="AAH4" s="322"/>
      <c r="AAI4" s="322"/>
      <c r="AAJ4" s="322"/>
      <c r="AAK4" s="322"/>
      <c r="AAL4" s="322"/>
      <c r="AAM4" s="322"/>
      <c r="AAN4" s="322"/>
      <c r="AAO4" s="322"/>
      <c r="AAP4" s="322"/>
      <c r="AAQ4" s="322"/>
      <c r="AAR4" s="322"/>
      <c r="AAS4" s="322"/>
      <c r="AAT4" s="322"/>
      <c r="AAU4" s="322"/>
      <c r="AAV4" s="322"/>
      <c r="AAW4" s="322"/>
      <c r="AAX4" s="322"/>
      <c r="AAY4" s="322"/>
      <c r="AAZ4" s="322"/>
      <c r="ABA4" s="322"/>
      <c r="ABB4" s="322"/>
      <c r="ABC4" s="322"/>
      <c r="ABD4" s="322"/>
      <c r="ABE4" s="322"/>
      <c r="ABF4" s="322"/>
      <c r="ABG4" s="322"/>
      <c r="ABH4" s="322"/>
      <c r="ABI4" s="322"/>
      <c r="ABJ4" s="322"/>
      <c r="ABK4" s="322"/>
      <c r="ABL4" s="322"/>
      <c r="ABM4" s="322"/>
      <c r="ABN4" s="322"/>
      <c r="ABO4" s="322"/>
      <c r="ABP4" s="322"/>
      <c r="ABQ4" s="322"/>
      <c r="ABR4" s="322"/>
      <c r="ABS4" s="322"/>
      <c r="ABT4" s="322"/>
      <c r="ABU4" s="322"/>
      <c r="ABV4" s="322"/>
      <c r="ABW4" s="322"/>
      <c r="ABX4" s="322"/>
      <c r="ABY4" s="322"/>
      <c r="ABZ4" s="322"/>
      <c r="ACA4" s="322"/>
      <c r="ACB4" s="322"/>
      <c r="ACC4" s="322"/>
      <c r="ACD4" s="322"/>
      <c r="ACE4" s="322"/>
      <c r="ACF4" s="322"/>
      <c r="ACG4" s="322"/>
      <c r="ACH4" s="322"/>
      <c r="ACI4" s="322"/>
      <c r="ACJ4" s="322"/>
      <c r="ACK4" s="322"/>
      <c r="ACL4" s="322"/>
      <c r="ACM4" s="322"/>
      <c r="ACN4" s="322"/>
      <c r="ACO4" s="322"/>
      <c r="ACP4" s="322"/>
      <c r="ACQ4" s="322"/>
      <c r="ACR4" s="322"/>
      <c r="ACS4" s="322"/>
      <c r="ACT4" s="322"/>
      <c r="ACU4" s="322"/>
      <c r="ACV4" s="322"/>
      <c r="ACW4" s="322"/>
      <c r="ACX4" s="322"/>
      <c r="ACY4" s="322"/>
      <c r="ACZ4" s="322"/>
      <c r="ADA4" s="322"/>
      <c r="ADB4" s="322"/>
      <c r="ADC4" s="322"/>
      <c r="ADD4" s="322"/>
      <c r="ADE4" s="322"/>
      <c r="ADF4" s="322"/>
      <c r="ADG4" s="322"/>
      <c r="ADH4" s="322"/>
      <c r="ADI4" s="322"/>
      <c r="ADJ4" s="322"/>
      <c r="ADK4" s="322"/>
      <c r="ADL4" s="322"/>
      <c r="ADM4" s="322"/>
      <c r="ADN4" s="322"/>
      <c r="ADO4" s="322"/>
      <c r="ADP4" s="322"/>
      <c r="ADQ4" s="322"/>
      <c r="ADR4" s="322"/>
      <c r="ADS4" s="322"/>
      <c r="ADT4" s="322"/>
      <c r="ADU4" s="322"/>
      <c r="ADV4" s="322"/>
      <c r="ADW4" s="322"/>
      <c r="ADX4" s="322"/>
      <c r="ADY4" s="322"/>
      <c r="ADZ4" s="322"/>
      <c r="AEA4" s="322"/>
      <c r="AEB4" s="322"/>
      <c r="AEC4" s="322"/>
      <c r="AED4" s="322"/>
      <c r="AEE4" s="322"/>
      <c r="AEF4" s="322"/>
      <c r="AEG4" s="322"/>
      <c r="AEH4" s="322"/>
      <c r="AEI4" s="322"/>
      <c r="AEJ4" s="322"/>
      <c r="AEK4" s="322"/>
      <c r="AEL4" s="322"/>
      <c r="AEM4" s="322"/>
      <c r="AEN4" s="322"/>
      <c r="AEO4" s="322"/>
      <c r="AEP4" s="322"/>
      <c r="AEQ4" s="322"/>
      <c r="AER4" s="322"/>
      <c r="AES4" s="322"/>
      <c r="AET4" s="322"/>
      <c r="AEU4" s="322"/>
      <c r="AEV4" s="322"/>
      <c r="AEW4" s="322"/>
      <c r="AEX4" s="322"/>
      <c r="AEY4" s="322"/>
      <c r="AEZ4" s="322"/>
      <c r="AFA4" s="322"/>
      <c r="AFB4" s="322"/>
      <c r="AFC4" s="322"/>
      <c r="AFD4" s="322"/>
      <c r="AFE4" s="322"/>
      <c r="AFF4" s="322"/>
      <c r="AFG4" s="322"/>
      <c r="AFH4" s="322"/>
      <c r="AFI4" s="322"/>
      <c r="AFJ4" s="322"/>
      <c r="AFK4" s="322"/>
      <c r="AFL4" s="322"/>
      <c r="AFM4" s="322"/>
      <c r="AFN4" s="322"/>
      <c r="AFO4" s="322"/>
      <c r="AFP4" s="322"/>
      <c r="AFQ4" s="322"/>
      <c r="AFR4" s="322"/>
      <c r="AFS4" s="322"/>
      <c r="AFT4" s="322"/>
      <c r="AFU4" s="322"/>
      <c r="AFV4" s="322"/>
      <c r="AFW4" s="322"/>
      <c r="AFX4" s="322"/>
      <c r="AFY4" s="322"/>
      <c r="AFZ4" s="322"/>
      <c r="AGA4" s="322"/>
      <c r="AGB4" s="322"/>
      <c r="AGC4" s="322"/>
      <c r="AGD4" s="322"/>
      <c r="AGE4" s="322"/>
      <c r="AGF4" s="322"/>
      <c r="AGG4" s="322"/>
      <c r="AGH4" s="322"/>
      <c r="AGI4" s="322"/>
      <c r="AGJ4" s="322"/>
      <c r="AGK4" s="322"/>
      <c r="AGL4" s="322"/>
      <c r="AGM4" s="322"/>
      <c r="AGN4" s="322"/>
      <c r="AGO4" s="322"/>
      <c r="AGP4" s="322"/>
      <c r="AGQ4" s="322"/>
      <c r="AGR4" s="322"/>
      <c r="AGS4" s="322"/>
      <c r="AGT4" s="322"/>
      <c r="AGU4" s="322"/>
      <c r="AGV4" s="322"/>
      <c r="AGW4" s="322"/>
      <c r="AGX4" s="322"/>
      <c r="AGY4" s="322"/>
      <c r="AGZ4" s="322"/>
      <c r="AHA4" s="322"/>
      <c r="AHB4" s="322"/>
      <c r="AHC4" s="322"/>
      <c r="AHD4" s="322"/>
      <c r="AHE4" s="322"/>
      <c r="AHF4" s="322"/>
      <c r="AHG4" s="322"/>
      <c r="AHH4" s="322"/>
      <c r="AHI4" s="322"/>
      <c r="AHJ4" s="322"/>
      <c r="AHK4" s="322"/>
      <c r="AHL4" s="322"/>
      <c r="AHM4" s="322"/>
      <c r="AHN4" s="322"/>
      <c r="AHO4" s="322"/>
      <c r="AHP4" s="322"/>
      <c r="AHQ4" s="322"/>
      <c r="AHR4" s="322"/>
      <c r="AHS4" s="322"/>
      <c r="AHT4" s="322"/>
      <c r="AHU4" s="322"/>
      <c r="AHV4" s="322"/>
      <c r="AHW4" s="322"/>
      <c r="AHX4" s="322"/>
      <c r="AHY4" s="322"/>
      <c r="AHZ4" s="322"/>
      <c r="AIA4" s="322"/>
      <c r="AIB4" s="322"/>
      <c r="AIC4" s="322"/>
      <c r="AID4" s="322"/>
      <c r="AIE4" s="322"/>
      <c r="AIF4" s="322"/>
      <c r="AIG4" s="322"/>
      <c r="AIH4" s="322"/>
      <c r="AII4" s="322"/>
      <c r="AIJ4" s="322"/>
      <c r="AIK4" s="322"/>
      <c r="AIL4" s="322"/>
      <c r="AIM4" s="322"/>
      <c r="AIN4" s="322"/>
      <c r="AIO4" s="322"/>
      <c r="AIP4" s="322"/>
      <c r="AIQ4" s="322"/>
      <c r="AIR4" s="322"/>
      <c r="AIS4" s="322"/>
      <c r="AIT4" s="322"/>
      <c r="AIU4" s="322"/>
      <c r="AIV4" s="322"/>
      <c r="AIW4" s="322"/>
      <c r="AIX4" s="322"/>
      <c r="AIY4" s="322"/>
      <c r="AIZ4" s="322"/>
      <c r="AJA4" s="322"/>
      <c r="AJB4" s="322"/>
      <c r="AJC4" s="322"/>
      <c r="AJD4" s="322"/>
      <c r="AJE4" s="322"/>
      <c r="AJF4" s="322"/>
      <c r="AJG4" s="322"/>
      <c r="AJH4" s="322"/>
      <c r="AJI4" s="322"/>
      <c r="AJJ4" s="322"/>
      <c r="AJK4" s="322"/>
      <c r="AJL4" s="322"/>
      <c r="AJM4" s="322"/>
      <c r="AJN4" s="322"/>
      <c r="AJO4" s="322"/>
      <c r="AJP4" s="322"/>
      <c r="AJQ4" s="322"/>
      <c r="AJR4" s="322"/>
      <c r="AJS4" s="322"/>
      <c r="AJT4" s="322"/>
      <c r="AJU4" s="322"/>
      <c r="AJV4" s="322"/>
      <c r="AJW4" s="322"/>
      <c r="AJX4" s="322"/>
      <c r="AJY4" s="322"/>
      <c r="AJZ4" s="322"/>
      <c r="AKA4" s="322"/>
      <c r="AKB4" s="322"/>
      <c r="AKC4" s="322"/>
      <c r="AKD4" s="322"/>
      <c r="AKE4" s="322"/>
      <c r="AKF4" s="322"/>
      <c r="AKG4" s="322"/>
      <c r="AKH4" s="322"/>
      <c r="AKI4" s="322"/>
      <c r="AKJ4" s="322"/>
      <c r="AKK4" s="322"/>
      <c r="AKL4" s="322"/>
      <c r="AKM4" s="322"/>
      <c r="AKN4" s="322"/>
      <c r="AKO4" s="322"/>
      <c r="AKP4" s="322"/>
      <c r="AKQ4" s="322"/>
      <c r="AKR4" s="322"/>
      <c r="AKS4" s="322"/>
      <c r="AKT4" s="322"/>
      <c r="AKU4" s="322"/>
      <c r="AKV4" s="322"/>
      <c r="AKW4" s="322"/>
      <c r="AKX4" s="322"/>
      <c r="AKY4" s="322"/>
      <c r="AKZ4" s="322"/>
      <c r="ALA4" s="322"/>
      <c r="ALB4" s="322"/>
      <c r="ALC4" s="322"/>
      <c r="ALD4" s="322"/>
      <c r="ALE4" s="322"/>
      <c r="ALF4" s="322"/>
      <c r="ALG4" s="322"/>
      <c r="ALH4" s="322"/>
      <c r="ALI4" s="322"/>
      <c r="ALJ4" s="322"/>
      <c r="ALK4" s="322"/>
      <c r="ALL4" s="322"/>
      <c r="ALM4" s="322"/>
      <c r="ALN4" s="322"/>
      <c r="ALO4" s="322"/>
      <c r="ALP4" s="322"/>
      <c r="ALQ4" s="322"/>
      <c r="ALR4" s="322"/>
      <c r="ALS4" s="322"/>
      <c r="ALT4" s="322"/>
      <c r="ALU4" s="322"/>
      <c r="ALV4" s="322"/>
      <c r="ALW4" s="322"/>
      <c r="ALX4" s="322"/>
      <c r="ALY4" s="322"/>
      <c r="ALZ4" s="322"/>
      <c r="AMA4" s="322"/>
      <c r="AMB4" s="322"/>
      <c r="AMC4" s="322"/>
      <c r="AMD4" s="322"/>
      <c r="AME4" s="322"/>
      <c r="AMF4" s="322"/>
      <c r="AMG4" s="322"/>
      <c r="AMH4" s="322"/>
      <c r="AMI4" s="322"/>
      <c r="AMJ4" s="322"/>
      <c r="AMK4" s="322"/>
      <c r="AML4" s="322"/>
      <c r="AMM4" s="322"/>
      <c r="AMN4" s="322"/>
      <c r="AMO4" s="322"/>
      <c r="AMP4" s="322"/>
      <c r="AMQ4" s="322"/>
      <c r="AMR4" s="322"/>
      <c r="AMS4" s="322"/>
      <c r="AMT4" s="322"/>
      <c r="AMU4" s="322"/>
      <c r="AMV4" s="322"/>
      <c r="AMW4" s="322"/>
      <c r="AMX4" s="322"/>
      <c r="AMY4" s="322"/>
      <c r="AMZ4" s="322"/>
      <c r="ANA4" s="322"/>
      <c r="ANB4" s="322"/>
      <c r="ANC4" s="322"/>
      <c r="AND4" s="322"/>
      <c r="ANE4" s="322"/>
      <c r="ANF4" s="322"/>
      <c r="ANG4" s="322"/>
      <c r="ANH4" s="322"/>
      <c r="ANI4" s="322"/>
      <c r="ANJ4" s="322"/>
      <c r="ANK4" s="322"/>
      <c r="ANL4" s="322"/>
      <c r="ANM4" s="322"/>
      <c r="ANN4" s="322"/>
      <c r="ANO4" s="322"/>
      <c r="ANP4" s="322"/>
      <c r="ANQ4" s="322"/>
      <c r="ANR4" s="322"/>
      <c r="ANS4" s="322"/>
      <c r="ANT4" s="322"/>
      <c r="ANU4" s="322"/>
      <c r="ANV4" s="322"/>
      <c r="ANW4" s="322"/>
      <c r="ANX4" s="322"/>
      <c r="ANY4" s="322"/>
      <c r="ANZ4" s="322"/>
      <c r="AOA4" s="322"/>
      <c r="AOB4" s="322"/>
      <c r="AOC4" s="322"/>
      <c r="AOD4" s="322"/>
      <c r="AOE4" s="322"/>
      <c r="AOF4" s="322"/>
      <c r="AOG4" s="322"/>
      <c r="AOH4" s="322"/>
      <c r="AOI4" s="322"/>
      <c r="AOJ4" s="322"/>
      <c r="AOK4" s="322"/>
      <c r="AOL4" s="322"/>
      <c r="AOM4" s="322"/>
      <c r="AON4" s="322"/>
      <c r="AOO4" s="322"/>
      <c r="AOP4" s="322"/>
      <c r="AOQ4" s="322"/>
      <c r="AOR4" s="322"/>
      <c r="AOS4" s="322"/>
      <c r="AOT4" s="322"/>
      <c r="AOU4" s="322"/>
      <c r="AOV4" s="322"/>
      <c r="AOW4" s="322"/>
      <c r="AOX4" s="322"/>
      <c r="AOY4" s="322"/>
      <c r="AOZ4" s="322"/>
      <c r="APA4" s="322"/>
      <c r="APB4" s="322"/>
      <c r="APC4" s="322"/>
      <c r="APD4" s="322"/>
      <c r="APE4" s="322"/>
      <c r="APF4" s="322"/>
      <c r="APG4" s="322"/>
      <c r="APH4" s="322"/>
      <c r="API4" s="322"/>
      <c r="APJ4" s="322"/>
      <c r="APK4" s="322"/>
      <c r="APL4" s="322"/>
      <c r="APM4" s="322"/>
      <c r="APN4" s="322"/>
      <c r="APO4" s="322"/>
      <c r="APP4" s="322"/>
      <c r="APQ4" s="322"/>
      <c r="APR4" s="322"/>
      <c r="APS4" s="322"/>
      <c r="APT4" s="322"/>
      <c r="APU4" s="322"/>
      <c r="APV4" s="322"/>
      <c r="APW4" s="322"/>
      <c r="APX4" s="322"/>
      <c r="APY4" s="322"/>
      <c r="APZ4" s="322"/>
      <c r="AQA4" s="322"/>
      <c r="AQB4" s="322"/>
      <c r="AQC4" s="322"/>
      <c r="AQD4" s="322"/>
      <c r="AQE4" s="322"/>
      <c r="AQF4" s="322"/>
      <c r="AQG4" s="322"/>
      <c r="AQH4" s="322"/>
      <c r="AQI4" s="322"/>
      <c r="AQJ4" s="322"/>
      <c r="AQK4" s="322"/>
      <c r="AQL4" s="322"/>
      <c r="AQM4" s="322"/>
      <c r="AQN4" s="322"/>
      <c r="AQO4" s="322"/>
      <c r="AQP4" s="322"/>
      <c r="AQQ4" s="322"/>
      <c r="AQR4" s="322"/>
      <c r="AQS4" s="322"/>
      <c r="AQT4" s="322"/>
      <c r="AQU4" s="322"/>
      <c r="AQV4" s="322"/>
      <c r="AQW4" s="322"/>
      <c r="AQX4" s="322"/>
      <c r="AQY4" s="322"/>
      <c r="AQZ4" s="322"/>
      <c r="ARA4" s="322"/>
      <c r="ARB4" s="322"/>
      <c r="ARC4" s="322"/>
      <c r="ARD4" s="322"/>
      <c r="ARE4" s="322"/>
      <c r="ARF4" s="322"/>
      <c r="ARG4" s="322"/>
      <c r="ARH4" s="322"/>
      <c r="ARI4" s="322"/>
      <c r="ARJ4" s="322"/>
      <c r="ARK4" s="322"/>
      <c r="ARL4" s="322"/>
      <c r="ARM4" s="322"/>
      <c r="ARN4" s="322"/>
      <c r="ARO4" s="322"/>
      <c r="ARP4" s="322"/>
      <c r="ARQ4" s="322"/>
      <c r="ARR4" s="322"/>
      <c r="ARS4" s="322"/>
      <c r="ART4" s="322"/>
      <c r="ARU4" s="322"/>
      <c r="ARV4" s="322"/>
      <c r="ARW4" s="322"/>
      <c r="ARX4" s="322"/>
      <c r="ARY4" s="322"/>
      <c r="ARZ4" s="322"/>
      <c r="ASA4" s="322"/>
      <c r="ASB4" s="322"/>
      <c r="ASC4" s="322"/>
      <c r="ASD4" s="322"/>
      <c r="ASE4" s="322"/>
      <c r="ASF4" s="322"/>
      <c r="ASG4" s="322"/>
      <c r="ASH4" s="322"/>
      <c r="ASI4" s="322"/>
      <c r="ASJ4" s="322"/>
      <c r="ASK4" s="322"/>
      <c r="ASL4" s="322"/>
      <c r="ASM4" s="322"/>
      <c r="ASN4" s="322"/>
      <c r="ASO4" s="322"/>
      <c r="ASP4" s="322"/>
      <c r="ASQ4" s="322"/>
      <c r="ASR4" s="322"/>
      <c r="ASS4" s="322"/>
      <c r="AST4" s="322"/>
      <c r="ASU4" s="322"/>
      <c r="ASV4" s="322"/>
      <c r="ASW4" s="322"/>
      <c r="ASX4" s="322"/>
      <c r="ASY4" s="322"/>
      <c r="ASZ4" s="322"/>
      <c r="ATA4" s="322"/>
      <c r="ATB4" s="322"/>
      <c r="ATC4" s="322"/>
      <c r="ATD4" s="322"/>
      <c r="ATE4" s="322"/>
      <c r="ATF4" s="322"/>
      <c r="ATG4" s="322"/>
      <c r="ATH4" s="322"/>
      <c r="ATI4" s="322"/>
      <c r="ATJ4" s="322"/>
      <c r="ATK4" s="322"/>
      <c r="ATL4" s="322"/>
      <c r="ATM4" s="322"/>
      <c r="ATN4" s="322"/>
      <c r="ATO4" s="322"/>
      <c r="ATP4" s="322"/>
      <c r="ATQ4" s="322"/>
      <c r="ATR4" s="322"/>
      <c r="ATS4" s="322"/>
      <c r="ATT4" s="322"/>
      <c r="ATU4" s="322"/>
      <c r="ATV4" s="322"/>
      <c r="ATW4" s="322"/>
      <c r="ATX4" s="322"/>
      <c r="ATY4" s="322"/>
      <c r="ATZ4" s="322"/>
      <c r="AUA4" s="322"/>
      <c r="AUB4" s="322"/>
      <c r="AUC4" s="322"/>
      <c r="AUD4" s="322"/>
      <c r="AUE4" s="322"/>
      <c r="AUF4" s="322"/>
      <c r="AUG4" s="322"/>
      <c r="AUH4" s="322"/>
      <c r="AUI4" s="322"/>
      <c r="AUJ4" s="322"/>
      <c r="AUK4" s="322"/>
      <c r="AUL4" s="322"/>
      <c r="AUM4" s="322"/>
      <c r="AUN4" s="322"/>
      <c r="AUO4" s="322"/>
      <c r="AUP4" s="322"/>
      <c r="AUQ4" s="322"/>
      <c r="AUR4" s="322"/>
      <c r="AUS4" s="322"/>
      <c r="AUT4" s="322"/>
      <c r="AUU4" s="322"/>
      <c r="AUV4" s="322"/>
      <c r="AUW4" s="322"/>
      <c r="AUX4" s="322"/>
      <c r="AUY4" s="322"/>
      <c r="AUZ4" s="322"/>
      <c r="AVA4" s="322"/>
      <c r="AVB4" s="322"/>
      <c r="AVC4" s="322"/>
      <c r="AVD4" s="322"/>
      <c r="AVE4" s="322"/>
      <c r="AVF4" s="322"/>
      <c r="AVG4" s="322"/>
      <c r="AVH4" s="322"/>
      <c r="AVI4" s="322"/>
      <c r="AVJ4" s="322"/>
      <c r="AVK4" s="322"/>
      <c r="AVL4" s="322"/>
      <c r="AVM4" s="322"/>
      <c r="AVN4" s="322"/>
      <c r="AVO4" s="322"/>
      <c r="AVP4" s="322"/>
      <c r="AVQ4" s="322"/>
      <c r="AVR4" s="322"/>
      <c r="AVS4" s="322"/>
      <c r="AVT4" s="322"/>
      <c r="AVU4" s="322"/>
      <c r="AVV4" s="322"/>
      <c r="AVW4" s="322"/>
      <c r="AVX4" s="322"/>
      <c r="AVY4" s="322"/>
      <c r="AVZ4" s="322"/>
      <c r="AWA4" s="322"/>
      <c r="AWB4" s="322"/>
      <c r="AWC4" s="322"/>
      <c r="AWD4" s="322"/>
      <c r="AWE4" s="322"/>
      <c r="AWF4" s="322"/>
      <c r="AWG4" s="322"/>
      <c r="AWH4" s="322"/>
      <c r="AWI4" s="322"/>
      <c r="AWJ4" s="322"/>
      <c r="AWK4" s="322"/>
      <c r="AWL4" s="322"/>
      <c r="AWM4" s="322"/>
      <c r="AWN4" s="322"/>
      <c r="AWO4" s="322"/>
      <c r="AWP4" s="322"/>
      <c r="AWQ4" s="322"/>
      <c r="AWR4" s="322"/>
      <c r="AWS4" s="322"/>
      <c r="AWT4" s="322"/>
      <c r="AWU4" s="322"/>
      <c r="AWV4" s="322"/>
      <c r="AWW4" s="322"/>
      <c r="AWX4" s="322"/>
      <c r="AWY4" s="322"/>
      <c r="AWZ4" s="322"/>
      <c r="AXA4" s="322"/>
      <c r="AXB4" s="322"/>
      <c r="AXC4" s="322"/>
      <c r="AXD4" s="322"/>
      <c r="AXE4" s="322"/>
      <c r="AXF4" s="322"/>
      <c r="AXG4" s="322"/>
      <c r="AXH4" s="322"/>
      <c r="AXI4" s="322"/>
      <c r="AXJ4" s="322"/>
      <c r="AXK4" s="322"/>
      <c r="AXL4" s="322"/>
      <c r="AXM4" s="322"/>
      <c r="AXN4" s="322"/>
      <c r="AXO4" s="322"/>
      <c r="AXP4" s="322"/>
      <c r="AXQ4" s="322"/>
      <c r="AXR4" s="322"/>
      <c r="AXS4" s="322"/>
      <c r="AXT4" s="322"/>
      <c r="AXU4" s="322"/>
      <c r="AXV4" s="322"/>
      <c r="AXW4" s="322"/>
      <c r="AXX4" s="322"/>
      <c r="AXY4" s="322"/>
      <c r="AXZ4" s="322"/>
      <c r="AYA4" s="322"/>
      <c r="AYB4" s="322"/>
      <c r="AYC4" s="322"/>
      <c r="AYD4" s="322"/>
      <c r="AYE4" s="322"/>
      <c r="AYF4" s="322"/>
      <c r="AYG4" s="322"/>
      <c r="AYH4" s="322"/>
      <c r="AYI4" s="322"/>
      <c r="AYJ4" s="322"/>
      <c r="AYK4" s="322"/>
      <c r="AYL4" s="322"/>
      <c r="AYM4" s="322"/>
      <c r="AYN4" s="322"/>
      <c r="AYO4" s="322"/>
      <c r="AYP4" s="322"/>
      <c r="AYQ4" s="322"/>
      <c r="AYR4" s="322"/>
      <c r="AYS4" s="322"/>
      <c r="AYT4" s="322"/>
      <c r="AYU4" s="322"/>
      <c r="AYV4" s="322"/>
      <c r="AYW4" s="322"/>
      <c r="AYX4" s="322"/>
      <c r="AYY4" s="322"/>
      <c r="AYZ4" s="322"/>
      <c r="AZA4" s="322"/>
      <c r="AZB4" s="322"/>
      <c r="AZC4" s="322"/>
      <c r="AZD4" s="322"/>
      <c r="AZE4" s="322"/>
      <c r="AZF4" s="322"/>
      <c r="AZG4" s="322"/>
      <c r="AZH4" s="322"/>
      <c r="AZI4" s="322"/>
      <c r="AZJ4" s="322"/>
      <c r="AZK4" s="322"/>
      <c r="AZL4" s="322"/>
      <c r="AZM4" s="322"/>
      <c r="AZN4" s="322"/>
      <c r="AZO4" s="322"/>
      <c r="AZP4" s="322"/>
      <c r="AZQ4" s="322"/>
      <c r="AZR4" s="322"/>
      <c r="AZS4" s="322"/>
      <c r="AZT4" s="322"/>
      <c r="AZU4" s="322"/>
      <c r="AZV4" s="322"/>
      <c r="AZW4" s="322"/>
      <c r="AZX4" s="322"/>
      <c r="AZY4" s="322"/>
      <c r="AZZ4" s="322"/>
      <c r="BAA4" s="322"/>
      <c r="BAB4" s="322"/>
      <c r="BAC4" s="322"/>
      <c r="BAD4" s="322"/>
      <c r="BAE4" s="322"/>
      <c r="BAF4" s="322"/>
      <c r="BAG4" s="322"/>
      <c r="BAH4" s="322"/>
      <c r="BAI4" s="322"/>
      <c r="BAJ4" s="322"/>
      <c r="BAK4" s="322"/>
      <c r="BAL4" s="322"/>
      <c r="BAM4" s="322"/>
      <c r="BAN4" s="322"/>
      <c r="BAO4" s="322"/>
      <c r="BAP4" s="322"/>
      <c r="BAQ4" s="322"/>
      <c r="BAR4" s="322"/>
      <c r="BAS4" s="322"/>
      <c r="BAT4" s="322"/>
      <c r="BAU4" s="322"/>
      <c r="BAV4" s="322"/>
      <c r="BAW4" s="322"/>
      <c r="BAX4" s="322"/>
      <c r="BAY4" s="322"/>
      <c r="BAZ4" s="322"/>
      <c r="BBA4" s="322"/>
      <c r="BBB4" s="322"/>
      <c r="BBC4" s="322"/>
      <c r="BBD4" s="322"/>
      <c r="BBE4" s="322"/>
      <c r="BBF4" s="322"/>
      <c r="BBG4" s="322"/>
      <c r="BBH4" s="322"/>
      <c r="BBI4" s="322"/>
      <c r="BBJ4" s="322"/>
      <c r="BBK4" s="322"/>
      <c r="BBL4" s="322"/>
      <c r="BBM4" s="322"/>
      <c r="BBN4" s="322"/>
      <c r="BBO4" s="322"/>
      <c r="BBP4" s="322"/>
      <c r="BBQ4" s="322"/>
      <c r="BBR4" s="322"/>
      <c r="BBS4" s="322"/>
      <c r="BBT4" s="322"/>
      <c r="BBU4" s="322"/>
      <c r="BBV4" s="322"/>
      <c r="BBW4" s="322"/>
      <c r="BBX4" s="322"/>
      <c r="BBY4" s="322"/>
      <c r="BBZ4" s="322"/>
      <c r="BCA4" s="322"/>
      <c r="BCB4" s="322"/>
      <c r="BCC4" s="322"/>
      <c r="BCD4" s="322"/>
      <c r="BCE4" s="322"/>
      <c r="BCF4" s="322"/>
      <c r="BCG4" s="322"/>
      <c r="BCH4" s="322"/>
      <c r="BCI4" s="322"/>
      <c r="BCJ4" s="322"/>
      <c r="BCK4" s="322"/>
      <c r="BCL4" s="322"/>
      <c r="BCM4" s="322"/>
      <c r="BCN4" s="322"/>
      <c r="BCO4" s="322"/>
      <c r="BCP4" s="322"/>
      <c r="BCQ4" s="322"/>
      <c r="BCR4" s="322"/>
      <c r="BCS4" s="322"/>
      <c r="BCT4" s="322"/>
      <c r="BCU4" s="322"/>
      <c r="BCV4" s="322"/>
      <c r="BCW4" s="322"/>
      <c r="BCX4" s="322"/>
      <c r="BCY4" s="322"/>
      <c r="BCZ4" s="322"/>
      <c r="BDA4" s="322"/>
      <c r="BDB4" s="322"/>
      <c r="BDC4" s="322"/>
      <c r="BDD4" s="322"/>
      <c r="BDE4" s="322"/>
      <c r="BDF4" s="322"/>
      <c r="BDG4" s="322"/>
      <c r="BDH4" s="322"/>
      <c r="BDI4" s="322"/>
      <c r="BDJ4" s="322"/>
      <c r="BDK4" s="322"/>
      <c r="BDL4" s="322"/>
      <c r="BDM4" s="322"/>
      <c r="BDN4" s="322"/>
      <c r="BDO4" s="322"/>
      <c r="BDP4" s="322"/>
      <c r="BDQ4" s="322"/>
      <c r="BDR4" s="322"/>
      <c r="BDS4" s="322"/>
      <c r="BDT4" s="322"/>
      <c r="BDU4" s="322"/>
      <c r="BDV4" s="322"/>
      <c r="BDW4" s="322"/>
      <c r="BDX4" s="322"/>
      <c r="BDY4" s="322"/>
      <c r="BDZ4" s="322"/>
      <c r="BEA4" s="322"/>
      <c r="BEB4" s="322"/>
      <c r="BEC4" s="322"/>
      <c r="BED4" s="322"/>
      <c r="BEE4" s="322"/>
      <c r="BEF4" s="322"/>
      <c r="BEG4" s="322"/>
      <c r="BEH4" s="322"/>
      <c r="BEI4" s="322"/>
      <c r="BEJ4" s="322"/>
      <c r="BEK4" s="322"/>
      <c r="BEL4" s="322"/>
      <c r="BEM4" s="322"/>
      <c r="BEN4" s="322"/>
      <c r="BEO4" s="322"/>
      <c r="BEP4" s="322"/>
      <c r="BEQ4" s="322"/>
      <c r="BER4" s="322"/>
      <c r="BES4" s="322"/>
      <c r="BET4" s="322"/>
      <c r="BEU4" s="322"/>
      <c r="BEV4" s="322"/>
      <c r="BEW4" s="322"/>
      <c r="BEX4" s="322"/>
      <c r="BEY4" s="322"/>
      <c r="BEZ4" s="322"/>
      <c r="BFA4" s="322"/>
      <c r="BFB4" s="322"/>
      <c r="BFC4" s="322"/>
      <c r="BFD4" s="322"/>
      <c r="BFE4" s="322"/>
      <c r="BFF4" s="322"/>
      <c r="BFG4" s="322"/>
      <c r="BFH4" s="322"/>
      <c r="BFI4" s="322"/>
      <c r="BFJ4" s="322"/>
      <c r="BFK4" s="322"/>
      <c r="BFL4" s="322"/>
      <c r="BFM4" s="322"/>
      <c r="BFN4" s="322"/>
      <c r="BFO4" s="322"/>
      <c r="BFP4" s="322"/>
      <c r="BFQ4" s="322"/>
      <c r="BFR4" s="322"/>
      <c r="BFS4" s="322"/>
      <c r="BFT4" s="322"/>
      <c r="BFU4" s="322"/>
      <c r="BFV4" s="322"/>
      <c r="BFW4" s="322"/>
      <c r="BFX4" s="322"/>
      <c r="BFY4" s="322"/>
      <c r="BFZ4" s="322"/>
      <c r="BGA4" s="322"/>
      <c r="BGB4" s="322"/>
      <c r="BGC4" s="322"/>
      <c r="BGD4" s="322"/>
      <c r="BGE4" s="322"/>
      <c r="BGF4" s="322"/>
      <c r="BGG4" s="322"/>
      <c r="BGH4" s="322"/>
      <c r="BGI4" s="322"/>
      <c r="BGJ4" s="322"/>
      <c r="BGK4" s="322"/>
      <c r="BGL4" s="322"/>
      <c r="BGM4" s="322"/>
      <c r="BGN4" s="322"/>
      <c r="BGO4" s="322"/>
      <c r="BGP4" s="322"/>
      <c r="BGQ4" s="322"/>
      <c r="BGR4" s="322"/>
      <c r="BGS4" s="322"/>
      <c r="BGT4" s="322"/>
      <c r="BGU4" s="322"/>
      <c r="BGV4" s="322"/>
      <c r="BGW4" s="322"/>
      <c r="BGX4" s="322"/>
      <c r="BGY4" s="322"/>
      <c r="BGZ4" s="322"/>
      <c r="BHA4" s="322"/>
      <c r="BHB4" s="322"/>
      <c r="BHC4" s="322"/>
      <c r="BHD4" s="322"/>
      <c r="BHE4" s="322"/>
      <c r="BHF4" s="322"/>
      <c r="BHG4" s="322"/>
      <c r="BHH4" s="322"/>
      <c r="BHI4" s="322"/>
      <c r="BHJ4" s="322"/>
      <c r="BHK4" s="322"/>
      <c r="BHL4" s="322"/>
      <c r="BHM4" s="322"/>
      <c r="BHN4" s="322"/>
      <c r="BHO4" s="322"/>
      <c r="BHP4" s="322"/>
      <c r="BHQ4" s="322"/>
      <c r="BHR4" s="322"/>
      <c r="BHS4" s="322"/>
      <c r="BHT4" s="322"/>
      <c r="BHU4" s="322"/>
      <c r="BHV4" s="322"/>
      <c r="BHW4" s="322"/>
      <c r="BHX4" s="322"/>
      <c r="BHY4" s="322"/>
      <c r="BHZ4" s="322"/>
      <c r="BIA4" s="322"/>
      <c r="BIB4" s="322"/>
      <c r="BIC4" s="322"/>
      <c r="BID4" s="322"/>
      <c r="BIE4" s="322"/>
      <c r="BIF4" s="322"/>
      <c r="BIG4" s="322"/>
      <c r="BIH4" s="322"/>
      <c r="BII4" s="322"/>
      <c r="BIJ4" s="322"/>
      <c r="BIK4" s="322"/>
      <c r="BIL4" s="322"/>
      <c r="BIM4" s="322"/>
      <c r="BIN4" s="322"/>
      <c r="BIO4" s="322"/>
      <c r="BIP4" s="322"/>
      <c r="BIQ4" s="322"/>
      <c r="BIR4" s="322"/>
      <c r="BIS4" s="322"/>
      <c r="BIT4" s="322"/>
      <c r="BIU4" s="322"/>
      <c r="BIV4" s="322"/>
      <c r="BIW4" s="322"/>
      <c r="BIX4" s="322"/>
      <c r="BIY4" s="322"/>
      <c r="BIZ4" s="322"/>
      <c r="BJA4" s="322"/>
      <c r="BJB4" s="322"/>
      <c r="BJC4" s="322"/>
      <c r="BJD4" s="322"/>
      <c r="BJE4" s="322"/>
      <c r="BJF4" s="322"/>
      <c r="BJG4" s="322"/>
      <c r="BJH4" s="322"/>
      <c r="BJI4" s="322"/>
      <c r="BJJ4" s="322"/>
      <c r="BJK4" s="322"/>
      <c r="BJL4" s="322"/>
      <c r="BJM4" s="322"/>
      <c r="BJN4" s="322"/>
      <c r="BJO4" s="322"/>
      <c r="BJP4" s="322"/>
      <c r="BJQ4" s="322"/>
      <c r="BJR4" s="322"/>
      <c r="BJS4" s="322"/>
      <c r="BJT4" s="322"/>
      <c r="BJU4" s="322"/>
      <c r="BJV4" s="322"/>
      <c r="BJW4" s="322"/>
      <c r="BJX4" s="322"/>
      <c r="BJY4" s="322"/>
      <c r="BJZ4" s="322"/>
      <c r="BKA4" s="322"/>
      <c r="BKB4" s="322"/>
      <c r="BKC4" s="322"/>
      <c r="BKD4" s="322"/>
      <c r="BKE4" s="322"/>
      <c r="BKF4" s="322"/>
      <c r="BKG4" s="322"/>
      <c r="BKH4" s="322"/>
      <c r="BKI4" s="322"/>
      <c r="BKJ4" s="322"/>
      <c r="BKK4" s="322"/>
      <c r="BKL4" s="322"/>
      <c r="BKM4" s="322"/>
      <c r="BKN4" s="322"/>
      <c r="BKO4" s="322"/>
      <c r="BKP4" s="322"/>
      <c r="BKQ4" s="322"/>
      <c r="BKR4" s="322"/>
      <c r="BKS4" s="322"/>
      <c r="BKT4" s="322"/>
      <c r="BKU4" s="322"/>
      <c r="BKV4" s="322"/>
      <c r="BKW4" s="322"/>
      <c r="BKX4" s="322"/>
      <c r="BKY4" s="322"/>
      <c r="BKZ4" s="322"/>
      <c r="BLA4" s="322"/>
      <c r="BLB4" s="322"/>
      <c r="BLC4" s="322"/>
      <c r="BLD4" s="322"/>
      <c r="BLE4" s="322"/>
      <c r="BLF4" s="322"/>
      <c r="BLG4" s="322"/>
      <c r="BLH4" s="322"/>
      <c r="BLI4" s="322"/>
      <c r="BLJ4" s="322"/>
      <c r="BLK4" s="322"/>
      <c r="BLL4" s="322"/>
      <c r="BLM4" s="322"/>
      <c r="BLN4" s="322"/>
      <c r="BLO4" s="322"/>
      <c r="BLP4" s="322"/>
      <c r="BLQ4" s="322"/>
      <c r="BLR4" s="322"/>
      <c r="BLS4" s="322"/>
      <c r="BLT4" s="322"/>
      <c r="BLU4" s="322"/>
      <c r="BLV4" s="322"/>
      <c r="BLW4" s="322"/>
      <c r="BLX4" s="322"/>
      <c r="BLY4" s="322"/>
      <c r="BLZ4" s="322"/>
      <c r="BMA4" s="322"/>
      <c r="BMB4" s="322"/>
      <c r="BMC4" s="322"/>
      <c r="BMD4" s="322"/>
      <c r="BME4" s="322"/>
      <c r="BMF4" s="322"/>
      <c r="BMG4" s="322"/>
      <c r="BMH4" s="322"/>
      <c r="BMI4" s="322"/>
      <c r="BMJ4" s="322"/>
      <c r="BMK4" s="322"/>
      <c r="BML4" s="322"/>
      <c r="BMM4" s="322"/>
      <c r="BMN4" s="322"/>
      <c r="BMO4" s="322"/>
      <c r="BMP4" s="322"/>
      <c r="BMQ4" s="322"/>
      <c r="BMR4" s="322"/>
      <c r="BMS4" s="322"/>
      <c r="BMT4" s="322"/>
      <c r="BMU4" s="322"/>
      <c r="BMV4" s="322"/>
      <c r="BMW4" s="322"/>
      <c r="BMX4" s="322"/>
      <c r="BMY4" s="322"/>
      <c r="BMZ4" s="322"/>
      <c r="BNA4" s="322"/>
      <c r="BNB4" s="322"/>
      <c r="BNC4" s="322"/>
      <c r="BND4" s="322"/>
      <c r="BNE4" s="322"/>
      <c r="BNF4" s="322"/>
      <c r="BNG4" s="322"/>
      <c r="BNH4" s="322"/>
      <c r="BNI4" s="322"/>
      <c r="BNJ4" s="322"/>
      <c r="BNK4" s="322"/>
      <c r="BNL4" s="322"/>
      <c r="BNM4" s="322"/>
      <c r="BNN4" s="322"/>
      <c r="BNO4" s="322"/>
      <c r="BNP4" s="322"/>
      <c r="BNQ4" s="322"/>
      <c r="BNR4" s="322"/>
      <c r="BNS4" s="322"/>
      <c r="BNT4" s="322"/>
      <c r="BNU4" s="322"/>
      <c r="BNV4" s="322"/>
      <c r="BNW4" s="322"/>
      <c r="BNX4" s="322"/>
      <c r="BNY4" s="322"/>
      <c r="BNZ4" s="322"/>
      <c r="BOA4" s="322"/>
      <c r="BOB4" s="322"/>
      <c r="BOC4" s="322"/>
      <c r="BOD4" s="322"/>
      <c r="BOE4" s="322"/>
      <c r="BOF4" s="322"/>
      <c r="BOG4" s="322"/>
      <c r="BOH4" s="322"/>
      <c r="BOI4" s="322"/>
      <c r="BOJ4" s="322"/>
      <c r="BOK4" s="322"/>
      <c r="BOL4" s="322"/>
      <c r="BOM4" s="322"/>
      <c r="BON4" s="322"/>
      <c r="BOO4" s="322"/>
      <c r="BOP4" s="322"/>
      <c r="BOQ4" s="322"/>
      <c r="BOR4" s="322"/>
      <c r="BOS4" s="322"/>
      <c r="BOT4" s="322"/>
      <c r="BOU4" s="322"/>
      <c r="BOV4" s="322"/>
      <c r="BOW4" s="322"/>
      <c r="BOX4" s="322"/>
      <c r="BOY4" s="322"/>
      <c r="BOZ4" s="322"/>
      <c r="BPA4" s="322"/>
      <c r="BPB4" s="322"/>
      <c r="BPC4" s="322"/>
      <c r="BPD4" s="322"/>
      <c r="BPE4" s="322"/>
      <c r="BPF4" s="322"/>
      <c r="BPG4" s="322"/>
      <c r="BPH4" s="322"/>
      <c r="BPI4" s="322"/>
      <c r="BPJ4" s="322"/>
      <c r="BPK4" s="322"/>
      <c r="BPL4" s="322"/>
      <c r="BPM4" s="322"/>
      <c r="BPN4" s="322"/>
      <c r="BPO4" s="322"/>
      <c r="BPP4" s="322"/>
      <c r="BPQ4" s="322"/>
      <c r="BPR4" s="322"/>
      <c r="BPS4" s="322"/>
      <c r="BPT4" s="322"/>
      <c r="BPU4" s="322"/>
      <c r="BPV4" s="322"/>
      <c r="BPW4" s="322"/>
      <c r="BPX4" s="322"/>
      <c r="BPY4" s="322"/>
      <c r="BPZ4" s="322"/>
      <c r="BQA4" s="322"/>
      <c r="BQB4" s="322"/>
      <c r="BQC4" s="322"/>
      <c r="BQD4" s="322"/>
      <c r="BQE4" s="322"/>
      <c r="BQF4" s="322"/>
      <c r="BQG4" s="322"/>
      <c r="BQH4" s="322"/>
      <c r="BQI4" s="322"/>
      <c r="BQJ4" s="322"/>
      <c r="BQK4" s="322"/>
      <c r="BQL4" s="322"/>
      <c r="BQM4" s="322"/>
      <c r="BQN4" s="322"/>
      <c r="BQO4" s="322"/>
      <c r="BQP4" s="322"/>
      <c r="BQQ4" s="322"/>
      <c r="BQR4" s="322"/>
      <c r="BQS4" s="322"/>
      <c r="BQT4" s="322"/>
      <c r="BQU4" s="322"/>
      <c r="BQV4" s="322"/>
      <c r="BQW4" s="322"/>
      <c r="BQX4" s="322"/>
      <c r="BQY4" s="322"/>
      <c r="BQZ4" s="322"/>
      <c r="BRA4" s="322"/>
      <c r="BRB4" s="322"/>
      <c r="BRC4" s="322"/>
      <c r="BRD4" s="322"/>
      <c r="BRE4" s="322"/>
      <c r="BRF4" s="322"/>
      <c r="BRG4" s="322"/>
      <c r="BRH4" s="322"/>
      <c r="BRI4" s="322"/>
      <c r="BRJ4" s="322"/>
      <c r="BRK4" s="322"/>
      <c r="BRL4" s="322"/>
      <c r="BRM4" s="322"/>
      <c r="BRN4" s="322"/>
      <c r="BRO4" s="322"/>
      <c r="BRP4" s="322"/>
      <c r="BRQ4" s="322"/>
      <c r="BRR4" s="322"/>
      <c r="BRS4" s="322"/>
      <c r="BRT4" s="322"/>
      <c r="BRU4" s="322"/>
      <c r="BRV4" s="322"/>
      <c r="BRW4" s="322"/>
      <c r="BRX4" s="322"/>
      <c r="BRY4" s="322"/>
      <c r="BRZ4" s="322"/>
      <c r="BSA4" s="322"/>
      <c r="BSB4" s="322"/>
      <c r="BSC4" s="322"/>
      <c r="BSD4" s="322"/>
      <c r="BSE4" s="322"/>
      <c r="BSF4" s="322"/>
      <c r="BSG4" s="322"/>
      <c r="BSH4" s="322"/>
      <c r="BSI4" s="322"/>
      <c r="BSJ4" s="322"/>
      <c r="BSK4" s="322"/>
      <c r="BSL4" s="322"/>
      <c r="BSM4" s="322"/>
      <c r="BSN4" s="322"/>
      <c r="BSO4" s="322"/>
      <c r="BSP4" s="322"/>
      <c r="BSQ4" s="322"/>
      <c r="BSR4" s="322"/>
      <c r="BSS4" s="322"/>
      <c r="BST4" s="322"/>
      <c r="BSU4" s="322"/>
      <c r="BSV4" s="322"/>
      <c r="BSW4" s="322"/>
      <c r="BSX4" s="322"/>
      <c r="BSY4" s="322"/>
      <c r="BSZ4" s="322"/>
      <c r="BTA4" s="322"/>
      <c r="BTB4" s="322"/>
      <c r="BTC4" s="322"/>
      <c r="BTD4" s="322"/>
      <c r="BTE4" s="322"/>
      <c r="BTF4" s="322"/>
      <c r="BTG4" s="322"/>
      <c r="BTH4" s="322"/>
      <c r="BTI4" s="322"/>
      <c r="BTJ4" s="322"/>
      <c r="BTK4" s="322"/>
      <c r="BTL4" s="322"/>
      <c r="BTM4" s="322"/>
      <c r="BTN4" s="322"/>
      <c r="BTO4" s="322"/>
      <c r="BTP4" s="322"/>
      <c r="BTQ4" s="322"/>
      <c r="BTR4" s="322"/>
      <c r="BTS4" s="322"/>
      <c r="BTT4" s="322"/>
      <c r="BTU4" s="322"/>
      <c r="BTV4" s="322"/>
      <c r="BTW4" s="322"/>
      <c r="BTX4" s="322"/>
      <c r="BTY4" s="322"/>
      <c r="BTZ4" s="322"/>
      <c r="BUA4" s="322"/>
      <c r="BUB4" s="322"/>
      <c r="BUC4" s="322"/>
      <c r="BUD4" s="322"/>
      <c r="BUE4" s="322"/>
      <c r="BUF4" s="322"/>
      <c r="BUG4" s="322"/>
      <c r="BUH4" s="322"/>
      <c r="BUI4" s="322"/>
      <c r="BUJ4" s="322"/>
      <c r="BUK4" s="322"/>
      <c r="BUL4" s="322"/>
      <c r="BUM4" s="322"/>
      <c r="BUN4" s="322"/>
      <c r="BUO4" s="322"/>
      <c r="BUP4" s="322"/>
      <c r="BUQ4" s="322"/>
      <c r="BUR4" s="322"/>
      <c r="BUS4" s="322"/>
      <c r="BUT4" s="322"/>
      <c r="BUU4" s="322"/>
      <c r="BUV4" s="322"/>
      <c r="BUW4" s="322"/>
      <c r="BUX4" s="322"/>
      <c r="BUY4" s="322"/>
      <c r="BUZ4" s="322"/>
      <c r="BVA4" s="322"/>
      <c r="BVB4" s="322"/>
      <c r="BVC4" s="322"/>
      <c r="BVD4" s="322"/>
      <c r="BVE4" s="322"/>
      <c r="BVF4" s="322"/>
      <c r="BVG4" s="322"/>
      <c r="BVH4" s="322"/>
      <c r="BVI4" s="322"/>
      <c r="BVJ4" s="322"/>
      <c r="BVK4" s="322"/>
      <c r="BVL4" s="322"/>
      <c r="BVM4" s="322"/>
      <c r="BVN4" s="322"/>
      <c r="BVO4" s="322"/>
      <c r="BVP4" s="322"/>
      <c r="BVQ4" s="322"/>
      <c r="BVR4" s="322"/>
      <c r="BVS4" s="322"/>
      <c r="BVT4" s="322"/>
      <c r="BVU4" s="322"/>
      <c r="BVV4" s="322"/>
      <c r="BVW4" s="322"/>
      <c r="BVX4" s="322"/>
      <c r="BVY4" s="322"/>
      <c r="BVZ4" s="322"/>
      <c r="BWA4" s="322"/>
      <c r="BWB4" s="322"/>
      <c r="BWC4" s="322"/>
      <c r="BWD4" s="322"/>
      <c r="BWE4" s="322"/>
      <c r="BWF4" s="322"/>
      <c r="BWG4" s="322"/>
      <c r="BWH4" s="322"/>
      <c r="BWI4" s="322"/>
      <c r="BWJ4" s="322"/>
      <c r="BWK4" s="322"/>
      <c r="BWL4" s="322"/>
      <c r="BWM4" s="322"/>
      <c r="BWN4" s="322"/>
      <c r="BWO4" s="322"/>
      <c r="BWP4" s="322"/>
      <c r="BWQ4" s="322"/>
      <c r="BWR4" s="322"/>
      <c r="BWS4" s="322"/>
      <c r="BWT4" s="322"/>
      <c r="BWU4" s="322"/>
      <c r="BWV4" s="322"/>
      <c r="BWW4" s="322"/>
      <c r="BWX4" s="322"/>
      <c r="BWY4" s="322"/>
      <c r="BWZ4" s="322"/>
      <c r="BXA4" s="322"/>
      <c r="BXB4" s="322"/>
      <c r="BXC4" s="322"/>
      <c r="BXD4" s="322"/>
      <c r="BXE4" s="322"/>
      <c r="BXF4" s="322"/>
      <c r="BXG4" s="322"/>
      <c r="BXH4" s="322"/>
      <c r="BXI4" s="322"/>
      <c r="BXJ4" s="322"/>
      <c r="BXK4" s="322"/>
      <c r="BXL4" s="322"/>
      <c r="BXM4" s="322"/>
      <c r="BXN4" s="322"/>
      <c r="BXO4" s="322"/>
      <c r="BXP4" s="322"/>
      <c r="BXQ4" s="322"/>
      <c r="BXR4" s="322"/>
      <c r="BXS4" s="322"/>
      <c r="BXT4" s="322"/>
      <c r="BXU4" s="322"/>
      <c r="BXV4" s="322"/>
      <c r="BXW4" s="322"/>
      <c r="BXX4" s="322"/>
      <c r="BXY4" s="322"/>
      <c r="BXZ4" s="322"/>
      <c r="BYA4" s="322"/>
      <c r="BYB4" s="322"/>
      <c r="BYC4" s="322"/>
      <c r="BYD4" s="322"/>
      <c r="BYE4" s="322"/>
      <c r="BYF4" s="322"/>
      <c r="BYG4" s="322"/>
      <c r="BYH4" s="322"/>
      <c r="BYI4" s="322"/>
      <c r="BYJ4" s="322"/>
      <c r="BYK4" s="322"/>
      <c r="BYL4" s="322"/>
      <c r="BYM4" s="322"/>
      <c r="BYN4" s="322"/>
      <c r="BYO4" s="322"/>
      <c r="BYP4" s="322"/>
      <c r="BYQ4" s="322"/>
      <c r="BYR4" s="322"/>
      <c r="BYS4" s="322"/>
      <c r="BYT4" s="322"/>
      <c r="BYU4" s="322"/>
      <c r="BYV4" s="322"/>
      <c r="BYW4" s="322"/>
      <c r="BYX4" s="322"/>
      <c r="BYY4" s="322"/>
      <c r="BYZ4" s="322"/>
      <c r="BZA4" s="322"/>
      <c r="BZB4" s="322"/>
      <c r="BZC4" s="322"/>
      <c r="BZD4" s="322"/>
      <c r="BZE4" s="322"/>
      <c r="BZF4" s="322"/>
      <c r="BZG4" s="322"/>
      <c r="BZH4" s="322"/>
      <c r="BZI4" s="322"/>
      <c r="BZJ4" s="322"/>
      <c r="BZK4" s="322"/>
      <c r="BZL4" s="322"/>
      <c r="BZM4" s="322"/>
      <c r="BZN4" s="322"/>
      <c r="BZO4" s="322"/>
      <c r="BZP4" s="322"/>
      <c r="BZQ4" s="322"/>
      <c r="BZR4" s="322"/>
      <c r="BZS4" s="322"/>
      <c r="BZT4" s="322"/>
      <c r="BZU4" s="322"/>
      <c r="BZV4" s="322"/>
      <c r="BZW4" s="322"/>
      <c r="BZX4" s="322"/>
      <c r="BZY4" s="322"/>
      <c r="BZZ4" s="322"/>
      <c r="CAA4" s="322"/>
      <c r="CAB4" s="322"/>
      <c r="CAC4" s="322"/>
      <c r="CAD4" s="322"/>
      <c r="CAE4" s="322"/>
      <c r="CAF4" s="322"/>
      <c r="CAG4" s="322"/>
      <c r="CAH4" s="322"/>
      <c r="CAI4" s="322"/>
      <c r="CAJ4" s="322"/>
      <c r="CAK4" s="322"/>
      <c r="CAL4" s="322"/>
      <c r="CAM4" s="322"/>
      <c r="CAN4" s="322"/>
      <c r="CAO4" s="322"/>
      <c r="CAP4" s="322"/>
      <c r="CAQ4" s="322"/>
      <c r="CAR4" s="322"/>
      <c r="CAS4" s="322"/>
      <c r="CAT4" s="322"/>
      <c r="CAU4" s="322"/>
      <c r="CAV4" s="322"/>
      <c r="CAW4" s="322"/>
      <c r="CAX4" s="322"/>
      <c r="CAY4" s="322"/>
      <c r="CAZ4" s="322"/>
      <c r="CBA4" s="322"/>
      <c r="CBB4" s="322"/>
      <c r="CBC4" s="322"/>
      <c r="CBD4" s="322"/>
      <c r="CBE4" s="322"/>
      <c r="CBF4" s="322"/>
      <c r="CBG4" s="322"/>
      <c r="CBH4" s="322"/>
      <c r="CBI4" s="322"/>
      <c r="CBJ4" s="322"/>
      <c r="CBK4" s="322"/>
      <c r="CBL4" s="322"/>
      <c r="CBM4" s="322"/>
      <c r="CBN4" s="322"/>
      <c r="CBO4" s="322"/>
      <c r="CBP4" s="322"/>
      <c r="CBQ4" s="322"/>
      <c r="CBR4" s="322"/>
      <c r="CBS4" s="322"/>
      <c r="CBT4" s="322"/>
      <c r="CBU4" s="322"/>
      <c r="CBV4" s="322"/>
      <c r="CBW4" s="322"/>
      <c r="CBX4" s="322"/>
      <c r="CBY4" s="322"/>
      <c r="CBZ4" s="322"/>
      <c r="CCA4" s="322"/>
      <c r="CCB4" s="322"/>
      <c r="CCC4" s="322"/>
      <c r="CCD4" s="322"/>
      <c r="CCE4" s="322"/>
      <c r="CCF4" s="322"/>
      <c r="CCG4" s="322"/>
      <c r="CCH4" s="322"/>
      <c r="CCI4" s="322"/>
      <c r="CCJ4" s="322"/>
      <c r="CCK4" s="322"/>
      <c r="CCL4" s="322"/>
      <c r="CCM4" s="322"/>
      <c r="CCN4" s="322"/>
      <c r="CCO4" s="322"/>
      <c r="CCP4" s="322"/>
      <c r="CCQ4" s="322"/>
      <c r="CCR4" s="322"/>
      <c r="CCS4" s="322"/>
      <c r="CCT4" s="322"/>
      <c r="CCU4" s="322"/>
      <c r="CCV4" s="322"/>
      <c r="CCW4" s="322"/>
      <c r="CCX4" s="322"/>
      <c r="CCY4" s="322"/>
      <c r="CCZ4" s="322"/>
      <c r="CDA4" s="322"/>
      <c r="CDB4" s="322"/>
      <c r="CDC4" s="322"/>
      <c r="CDD4" s="322"/>
      <c r="CDE4" s="322"/>
      <c r="CDF4" s="322"/>
      <c r="CDG4" s="322"/>
      <c r="CDH4" s="322"/>
      <c r="CDI4" s="322"/>
      <c r="CDJ4" s="322"/>
      <c r="CDK4" s="322"/>
      <c r="CDL4" s="322"/>
      <c r="CDM4" s="322"/>
      <c r="CDN4" s="322"/>
      <c r="CDO4" s="322"/>
      <c r="CDP4" s="322"/>
      <c r="CDQ4" s="322"/>
      <c r="CDR4" s="322"/>
      <c r="CDS4" s="322"/>
      <c r="CDT4" s="322"/>
      <c r="CDU4" s="322"/>
      <c r="CDV4" s="322"/>
      <c r="CDW4" s="322"/>
      <c r="CDX4" s="322"/>
      <c r="CDY4" s="322"/>
      <c r="CDZ4" s="322"/>
      <c r="CEA4" s="322"/>
      <c r="CEB4" s="322"/>
      <c r="CEC4" s="322"/>
      <c r="CED4" s="322"/>
      <c r="CEE4" s="322"/>
      <c r="CEF4" s="322"/>
      <c r="CEG4" s="322"/>
      <c r="CEH4" s="322"/>
      <c r="CEI4" s="322"/>
      <c r="CEJ4" s="322"/>
      <c r="CEK4" s="322"/>
      <c r="CEL4" s="322"/>
      <c r="CEM4" s="322"/>
      <c r="CEN4" s="322"/>
      <c r="CEO4" s="322"/>
      <c r="CEP4" s="322"/>
      <c r="CEQ4" s="322"/>
      <c r="CER4" s="322"/>
      <c r="CES4" s="322"/>
      <c r="CET4" s="322"/>
      <c r="CEU4" s="322"/>
      <c r="CEV4" s="322"/>
      <c r="CEW4" s="322"/>
      <c r="CEX4" s="322"/>
      <c r="CEY4" s="322"/>
      <c r="CEZ4" s="322"/>
      <c r="CFA4" s="322"/>
      <c r="CFB4" s="322"/>
      <c r="CFC4" s="322"/>
      <c r="CFD4" s="322"/>
      <c r="CFE4" s="322"/>
      <c r="CFF4" s="322"/>
      <c r="CFG4" s="322"/>
      <c r="CFH4" s="322"/>
      <c r="CFI4" s="322"/>
      <c r="CFJ4" s="322"/>
      <c r="CFK4" s="322"/>
      <c r="CFL4" s="322"/>
      <c r="CFM4" s="322"/>
      <c r="CFN4" s="322"/>
      <c r="CFO4" s="322"/>
      <c r="CFP4" s="322"/>
      <c r="CFQ4" s="322"/>
      <c r="CFR4" s="322"/>
      <c r="CFS4" s="322"/>
      <c r="CFT4" s="322"/>
      <c r="CFU4" s="322"/>
      <c r="CFV4" s="322"/>
      <c r="CFW4" s="322"/>
      <c r="CFX4" s="322"/>
      <c r="CFY4" s="322"/>
      <c r="CFZ4" s="322"/>
      <c r="CGA4" s="322"/>
      <c r="CGB4" s="322"/>
      <c r="CGC4" s="322"/>
      <c r="CGD4" s="322"/>
      <c r="CGE4" s="322"/>
      <c r="CGF4" s="322"/>
      <c r="CGG4" s="322"/>
      <c r="CGH4" s="322"/>
      <c r="CGI4" s="322"/>
      <c r="CGJ4" s="322"/>
      <c r="CGK4" s="322"/>
      <c r="CGL4" s="322"/>
      <c r="CGM4" s="322"/>
      <c r="CGN4" s="322"/>
      <c r="CGO4" s="322"/>
      <c r="CGP4" s="322"/>
      <c r="CGQ4" s="322"/>
      <c r="CGR4" s="322"/>
      <c r="CGS4" s="322"/>
      <c r="CGT4" s="322"/>
      <c r="CGU4" s="322"/>
      <c r="CGV4" s="322"/>
      <c r="CGW4" s="322"/>
      <c r="CGX4" s="322"/>
      <c r="CGY4" s="322"/>
      <c r="CGZ4" s="322"/>
      <c r="CHA4" s="322"/>
      <c r="CHB4" s="322"/>
      <c r="CHC4" s="322"/>
      <c r="CHD4" s="322"/>
      <c r="CHE4" s="322"/>
      <c r="CHF4" s="322"/>
      <c r="CHG4" s="322"/>
      <c r="CHH4" s="322"/>
      <c r="CHI4" s="322"/>
      <c r="CHJ4" s="322"/>
      <c r="CHK4" s="322"/>
      <c r="CHL4" s="322"/>
      <c r="CHM4" s="322"/>
      <c r="CHN4" s="322"/>
      <c r="CHO4" s="322"/>
      <c r="CHP4" s="322"/>
      <c r="CHQ4" s="322"/>
      <c r="CHR4" s="322"/>
      <c r="CHS4" s="322"/>
      <c r="CHT4" s="322"/>
      <c r="CHU4" s="322"/>
      <c r="CHV4" s="322"/>
      <c r="CHW4" s="322"/>
      <c r="CHX4" s="322"/>
      <c r="CHY4" s="322"/>
      <c r="CHZ4" s="322"/>
      <c r="CIA4" s="322"/>
      <c r="CIB4" s="322"/>
      <c r="CIC4" s="322"/>
      <c r="CID4" s="322"/>
      <c r="CIE4" s="322"/>
      <c r="CIF4" s="322"/>
      <c r="CIG4" s="322"/>
      <c r="CIH4" s="322"/>
      <c r="CII4" s="322"/>
      <c r="CIJ4" s="322"/>
      <c r="CIK4" s="322"/>
      <c r="CIL4" s="322"/>
      <c r="CIM4" s="322"/>
      <c r="CIN4" s="322"/>
      <c r="CIO4" s="322"/>
      <c r="CIP4" s="322"/>
      <c r="CIQ4" s="322"/>
      <c r="CIR4" s="322"/>
      <c r="CIS4" s="322"/>
      <c r="CIT4" s="322"/>
      <c r="CIU4" s="322"/>
      <c r="CIV4" s="322"/>
      <c r="CIW4" s="322"/>
      <c r="CIX4" s="322"/>
      <c r="CIY4" s="322"/>
      <c r="CIZ4" s="322"/>
      <c r="CJA4" s="322"/>
      <c r="CJB4" s="322"/>
      <c r="CJC4" s="322"/>
      <c r="CJD4" s="322"/>
      <c r="CJE4" s="322"/>
      <c r="CJF4" s="322"/>
      <c r="CJG4" s="322"/>
      <c r="CJH4" s="322"/>
      <c r="CJI4" s="322"/>
      <c r="CJJ4" s="322"/>
      <c r="CJK4" s="322"/>
      <c r="CJL4" s="322"/>
      <c r="CJM4" s="322"/>
      <c r="CJN4" s="322"/>
      <c r="CJO4" s="322"/>
      <c r="CJP4" s="322"/>
      <c r="CJQ4" s="322"/>
      <c r="CJR4" s="322"/>
      <c r="CJS4" s="322"/>
      <c r="CJT4" s="322"/>
      <c r="CJU4" s="322"/>
      <c r="CJV4" s="322"/>
      <c r="CJW4" s="322"/>
      <c r="CJX4" s="322"/>
      <c r="CJY4" s="322"/>
      <c r="CJZ4" s="322"/>
      <c r="CKA4" s="322"/>
      <c r="CKB4" s="322"/>
      <c r="CKC4" s="322"/>
      <c r="CKD4" s="322"/>
      <c r="CKE4" s="322"/>
      <c r="CKF4" s="322"/>
      <c r="CKG4" s="322"/>
      <c r="CKH4" s="322"/>
      <c r="CKI4" s="322"/>
      <c r="CKJ4" s="322"/>
      <c r="CKK4" s="322"/>
      <c r="CKL4" s="322"/>
      <c r="CKM4" s="322"/>
      <c r="CKN4" s="322"/>
      <c r="CKO4" s="322"/>
      <c r="CKP4" s="322"/>
      <c r="CKQ4" s="322"/>
      <c r="CKR4" s="322"/>
      <c r="CKS4" s="322"/>
      <c r="CKT4" s="322"/>
      <c r="CKU4" s="322"/>
      <c r="CKV4" s="322"/>
      <c r="CKW4" s="322"/>
      <c r="CKX4" s="322"/>
      <c r="CKY4" s="322"/>
      <c r="CKZ4" s="322"/>
      <c r="CLA4" s="322"/>
      <c r="CLB4" s="322"/>
      <c r="CLC4" s="322"/>
      <c r="CLD4" s="322"/>
      <c r="CLE4" s="322"/>
      <c r="CLF4" s="322"/>
      <c r="CLG4" s="322"/>
      <c r="CLH4" s="322"/>
      <c r="CLI4" s="322"/>
      <c r="CLJ4" s="322"/>
      <c r="CLK4" s="322"/>
      <c r="CLL4" s="322"/>
      <c r="CLM4" s="322"/>
      <c r="CLN4" s="322"/>
      <c r="CLO4" s="322"/>
      <c r="CLP4" s="322"/>
      <c r="CLQ4" s="322"/>
      <c r="CLR4" s="322"/>
      <c r="CLS4" s="322"/>
      <c r="CLT4" s="322"/>
      <c r="CLU4" s="322"/>
      <c r="CLV4" s="322"/>
      <c r="CLW4" s="322"/>
      <c r="CLX4" s="322"/>
      <c r="CLY4" s="322"/>
      <c r="CLZ4" s="322"/>
      <c r="CMA4" s="322"/>
      <c r="CMB4" s="322"/>
      <c r="CMC4" s="322"/>
      <c r="CMD4" s="322"/>
      <c r="CME4" s="322"/>
      <c r="CMF4" s="322"/>
      <c r="CMG4" s="322"/>
      <c r="CMH4" s="322"/>
      <c r="CMI4" s="322"/>
      <c r="CMJ4" s="322"/>
      <c r="CMK4" s="322"/>
      <c r="CML4" s="322"/>
      <c r="CMM4" s="322"/>
      <c r="CMN4" s="322"/>
      <c r="CMO4" s="322"/>
      <c r="CMP4" s="322"/>
      <c r="CMQ4" s="322"/>
      <c r="CMR4" s="322"/>
      <c r="CMS4" s="322"/>
      <c r="CMT4" s="322"/>
      <c r="CMU4" s="322"/>
      <c r="CMV4" s="322"/>
      <c r="CMW4" s="322"/>
      <c r="CMX4" s="322"/>
      <c r="CMY4" s="322"/>
      <c r="CMZ4" s="322"/>
      <c r="CNA4" s="322"/>
      <c r="CNB4" s="322"/>
      <c r="CNC4" s="322"/>
      <c r="CND4" s="322"/>
      <c r="CNE4" s="322"/>
      <c r="CNF4" s="322"/>
      <c r="CNG4" s="322"/>
      <c r="CNH4" s="322"/>
      <c r="CNI4" s="322"/>
      <c r="CNJ4" s="322"/>
      <c r="CNK4" s="322"/>
      <c r="CNL4" s="322"/>
      <c r="CNM4" s="322"/>
      <c r="CNN4" s="322"/>
      <c r="CNO4" s="322"/>
      <c r="CNP4" s="322"/>
      <c r="CNQ4" s="322"/>
      <c r="CNR4" s="322"/>
      <c r="CNS4" s="322"/>
      <c r="CNT4" s="322"/>
      <c r="CNU4" s="322"/>
      <c r="CNV4" s="322"/>
      <c r="CNW4" s="322"/>
      <c r="CNX4" s="322"/>
      <c r="CNY4" s="322"/>
      <c r="CNZ4" s="322"/>
      <c r="COA4" s="322"/>
      <c r="COB4" s="322"/>
      <c r="COC4" s="322"/>
      <c r="COD4" s="322"/>
      <c r="COE4" s="322"/>
      <c r="COF4" s="322"/>
      <c r="COG4" s="322"/>
      <c r="COH4" s="322"/>
      <c r="COI4" s="322"/>
      <c r="COJ4" s="322"/>
      <c r="COK4" s="322"/>
      <c r="COL4" s="322"/>
      <c r="COM4" s="322"/>
      <c r="CON4" s="322"/>
      <c r="COO4" s="322"/>
      <c r="COP4" s="322"/>
      <c r="COQ4" s="322"/>
      <c r="COR4" s="322"/>
      <c r="COS4" s="322"/>
      <c r="COT4" s="322"/>
      <c r="COU4" s="322"/>
      <c r="COV4" s="322"/>
      <c r="COW4" s="322"/>
      <c r="COX4" s="322"/>
      <c r="COY4" s="322"/>
      <c r="COZ4" s="322"/>
      <c r="CPA4" s="322"/>
      <c r="CPB4" s="322"/>
      <c r="CPC4" s="322"/>
      <c r="CPD4" s="322"/>
      <c r="CPE4" s="322"/>
      <c r="CPF4" s="322"/>
      <c r="CPG4" s="322"/>
      <c r="CPH4" s="322"/>
      <c r="CPI4" s="322"/>
      <c r="CPJ4" s="322"/>
      <c r="CPK4" s="322"/>
      <c r="CPL4" s="322"/>
      <c r="CPM4" s="322"/>
      <c r="CPN4" s="322"/>
      <c r="CPO4" s="322"/>
      <c r="CPP4" s="322"/>
      <c r="CPQ4" s="322"/>
      <c r="CPR4" s="322"/>
      <c r="CPS4" s="322"/>
      <c r="CPT4" s="322"/>
      <c r="CPU4" s="322"/>
      <c r="CPV4" s="322"/>
      <c r="CPW4" s="322"/>
      <c r="CPX4" s="322"/>
      <c r="CPY4" s="322"/>
      <c r="CPZ4" s="322"/>
      <c r="CQA4" s="322"/>
      <c r="CQB4" s="322"/>
      <c r="CQC4" s="322"/>
      <c r="CQD4" s="322"/>
      <c r="CQE4" s="322"/>
      <c r="CQF4" s="322"/>
      <c r="CQG4" s="322"/>
      <c r="CQH4" s="322"/>
      <c r="CQI4" s="322"/>
      <c r="CQJ4" s="322"/>
      <c r="CQK4" s="322"/>
      <c r="CQL4" s="322"/>
      <c r="CQM4" s="322"/>
      <c r="CQN4" s="322"/>
      <c r="CQO4" s="322"/>
      <c r="CQP4" s="322"/>
      <c r="CQQ4" s="322"/>
      <c r="CQR4" s="322"/>
      <c r="CQS4" s="322"/>
      <c r="CQT4" s="322"/>
      <c r="CQU4" s="322"/>
      <c r="CQV4" s="322"/>
      <c r="CQW4" s="322"/>
      <c r="CQX4" s="322"/>
      <c r="CQY4" s="322"/>
      <c r="CQZ4" s="322"/>
      <c r="CRA4" s="322"/>
      <c r="CRB4" s="322"/>
      <c r="CRC4" s="322"/>
      <c r="CRD4" s="322"/>
      <c r="CRE4" s="322"/>
      <c r="CRF4" s="322"/>
      <c r="CRG4" s="322"/>
      <c r="CRH4" s="322"/>
      <c r="CRI4" s="322"/>
      <c r="CRJ4" s="322"/>
      <c r="CRK4" s="322"/>
      <c r="CRL4" s="322"/>
      <c r="CRM4" s="322"/>
      <c r="CRN4" s="322"/>
      <c r="CRO4" s="322"/>
      <c r="CRP4" s="322"/>
      <c r="CRQ4" s="322"/>
      <c r="CRR4" s="322"/>
      <c r="CRS4" s="322"/>
      <c r="CRT4" s="322"/>
      <c r="CRU4" s="322"/>
      <c r="CRV4" s="322"/>
      <c r="CRW4" s="322"/>
      <c r="CRX4" s="322"/>
      <c r="CRY4" s="322"/>
      <c r="CRZ4" s="322"/>
      <c r="CSA4" s="322"/>
      <c r="CSB4" s="322"/>
      <c r="CSC4" s="322"/>
      <c r="CSD4" s="322"/>
      <c r="CSE4" s="322"/>
      <c r="CSF4" s="322"/>
      <c r="CSG4" s="322"/>
      <c r="CSH4" s="322"/>
      <c r="CSI4" s="322"/>
      <c r="CSJ4" s="322"/>
      <c r="CSK4" s="322"/>
      <c r="CSL4" s="322"/>
      <c r="CSM4" s="322"/>
      <c r="CSN4" s="322"/>
      <c r="CSO4" s="322"/>
      <c r="CSP4" s="322"/>
      <c r="CSQ4" s="322"/>
      <c r="CSR4" s="322"/>
      <c r="CSS4" s="322"/>
      <c r="CST4" s="322"/>
      <c r="CSU4" s="322"/>
      <c r="CSV4" s="322"/>
      <c r="CSW4" s="322"/>
      <c r="CSX4" s="322"/>
      <c r="CSY4" s="322"/>
      <c r="CSZ4" s="322"/>
      <c r="CTA4" s="322"/>
      <c r="CTB4" s="322"/>
      <c r="CTC4" s="322"/>
      <c r="CTD4" s="322"/>
      <c r="CTE4" s="322"/>
      <c r="CTF4" s="322"/>
      <c r="CTG4" s="322"/>
      <c r="CTH4" s="322"/>
      <c r="CTI4" s="322"/>
      <c r="CTJ4" s="322"/>
      <c r="CTK4" s="322"/>
      <c r="CTL4" s="322"/>
      <c r="CTM4" s="322"/>
      <c r="CTN4" s="322"/>
      <c r="CTO4" s="322"/>
      <c r="CTP4" s="322"/>
      <c r="CTQ4" s="322"/>
      <c r="CTR4" s="322"/>
      <c r="CTS4" s="322"/>
      <c r="CTT4" s="322"/>
      <c r="CTU4" s="322"/>
      <c r="CTV4" s="322"/>
      <c r="CTW4" s="322"/>
      <c r="CTX4" s="322"/>
      <c r="CTY4" s="322"/>
      <c r="CTZ4" s="322"/>
      <c r="CUA4" s="322"/>
      <c r="CUB4" s="322"/>
      <c r="CUC4" s="322"/>
      <c r="CUD4" s="322"/>
      <c r="CUE4" s="322"/>
      <c r="CUF4" s="322"/>
      <c r="CUG4" s="322"/>
      <c r="CUH4" s="322"/>
      <c r="CUI4" s="322"/>
      <c r="CUJ4" s="322"/>
      <c r="CUK4" s="322"/>
      <c r="CUL4" s="322"/>
      <c r="CUM4" s="322"/>
      <c r="CUN4" s="322"/>
      <c r="CUO4" s="322"/>
      <c r="CUP4" s="322"/>
      <c r="CUQ4" s="322"/>
      <c r="CUR4" s="322"/>
      <c r="CUS4" s="322"/>
      <c r="CUT4" s="322"/>
      <c r="CUU4" s="322"/>
      <c r="CUV4" s="322"/>
      <c r="CUW4" s="322"/>
      <c r="CUX4" s="322"/>
      <c r="CUY4" s="322"/>
      <c r="CUZ4" s="322"/>
      <c r="CVA4" s="322"/>
      <c r="CVB4" s="322"/>
      <c r="CVC4" s="322"/>
      <c r="CVD4" s="322"/>
      <c r="CVE4" s="322"/>
      <c r="CVF4" s="322"/>
      <c r="CVG4" s="322"/>
      <c r="CVH4" s="322"/>
      <c r="CVI4" s="322"/>
      <c r="CVJ4" s="322"/>
      <c r="CVK4" s="322"/>
      <c r="CVL4" s="322"/>
      <c r="CVM4" s="322"/>
      <c r="CVN4" s="322"/>
      <c r="CVO4" s="322"/>
      <c r="CVP4" s="322"/>
      <c r="CVQ4" s="322"/>
      <c r="CVR4" s="322"/>
      <c r="CVS4" s="322"/>
      <c r="CVT4" s="322"/>
      <c r="CVU4" s="322"/>
      <c r="CVV4" s="322"/>
      <c r="CVW4" s="322"/>
      <c r="CVX4" s="322"/>
      <c r="CVY4" s="322"/>
      <c r="CVZ4" s="322"/>
      <c r="CWA4" s="322"/>
      <c r="CWB4" s="322"/>
      <c r="CWC4" s="322"/>
      <c r="CWD4" s="322"/>
      <c r="CWE4" s="322"/>
      <c r="CWF4" s="322"/>
      <c r="CWG4" s="322"/>
      <c r="CWH4" s="322"/>
      <c r="CWI4" s="322"/>
      <c r="CWJ4" s="322"/>
      <c r="CWK4" s="322"/>
      <c r="CWL4" s="322"/>
      <c r="CWM4" s="322"/>
      <c r="CWN4" s="322"/>
      <c r="CWO4" s="322"/>
      <c r="CWP4" s="322"/>
      <c r="CWQ4" s="322"/>
      <c r="CWR4" s="322"/>
      <c r="CWS4" s="322"/>
      <c r="CWT4" s="322"/>
      <c r="CWU4" s="322"/>
      <c r="CWV4" s="322"/>
      <c r="CWW4" s="322"/>
      <c r="CWX4" s="322"/>
      <c r="CWY4" s="322"/>
      <c r="CWZ4" s="322"/>
      <c r="CXA4" s="322"/>
      <c r="CXB4" s="322"/>
      <c r="CXC4" s="322"/>
      <c r="CXD4" s="322"/>
      <c r="CXE4" s="322"/>
      <c r="CXF4" s="322"/>
      <c r="CXG4" s="322"/>
      <c r="CXH4" s="322"/>
      <c r="CXI4" s="322"/>
      <c r="CXJ4" s="322"/>
      <c r="CXK4" s="322"/>
      <c r="CXL4" s="322"/>
      <c r="CXM4" s="322"/>
      <c r="CXN4" s="322"/>
      <c r="CXO4" s="322"/>
      <c r="CXP4" s="322"/>
      <c r="CXQ4" s="322"/>
      <c r="CXR4" s="322"/>
      <c r="CXS4" s="322"/>
      <c r="CXT4" s="322"/>
      <c r="CXU4" s="322"/>
      <c r="CXV4" s="322"/>
      <c r="CXW4" s="322"/>
      <c r="CXX4" s="322"/>
      <c r="CXY4" s="322"/>
      <c r="CXZ4" s="322"/>
      <c r="CYA4" s="322"/>
      <c r="CYB4" s="322"/>
      <c r="CYC4" s="322"/>
      <c r="CYD4" s="322"/>
      <c r="CYE4" s="322"/>
      <c r="CYF4" s="322"/>
      <c r="CYG4" s="322"/>
      <c r="CYH4" s="322"/>
      <c r="CYI4" s="322"/>
      <c r="CYJ4" s="322"/>
      <c r="CYK4" s="322"/>
      <c r="CYL4" s="322"/>
      <c r="CYM4" s="322"/>
      <c r="CYN4" s="322"/>
      <c r="CYO4" s="322"/>
      <c r="CYP4" s="322"/>
      <c r="CYQ4" s="322"/>
      <c r="CYR4" s="322"/>
      <c r="CYS4" s="322"/>
      <c r="CYT4" s="322"/>
      <c r="CYU4" s="322"/>
      <c r="CYV4" s="322"/>
      <c r="CYW4" s="322"/>
      <c r="CYX4" s="322"/>
      <c r="CYY4" s="322"/>
      <c r="CYZ4" s="322"/>
      <c r="CZA4" s="322"/>
      <c r="CZB4" s="322"/>
      <c r="CZC4" s="322"/>
      <c r="CZD4" s="322"/>
      <c r="CZE4" s="322"/>
      <c r="CZF4" s="322"/>
      <c r="CZG4" s="322"/>
      <c r="CZH4" s="322"/>
      <c r="CZI4" s="322"/>
      <c r="CZJ4" s="322"/>
      <c r="CZK4" s="322"/>
      <c r="CZL4" s="322"/>
      <c r="CZM4" s="322"/>
      <c r="CZN4" s="322"/>
      <c r="CZO4" s="322"/>
      <c r="CZP4" s="322"/>
      <c r="CZQ4" s="322"/>
      <c r="CZR4" s="322"/>
      <c r="CZS4" s="322"/>
      <c r="CZT4" s="322"/>
      <c r="CZU4" s="322"/>
      <c r="CZV4" s="322"/>
      <c r="CZW4" s="322"/>
      <c r="CZX4" s="322"/>
      <c r="CZY4" s="322"/>
      <c r="CZZ4" s="322"/>
      <c r="DAA4" s="322"/>
      <c r="DAB4" s="322"/>
      <c r="DAC4" s="322"/>
      <c r="DAD4" s="322"/>
      <c r="DAE4" s="322"/>
      <c r="DAF4" s="322"/>
      <c r="DAG4" s="322"/>
      <c r="DAH4" s="322"/>
      <c r="DAI4" s="322"/>
      <c r="DAJ4" s="322"/>
      <c r="DAK4" s="322"/>
      <c r="DAL4" s="322"/>
      <c r="DAM4" s="322"/>
      <c r="DAN4" s="322"/>
      <c r="DAO4" s="322"/>
      <c r="DAP4" s="322"/>
      <c r="DAQ4" s="322"/>
      <c r="DAR4" s="322"/>
      <c r="DAS4" s="322"/>
      <c r="DAT4" s="322"/>
      <c r="DAU4" s="322"/>
      <c r="DAV4" s="322"/>
      <c r="DAW4" s="322"/>
      <c r="DAX4" s="322"/>
      <c r="DAY4" s="322"/>
      <c r="DAZ4" s="322"/>
      <c r="DBA4" s="322"/>
      <c r="DBB4" s="322"/>
      <c r="DBC4" s="322"/>
      <c r="DBD4" s="322"/>
      <c r="DBE4" s="322"/>
      <c r="DBF4" s="322"/>
      <c r="DBG4" s="322"/>
      <c r="DBH4" s="322"/>
      <c r="DBI4" s="322"/>
      <c r="DBJ4" s="322"/>
      <c r="DBK4" s="322"/>
      <c r="DBL4" s="322"/>
      <c r="DBM4" s="322"/>
      <c r="DBN4" s="322"/>
      <c r="DBO4" s="322"/>
      <c r="DBP4" s="322"/>
      <c r="DBQ4" s="322"/>
      <c r="DBR4" s="322"/>
      <c r="DBS4" s="322"/>
      <c r="DBT4" s="322"/>
      <c r="DBU4" s="322"/>
      <c r="DBV4" s="322"/>
      <c r="DBW4" s="322"/>
      <c r="DBX4" s="322"/>
      <c r="DBY4" s="322"/>
      <c r="DBZ4" s="322"/>
      <c r="DCA4" s="322"/>
      <c r="DCB4" s="322"/>
      <c r="DCC4" s="322"/>
      <c r="DCD4" s="322"/>
      <c r="DCE4" s="322"/>
      <c r="DCF4" s="322"/>
      <c r="DCG4" s="322"/>
      <c r="DCH4" s="322"/>
      <c r="DCI4" s="322"/>
      <c r="DCJ4" s="322"/>
      <c r="DCK4" s="322"/>
      <c r="DCL4" s="322"/>
      <c r="DCM4" s="322"/>
      <c r="DCN4" s="322"/>
      <c r="DCO4" s="322"/>
      <c r="DCP4" s="322"/>
      <c r="DCQ4" s="322"/>
      <c r="DCR4" s="322"/>
      <c r="DCS4" s="322"/>
      <c r="DCT4" s="322"/>
      <c r="DCU4" s="322"/>
      <c r="DCV4" s="322"/>
      <c r="DCW4" s="322"/>
      <c r="DCX4" s="322"/>
      <c r="DCY4" s="322"/>
      <c r="DCZ4" s="322"/>
      <c r="DDA4" s="322"/>
      <c r="DDB4" s="322"/>
      <c r="DDC4" s="322"/>
      <c r="DDD4" s="322"/>
      <c r="DDE4" s="322"/>
      <c r="DDF4" s="322"/>
      <c r="DDG4" s="322"/>
      <c r="DDH4" s="322"/>
      <c r="DDI4" s="322"/>
      <c r="DDJ4" s="322"/>
      <c r="DDK4" s="322"/>
      <c r="DDL4" s="322"/>
      <c r="DDM4" s="322"/>
      <c r="DDN4" s="322"/>
      <c r="DDO4" s="322"/>
      <c r="DDP4" s="322"/>
      <c r="DDQ4" s="322"/>
      <c r="DDR4" s="322"/>
      <c r="DDS4" s="322"/>
      <c r="DDT4" s="322"/>
      <c r="DDU4" s="322"/>
      <c r="DDV4" s="322"/>
      <c r="DDW4" s="322"/>
      <c r="DDX4" s="322"/>
      <c r="DDY4" s="322"/>
      <c r="DDZ4" s="322"/>
      <c r="DEA4" s="322"/>
      <c r="DEB4" s="322"/>
      <c r="DEC4" s="322"/>
      <c r="DED4" s="322"/>
      <c r="DEE4" s="322"/>
      <c r="DEF4" s="322"/>
      <c r="DEG4" s="322"/>
      <c r="DEH4" s="322"/>
      <c r="DEI4" s="322"/>
      <c r="DEJ4" s="322"/>
      <c r="DEK4" s="322"/>
      <c r="DEL4" s="322"/>
      <c r="DEM4" s="322"/>
      <c r="DEN4" s="322"/>
      <c r="DEO4" s="322"/>
      <c r="DEP4" s="322"/>
      <c r="DEQ4" s="322"/>
      <c r="DER4" s="322"/>
      <c r="DES4" s="322"/>
      <c r="DET4" s="322"/>
      <c r="DEU4" s="322"/>
      <c r="DEV4" s="322"/>
      <c r="DEW4" s="322"/>
      <c r="DEX4" s="322"/>
      <c r="DEY4" s="322"/>
      <c r="DEZ4" s="322"/>
      <c r="DFA4" s="322"/>
      <c r="DFB4" s="322"/>
      <c r="DFC4" s="322"/>
      <c r="DFD4" s="322"/>
      <c r="DFE4" s="322"/>
      <c r="DFF4" s="322"/>
      <c r="DFG4" s="322"/>
      <c r="DFH4" s="322"/>
      <c r="DFI4" s="322"/>
      <c r="DFJ4" s="322"/>
      <c r="DFK4" s="322"/>
      <c r="DFL4" s="322"/>
      <c r="DFM4" s="322"/>
      <c r="DFN4" s="322"/>
      <c r="DFO4" s="322"/>
      <c r="DFP4" s="322"/>
      <c r="DFQ4" s="322"/>
      <c r="DFR4" s="322"/>
      <c r="DFS4" s="322"/>
      <c r="DFT4" s="322"/>
      <c r="DFU4" s="322"/>
      <c r="DFV4" s="322"/>
      <c r="DFW4" s="322"/>
      <c r="DFX4" s="322"/>
      <c r="DFY4" s="322"/>
      <c r="DFZ4" s="322"/>
      <c r="DGA4" s="322"/>
      <c r="DGB4" s="322"/>
      <c r="DGC4" s="322"/>
      <c r="DGD4" s="322"/>
      <c r="DGE4" s="322"/>
      <c r="DGF4" s="322"/>
      <c r="DGG4" s="322"/>
      <c r="DGH4" s="322"/>
      <c r="DGI4" s="322"/>
      <c r="DGJ4" s="322"/>
      <c r="DGK4" s="322"/>
      <c r="DGL4" s="322"/>
      <c r="DGM4" s="322"/>
      <c r="DGN4" s="322"/>
      <c r="DGO4" s="322"/>
      <c r="DGP4" s="322"/>
      <c r="DGQ4" s="322"/>
      <c r="DGR4" s="322"/>
      <c r="DGS4" s="322"/>
      <c r="DGT4" s="322"/>
      <c r="DGU4" s="322"/>
      <c r="DGV4" s="322"/>
      <c r="DGW4" s="322"/>
      <c r="DGX4" s="322"/>
      <c r="DGY4" s="322"/>
      <c r="DGZ4" s="322"/>
      <c r="DHA4" s="322"/>
      <c r="DHB4" s="322"/>
      <c r="DHC4" s="322"/>
      <c r="DHD4" s="322"/>
      <c r="DHE4" s="322"/>
      <c r="DHF4" s="322"/>
      <c r="DHG4" s="322"/>
      <c r="DHH4" s="322"/>
      <c r="DHI4" s="322"/>
      <c r="DHJ4" s="322"/>
      <c r="DHK4" s="322"/>
      <c r="DHL4" s="322"/>
      <c r="DHM4" s="322"/>
      <c r="DHN4" s="322"/>
      <c r="DHO4" s="322"/>
      <c r="DHP4" s="322"/>
      <c r="DHQ4" s="322"/>
      <c r="DHR4" s="322"/>
      <c r="DHS4" s="322"/>
      <c r="DHT4" s="322"/>
      <c r="DHU4" s="322"/>
      <c r="DHV4" s="322"/>
      <c r="DHW4" s="322"/>
      <c r="DHX4" s="322"/>
      <c r="DHY4" s="322"/>
      <c r="DHZ4" s="322"/>
      <c r="DIA4" s="322"/>
      <c r="DIB4" s="322"/>
      <c r="DIC4" s="322"/>
      <c r="DID4" s="322"/>
      <c r="DIE4" s="322"/>
      <c r="DIF4" s="322"/>
      <c r="DIG4" s="322"/>
      <c r="DIH4" s="322"/>
      <c r="DII4" s="322"/>
      <c r="DIJ4" s="322"/>
      <c r="DIK4" s="322"/>
      <c r="DIL4" s="322"/>
      <c r="DIM4" s="322"/>
      <c r="DIN4" s="322"/>
      <c r="DIO4" s="322"/>
      <c r="DIP4" s="322"/>
      <c r="DIQ4" s="322"/>
      <c r="DIR4" s="322"/>
      <c r="DIS4" s="322"/>
      <c r="DIT4" s="322"/>
      <c r="DIU4" s="322"/>
      <c r="DIV4" s="322"/>
      <c r="DIW4" s="322"/>
      <c r="DIX4" s="322"/>
      <c r="DIY4" s="322"/>
      <c r="DIZ4" s="322"/>
      <c r="DJA4" s="322"/>
      <c r="DJB4" s="322"/>
      <c r="DJC4" s="322"/>
      <c r="DJD4" s="322"/>
      <c r="DJE4" s="322"/>
      <c r="DJF4" s="322"/>
      <c r="DJG4" s="322"/>
      <c r="DJH4" s="322"/>
      <c r="DJI4" s="322"/>
      <c r="DJJ4" s="322"/>
      <c r="DJK4" s="322"/>
      <c r="DJL4" s="322"/>
      <c r="DJM4" s="322"/>
      <c r="DJN4" s="322"/>
      <c r="DJO4" s="322"/>
      <c r="DJP4" s="322"/>
      <c r="DJQ4" s="322"/>
      <c r="DJR4" s="322"/>
      <c r="DJS4" s="322"/>
      <c r="DJT4" s="322"/>
      <c r="DJU4" s="322"/>
      <c r="DJV4" s="322"/>
      <c r="DJW4" s="322"/>
      <c r="DJX4" s="322"/>
      <c r="DJY4" s="322"/>
      <c r="DJZ4" s="322"/>
      <c r="DKA4" s="322"/>
      <c r="DKB4" s="322"/>
      <c r="DKC4" s="322"/>
      <c r="DKD4" s="322"/>
      <c r="DKE4" s="322"/>
      <c r="DKF4" s="322"/>
      <c r="DKG4" s="322"/>
      <c r="DKH4" s="322"/>
      <c r="DKI4" s="322"/>
      <c r="DKJ4" s="322"/>
      <c r="DKK4" s="322"/>
      <c r="DKL4" s="322"/>
      <c r="DKM4" s="322"/>
      <c r="DKN4" s="322"/>
      <c r="DKO4" s="322"/>
      <c r="DKP4" s="322"/>
      <c r="DKQ4" s="322"/>
      <c r="DKR4" s="322"/>
      <c r="DKS4" s="322"/>
      <c r="DKT4" s="322"/>
      <c r="DKU4" s="322"/>
      <c r="DKV4" s="322"/>
      <c r="DKW4" s="322"/>
      <c r="DKX4" s="322"/>
      <c r="DKY4" s="322"/>
      <c r="DKZ4" s="322"/>
      <c r="DLA4" s="322"/>
      <c r="DLB4" s="322"/>
      <c r="DLC4" s="322"/>
      <c r="DLD4" s="322"/>
      <c r="DLE4" s="322"/>
      <c r="DLF4" s="322"/>
      <c r="DLG4" s="322"/>
      <c r="DLH4" s="322"/>
      <c r="DLI4" s="322"/>
      <c r="DLJ4" s="322"/>
      <c r="DLK4" s="322"/>
      <c r="DLL4" s="322"/>
      <c r="DLM4" s="322"/>
      <c r="DLN4" s="322"/>
      <c r="DLO4" s="322"/>
      <c r="DLP4" s="322"/>
      <c r="DLQ4" s="322"/>
      <c r="DLR4" s="322"/>
      <c r="DLS4" s="322"/>
      <c r="DLT4" s="322"/>
      <c r="DLU4" s="322"/>
      <c r="DLV4" s="322"/>
      <c r="DLW4" s="322"/>
      <c r="DLX4" s="322"/>
      <c r="DLY4" s="322"/>
      <c r="DLZ4" s="322"/>
      <c r="DMA4" s="322"/>
      <c r="DMB4" s="322"/>
      <c r="DMC4" s="322"/>
      <c r="DMD4" s="322"/>
      <c r="DME4" s="322"/>
      <c r="DMF4" s="322"/>
      <c r="DMG4" s="322"/>
      <c r="DMH4" s="322"/>
      <c r="DMI4" s="322"/>
      <c r="DMJ4" s="322"/>
      <c r="DMK4" s="322"/>
      <c r="DML4" s="322"/>
      <c r="DMM4" s="322"/>
      <c r="DMN4" s="322"/>
      <c r="DMO4" s="322"/>
      <c r="DMP4" s="322"/>
      <c r="DMQ4" s="322"/>
      <c r="DMR4" s="322"/>
      <c r="DMS4" s="322"/>
      <c r="DMT4" s="322"/>
      <c r="DMU4" s="322"/>
      <c r="DMV4" s="322"/>
      <c r="DMW4" s="322"/>
      <c r="DMX4" s="322"/>
      <c r="DMY4" s="322"/>
      <c r="DMZ4" s="322"/>
      <c r="DNA4" s="322"/>
      <c r="DNB4" s="322"/>
      <c r="DNC4" s="322"/>
      <c r="DND4" s="322"/>
      <c r="DNE4" s="322"/>
      <c r="DNF4" s="322"/>
      <c r="DNG4" s="322"/>
      <c r="DNH4" s="322"/>
      <c r="DNI4" s="322"/>
      <c r="DNJ4" s="322"/>
      <c r="DNK4" s="322"/>
      <c r="DNL4" s="322"/>
      <c r="DNM4" s="322"/>
      <c r="DNN4" s="322"/>
      <c r="DNO4" s="322"/>
      <c r="DNP4" s="322"/>
      <c r="DNQ4" s="322"/>
      <c r="DNR4" s="322"/>
      <c r="DNS4" s="322"/>
      <c r="DNT4" s="322"/>
      <c r="DNU4" s="322"/>
      <c r="DNV4" s="322"/>
      <c r="DNW4" s="322"/>
      <c r="DNX4" s="322"/>
      <c r="DNY4" s="322"/>
      <c r="DNZ4" s="322"/>
      <c r="DOA4" s="322"/>
      <c r="DOB4" s="322"/>
      <c r="DOC4" s="322"/>
      <c r="DOD4" s="322"/>
      <c r="DOE4" s="322"/>
      <c r="DOF4" s="322"/>
      <c r="DOG4" s="322"/>
      <c r="DOH4" s="322"/>
      <c r="DOI4" s="322"/>
      <c r="DOJ4" s="322"/>
      <c r="DOK4" s="322"/>
      <c r="DOL4" s="322"/>
      <c r="DOM4" s="322"/>
      <c r="DON4" s="322"/>
      <c r="DOO4" s="322"/>
      <c r="DOP4" s="322"/>
      <c r="DOQ4" s="322"/>
      <c r="DOR4" s="322"/>
      <c r="DOS4" s="322"/>
      <c r="DOT4" s="322"/>
      <c r="DOU4" s="322"/>
      <c r="DOV4" s="322"/>
      <c r="DOW4" s="322"/>
      <c r="DOX4" s="322"/>
      <c r="DOY4" s="322"/>
      <c r="DOZ4" s="322"/>
      <c r="DPA4" s="322"/>
      <c r="DPB4" s="322"/>
      <c r="DPC4" s="322"/>
      <c r="DPD4" s="322"/>
      <c r="DPE4" s="322"/>
      <c r="DPF4" s="322"/>
      <c r="DPG4" s="322"/>
      <c r="DPH4" s="322"/>
      <c r="DPI4" s="322"/>
      <c r="DPJ4" s="322"/>
      <c r="DPK4" s="322"/>
      <c r="DPL4" s="322"/>
      <c r="DPM4" s="322"/>
      <c r="DPN4" s="322"/>
      <c r="DPO4" s="322"/>
      <c r="DPP4" s="322"/>
      <c r="DPQ4" s="322"/>
      <c r="DPR4" s="322"/>
      <c r="DPS4" s="322"/>
      <c r="DPT4" s="322"/>
      <c r="DPU4" s="322"/>
      <c r="DPV4" s="322"/>
      <c r="DPW4" s="322"/>
      <c r="DPX4" s="322"/>
      <c r="DPY4" s="322"/>
      <c r="DPZ4" s="322"/>
      <c r="DQA4" s="322"/>
      <c r="DQB4" s="322"/>
      <c r="DQC4" s="322"/>
      <c r="DQD4" s="322"/>
      <c r="DQE4" s="322"/>
      <c r="DQF4" s="322"/>
      <c r="DQG4" s="322"/>
      <c r="DQH4" s="322"/>
      <c r="DQI4" s="322"/>
      <c r="DQJ4" s="322"/>
      <c r="DQK4" s="322"/>
      <c r="DQL4" s="322"/>
      <c r="DQM4" s="322"/>
      <c r="DQN4" s="322"/>
      <c r="DQO4" s="322"/>
      <c r="DQP4" s="322"/>
      <c r="DQQ4" s="322"/>
      <c r="DQR4" s="322"/>
      <c r="DQS4" s="322"/>
      <c r="DQT4" s="322"/>
      <c r="DQU4" s="322"/>
      <c r="DQV4" s="322"/>
      <c r="DQW4" s="322"/>
      <c r="DQX4" s="322"/>
      <c r="DQY4" s="322"/>
      <c r="DQZ4" s="322"/>
      <c r="DRA4" s="322"/>
      <c r="DRB4" s="322"/>
      <c r="DRC4" s="322"/>
      <c r="DRD4" s="322"/>
      <c r="DRE4" s="322"/>
      <c r="DRF4" s="322"/>
      <c r="DRG4" s="322"/>
      <c r="DRH4" s="322"/>
      <c r="DRI4" s="322"/>
      <c r="DRJ4" s="322"/>
      <c r="DRK4" s="322"/>
      <c r="DRL4" s="322"/>
      <c r="DRM4" s="322"/>
      <c r="DRN4" s="322"/>
      <c r="DRO4" s="322"/>
      <c r="DRP4" s="322"/>
      <c r="DRQ4" s="322"/>
      <c r="DRR4" s="322"/>
      <c r="DRS4" s="322"/>
      <c r="DRT4" s="322"/>
      <c r="DRU4" s="322"/>
      <c r="DRV4" s="322"/>
      <c r="DRW4" s="322"/>
      <c r="DRX4" s="322"/>
      <c r="DRY4" s="322"/>
      <c r="DRZ4" s="322"/>
      <c r="DSA4" s="322"/>
      <c r="DSB4" s="322"/>
      <c r="DSC4" s="322"/>
      <c r="DSD4" s="322"/>
      <c r="DSE4" s="322"/>
      <c r="DSF4" s="322"/>
      <c r="DSG4" s="322"/>
      <c r="DSH4" s="322"/>
      <c r="DSI4" s="322"/>
      <c r="DSJ4" s="322"/>
      <c r="DSK4" s="322"/>
      <c r="DSL4" s="322"/>
      <c r="DSM4" s="322"/>
      <c r="DSN4" s="322"/>
      <c r="DSO4" s="322"/>
      <c r="DSP4" s="322"/>
      <c r="DSQ4" s="322"/>
      <c r="DSR4" s="322"/>
      <c r="DSS4" s="322"/>
      <c r="DST4" s="322"/>
      <c r="DSU4" s="322"/>
      <c r="DSV4" s="322"/>
      <c r="DSW4" s="322"/>
      <c r="DSX4" s="322"/>
      <c r="DSY4" s="322"/>
      <c r="DSZ4" s="322"/>
      <c r="DTA4" s="322"/>
      <c r="DTB4" s="322"/>
      <c r="DTC4" s="322"/>
      <c r="DTD4" s="322"/>
      <c r="DTE4" s="322"/>
      <c r="DTF4" s="322"/>
      <c r="DTG4" s="322"/>
      <c r="DTH4" s="322"/>
      <c r="DTI4" s="322"/>
      <c r="DTJ4" s="322"/>
      <c r="DTK4" s="322"/>
      <c r="DTL4" s="322"/>
      <c r="DTM4" s="322"/>
      <c r="DTN4" s="322"/>
      <c r="DTO4" s="322"/>
      <c r="DTP4" s="322"/>
      <c r="DTQ4" s="322"/>
      <c r="DTR4" s="322"/>
      <c r="DTS4" s="322"/>
      <c r="DTT4" s="322"/>
      <c r="DTU4" s="322"/>
      <c r="DTV4" s="322"/>
      <c r="DTW4" s="322"/>
      <c r="DTX4" s="322"/>
      <c r="DTY4" s="322"/>
      <c r="DTZ4" s="322"/>
      <c r="DUA4" s="322"/>
      <c r="DUB4" s="322"/>
      <c r="DUC4" s="322"/>
      <c r="DUD4" s="322"/>
      <c r="DUE4" s="322"/>
      <c r="DUF4" s="322"/>
      <c r="DUG4" s="322"/>
      <c r="DUH4" s="322"/>
      <c r="DUI4" s="322"/>
      <c r="DUJ4" s="322"/>
      <c r="DUK4" s="322"/>
      <c r="DUL4" s="322"/>
      <c r="DUM4" s="322"/>
      <c r="DUN4" s="322"/>
      <c r="DUO4" s="322"/>
      <c r="DUP4" s="322"/>
      <c r="DUQ4" s="322"/>
      <c r="DUR4" s="322"/>
      <c r="DUS4" s="322"/>
      <c r="DUT4" s="322"/>
      <c r="DUU4" s="322"/>
      <c r="DUV4" s="322"/>
      <c r="DUW4" s="322"/>
      <c r="DUX4" s="322"/>
      <c r="DUY4" s="322"/>
      <c r="DUZ4" s="322"/>
      <c r="DVA4" s="322"/>
      <c r="DVB4" s="322"/>
      <c r="DVC4" s="322"/>
      <c r="DVD4" s="322"/>
      <c r="DVE4" s="322"/>
      <c r="DVF4" s="322"/>
      <c r="DVG4" s="322"/>
      <c r="DVH4" s="322"/>
      <c r="DVI4" s="322"/>
      <c r="DVJ4" s="322"/>
      <c r="DVK4" s="322"/>
      <c r="DVL4" s="322"/>
      <c r="DVM4" s="322"/>
      <c r="DVN4" s="322"/>
      <c r="DVO4" s="322"/>
      <c r="DVP4" s="322"/>
      <c r="DVQ4" s="322"/>
      <c r="DVR4" s="322"/>
      <c r="DVS4" s="322"/>
      <c r="DVT4" s="322"/>
      <c r="DVU4" s="322"/>
      <c r="DVV4" s="322"/>
      <c r="DVW4" s="322"/>
      <c r="DVX4" s="322"/>
      <c r="DVY4" s="322"/>
      <c r="DVZ4" s="322"/>
      <c r="DWA4" s="322"/>
      <c r="DWB4" s="322"/>
      <c r="DWC4" s="322"/>
      <c r="DWD4" s="322"/>
      <c r="DWE4" s="322"/>
      <c r="DWF4" s="322"/>
      <c r="DWG4" s="322"/>
      <c r="DWH4" s="322"/>
      <c r="DWI4" s="322"/>
      <c r="DWJ4" s="322"/>
      <c r="DWK4" s="322"/>
      <c r="DWL4" s="322"/>
      <c r="DWM4" s="322"/>
      <c r="DWN4" s="322"/>
      <c r="DWO4" s="322"/>
      <c r="DWP4" s="322"/>
      <c r="DWQ4" s="322"/>
      <c r="DWR4" s="322"/>
      <c r="DWS4" s="322"/>
      <c r="DWT4" s="322"/>
      <c r="DWU4" s="322"/>
      <c r="DWV4" s="322"/>
      <c r="DWW4" s="322"/>
      <c r="DWX4" s="322"/>
      <c r="DWY4" s="322"/>
      <c r="DWZ4" s="322"/>
      <c r="DXA4" s="322"/>
      <c r="DXB4" s="322"/>
      <c r="DXC4" s="322"/>
      <c r="DXD4" s="322"/>
      <c r="DXE4" s="322"/>
      <c r="DXF4" s="322"/>
      <c r="DXG4" s="322"/>
      <c r="DXH4" s="322"/>
      <c r="DXI4" s="322"/>
      <c r="DXJ4" s="322"/>
      <c r="DXK4" s="322"/>
      <c r="DXL4" s="322"/>
      <c r="DXM4" s="322"/>
      <c r="DXN4" s="322"/>
      <c r="DXO4" s="322"/>
      <c r="DXP4" s="322"/>
      <c r="DXQ4" s="322"/>
      <c r="DXR4" s="322"/>
      <c r="DXS4" s="322"/>
      <c r="DXT4" s="322"/>
      <c r="DXU4" s="322"/>
      <c r="DXV4" s="322"/>
      <c r="DXW4" s="322"/>
      <c r="DXX4" s="322"/>
      <c r="DXY4" s="322"/>
      <c r="DXZ4" s="322"/>
      <c r="DYA4" s="322"/>
      <c r="DYB4" s="322"/>
      <c r="DYC4" s="322"/>
      <c r="DYD4" s="322"/>
      <c r="DYE4" s="322"/>
      <c r="DYF4" s="322"/>
      <c r="DYG4" s="322"/>
      <c r="DYH4" s="322"/>
      <c r="DYI4" s="322"/>
      <c r="DYJ4" s="322"/>
      <c r="DYK4" s="322"/>
      <c r="DYL4" s="322"/>
      <c r="DYM4" s="322"/>
      <c r="DYN4" s="322"/>
      <c r="DYO4" s="322"/>
      <c r="DYP4" s="322"/>
      <c r="DYQ4" s="322"/>
      <c r="DYR4" s="322"/>
      <c r="DYS4" s="322"/>
      <c r="DYT4" s="322"/>
      <c r="DYU4" s="322"/>
      <c r="DYV4" s="322"/>
      <c r="DYW4" s="322"/>
      <c r="DYX4" s="322"/>
      <c r="DYY4" s="322"/>
      <c r="DYZ4" s="322"/>
      <c r="DZA4" s="322"/>
      <c r="DZB4" s="322"/>
      <c r="DZC4" s="322"/>
      <c r="DZD4" s="322"/>
      <c r="DZE4" s="322"/>
      <c r="DZF4" s="322"/>
      <c r="DZG4" s="322"/>
      <c r="DZH4" s="322"/>
      <c r="DZI4" s="322"/>
      <c r="DZJ4" s="322"/>
      <c r="DZK4" s="322"/>
      <c r="DZL4" s="322"/>
      <c r="DZM4" s="322"/>
      <c r="DZN4" s="322"/>
      <c r="DZO4" s="322"/>
      <c r="DZP4" s="322"/>
      <c r="DZQ4" s="322"/>
      <c r="DZR4" s="322"/>
      <c r="DZS4" s="322"/>
      <c r="DZT4" s="322"/>
      <c r="DZU4" s="322"/>
      <c r="DZV4" s="322"/>
      <c r="DZW4" s="322"/>
      <c r="DZX4" s="322"/>
      <c r="DZY4" s="322"/>
      <c r="DZZ4" s="322"/>
      <c r="EAA4" s="322"/>
      <c r="EAB4" s="322"/>
      <c r="EAC4" s="322"/>
      <c r="EAD4" s="322"/>
      <c r="EAE4" s="322"/>
      <c r="EAF4" s="322"/>
      <c r="EAG4" s="322"/>
      <c r="EAH4" s="322"/>
      <c r="EAI4" s="322"/>
      <c r="EAJ4" s="322"/>
      <c r="EAK4" s="322"/>
      <c r="EAL4" s="322"/>
      <c r="EAM4" s="322"/>
      <c r="EAN4" s="322"/>
      <c r="EAO4" s="322"/>
      <c r="EAP4" s="322"/>
      <c r="EAQ4" s="322"/>
      <c r="EAR4" s="322"/>
      <c r="EAS4" s="322"/>
      <c r="EAT4" s="322"/>
      <c r="EAU4" s="322"/>
      <c r="EAV4" s="322"/>
      <c r="EAW4" s="322"/>
      <c r="EAX4" s="322"/>
      <c r="EAY4" s="322"/>
      <c r="EAZ4" s="322"/>
      <c r="EBA4" s="322"/>
      <c r="EBB4" s="322"/>
      <c r="EBC4" s="322"/>
      <c r="EBD4" s="322"/>
      <c r="EBE4" s="322"/>
      <c r="EBF4" s="322"/>
      <c r="EBG4" s="322"/>
      <c r="EBH4" s="322"/>
      <c r="EBI4" s="322"/>
      <c r="EBJ4" s="322"/>
      <c r="EBK4" s="322"/>
      <c r="EBL4" s="322"/>
      <c r="EBM4" s="322"/>
      <c r="EBN4" s="322"/>
      <c r="EBO4" s="322"/>
      <c r="EBP4" s="322"/>
      <c r="EBQ4" s="322"/>
      <c r="EBR4" s="322"/>
      <c r="EBS4" s="322"/>
      <c r="EBT4" s="322"/>
      <c r="EBU4" s="322"/>
      <c r="EBV4" s="322"/>
      <c r="EBW4" s="322"/>
      <c r="EBX4" s="322"/>
      <c r="EBY4" s="322"/>
      <c r="EBZ4" s="322"/>
      <c r="ECA4" s="322"/>
      <c r="ECB4" s="322"/>
      <c r="ECC4" s="322"/>
      <c r="ECD4" s="322"/>
      <c r="ECE4" s="322"/>
      <c r="ECF4" s="322"/>
      <c r="ECG4" s="322"/>
      <c r="ECH4" s="322"/>
      <c r="ECI4" s="322"/>
      <c r="ECJ4" s="322"/>
      <c r="ECK4" s="322"/>
      <c r="ECL4" s="322"/>
      <c r="ECM4" s="322"/>
      <c r="ECN4" s="322"/>
      <c r="ECO4" s="322"/>
      <c r="ECP4" s="322"/>
      <c r="ECQ4" s="322"/>
      <c r="ECR4" s="322"/>
      <c r="ECS4" s="322"/>
      <c r="ECT4" s="322"/>
      <c r="ECU4" s="322"/>
      <c r="ECV4" s="322"/>
      <c r="ECW4" s="322"/>
      <c r="ECX4" s="322"/>
      <c r="ECY4" s="322"/>
      <c r="ECZ4" s="322"/>
      <c r="EDA4" s="322"/>
      <c r="EDB4" s="322"/>
      <c r="EDC4" s="322"/>
      <c r="EDD4" s="322"/>
      <c r="EDE4" s="322"/>
      <c r="EDF4" s="322"/>
      <c r="EDG4" s="322"/>
      <c r="EDH4" s="322"/>
      <c r="EDI4" s="322"/>
      <c r="EDJ4" s="322"/>
      <c r="EDK4" s="322"/>
      <c r="EDL4" s="322"/>
      <c r="EDM4" s="322"/>
      <c r="EDN4" s="322"/>
      <c r="EDO4" s="322"/>
      <c r="EDP4" s="322"/>
      <c r="EDQ4" s="322"/>
      <c r="EDR4" s="322"/>
      <c r="EDS4" s="322"/>
      <c r="EDT4" s="322"/>
      <c r="EDU4" s="322"/>
      <c r="EDV4" s="322"/>
      <c r="EDW4" s="322"/>
      <c r="EDX4" s="322"/>
      <c r="EDY4" s="322"/>
      <c r="EDZ4" s="322"/>
      <c r="EEA4" s="322"/>
      <c r="EEB4" s="322"/>
      <c r="EEC4" s="322"/>
      <c r="EED4" s="322"/>
      <c r="EEE4" s="322"/>
      <c r="EEF4" s="322"/>
      <c r="EEG4" s="322"/>
      <c r="EEH4" s="322"/>
      <c r="EEI4" s="322"/>
      <c r="EEJ4" s="322"/>
      <c r="EEK4" s="322"/>
      <c r="EEL4" s="322"/>
      <c r="EEM4" s="322"/>
      <c r="EEN4" s="322"/>
      <c r="EEO4" s="322"/>
      <c r="EEP4" s="322"/>
      <c r="EEQ4" s="322"/>
      <c r="EER4" s="322"/>
      <c r="EES4" s="322"/>
      <c r="EET4" s="322"/>
      <c r="EEU4" s="322"/>
      <c r="EEV4" s="322"/>
      <c r="EEW4" s="322"/>
      <c r="EEX4" s="322"/>
      <c r="EEY4" s="322"/>
      <c r="EEZ4" s="322"/>
      <c r="EFA4" s="322"/>
      <c r="EFB4" s="322"/>
      <c r="EFC4" s="322"/>
      <c r="EFD4" s="322"/>
      <c r="EFE4" s="322"/>
      <c r="EFF4" s="322"/>
      <c r="EFG4" s="322"/>
      <c r="EFH4" s="322"/>
      <c r="EFI4" s="322"/>
      <c r="EFJ4" s="322"/>
      <c r="EFK4" s="322"/>
      <c r="EFL4" s="322"/>
      <c r="EFM4" s="322"/>
      <c r="EFN4" s="322"/>
      <c r="EFO4" s="322"/>
      <c r="EFP4" s="322"/>
      <c r="EFQ4" s="322"/>
      <c r="EFR4" s="322"/>
      <c r="EFS4" s="322"/>
      <c r="EFT4" s="322"/>
      <c r="EFU4" s="322"/>
      <c r="EFV4" s="322"/>
      <c r="EFW4" s="322"/>
      <c r="EFX4" s="322"/>
      <c r="EFY4" s="322"/>
      <c r="EFZ4" s="322"/>
      <c r="EGA4" s="322"/>
      <c r="EGB4" s="322"/>
      <c r="EGC4" s="322"/>
      <c r="EGD4" s="322"/>
      <c r="EGE4" s="322"/>
      <c r="EGF4" s="322"/>
      <c r="EGG4" s="322"/>
      <c r="EGH4" s="322"/>
      <c r="EGI4" s="322"/>
      <c r="EGJ4" s="322"/>
      <c r="EGK4" s="322"/>
      <c r="EGL4" s="322"/>
      <c r="EGM4" s="322"/>
      <c r="EGN4" s="322"/>
      <c r="EGO4" s="322"/>
      <c r="EGP4" s="322"/>
      <c r="EGQ4" s="322"/>
      <c r="EGR4" s="322"/>
      <c r="EGS4" s="322"/>
      <c r="EGT4" s="322"/>
      <c r="EGU4" s="322"/>
      <c r="EGV4" s="322"/>
      <c r="EGW4" s="322"/>
      <c r="EGX4" s="322"/>
      <c r="EGY4" s="322"/>
      <c r="EGZ4" s="322"/>
      <c r="EHA4" s="322"/>
      <c r="EHB4" s="322"/>
      <c r="EHC4" s="322"/>
      <c r="EHD4" s="322"/>
      <c r="EHE4" s="322"/>
      <c r="EHF4" s="322"/>
      <c r="EHG4" s="322"/>
      <c r="EHH4" s="322"/>
      <c r="EHI4" s="322"/>
      <c r="EHJ4" s="322"/>
      <c r="EHK4" s="322"/>
      <c r="EHL4" s="322"/>
      <c r="EHM4" s="322"/>
      <c r="EHN4" s="322"/>
      <c r="EHO4" s="322"/>
      <c r="EHP4" s="322"/>
      <c r="EHQ4" s="322"/>
      <c r="EHR4" s="322"/>
      <c r="EHS4" s="322"/>
      <c r="EHT4" s="322"/>
      <c r="EHU4" s="322"/>
      <c r="EHV4" s="322"/>
      <c r="EHW4" s="322"/>
      <c r="EHX4" s="322"/>
      <c r="EHY4" s="322"/>
      <c r="EHZ4" s="322"/>
      <c r="EIA4" s="322"/>
      <c r="EIB4" s="322"/>
      <c r="EIC4" s="322"/>
      <c r="EID4" s="322"/>
      <c r="EIE4" s="322"/>
      <c r="EIF4" s="322"/>
      <c r="EIG4" s="322"/>
      <c r="EIH4" s="322"/>
      <c r="EII4" s="322"/>
      <c r="EIJ4" s="322"/>
      <c r="EIK4" s="322"/>
      <c r="EIL4" s="322"/>
      <c r="EIM4" s="322"/>
      <c r="EIN4" s="322"/>
      <c r="EIO4" s="322"/>
      <c r="EIP4" s="322"/>
      <c r="EIQ4" s="322"/>
      <c r="EIR4" s="322"/>
      <c r="EIS4" s="322"/>
      <c r="EIT4" s="322"/>
      <c r="EIU4" s="322"/>
      <c r="EIV4" s="322"/>
      <c r="EIW4" s="322"/>
      <c r="EIX4" s="322"/>
      <c r="EIY4" s="322"/>
      <c r="EIZ4" s="322"/>
      <c r="EJA4" s="322"/>
      <c r="EJB4" s="322"/>
      <c r="EJC4" s="322"/>
      <c r="EJD4" s="322"/>
      <c r="EJE4" s="322"/>
      <c r="EJF4" s="322"/>
      <c r="EJG4" s="322"/>
      <c r="EJH4" s="322"/>
      <c r="EJI4" s="322"/>
      <c r="EJJ4" s="322"/>
      <c r="EJK4" s="322"/>
      <c r="EJL4" s="322"/>
      <c r="EJM4" s="322"/>
      <c r="EJN4" s="322"/>
      <c r="EJO4" s="322"/>
      <c r="EJP4" s="322"/>
      <c r="EJQ4" s="322"/>
      <c r="EJR4" s="322"/>
      <c r="EJS4" s="322"/>
      <c r="EJT4" s="322"/>
      <c r="EJU4" s="322"/>
      <c r="EJV4" s="322"/>
      <c r="EJW4" s="322"/>
      <c r="EJX4" s="322"/>
      <c r="EJY4" s="322"/>
      <c r="EJZ4" s="322"/>
      <c r="EKA4" s="322"/>
      <c r="EKB4" s="322"/>
      <c r="EKC4" s="322"/>
      <c r="EKD4" s="322"/>
      <c r="EKE4" s="322"/>
      <c r="EKF4" s="322"/>
      <c r="EKG4" s="322"/>
      <c r="EKH4" s="322"/>
      <c r="EKI4" s="322"/>
      <c r="EKJ4" s="322"/>
      <c r="EKK4" s="322"/>
      <c r="EKL4" s="322"/>
      <c r="EKM4" s="322"/>
      <c r="EKN4" s="322"/>
      <c r="EKO4" s="322"/>
      <c r="EKP4" s="322"/>
      <c r="EKQ4" s="322"/>
      <c r="EKR4" s="322"/>
      <c r="EKS4" s="322"/>
      <c r="EKT4" s="322"/>
      <c r="EKU4" s="322"/>
      <c r="EKV4" s="322"/>
      <c r="EKW4" s="322"/>
      <c r="EKX4" s="322"/>
      <c r="EKY4" s="322"/>
      <c r="EKZ4" s="322"/>
      <c r="ELA4" s="322"/>
      <c r="ELB4" s="322"/>
      <c r="ELC4" s="322"/>
      <c r="ELD4" s="322"/>
      <c r="ELE4" s="322"/>
      <c r="ELF4" s="322"/>
      <c r="ELG4" s="322"/>
      <c r="ELH4" s="322"/>
      <c r="ELI4" s="322"/>
      <c r="ELJ4" s="322"/>
      <c r="ELK4" s="322"/>
      <c r="ELL4" s="322"/>
      <c r="ELM4" s="322"/>
      <c r="ELN4" s="322"/>
      <c r="ELO4" s="322"/>
      <c r="ELP4" s="322"/>
      <c r="ELQ4" s="322"/>
      <c r="ELR4" s="322"/>
      <c r="ELS4" s="322"/>
      <c r="ELT4" s="322"/>
      <c r="ELU4" s="322"/>
      <c r="ELV4" s="322"/>
      <c r="ELW4" s="322"/>
      <c r="ELX4" s="322"/>
      <c r="ELY4" s="322"/>
      <c r="ELZ4" s="322"/>
      <c r="EMA4" s="322"/>
      <c r="EMB4" s="322"/>
      <c r="EMC4" s="322"/>
      <c r="EMD4" s="322"/>
      <c r="EME4" s="322"/>
      <c r="EMF4" s="322"/>
      <c r="EMG4" s="322"/>
      <c r="EMH4" s="322"/>
      <c r="EMI4" s="322"/>
      <c r="EMJ4" s="322"/>
      <c r="EMK4" s="322"/>
      <c r="EML4" s="322"/>
      <c r="EMM4" s="322"/>
      <c r="EMN4" s="322"/>
      <c r="EMO4" s="322"/>
      <c r="EMP4" s="322"/>
      <c r="EMQ4" s="322"/>
      <c r="EMR4" s="322"/>
      <c r="EMS4" s="322"/>
      <c r="EMT4" s="322"/>
      <c r="EMU4" s="322"/>
      <c r="EMV4" s="322"/>
      <c r="EMW4" s="322"/>
      <c r="EMX4" s="322"/>
      <c r="EMY4" s="322"/>
      <c r="EMZ4" s="322"/>
      <c r="ENA4" s="322"/>
      <c r="ENB4" s="322"/>
      <c r="ENC4" s="322"/>
      <c r="END4" s="322"/>
      <c r="ENE4" s="322"/>
      <c r="ENF4" s="322"/>
      <c r="ENG4" s="322"/>
      <c r="ENH4" s="322"/>
      <c r="ENI4" s="322"/>
      <c r="ENJ4" s="322"/>
      <c r="ENK4" s="322"/>
      <c r="ENL4" s="322"/>
      <c r="ENM4" s="322"/>
      <c r="ENN4" s="322"/>
      <c r="ENO4" s="322"/>
      <c r="ENP4" s="322"/>
      <c r="ENQ4" s="322"/>
      <c r="ENR4" s="322"/>
      <c r="ENS4" s="322"/>
      <c r="ENT4" s="322"/>
      <c r="ENU4" s="322"/>
      <c r="ENV4" s="322"/>
      <c r="ENW4" s="322"/>
      <c r="ENX4" s="322"/>
      <c r="ENY4" s="322"/>
      <c r="ENZ4" s="322"/>
      <c r="EOA4" s="322"/>
      <c r="EOB4" s="322"/>
      <c r="EOC4" s="322"/>
      <c r="EOD4" s="322"/>
      <c r="EOE4" s="322"/>
      <c r="EOF4" s="322"/>
      <c r="EOG4" s="322"/>
      <c r="EOH4" s="322"/>
      <c r="EOI4" s="322"/>
      <c r="EOJ4" s="322"/>
      <c r="EOK4" s="322"/>
      <c r="EOL4" s="322"/>
      <c r="EOM4" s="322"/>
      <c r="EON4" s="322"/>
      <c r="EOO4" s="322"/>
      <c r="EOP4" s="322"/>
      <c r="EOQ4" s="322"/>
      <c r="EOR4" s="322"/>
      <c r="EOS4" s="322"/>
      <c r="EOT4" s="322"/>
      <c r="EOU4" s="322"/>
      <c r="EOV4" s="322"/>
      <c r="EOW4" s="322"/>
      <c r="EOX4" s="322"/>
      <c r="EOY4" s="322"/>
      <c r="EOZ4" s="322"/>
      <c r="EPA4" s="322"/>
      <c r="EPB4" s="322"/>
      <c r="EPC4" s="322"/>
      <c r="EPD4" s="322"/>
      <c r="EPE4" s="322"/>
      <c r="EPF4" s="322"/>
      <c r="EPG4" s="322"/>
      <c r="EPH4" s="322"/>
      <c r="EPI4" s="322"/>
      <c r="EPJ4" s="322"/>
      <c r="EPK4" s="322"/>
      <c r="EPL4" s="322"/>
      <c r="EPM4" s="322"/>
      <c r="EPN4" s="322"/>
      <c r="EPO4" s="322"/>
      <c r="EPP4" s="322"/>
      <c r="EPQ4" s="322"/>
      <c r="EPR4" s="322"/>
      <c r="EPS4" s="322"/>
      <c r="EPT4" s="322"/>
      <c r="EPU4" s="322"/>
      <c r="EPV4" s="322"/>
      <c r="EPW4" s="322"/>
      <c r="EPX4" s="322"/>
      <c r="EPY4" s="322"/>
      <c r="EPZ4" s="322"/>
      <c r="EQA4" s="322"/>
      <c r="EQB4" s="322"/>
      <c r="EQC4" s="322"/>
      <c r="EQD4" s="322"/>
      <c r="EQE4" s="322"/>
      <c r="EQF4" s="322"/>
      <c r="EQG4" s="322"/>
      <c r="EQH4" s="322"/>
      <c r="EQI4" s="322"/>
      <c r="EQJ4" s="322"/>
      <c r="EQK4" s="322"/>
      <c r="EQL4" s="322"/>
      <c r="EQM4" s="322"/>
      <c r="EQN4" s="322"/>
      <c r="EQO4" s="322"/>
      <c r="EQP4" s="322"/>
      <c r="EQQ4" s="322"/>
      <c r="EQR4" s="322"/>
      <c r="EQS4" s="322"/>
      <c r="EQT4" s="322"/>
      <c r="EQU4" s="322"/>
      <c r="EQV4" s="322"/>
      <c r="EQW4" s="322"/>
      <c r="EQX4" s="322"/>
      <c r="EQY4" s="322"/>
      <c r="EQZ4" s="322"/>
      <c r="ERA4" s="322"/>
      <c r="ERB4" s="322"/>
      <c r="ERC4" s="322"/>
      <c r="ERD4" s="322"/>
      <c r="ERE4" s="322"/>
      <c r="ERF4" s="322"/>
      <c r="ERG4" s="322"/>
      <c r="ERH4" s="322"/>
      <c r="ERI4" s="322"/>
      <c r="ERJ4" s="322"/>
      <c r="ERK4" s="322"/>
      <c r="ERL4" s="322"/>
      <c r="ERM4" s="322"/>
      <c r="ERN4" s="322"/>
      <c r="ERO4" s="322"/>
      <c r="ERP4" s="322"/>
      <c r="ERQ4" s="322"/>
      <c r="ERR4" s="322"/>
      <c r="ERS4" s="322"/>
      <c r="ERT4" s="322"/>
      <c r="ERU4" s="322"/>
      <c r="ERV4" s="322"/>
      <c r="ERW4" s="322"/>
      <c r="ERX4" s="322"/>
      <c r="ERY4" s="322"/>
      <c r="ERZ4" s="322"/>
      <c r="ESA4" s="322"/>
      <c r="ESB4" s="322"/>
      <c r="ESC4" s="322"/>
      <c r="ESD4" s="322"/>
      <c r="ESE4" s="322"/>
      <c r="ESF4" s="322"/>
      <c r="ESG4" s="322"/>
      <c r="ESH4" s="322"/>
      <c r="ESI4" s="322"/>
      <c r="ESJ4" s="322"/>
      <c r="ESK4" s="322"/>
      <c r="ESL4" s="322"/>
      <c r="ESM4" s="322"/>
      <c r="ESN4" s="322"/>
      <c r="ESO4" s="322"/>
      <c r="ESP4" s="322"/>
      <c r="ESQ4" s="322"/>
      <c r="ESR4" s="322"/>
      <c r="ESS4" s="322"/>
      <c r="EST4" s="322"/>
      <c r="ESU4" s="322"/>
      <c r="ESV4" s="322"/>
      <c r="ESW4" s="322"/>
      <c r="ESX4" s="322"/>
      <c r="ESY4" s="322"/>
      <c r="ESZ4" s="322"/>
      <c r="ETA4" s="322"/>
      <c r="ETB4" s="322"/>
      <c r="ETC4" s="322"/>
      <c r="ETD4" s="322"/>
      <c r="ETE4" s="322"/>
      <c r="ETF4" s="322"/>
      <c r="ETG4" s="322"/>
      <c r="ETH4" s="322"/>
      <c r="ETI4" s="322"/>
      <c r="ETJ4" s="322"/>
      <c r="ETK4" s="322"/>
      <c r="ETL4" s="322"/>
      <c r="ETM4" s="322"/>
      <c r="ETN4" s="322"/>
      <c r="ETO4" s="322"/>
      <c r="ETP4" s="322"/>
      <c r="ETQ4" s="322"/>
      <c r="ETR4" s="322"/>
      <c r="ETS4" s="322"/>
      <c r="ETT4" s="322"/>
      <c r="ETU4" s="322"/>
      <c r="ETV4" s="322"/>
      <c r="ETW4" s="322"/>
      <c r="ETX4" s="322"/>
      <c r="ETY4" s="322"/>
      <c r="ETZ4" s="322"/>
      <c r="EUA4" s="322"/>
      <c r="EUB4" s="322"/>
      <c r="EUC4" s="322"/>
      <c r="EUD4" s="322"/>
      <c r="EUE4" s="322"/>
      <c r="EUF4" s="322"/>
      <c r="EUG4" s="322"/>
      <c r="EUH4" s="322"/>
      <c r="EUI4" s="322"/>
      <c r="EUJ4" s="322"/>
      <c r="EUK4" s="322"/>
      <c r="EUL4" s="322"/>
      <c r="EUM4" s="322"/>
      <c r="EUN4" s="322"/>
      <c r="EUO4" s="322"/>
      <c r="EUP4" s="322"/>
      <c r="EUQ4" s="322"/>
      <c r="EUR4" s="322"/>
      <c r="EUS4" s="322"/>
      <c r="EUT4" s="322"/>
      <c r="EUU4" s="322"/>
      <c r="EUV4" s="322"/>
      <c r="EUW4" s="322"/>
      <c r="EUX4" s="322"/>
      <c r="EUY4" s="322"/>
      <c r="EUZ4" s="322"/>
      <c r="EVA4" s="322"/>
      <c r="EVB4" s="322"/>
      <c r="EVC4" s="322"/>
      <c r="EVD4" s="322"/>
      <c r="EVE4" s="322"/>
      <c r="EVF4" s="322"/>
      <c r="EVG4" s="322"/>
      <c r="EVH4" s="322"/>
      <c r="EVI4" s="322"/>
      <c r="EVJ4" s="322"/>
      <c r="EVK4" s="322"/>
      <c r="EVL4" s="322"/>
      <c r="EVM4" s="322"/>
      <c r="EVN4" s="322"/>
      <c r="EVO4" s="322"/>
      <c r="EVP4" s="322"/>
      <c r="EVQ4" s="322"/>
      <c r="EVR4" s="322"/>
      <c r="EVS4" s="322"/>
      <c r="EVT4" s="322"/>
      <c r="EVU4" s="322"/>
      <c r="EVV4" s="322"/>
      <c r="EVW4" s="322"/>
      <c r="EVX4" s="322"/>
      <c r="EVY4" s="322"/>
      <c r="EVZ4" s="322"/>
      <c r="EWA4" s="322"/>
      <c r="EWB4" s="322"/>
      <c r="EWC4" s="322"/>
      <c r="EWD4" s="322"/>
      <c r="EWE4" s="322"/>
      <c r="EWF4" s="322"/>
      <c r="EWG4" s="322"/>
      <c r="EWH4" s="322"/>
      <c r="EWI4" s="322"/>
      <c r="EWJ4" s="322"/>
      <c r="EWK4" s="322"/>
      <c r="EWL4" s="322"/>
      <c r="EWM4" s="322"/>
      <c r="EWN4" s="322"/>
      <c r="EWO4" s="322"/>
      <c r="EWP4" s="322"/>
      <c r="EWQ4" s="322"/>
      <c r="EWR4" s="322"/>
      <c r="EWS4" s="322"/>
      <c r="EWT4" s="322"/>
      <c r="EWU4" s="322"/>
      <c r="EWV4" s="322"/>
      <c r="EWW4" s="322"/>
      <c r="EWX4" s="322"/>
      <c r="EWY4" s="322"/>
      <c r="EWZ4" s="322"/>
      <c r="EXA4" s="322"/>
      <c r="EXB4" s="322"/>
      <c r="EXC4" s="322"/>
      <c r="EXD4" s="322"/>
      <c r="EXE4" s="322"/>
      <c r="EXF4" s="322"/>
      <c r="EXG4" s="322"/>
      <c r="EXH4" s="322"/>
      <c r="EXI4" s="322"/>
      <c r="EXJ4" s="322"/>
      <c r="EXK4" s="322"/>
      <c r="EXL4" s="322"/>
      <c r="EXM4" s="322"/>
      <c r="EXN4" s="322"/>
      <c r="EXO4" s="322"/>
      <c r="EXP4" s="322"/>
      <c r="EXQ4" s="322"/>
      <c r="EXR4" s="322"/>
      <c r="EXS4" s="322"/>
      <c r="EXT4" s="322"/>
      <c r="EXU4" s="322"/>
      <c r="EXV4" s="322"/>
      <c r="EXW4" s="322"/>
      <c r="EXX4" s="322"/>
      <c r="EXY4" s="322"/>
      <c r="EXZ4" s="322"/>
      <c r="EYA4" s="322"/>
      <c r="EYB4" s="322"/>
      <c r="EYC4" s="322"/>
      <c r="EYD4" s="322"/>
      <c r="EYE4" s="322"/>
      <c r="EYF4" s="322"/>
      <c r="EYG4" s="322"/>
      <c r="EYH4" s="322"/>
      <c r="EYI4" s="322"/>
      <c r="EYJ4" s="322"/>
      <c r="EYK4" s="322"/>
      <c r="EYL4" s="322"/>
      <c r="EYM4" s="322"/>
      <c r="EYN4" s="322"/>
      <c r="EYO4" s="322"/>
      <c r="EYP4" s="322"/>
      <c r="EYQ4" s="322"/>
      <c r="EYR4" s="322"/>
      <c r="EYS4" s="322"/>
      <c r="EYT4" s="322"/>
      <c r="EYU4" s="322"/>
      <c r="EYV4" s="322"/>
      <c r="EYW4" s="322"/>
      <c r="EYX4" s="322"/>
      <c r="EYY4" s="322"/>
      <c r="EYZ4" s="322"/>
      <c r="EZA4" s="322"/>
      <c r="EZB4" s="322"/>
      <c r="EZC4" s="322"/>
      <c r="EZD4" s="322"/>
      <c r="EZE4" s="322"/>
      <c r="EZF4" s="322"/>
      <c r="EZG4" s="322"/>
      <c r="EZH4" s="322"/>
      <c r="EZI4" s="322"/>
      <c r="EZJ4" s="322"/>
      <c r="EZK4" s="322"/>
      <c r="EZL4" s="322"/>
      <c r="EZM4" s="322"/>
      <c r="EZN4" s="322"/>
      <c r="EZO4" s="322"/>
      <c r="EZP4" s="322"/>
      <c r="EZQ4" s="322"/>
      <c r="EZR4" s="322"/>
      <c r="EZS4" s="322"/>
      <c r="EZT4" s="322"/>
      <c r="EZU4" s="322"/>
      <c r="EZV4" s="322"/>
      <c r="EZW4" s="322"/>
      <c r="EZX4" s="322"/>
      <c r="EZY4" s="322"/>
      <c r="EZZ4" s="322"/>
      <c r="FAA4" s="322"/>
      <c r="FAB4" s="322"/>
      <c r="FAC4" s="322"/>
      <c r="FAD4" s="322"/>
      <c r="FAE4" s="322"/>
      <c r="FAF4" s="322"/>
      <c r="FAG4" s="322"/>
      <c r="FAH4" s="322"/>
      <c r="FAI4" s="322"/>
      <c r="FAJ4" s="322"/>
      <c r="FAK4" s="322"/>
      <c r="FAL4" s="322"/>
      <c r="FAM4" s="322"/>
      <c r="FAN4" s="322"/>
      <c r="FAO4" s="322"/>
      <c r="FAP4" s="322"/>
      <c r="FAQ4" s="322"/>
      <c r="FAR4" s="322"/>
      <c r="FAS4" s="322"/>
      <c r="FAT4" s="322"/>
      <c r="FAU4" s="322"/>
      <c r="FAV4" s="322"/>
      <c r="FAW4" s="322"/>
      <c r="FAX4" s="322"/>
      <c r="FAY4" s="322"/>
      <c r="FAZ4" s="322"/>
      <c r="FBA4" s="322"/>
      <c r="FBB4" s="322"/>
      <c r="FBC4" s="322"/>
      <c r="FBD4" s="322"/>
      <c r="FBE4" s="322"/>
      <c r="FBF4" s="322"/>
      <c r="FBG4" s="322"/>
      <c r="FBH4" s="322"/>
      <c r="FBI4" s="322"/>
      <c r="FBJ4" s="322"/>
      <c r="FBK4" s="322"/>
      <c r="FBL4" s="322"/>
      <c r="FBM4" s="322"/>
      <c r="FBN4" s="322"/>
      <c r="FBO4" s="322"/>
      <c r="FBP4" s="322"/>
      <c r="FBQ4" s="322"/>
      <c r="FBR4" s="322"/>
      <c r="FBS4" s="322"/>
      <c r="FBT4" s="322"/>
      <c r="FBU4" s="322"/>
      <c r="FBV4" s="322"/>
      <c r="FBW4" s="322"/>
      <c r="FBX4" s="322"/>
      <c r="FBY4" s="322"/>
      <c r="FBZ4" s="322"/>
      <c r="FCA4" s="322"/>
      <c r="FCB4" s="322"/>
      <c r="FCC4" s="322"/>
      <c r="FCD4" s="322"/>
      <c r="FCE4" s="322"/>
      <c r="FCF4" s="322"/>
      <c r="FCG4" s="322"/>
      <c r="FCH4" s="322"/>
      <c r="FCI4" s="322"/>
      <c r="FCJ4" s="322"/>
      <c r="FCK4" s="322"/>
      <c r="FCL4" s="322"/>
      <c r="FCM4" s="322"/>
      <c r="FCN4" s="322"/>
      <c r="FCO4" s="322"/>
      <c r="FCP4" s="322"/>
      <c r="FCQ4" s="322"/>
      <c r="FCR4" s="322"/>
      <c r="FCS4" s="322"/>
      <c r="FCT4" s="322"/>
      <c r="FCU4" s="322"/>
      <c r="FCV4" s="322"/>
      <c r="FCW4" s="322"/>
      <c r="FCX4" s="322"/>
      <c r="FCY4" s="322"/>
      <c r="FCZ4" s="322"/>
      <c r="FDA4" s="322"/>
      <c r="FDB4" s="322"/>
      <c r="FDC4" s="322"/>
      <c r="FDD4" s="322"/>
      <c r="FDE4" s="322"/>
      <c r="FDF4" s="322"/>
      <c r="FDG4" s="322"/>
      <c r="FDH4" s="322"/>
      <c r="FDI4" s="322"/>
      <c r="FDJ4" s="322"/>
      <c r="FDK4" s="322"/>
      <c r="FDL4" s="322"/>
      <c r="FDM4" s="322"/>
      <c r="FDN4" s="322"/>
      <c r="FDO4" s="322"/>
      <c r="FDP4" s="322"/>
      <c r="FDQ4" s="322"/>
      <c r="FDR4" s="322"/>
      <c r="FDS4" s="322"/>
      <c r="FDT4" s="322"/>
      <c r="FDU4" s="322"/>
      <c r="FDV4" s="322"/>
      <c r="FDW4" s="322"/>
      <c r="FDX4" s="322"/>
      <c r="FDY4" s="322"/>
      <c r="FDZ4" s="322"/>
      <c r="FEA4" s="322"/>
      <c r="FEB4" s="322"/>
      <c r="FEC4" s="322"/>
      <c r="FED4" s="322"/>
      <c r="FEE4" s="322"/>
      <c r="FEF4" s="322"/>
      <c r="FEG4" s="322"/>
      <c r="FEH4" s="322"/>
      <c r="FEI4" s="322"/>
      <c r="FEJ4" s="322"/>
      <c r="FEK4" s="322"/>
      <c r="FEL4" s="322"/>
      <c r="FEM4" s="322"/>
      <c r="FEN4" s="322"/>
      <c r="FEO4" s="322"/>
      <c r="FEP4" s="322"/>
      <c r="FEQ4" s="322"/>
      <c r="FER4" s="322"/>
      <c r="FES4" s="322"/>
      <c r="FET4" s="322"/>
      <c r="FEU4" s="322"/>
      <c r="FEV4" s="322"/>
      <c r="FEW4" s="322"/>
      <c r="FEX4" s="322"/>
      <c r="FEY4" s="322"/>
      <c r="FEZ4" s="322"/>
      <c r="FFA4" s="322"/>
      <c r="FFB4" s="322"/>
      <c r="FFC4" s="322"/>
      <c r="FFD4" s="322"/>
      <c r="FFE4" s="322"/>
      <c r="FFF4" s="322"/>
      <c r="FFG4" s="322"/>
      <c r="FFH4" s="322"/>
      <c r="FFI4" s="322"/>
      <c r="FFJ4" s="322"/>
      <c r="FFK4" s="322"/>
      <c r="FFL4" s="322"/>
      <c r="FFM4" s="322"/>
      <c r="FFN4" s="322"/>
      <c r="FFO4" s="322"/>
      <c r="FFP4" s="322"/>
      <c r="FFQ4" s="322"/>
      <c r="FFR4" s="322"/>
      <c r="FFS4" s="322"/>
      <c r="FFT4" s="322"/>
      <c r="FFU4" s="322"/>
      <c r="FFV4" s="322"/>
      <c r="FFW4" s="322"/>
      <c r="FFX4" s="322"/>
      <c r="FFY4" s="322"/>
      <c r="FFZ4" s="322"/>
      <c r="FGA4" s="322"/>
      <c r="FGB4" s="322"/>
      <c r="FGC4" s="322"/>
      <c r="FGD4" s="322"/>
      <c r="FGE4" s="322"/>
      <c r="FGF4" s="322"/>
      <c r="FGG4" s="322"/>
      <c r="FGH4" s="322"/>
      <c r="FGI4" s="322"/>
      <c r="FGJ4" s="322"/>
      <c r="FGK4" s="322"/>
      <c r="FGL4" s="322"/>
      <c r="FGM4" s="322"/>
      <c r="FGN4" s="322"/>
      <c r="FGO4" s="322"/>
      <c r="FGP4" s="322"/>
      <c r="FGQ4" s="322"/>
      <c r="FGR4" s="322"/>
      <c r="FGS4" s="322"/>
      <c r="FGT4" s="322"/>
      <c r="FGU4" s="322"/>
      <c r="FGV4" s="322"/>
      <c r="FGW4" s="322"/>
      <c r="FGX4" s="322"/>
      <c r="FGY4" s="322"/>
      <c r="FGZ4" s="322"/>
      <c r="FHA4" s="322"/>
      <c r="FHB4" s="322"/>
      <c r="FHC4" s="322"/>
      <c r="FHD4" s="322"/>
      <c r="FHE4" s="322"/>
      <c r="FHF4" s="322"/>
      <c r="FHG4" s="322"/>
      <c r="FHH4" s="322"/>
      <c r="FHI4" s="322"/>
      <c r="FHJ4" s="322"/>
      <c r="FHK4" s="322"/>
      <c r="FHL4" s="322"/>
      <c r="FHM4" s="322"/>
      <c r="FHN4" s="322"/>
      <c r="FHO4" s="322"/>
      <c r="FHP4" s="322"/>
      <c r="FHQ4" s="322"/>
      <c r="FHR4" s="322"/>
      <c r="FHS4" s="322"/>
      <c r="FHT4" s="322"/>
      <c r="FHU4" s="322"/>
      <c r="FHV4" s="322"/>
      <c r="FHW4" s="322"/>
      <c r="FHX4" s="322"/>
      <c r="FHY4" s="322"/>
      <c r="FHZ4" s="322"/>
      <c r="FIA4" s="322"/>
      <c r="FIB4" s="322"/>
      <c r="FIC4" s="322"/>
      <c r="FID4" s="322"/>
      <c r="FIE4" s="322"/>
      <c r="FIF4" s="322"/>
      <c r="FIG4" s="322"/>
      <c r="FIH4" s="322"/>
      <c r="FII4" s="322"/>
      <c r="FIJ4" s="322"/>
      <c r="FIK4" s="322"/>
      <c r="FIL4" s="322"/>
      <c r="FIM4" s="322"/>
      <c r="FIN4" s="322"/>
      <c r="FIO4" s="322"/>
      <c r="FIP4" s="322"/>
      <c r="FIQ4" s="322"/>
      <c r="FIR4" s="322"/>
      <c r="FIS4" s="322"/>
      <c r="FIT4" s="322"/>
      <c r="FIU4" s="322"/>
      <c r="FIV4" s="322"/>
      <c r="FIW4" s="322"/>
      <c r="FIX4" s="322"/>
      <c r="FIY4" s="322"/>
      <c r="FIZ4" s="322"/>
      <c r="FJA4" s="322"/>
      <c r="FJB4" s="322"/>
      <c r="FJC4" s="322"/>
      <c r="FJD4" s="322"/>
      <c r="FJE4" s="322"/>
      <c r="FJF4" s="322"/>
      <c r="FJG4" s="322"/>
      <c r="FJH4" s="322"/>
      <c r="FJI4" s="322"/>
      <c r="FJJ4" s="322"/>
      <c r="FJK4" s="322"/>
      <c r="FJL4" s="322"/>
      <c r="FJM4" s="322"/>
      <c r="FJN4" s="322"/>
      <c r="FJO4" s="322"/>
      <c r="FJP4" s="322"/>
      <c r="FJQ4" s="322"/>
      <c r="FJR4" s="322"/>
      <c r="FJS4" s="322"/>
      <c r="FJT4" s="322"/>
      <c r="FJU4" s="322"/>
      <c r="FJV4" s="322"/>
      <c r="FJW4" s="322"/>
      <c r="FJX4" s="322"/>
      <c r="FJY4" s="322"/>
      <c r="FJZ4" s="322"/>
      <c r="FKA4" s="322"/>
      <c r="FKB4" s="322"/>
      <c r="FKC4" s="322"/>
      <c r="FKD4" s="322"/>
      <c r="FKE4" s="322"/>
      <c r="FKF4" s="322"/>
      <c r="FKG4" s="322"/>
      <c r="FKH4" s="322"/>
      <c r="FKI4" s="322"/>
      <c r="FKJ4" s="322"/>
      <c r="FKK4" s="322"/>
      <c r="FKL4" s="322"/>
      <c r="FKM4" s="322"/>
      <c r="FKN4" s="322"/>
      <c r="FKO4" s="322"/>
      <c r="FKP4" s="322"/>
      <c r="FKQ4" s="322"/>
      <c r="FKR4" s="322"/>
      <c r="FKS4" s="322"/>
      <c r="FKT4" s="322"/>
      <c r="FKU4" s="322"/>
      <c r="FKV4" s="322"/>
      <c r="FKW4" s="322"/>
      <c r="FKX4" s="322"/>
      <c r="FKY4" s="322"/>
      <c r="FKZ4" s="322"/>
      <c r="FLA4" s="322"/>
      <c r="FLB4" s="322"/>
      <c r="FLC4" s="322"/>
      <c r="FLD4" s="322"/>
      <c r="FLE4" s="322"/>
      <c r="FLF4" s="322"/>
      <c r="FLG4" s="322"/>
      <c r="FLH4" s="322"/>
      <c r="FLI4" s="322"/>
      <c r="FLJ4" s="322"/>
      <c r="FLK4" s="322"/>
      <c r="FLL4" s="322"/>
      <c r="FLM4" s="322"/>
      <c r="FLN4" s="322"/>
      <c r="FLO4" s="322"/>
      <c r="FLP4" s="322"/>
      <c r="FLQ4" s="322"/>
      <c r="FLR4" s="322"/>
      <c r="FLS4" s="322"/>
      <c r="FLT4" s="322"/>
      <c r="FLU4" s="322"/>
      <c r="FLV4" s="322"/>
      <c r="FLW4" s="322"/>
      <c r="FLX4" s="322"/>
      <c r="FLY4" s="322"/>
      <c r="FLZ4" s="322"/>
      <c r="FMA4" s="322"/>
      <c r="FMB4" s="322"/>
      <c r="FMC4" s="322"/>
      <c r="FMD4" s="322"/>
      <c r="FME4" s="322"/>
      <c r="FMF4" s="322"/>
      <c r="FMG4" s="322"/>
      <c r="FMH4" s="322"/>
      <c r="FMI4" s="322"/>
      <c r="FMJ4" s="322"/>
      <c r="FMK4" s="322"/>
      <c r="FML4" s="322"/>
      <c r="FMM4" s="322"/>
      <c r="FMN4" s="322"/>
      <c r="FMO4" s="322"/>
      <c r="FMP4" s="322"/>
      <c r="FMQ4" s="322"/>
      <c r="FMR4" s="322"/>
      <c r="FMS4" s="322"/>
      <c r="FMT4" s="322"/>
      <c r="FMU4" s="322"/>
      <c r="FMV4" s="322"/>
      <c r="FMW4" s="322"/>
      <c r="FMX4" s="322"/>
      <c r="FMY4" s="322"/>
      <c r="FMZ4" s="322"/>
      <c r="FNA4" s="322"/>
      <c r="FNB4" s="322"/>
      <c r="FNC4" s="322"/>
      <c r="FND4" s="322"/>
      <c r="FNE4" s="322"/>
      <c r="FNF4" s="322"/>
      <c r="FNG4" s="322"/>
      <c r="FNH4" s="322"/>
      <c r="FNI4" s="322"/>
      <c r="FNJ4" s="322"/>
      <c r="FNK4" s="322"/>
      <c r="FNL4" s="322"/>
      <c r="FNM4" s="322"/>
      <c r="FNN4" s="322"/>
      <c r="FNO4" s="322"/>
      <c r="FNP4" s="322"/>
      <c r="FNQ4" s="322"/>
      <c r="FNR4" s="322"/>
      <c r="FNS4" s="322"/>
      <c r="FNT4" s="322"/>
      <c r="FNU4" s="322"/>
      <c r="FNV4" s="322"/>
      <c r="FNW4" s="322"/>
      <c r="FNX4" s="322"/>
      <c r="FNY4" s="322"/>
      <c r="FNZ4" s="322"/>
      <c r="FOA4" s="322"/>
      <c r="FOB4" s="322"/>
      <c r="FOC4" s="322"/>
      <c r="FOD4" s="322"/>
      <c r="FOE4" s="322"/>
      <c r="FOF4" s="322"/>
      <c r="FOG4" s="322"/>
      <c r="FOH4" s="322"/>
      <c r="FOI4" s="322"/>
      <c r="FOJ4" s="322"/>
      <c r="FOK4" s="322"/>
      <c r="FOL4" s="322"/>
      <c r="FOM4" s="322"/>
      <c r="FON4" s="322"/>
      <c r="FOO4" s="322"/>
      <c r="FOP4" s="322"/>
      <c r="FOQ4" s="322"/>
      <c r="FOR4" s="322"/>
      <c r="FOS4" s="322"/>
      <c r="FOT4" s="322"/>
      <c r="FOU4" s="322"/>
      <c r="FOV4" s="322"/>
      <c r="FOW4" s="322"/>
      <c r="FOX4" s="322"/>
      <c r="FOY4" s="322"/>
      <c r="FOZ4" s="322"/>
      <c r="FPA4" s="322"/>
      <c r="FPB4" s="322"/>
      <c r="FPC4" s="322"/>
      <c r="FPD4" s="322"/>
      <c r="FPE4" s="322"/>
      <c r="FPF4" s="322"/>
      <c r="FPG4" s="322"/>
      <c r="FPH4" s="322"/>
      <c r="FPI4" s="322"/>
      <c r="FPJ4" s="322"/>
      <c r="FPK4" s="322"/>
      <c r="FPL4" s="322"/>
      <c r="FPM4" s="322"/>
      <c r="FPN4" s="322"/>
      <c r="FPO4" s="322"/>
      <c r="FPP4" s="322"/>
      <c r="FPQ4" s="322"/>
      <c r="FPR4" s="322"/>
      <c r="FPS4" s="322"/>
      <c r="FPT4" s="322"/>
      <c r="FPU4" s="322"/>
      <c r="FPV4" s="322"/>
      <c r="FPW4" s="322"/>
      <c r="FPX4" s="322"/>
      <c r="FPY4" s="322"/>
      <c r="FPZ4" s="322"/>
      <c r="FQA4" s="322"/>
      <c r="FQB4" s="322"/>
      <c r="FQC4" s="322"/>
      <c r="FQD4" s="322"/>
      <c r="FQE4" s="322"/>
      <c r="FQF4" s="322"/>
      <c r="FQG4" s="322"/>
      <c r="FQH4" s="322"/>
      <c r="FQI4" s="322"/>
      <c r="FQJ4" s="322"/>
      <c r="FQK4" s="322"/>
      <c r="FQL4" s="322"/>
      <c r="FQM4" s="322"/>
      <c r="FQN4" s="322"/>
      <c r="FQO4" s="322"/>
      <c r="FQP4" s="322"/>
      <c r="FQQ4" s="322"/>
      <c r="FQR4" s="322"/>
      <c r="FQS4" s="322"/>
      <c r="FQT4" s="322"/>
      <c r="FQU4" s="322"/>
      <c r="FQV4" s="322"/>
      <c r="FQW4" s="322"/>
      <c r="FQX4" s="322"/>
      <c r="FQY4" s="322"/>
      <c r="FQZ4" s="322"/>
      <c r="FRA4" s="322"/>
      <c r="FRB4" s="322"/>
      <c r="FRC4" s="322"/>
      <c r="FRD4" s="322"/>
      <c r="FRE4" s="322"/>
      <c r="FRF4" s="322"/>
      <c r="FRG4" s="322"/>
      <c r="FRH4" s="322"/>
      <c r="FRI4" s="322"/>
      <c r="FRJ4" s="322"/>
      <c r="FRK4" s="322"/>
      <c r="FRL4" s="322"/>
      <c r="FRM4" s="322"/>
      <c r="FRN4" s="322"/>
      <c r="FRO4" s="322"/>
      <c r="FRP4" s="322"/>
      <c r="FRQ4" s="322"/>
      <c r="FRR4" s="322"/>
      <c r="FRS4" s="322"/>
      <c r="FRT4" s="322"/>
      <c r="FRU4" s="322"/>
      <c r="FRV4" s="322"/>
      <c r="FRW4" s="322"/>
      <c r="FRX4" s="322"/>
      <c r="FRY4" s="322"/>
      <c r="FRZ4" s="322"/>
      <c r="FSA4" s="322"/>
      <c r="FSB4" s="322"/>
      <c r="FSC4" s="322"/>
      <c r="FSD4" s="322"/>
      <c r="FSE4" s="322"/>
      <c r="FSF4" s="322"/>
      <c r="FSG4" s="322"/>
      <c r="FSH4" s="322"/>
      <c r="FSI4" s="322"/>
      <c r="FSJ4" s="322"/>
      <c r="FSK4" s="322"/>
      <c r="FSL4" s="322"/>
      <c r="FSM4" s="322"/>
      <c r="FSN4" s="322"/>
      <c r="FSO4" s="322"/>
      <c r="FSP4" s="322"/>
      <c r="FSQ4" s="322"/>
      <c r="FSR4" s="322"/>
      <c r="FSS4" s="322"/>
      <c r="FST4" s="322"/>
      <c r="FSU4" s="322"/>
      <c r="FSV4" s="322"/>
      <c r="FSW4" s="322"/>
      <c r="FSX4" s="322"/>
      <c r="FSY4" s="322"/>
      <c r="FSZ4" s="322"/>
      <c r="FTA4" s="322"/>
      <c r="FTB4" s="322"/>
      <c r="FTC4" s="322"/>
      <c r="FTD4" s="322"/>
      <c r="FTE4" s="322"/>
      <c r="FTF4" s="322"/>
      <c r="FTG4" s="322"/>
      <c r="FTH4" s="322"/>
      <c r="FTI4" s="322"/>
      <c r="FTJ4" s="322"/>
      <c r="FTK4" s="322"/>
      <c r="FTL4" s="322"/>
      <c r="FTM4" s="322"/>
      <c r="FTN4" s="322"/>
      <c r="FTO4" s="322"/>
      <c r="FTP4" s="322"/>
      <c r="FTQ4" s="322"/>
      <c r="FTR4" s="322"/>
      <c r="FTS4" s="322"/>
      <c r="FTT4" s="322"/>
      <c r="FTU4" s="322"/>
      <c r="FTV4" s="322"/>
      <c r="FTW4" s="322"/>
      <c r="FTX4" s="322"/>
      <c r="FTY4" s="322"/>
      <c r="FTZ4" s="322"/>
      <c r="FUA4" s="322"/>
      <c r="FUB4" s="322"/>
      <c r="FUC4" s="322"/>
      <c r="FUD4" s="322"/>
      <c r="FUE4" s="322"/>
      <c r="FUF4" s="322"/>
      <c r="FUG4" s="322"/>
      <c r="FUH4" s="322"/>
      <c r="FUI4" s="322"/>
      <c r="FUJ4" s="322"/>
      <c r="FUK4" s="322"/>
      <c r="FUL4" s="322"/>
      <c r="FUM4" s="322"/>
      <c r="FUN4" s="322"/>
      <c r="FUO4" s="322"/>
      <c r="FUP4" s="322"/>
      <c r="FUQ4" s="322"/>
      <c r="FUR4" s="322"/>
      <c r="FUS4" s="322"/>
      <c r="FUT4" s="322"/>
      <c r="FUU4" s="322"/>
      <c r="FUV4" s="322"/>
      <c r="FUW4" s="322"/>
      <c r="FUX4" s="322"/>
      <c r="FUY4" s="322"/>
      <c r="FUZ4" s="322"/>
      <c r="FVA4" s="322"/>
      <c r="FVB4" s="322"/>
      <c r="FVC4" s="322"/>
      <c r="FVD4" s="322"/>
      <c r="FVE4" s="322"/>
      <c r="FVF4" s="322"/>
      <c r="FVG4" s="322"/>
      <c r="FVH4" s="322"/>
      <c r="FVI4" s="322"/>
      <c r="FVJ4" s="322"/>
      <c r="FVK4" s="322"/>
      <c r="FVL4" s="322"/>
      <c r="FVM4" s="322"/>
      <c r="FVN4" s="322"/>
      <c r="FVO4" s="322"/>
      <c r="FVP4" s="322"/>
      <c r="FVQ4" s="322"/>
      <c r="FVR4" s="322"/>
      <c r="FVS4" s="322"/>
      <c r="FVT4" s="322"/>
      <c r="FVU4" s="322"/>
      <c r="FVV4" s="322"/>
      <c r="FVW4" s="322"/>
      <c r="FVX4" s="322"/>
      <c r="FVY4" s="322"/>
      <c r="FVZ4" s="322"/>
      <c r="FWA4" s="322"/>
      <c r="FWB4" s="322"/>
      <c r="FWC4" s="322"/>
      <c r="FWD4" s="322"/>
      <c r="FWE4" s="322"/>
      <c r="FWF4" s="322"/>
      <c r="FWG4" s="322"/>
      <c r="FWH4" s="322"/>
      <c r="FWI4" s="322"/>
      <c r="FWJ4" s="322"/>
      <c r="FWK4" s="322"/>
      <c r="FWL4" s="322"/>
      <c r="FWM4" s="322"/>
      <c r="FWN4" s="322"/>
      <c r="FWO4" s="322"/>
      <c r="FWP4" s="322"/>
      <c r="FWQ4" s="322"/>
      <c r="FWR4" s="322"/>
      <c r="FWS4" s="322"/>
      <c r="FWT4" s="322"/>
      <c r="FWU4" s="322"/>
      <c r="FWV4" s="322"/>
      <c r="FWW4" s="322"/>
      <c r="FWX4" s="322"/>
      <c r="FWY4" s="322"/>
      <c r="FWZ4" s="322"/>
      <c r="FXA4" s="322"/>
      <c r="FXB4" s="322"/>
      <c r="FXC4" s="322"/>
      <c r="FXD4" s="322"/>
      <c r="FXE4" s="322"/>
      <c r="FXF4" s="322"/>
      <c r="FXG4" s="322"/>
      <c r="FXH4" s="322"/>
      <c r="FXI4" s="322"/>
      <c r="FXJ4" s="322"/>
      <c r="FXK4" s="322"/>
      <c r="FXL4" s="322"/>
      <c r="FXM4" s="322"/>
      <c r="FXN4" s="322"/>
      <c r="FXO4" s="322"/>
      <c r="FXP4" s="322"/>
      <c r="FXQ4" s="322"/>
      <c r="FXR4" s="322"/>
      <c r="FXS4" s="322"/>
      <c r="FXT4" s="322"/>
      <c r="FXU4" s="322"/>
      <c r="FXV4" s="322"/>
      <c r="FXW4" s="322"/>
      <c r="FXX4" s="322"/>
      <c r="FXY4" s="322"/>
      <c r="FXZ4" s="322"/>
      <c r="FYA4" s="322"/>
      <c r="FYB4" s="322"/>
      <c r="FYC4" s="322"/>
      <c r="FYD4" s="322"/>
      <c r="FYE4" s="322"/>
      <c r="FYF4" s="322"/>
      <c r="FYG4" s="322"/>
      <c r="FYH4" s="322"/>
      <c r="FYI4" s="322"/>
      <c r="FYJ4" s="322"/>
      <c r="FYK4" s="322"/>
      <c r="FYL4" s="322"/>
      <c r="FYM4" s="322"/>
      <c r="FYN4" s="322"/>
      <c r="FYO4" s="322"/>
      <c r="FYP4" s="322"/>
      <c r="FYQ4" s="322"/>
      <c r="FYR4" s="322"/>
      <c r="FYS4" s="322"/>
      <c r="FYT4" s="322"/>
      <c r="FYU4" s="322"/>
      <c r="FYV4" s="322"/>
      <c r="FYW4" s="322"/>
      <c r="FYX4" s="322"/>
      <c r="FYY4" s="322"/>
      <c r="FYZ4" s="322"/>
      <c r="FZA4" s="322"/>
      <c r="FZB4" s="322"/>
      <c r="FZC4" s="322"/>
      <c r="FZD4" s="322"/>
      <c r="FZE4" s="322"/>
      <c r="FZF4" s="322"/>
      <c r="FZG4" s="322"/>
      <c r="FZH4" s="322"/>
      <c r="FZI4" s="322"/>
      <c r="FZJ4" s="322"/>
      <c r="FZK4" s="322"/>
      <c r="FZL4" s="322"/>
      <c r="FZM4" s="322"/>
      <c r="FZN4" s="322"/>
      <c r="FZO4" s="322"/>
      <c r="FZP4" s="322"/>
      <c r="FZQ4" s="322"/>
      <c r="FZR4" s="322"/>
      <c r="FZS4" s="322"/>
      <c r="FZT4" s="322"/>
      <c r="FZU4" s="322"/>
      <c r="FZV4" s="322"/>
      <c r="FZW4" s="322"/>
      <c r="FZX4" s="322"/>
      <c r="FZY4" s="322"/>
      <c r="FZZ4" s="322"/>
      <c r="GAA4" s="322"/>
      <c r="GAB4" s="322"/>
      <c r="GAC4" s="322"/>
      <c r="GAD4" s="322"/>
      <c r="GAE4" s="322"/>
      <c r="GAF4" s="322"/>
      <c r="GAG4" s="322"/>
      <c r="GAH4" s="322"/>
      <c r="GAI4" s="322"/>
      <c r="GAJ4" s="322"/>
      <c r="GAK4" s="322"/>
      <c r="GAL4" s="322"/>
      <c r="GAM4" s="322"/>
      <c r="GAN4" s="322"/>
      <c r="GAO4" s="322"/>
      <c r="GAP4" s="322"/>
      <c r="GAQ4" s="322"/>
      <c r="GAR4" s="322"/>
      <c r="GAS4" s="322"/>
      <c r="GAT4" s="322"/>
      <c r="GAU4" s="322"/>
      <c r="GAV4" s="322"/>
      <c r="GAW4" s="322"/>
      <c r="GAX4" s="322"/>
      <c r="GAY4" s="322"/>
      <c r="GAZ4" s="322"/>
      <c r="GBA4" s="322"/>
      <c r="GBB4" s="322"/>
      <c r="GBC4" s="322"/>
      <c r="GBD4" s="322"/>
      <c r="GBE4" s="322"/>
      <c r="GBF4" s="322"/>
      <c r="GBG4" s="322"/>
      <c r="GBH4" s="322"/>
      <c r="GBI4" s="322"/>
      <c r="GBJ4" s="322"/>
      <c r="GBK4" s="322"/>
      <c r="GBL4" s="322"/>
      <c r="GBM4" s="322"/>
      <c r="GBN4" s="322"/>
      <c r="GBO4" s="322"/>
      <c r="GBP4" s="322"/>
      <c r="GBQ4" s="322"/>
      <c r="GBR4" s="322"/>
      <c r="GBS4" s="322"/>
      <c r="GBT4" s="322"/>
      <c r="GBU4" s="322"/>
      <c r="GBV4" s="322"/>
      <c r="GBW4" s="322"/>
      <c r="GBX4" s="322"/>
      <c r="GBY4" s="322"/>
      <c r="GBZ4" s="322"/>
      <c r="GCA4" s="322"/>
      <c r="GCB4" s="322"/>
      <c r="GCC4" s="322"/>
      <c r="GCD4" s="322"/>
      <c r="GCE4" s="322"/>
      <c r="GCF4" s="322"/>
      <c r="GCG4" s="322"/>
      <c r="GCH4" s="322"/>
      <c r="GCI4" s="322"/>
      <c r="GCJ4" s="322"/>
      <c r="GCK4" s="322"/>
      <c r="GCL4" s="322"/>
      <c r="GCM4" s="322"/>
      <c r="GCN4" s="322"/>
      <c r="GCO4" s="322"/>
      <c r="GCP4" s="322"/>
      <c r="GCQ4" s="322"/>
      <c r="GCR4" s="322"/>
      <c r="GCS4" s="322"/>
      <c r="GCT4" s="322"/>
      <c r="GCU4" s="322"/>
      <c r="GCV4" s="322"/>
      <c r="GCW4" s="322"/>
      <c r="GCX4" s="322"/>
      <c r="GCY4" s="322"/>
      <c r="GCZ4" s="322"/>
      <c r="GDA4" s="322"/>
      <c r="GDB4" s="322"/>
      <c r="GDC4" s="322"/>
      <c r="GDD4" s="322"/>
      <c r="GDE4" s="322"/>
      <c r="GDF4" s="322"/>
      <c r="GDG4" s="322"/>
      <c r="GDH4" s="322"/>
      <c r="GDI4" s="322"/>
      <c r="GDJ4" s="322"/>
      <c r="GDK4" s="322"/>
      <c r="GDL4" s="322"/>
      <c r="GDM4" s="322"/>
      <c r="GDN4" s="322"/>
      <c r="GDO4" s="322"/>
      <c r="GDP4" s="322"/>
      <c r="GDQ4" s="322"/>
      <c r="GDR4" s="322"/>
      <c r="GDS4" s="322"/>
      <c r="GDT4" s="322"/>
      <c r="GDU4" s="322"/>
      <c r="GDV4" s="322"/>
      <c r="GDW4" s="322"/>
      <c r="GDX4" s="322"/>
      <c r="GDY4" s="322"/>
      <c r="GDZ4" s="322"/>
      <c r="GEA4" s="322"/>
      <c r="GEB4" s="322"/>
      <c r="GEC4" s="322"/>
      <c r="GED4" s="322"/>
      <c r="GEE4" s="322"/>
      <c r="GEF4" s="322"/>
      <c r="GEG4" s="322"/>
      <c r="GEH4" s="322"/>
      <c r="GEI4" s="322"/>
      <c r="GEJ4" s="322"/>
      <c r="GEK4" s="322"/>
      <c r="GEL4" s="322"/>
      <c r="GEM4" s="322"/>
      <c r="GEN4" s="322"/>
      <c r="GEO4" s="322"/>
      <c r="GEP4" s="322"/>
      <c r="GEQ4" s="322"/>
      <c r="GER4" s="322"/>
      <c r="GES4" s="322"/>
      <c r="GET4" s="322"/>
      <c r="GEU4" s="322"/>
      <c r="GEV4" s="322"/>
      <c r="GEW4" s="322"/>
      <c r="GEX4" s="322"/>
      <c r="GEY4" s="322"/>
      <c r="GEZ4" s="322"/>
      <c r="GFA4" s="322"/>
      <c r="GFB4" s="322"/>
      <c r="GFC4" s="322"/>
      <c r="GFD4" s="322"/>
      <c r="GFE4" s="322"/>
      <c r="GFF4" s="322"/>
      <c r="GFG4" s="322"/>
      <c r="GFH4" s="322"/>
      <c r="GFI4" s="322"/>
      <c r="GFJ4" s="322"/>
      <c r="GFK4" s="322"/>
      <c r="GFL4" s="322"/>
      <c r="GFM4" s="322"/>
      <c r="GFN4" s="322"/>
      <c r="GFO4" s="322"/>
      <c r="GFP4" s="322"/>
      <c r="GFQ4" s="322"/>
      <c r="GFR4" s="322"/>
      <c r="GFS4" s="322"/>
      <c r="GFT4" s="322"/>
      <c r="GFU4" s="322"/>
      <c r="GFV4" s="322"/>
      <c r="GFW4" s="322"/>
      <c r="GFX4" s="322"/>
      <c r="GFY4" s="322"/>
      <c r="GFZ4" s="322"/>
      <c r="GGA4" s="322"/>
      <c r="GGB4" s="322"/>
      <c r="GGC4" s="322"/>
      <c r="GGD4" s="322"/>
      <c r="GGE4" s="322"/>
      <c r="GGF4" s="322"/>
      <c r="GGG4" s="322"/>
      <c r="GGH4" s="322"/>
      <c r="GGI4" s="322"/>
      <c r="GGJ4" s="322"/>
      <c r="GGK4" s="322"/>
      <c r="GGL4" s="322"/>
      <c r="GGM4" s="322"/>
      <c r="GGN4" s="322"/>
      <c r="GGO4" s="322"/>
      <c r="GGP4" s="322"/>
      <c r="GGQ4" s="322"/>
      <c r="GGR4" s="322"/>
      <c r="GGS4" s="322"/>
      <c r="GGT4" s="322"/>
      <c r="GGU4" s="322"/>
      <c r="GGV4" s="322"/>
      <c r="GGW4" s="322"/>
      <c r="GGX4" s="322"/>
      <c r="GGY4" s="322"/>
      <c r="GGZ4" s="322"/>
      <c r="GHA4" s="322"/>
      <c r="GHB4" s="322"/>
      <c r="GHC4" s="322"/>
      <c r="GHD4" s="322"/>
      <c r="GHE4" s="322"/>
      <c r="GHF4" s="322"/>
      <c r="GHG4" s="322"/>
      <c r="GHH4" s="322"/>
      <c r="GHI4" s="322"/>
      <c r="GHJ4" s="322"/>
      <c r="GHK4" s="322"/>
      <c r="GHL4" s="322"/>
      <c r="GHM4" s="322"/>
      <c r="GHN4" s="322"/>
      <c r="GHO4" s="322"/>
      <c r="GHP4" s="322"/>
      <c r="GHQ4" s="322"/>
      <c r="GHR4" s="322"/>
      <c r="GHS4" s="322"/>
      <c r="GHT4" s="322"/>
      <c r="GHU4" s="322"/>
      <c r="GHV4" s="322"/>
      <c r="GHW4" s="322"/>
      <c r="GHX4" s="322"/>
      <c r="GHY4" s="322"/>
      <c r="GHZ4" s="322"/>
      <c r="GIA4" s="322"/>
      <c r="GIB4" s="322"/>
      <c r="GIC4" s="322"/>
      <c r="GID4" s="322"/>
      <c r="GIE4" s="322"/>
      <c r="GIF4" s="322"/>
      <c r="GIG4" s="322"/>
      <c r="GIH4" s="322"/>
      <c r="GII4" s="322"/>
      <c r="GIJ4" s="322"/>
      <c r="GIK4" s="322"/>
      <c r="GIL4" s="322"/>
      <c r="GIM4" s="322"/>
      <c r="GIN4" s="322"/>
      <c r="GIO4" s="322"/>
      <c r="GIP4" s="322"/>
      <c r="GIQ4" s="322"/>
      <c r="GIR4" s="322"/>
      <c r="GIS4" s="322"/>
      <c r="GIT4" s="322"/>
      <c r="GIU4" s="322"/>
      <c r="GIV4" s="322"/>
      <c r="GIW4" s="322"/>
      <c r="GIX4" s="322"/>
      <c r="GIY4" s="322"/>
      <c r="GIZ4" s="322"/>
      <c r="GJA4" s="322"/>
      <c r="GJB4" s="322"/>
      <c r="GJC4" s="322"/>
      <c r="GJD4" s="322"/>
      <c r="GJE4" s="322"/>
      <c r="GJF4" s="322"/>
      <c r="GJG4" s="322"/>
      <c r="GJH4" s="322"/>
      <c r="GJI4" s="322"/>
      <c r="GJJ4" s="322"/>
      <c r="GJK4" s="322"/>
      <c r="GJL4" s="322"/>
      <c r="GJM4" s="322"/>
      <c r="GJN4" s="322"/>
      <c r="GJO4" s="322"/>
      <c r="GJP4" s="322"/>
      <c r="GJQ4" s="322"/>
      <c r="GJR4" s="322"/>
      <c r="GJS4" s="322"/>
      <c r="GJT4" s="322"/>
      <c r="GJU4" s="322"/>
      <c r="GJV4" s="322"/>
      <c r="GJW4" s="322"/>
      <c r="GJX4" s="322"/>
      <c r="GJY4" s="322"/>
      <c r="GJZ4" s="322"/>
      <c r="GKA4" s="322"/>
      <c r="GKB4" s="322"/>
      <c r="GKC4" s="322"/>
      <c r="GKD4" s="322"/>
      <c r="GKE4" s="322"/>
      <c r="GKF4" s="322"/>
      <c r="GKG4" s="322"/>
      <c r="GKH4" s="322"/>
      <c r="GKI4" s="322"/>
      <c r="GKJ4" s="322"/>
      <c r="GKK4" s="322"/>
      <c r="GKL4" s="322"/>
      <c r="GKM4" s="322"/>
      <c r="GKN4" s="322"/>
      <c r="GKO4" s="322"/>
      <c r="GKP4" s="322"/>
      <c r="GKQ4" s="322"/>
      <c r="GKR4" s="322"/>
      <c r="GKS4" s="322"/>
      <c r="GKT4" s="322"/>
      <c r="GKU4" s="322"/>
      <c r="GKV4" s="322"/>
      <c r="GKW4" s="322"/>
      <c r="GKX4" s="322"/>
      <c r="GKY4" s="322"/>
      <c r="GKZ4" s="322"/>
      <c r="GLA4" s="322"/>
      <c r="GLB4" s="322"/>
      <c r="GLC4" s="322"/>
      <c r="GLD4" s="322"/>
      <c r="GLE4" s="322"/>
      <c r="GLF4" s="322"/>
      <c r="GLG4" s="322"/>
      <c r="GLH4" s="322"/>
      <c r="GLI4" s="322"/>
      <c r="GLJ4" s="322"/>
      <c r="GLK4" s="322"/>
      <c r="GLL4" s="322"/>
      <c r="GLM4" s="322"/>
      <c r="GLN4" s="322"/>
      <c r="GLO4" s="322"/>
      <c r="GLP4" s="322"/>
      <c r="GLQ4" s="322"/>
      <c r="GLR4" s="322"/>
      <c r="GLS4" s="322"/>
      <c r="GLT4" s="322"/>
      <c r="GLU4" s="322"/>
      <c r="GLV4" s="322"/>
      <c r="GLW4" s="322"/>
      <c r="GLX4" s="322"/>
      <c r="GLY4" s="322"/>
      <c r="GLZ4" s="322"/>
      <c r="GMA4" s="322"/>
      <c r="GMB4" s="322"/>
      <c r="GMC4" s="322"/>
      <c r="GMD4" s="322"/>
      <c r="GME4" s="322"/>
      <c r="GMF4" s="322"/>
      <c r="GMG4" s="322"/>
      <c r="GMH4" s="322"/>
      <c r="GMI4" s="322"/>
      <c r="GMJ4" s="322"/>
      <c r="GMK4" s="322"/>
      <c r="GML4" s="322"/>
      <c r="GMM4" s="322"/>
      <c r="GMN4" s="322"/>
      <c r="GMO4" s="322"/>
      <c r="GMP4" s="322"/>
      <c r="GMQ4" s="322"/>
      <c r="GMR4" s="322"/>
      <c r="GMS4" s="322"/>
      <c r="GMT4" s="322"/>
      <c r="GMU4" s="322"/>
      <c r="GMV4" s="322"/>
      <c r="GMW4" s="322"/>
      <c r="GMX4" s="322"/>
      <c r="GMY4" s="322"/>
      <c r="GMZ4" s="322"/>
      <c r="GNA4" s="322"/>
      <c r="GNB4" s="322"/>
      <c r="GNC4" s="322"/>
      <c r="GND4" s="322"/>
      <c r="GNE4" s="322"/>
      <c r="GNF4" s="322"/>
      <c r="GNG4" s="322"/>
      <c r="GNH4" s="322"/>
      <c r="GNI4" s="322"/>
      <c r="GNJ4" s="322"/>
      <c r="GNK4" s="322"/>
      <c r="GNL4" s="322"/>
      <c r="GNM4" s="322"/>
      <c r="GNN4" s="322"/>
      <c r="GNO4" s="322"/>
      <c r="GNP4" s="322"/>
      <c r="GNQ4" s="322"/>
      <c r="GNR4" s="322"/>
      <c r="GNS4" s="322"/>
      <c r="GNT4" s="322"/>
      <c r="GNU4" s="322"/>
      <c r="GNV4" s="322"/>
      <c r="GNW4" s="322"/>
      <c r="GNX4" s="322"/>
      <c r="GNY4" s="322"/>
      <c r="GNZ4" s="322"/>
      <c r="GOA4" s="322"/>
      <c r="GOB4" s="322"/>
      <c r="GOC4" s="322"/>
      <c r="GOD4" s="322"/>
      <c r="GOE4" s="322"/>
      <c r="GOF4" s="322"/>
      <c r="GOG4" s="322"/>
      <c r="GOH4" s="322"/>
      <c r="GOI4" s="322"/>
      <c r="GOJ4" s="322"/>
      <c r="GOK4" s="322"/>
      <c r="GOL4" s="322"/>
      <c r="GOM4" s="322"/>
      <c r="GON4" s="322"/>
      <c r="GOO4" s="322"/>
      <c r="GOP4" s="322"/>
      <c r="GOQ4" s="322"/>
      <c r="GOR4" s="322"/>
      <c r="GOS4" s="322"/>
      <c r="GOT4" s="322"/>
      <c r="GOU4" s="322"/>
      <c r="GOV4" s="322"/>
      <c r="GOW4" s="322"/>
      <c r="GOX4" s="322"/>
      <c r="GOY4" s="322"/>
      <c r="GOZ4" s="322"/>
      <c r="GPA4" s="322"/>
      <c r="GPB4" s="322"/>
      <c r="GPC4" s="322"/>
      <c r="GPD4" s="322"/>
      <c r="GPE4" s="322"/>
      <c r="GPF4" s="322"/>
      <c r="GPG4" s="322"/>
      <c r="GPH4" s="322"/>
      <c r="GPI4" s="322"/>
      <c r="GPJ4" s="322"/>
      <c r="GPK4" s="322"/>
      <c r="GPL4" s="322"/>
      <c r="GPM4" s="322"/>
      <c r="GPN4" s="322"/>
      <c r="GPO4" s="322"/>
      <c r="GPP4" s="322"/>
      <c r="GPQ4" s="322"/>
      <c r="GPR4" s="322"/>
      <c r="GPS4" s="322"/>
      <c r="GPT4" s="322"/>
      <c r="GPU4" s="322"/>
      <c r="GPV4" s="322"/>
      <c r="GPW4" s="322"/>
      <c r="GPX4" s="322"/>
      <c r="GPY4" s="322"/>
      <c r="GPZ4" s="322"/>
      <c r="GQA4" s="322"/>
      <c r="GQB4" s="322"/>
      <c r="GQC4" s="322"/>
      <c r="GQD4" s="322"/>
      <c r="GQE4" s="322"/>
      <c r="GQF4" s="322"/>
      <c r="GQG4" s="322"/>
      <c r="GQH4" s="322"/>
      <c r="GQI4" s="322"/>
      <c r="GQJ4" s="322"/>
      <c r="GQK4" s="322"/>
      <c r="GQL4" s="322"/>
      <c r="GQM4" s="322"/>
      <c r="GQN4" s="322"/>
      <c r="GQO4" s="322"/>
      <c r="GQP4" s="322"/>
      <c r="GQQ4" s="322"/>
      <c r="GQR4" s="322"/>
      <c r="GQS4" s="322"/>
      <c r="GQT4" s="322"/>
      <c r="GQU4" s="322"/>
      <c r="GQV4" s="322"/>
      <c r="GQW4" s="322"/>
      <c r="GQX4" s="322"/>
      <c r="GQY4" s="322"/>
      <c r="GQZ4" s="322"/>
      <c r="GRA4" s="322"/>
      <c r="GRB4" s="322"/>
      <c r="GRC4" s="322"/>
      <c r="GRD4" s="322"/>
      <c r="GRE4" s="322"/>
      <c r="GRF4" s="322"/>
      <c r="GRG4" s="322"/>
      <c r="GRH4" s="322"/>
      <c r="GRI4" s="322"/>
      <c r="GRJ4" s="322"/>
      <c r="GRK4" s="322"/>
      <c r="GRL4" s="322"/>
      <c r="GRM4" s="322"/>
      <c r="GRN4" s="322"/>
      <c r="GRO4" s="322"/>
      <c r="GRP4" s="322"/>
      <c r="GRQ4" s="322"/>
      <c r="GRR4" s="322"/>
      <c r="GRS4" s="322"/>
      <c r="GRT4" s="322"/>
      <c r="GRU4" s="322"/>
      <c r="GRV4" s="322"/>
      <c r="GRW4" s="322"/>
      <c r="GRX4" s="322"/>
      <c r="GRY4" s="322"/>
      <c r="GRZ4" s="322"/>
      <c r="GSA4" s="322"/>
      <c r="GSB4" s="322"/>
      <c r="GSC4" s="322"/>
      <c r="GSD4" s="322"/>
      <c r="GSE4" s="322"/>
      <c r="GSF4" s="322"/>
      <c r="GSG4" s="322"/>
      <c r="GSH4" s="322"/>
      <c r="GSI4" s="322"/>
      <c r="GSJ4" s="322"/>
      <c r="GSK4" s="322"/>
      <c r="GSL4" s="322"/>
      <c r="GSM4" s="322"/>
      <c r="GSN4" s="322"/>
      <c r="GSO4" s="322"/>
      <c r="GSP4" s="322"/>
      <c r="GSQ4" s="322"/>
      <c r="GSR4" s="322"/>
      <c r="GSS4" s="322"/>
      <c r="GST4" s="322"/>
      <c r="GSU4" s="322"/>
      <c r="GSV4" s="322"/>
      <c r="GSW4" s="322"/>
      <c r="GSX4" s="322"/>
      <c r="GSY4" s="322"/>
      <c r="GSZ4" s="322"/>
      <c r="GTA4" s="322"/>
      <c r="GTB4" s="322"/>
      <c r="GTC4" s="322"/>
      <c r="GTD4" s="322"/>
      <c r="GTE4" s="322"/>
      <c r="GTF4" s="322"/>
      <c r="GTG4" s="322"/>
      <c r="GTH4" s="322"/>
      <c r="GTI4" s="322"/>
      <c r="GTJ4" s="322"/>
      <c r="GTK4" s="322"/>
      <c r="GTL4" s="322"/>
      <c r="GTM4" s="322"/>
      <c r="GTN4" s="322"/>
      <c r="GTO4" s="322"/>
      <c r="GTP4" s="322"/>
      <c r="GTQ4" s="322"/>
      <c r="GTR4" s="322"/>
      <c r="GTS4" s="322"/>
      <c r="GTT4" s="322"/>
      <c r="GTU4" s="322"/>
      <c r="GTV4" s="322"/>
      <c r="GTW4" s="322"/>
      <c r="GTX4" s="322"/>
      <c r="GTY4" s="322"/>
      <c r="GTZ4" s="322"/>
      <c r="GUA4" s="322"/>
      <c r="GUB4" s="322"/>
      <c r="GUC4" s="322"/>
      <c r="GUD4" s="322"/>
      <c r="GUE4" s="322"/>
      <c r="GUF4" s="322"/>
      <c r="GUG4" s="322"/>
      <c r="GUH4" s="322"/>
      <c r="GUI4" s="322"/>
      <c r="GUJ4" s="322"/>
      <c r="GUK4" s="322"/>
      <c r="GUL4" s="322"/>
      <c r="GUM4" s="322"/>
      <c r="GUN4" s="322"/>
      <c r="GUO4" s="322"/>
      <c r="GUP4" s="322"/>
      <c r="GUQ4" s="322"/>
      <c r="GUR4" s="322"/>
      <c r="GUS4" s="322"/>
      <c r="GUT4" s="322"/>
      <c r="GUU4" s="322"/>
      <c r="GUV4" s="322"/>
      <c r="GUW4" s="322"/>
      <c r="GUX4" s="322"/>
      <c r="GUY4" s="322"/>
      <c r="GUZ4" s="322"/>
      <c r="GVA4" s="322"/>
      <c r="GVB4" s="322"/>
      <c r="GVC4" s="322"/>
      <c r="GVD4" s="322"/>
      <c r="GVE4" s="322"/>
      <c r="GVF4" s="322"/>
      <c r="GVG4" s="322"/>
      <c r="GVH4" s="322"/>
      <c r="GVI4" s="322"/>
      <c r="GVJ4" s="322"/>
      <c r="GVK4" s="322"/>
      <c r="GVL4" s="322"/>
      <c r="GVM4" s="322"/>
      <c r="GVN4" s="322"/>
      <c r="GVO4" s="322"/>
      <c r="GVP4" s="322"/>
      <c r="GVQ4" s="322"/>
      <c r="GVR4" s="322"/>
      <c r="GVS4" s="322"/>
      <c r="GVT4" s="322"/>
      <c r="GVU4" s="322"/>
      <c r="GVV4" s="322"/>
      <c r="GVW4" s="322"/>
      <c r="GVX4" s="322"/>
      <c r="GVY4" s="322"/>
      <c r="GVZ4" s="322"/>
      <c r="GWA4" s="322"/>
      <c r="GWB4" s="322"/>
      <c r="GWC4" s="322"/>
      <c r="GWD4" s="322"/>
      <c r="GWE4" s="322"/>
      <c r="GWF4" s="322"/>
      <c r="GWG4" s="322"/>
      <c r="GWH4" s="322"/>
      <c r="GWI4" s="322"/>
      <c r="GWJ4" s="322"/>
      <c r="GWK4" s="322"/>
      <c r="GWL4" s="322"/>
      <c r="GWM4" s="322"/>
      <c r="GWN4" s="322"/>
      <c r="GWO4" s="322"/>
      <c r="GWP4" s="322"/>
      <c r="GWQ4" s="322"/>
      <c r="GWR4" s="322"/>
      <c r="GWS4" s="322"/>
      <c r="GWT4" s="322"/>
      <c r="GWU4" s="322"/>
      <c r="GWV4" s="322"/>
      <c r="GWW4" s="322"/>
      <c r="GWX4" s="322"/>
      <c r="GWY4" s="322"/>
      <c r="GWZ4" s="322"/>
      <c r="GXA4" s="322"/>
      <c r="GXB4" s="322"/>
      <c r="GXC4" s="322"/>
      <c r="GXD4" s="322"/>
      <c r="GXE4" s="322"/>
      <c r="GXF4" s="322"/>
      <c r="GXG4" s="322"/>
      <c r="GXH4" s="322"/>
      <c r="GXI4" s="322"/>
      <c r="GXJ4" s="322"/>
      <c r="GXK4" s="322"/>
      <c r="GXL4" s="322"/>
      <c r="GXM4" s="322"/>
      <c r="GXN4" s="322"/>
      <c r="GXO4" s="322"/>
      <c r="GXP4" s="322"/>
      <c r="GXQ4" s="322"/>
      <c r="GXR4" s="322"/>
      <c r="GXS4" s="322"/>
      <c r="GXT4" s="322"/>
      <c r="GXU4" s="322"/>
      <c r="GXV4" s="322"/>
      <c r="GXW4" s="322"/>
      <c r="GXX4" s="322"/>
      <c r="GXY4" s="322"/>
      <c r="GXZ4" s="322"/>
      <c r="GYA4" s="322"/>
      <c r="GYB4" s="322"/>
      <c r="GYC4" s="322"/>
      <c r="GYD4" s="322"/>
      <c r="GYE4" s="322"/>
      <c r="GYF4" s="322"/>
      <c r="GYG4" s="322"/>
      <c r="GYH4" s="322"/>
      <c r="GYI4" s="322"/>
      <c r="GYJ4" s="322"/>
      <c r="GYK4" s="322"/>
      <c r="GYL4" s="322"/>
      <c r="GYM4" s="322"/>
      <c r="GYN4" s="322"/>
      <c r="GYO4" s="322"/>
      <c r="GYP4" s="322"/>
      <c r="GYQ4" s="322"/>
      <c r="GYR4" s="322"/>
      <c r="GYS4" s="322"/>
      <c r="GYT4" s="322"/>
      <c r="GYU4" s="322"/>
      <c r="GYV4" s="322"/>
      <c r="GYW4" s="322"/>
      <c r="GYX4" s="322"/>
      <c r="GYY4" s="322"/>
      <c r="GYZ4" s="322"/>
      <c r="GZA4" s="322"/>
      <c r="GZB4" s="322"/>
      <c r="GZC4" s="322"/>
      <c r="GZD4" s="322"/>
      <c r="GZE4" s="322"/>
      <c r="GZF4" s="322"/>
      <c r="GZG4" s="322"/>
      <c r="GZH4" s="322"/>
      <c r="GZI4" s="322"/>
      <c r="GZJ4" s="322"/>
      <c r="GZK4" s="322"/>
      <c r="GZL4" s="322"/>
      <c r="GZM4" s="322"/>
      <c r="GZN4" s="322"/>
      <c r="GZO4" s="322"/>
      <c r="GZP4" s="322"/>
      <c r="GZQ4" s="322"/>
      <c r="GZR4" s="322"/>
      <c r="GZS4" s="322"/>
      <c r="GZT4" s="322"/>
      <c r="GZU4" s="322"/>
      <c r="GZV4" s="322"/>
      <c r="GZW4" s="322"/>
      <c r="GZX4" s="322"/>
      <c r="GZY4" s="322"/>
      <c r="GZZ4" s="322"/>
      <c r="HAA4" s="322"/>
      <c r="HAB4" s="322"/>
      <c r="HAC4" s="322"/>
      <c r="HAD4" s="322"/>
      <c r="HAE4" s="322"/>
      <c r="HAF4" s="322"/>
      <c r="HAG4" s="322"/>
      <c r="HAH4" s="322"/>
      <c r="HAI4" s="322"/>
      <c r="HAJ4" s="322"/>
      <c r="HAK4" s="322"/>
      <c r="HAL4" s="322"/>
      <c r="HAM4" s="322"/>
      <c r="HAN4" s="322"/>
      <c r="HAO4" s="322"/>
      <c r="HAP4" s="322"/>
      <c r="HAQ4" s="322"/>
      <c r="HAR4" s="322"/>
      <c r="HAS4" s="322"/>
      <c r="HAT4" s="322"/>
      <c r="HAU4" s="322"/>
      <c r="HAV4" s="322"/>
      <c r="HAW4" s="322"/>
      <c r="HAX4" s="322"/>
      <c r="HAY4" s="322"/>
      <c r="HAZ4" s="322"/>
      <c r="HBA4" s="322"/>
      <c r="HBB4" s="322"/>
      <c r="HBC4" s="322"/>
      <c r="HBD4" s="322"/>
      <c r="HBE4" s="322"/>
      <c r="HBF4" s="322"/>
      <c r="HBG4" s="322"/>
      <c r="HBH4" s="322"/>
      <c r="HBI4" s="322"/>
      <c r="HBJ4" s="322"/>
      <c r="HBK4" s="322"/>
      <c r="HBL4" s="322"/>
      <c r="HBM4" s="322"/>
      <c r="HBN4" s="322"/>
      <c r="HBO4" s="322"/>
      <c r="HBP4" s="322"/>
      <c r="HBQ4" s="322"/>
      <c r="HBR4" s="322"/>
      <c r="HBS4" s="322"/>
      <c r="HBT4" s="322"/>
      <c r="HBU4" s="322"/>
      <c r="HBV4" s="322"/>
      <c r="HBW4" s="322"/>
      <c r="HBX4" s="322"/>
      <c r="HBY4" s="322"/>
      <c r="HBZ4" s="322"/>
      <c r="HCA4" s="322"/>
      <c r="HCB4" s="322"/>
      <c r="HCC4" s="322"/>
      <c r="HCD4" s="322"/>
      <c r="HCE4" s="322"/>
      <c r="HCF4" s="322"/>
      <c r="HCG4" s="322"/>
      <c r="HCH4" s="322"/>
      <c r="HCI4" s="322"/>
      <c r="HCJ4" s="322"/>
      <c r="HCK4" s="322"/>
      <c r="HCL4" s="322"/>
      <c r="HCM4" s="322"/>
      <c r="HCN4" s="322"/>
      <c r="HCO4" s="322"/>
      <c r="HCP4" s="322"/>
      <c r="HCQ4" s="322"/>
      <c r="HCR4" s="322"/>
      <c r="HCS4" s="322"/>
      <c r="HCT4" s="322"/>
      <c r="HCU4" s="322"/>
      <c r="HCV4" s="322"/>
      <c r="HCW4" s="322"/>
      <c r="HCX4" s="322"/>
      <c r="HCY4" s="322"/>
      <c r="HCZ4" s="322"/>
      <c r="HDA4" s="322"/>
      <c r="HDB4" s="322"/>
      <c r="HDC4" s="322"/>
      <c r="HDD4" s="322"/>
      <c r="HDE4" s="322"/>
      <c r="HDF4" s="322"/>
      <c r="HDG4" s="322"/>
      <c r="HDH4" s="322"/>
      <c r="HDI4" s="322"/>
      <c r="HDJ4" s="322"/>
      <c r="HDK4" s="322"/>
      <c r="HDL4" s="322"/>
      <c r="HDM4" s="322"/>
      <c r="HDN4" s="322"/>
      <c r="HDO4" s="322"/>
      <c r="HDP4" s="322"/>
      <c r="HDQ4" s="322"/>
      <c r="HDR4" s="322"/>
      <c r="HDS4" s="322"/>
      <c r="HDT4" s="322"/>
      <c r="HDU4" s="322"/>
      <c r="HDV4" s="322"/>
      <c r="HDW4" s="322"/>
      <c r="HDX4" s="322"/>
      <c r="HDY4" s="322"/>
      <c r="HDZ4" s="322"/>
      <c r="HEA4" s="322"/>
      <c r="HEB4" s="322"/>
      <c r="HEC4" s="322"/>
      <c r="HED4" s="322"/>
      <c r="HEE4" s="322"/>
      <c r="HEF4" s="322"/>
      <c r="HEG4" s="322"/>
      <c r="HEH4" s="322"/>
      <c r="HEI4" s="322"/>
      <c r="HEJ4" s="322"/>
      <c r="HEK4" s="322"/>
      <c r="HEL4" s="322"/>
      <c r="HEM4" s="322"/>
      <c r="HEN4" s="322"/>
      <c r="HEO4" s="322"/>
      <c r="HEP4" s="322"/>
      <c r="HEQ4" s="322"/>
      <c r="HER4" s="322"/>
      <c r="HES4" s="322"/>
      <c r="HET4" s="322"/>
      <c r="HEU4" s="322"/>
      <c r="HEV4" s="322"/>
      <c r="HEW4" s="322"/>
      <c r="HEX4" s="322"/>
      <c r="HEY4" s="322"/>
      <c r="HEZ4" s="322"/>
      <c r="HFA4" s="322"/>
      <c r="HFB4" s="322"/>
      <c r="HFC4" s="322"/>
      <c r="HFD4" s="322"/>
      <c r="HFE4" s="322"/>
      <c r="HFF4" s="322"/>
      <c r="HFG4" s="322"/>
      <c r="HFH4" s="322"/>
      <c r="HFI4" s="322"/>
      <c r="HFJ4" s="322"/>
      <c r="HFK4" s="322"/>
      <c r="HFL4" s="322"/>
      <c r="HFM4" s="322"/>
      <c r="HFN4" s="322"/>
      <c r="HFO4" s="322"/>
      <c r="HFP4" s="322"/>
      <c r="HFQ4" s="322"/>
      <c r="HFR4" s="322"/>
      <c r="HFS4" s="322"/>
      <c r="HFT4" s="322"/>
      <c r="HFU4" s="322"/>
      <c r="HFV4" s="322"/>
      <c r="HFW4" s="322"/>
      <c r="HFX4" s="322"/>
      <c r="HFY4" s="322"/>
      <c r="HFZ4" s="322"/>
      <c r="HGA4" s="322"/>
      <c r="HGB4" s="322"/>
      <c r="HGC4" s="322"/>
      <c r="HGD4" s="322"/>
      <c r="HGE4" s="322"/>
      <c r="HGF4" s="322"/>
      <c r="HGG4" s="322"/>
      <c r="HGH4" s="322"/>
      <c r="HGI4" s="322"/>
      <c r="HGJ4" s="322"/>
      <c r="HGK4" s="322"/>
      <c r="HGL4" s="322"/>
      <c r="HGM4" s="322"/>
      <c r="HGN4" s="322"/>
      <c r="HGO4" s="322"/>
      <c r="HGP4" s="322"/>
      <c r="HGQ4" s="322"/>
      <c r="HGR4" s="322"/>
      <c r="HGS4" s="322"/>
      <c r="HGT4" s="322"/>
      <c r="HGU4" s="322"/>
      <c r="HGV4" s="322"/>
      <c r="HGW4" s="322"/>
      <c r="HGX4" s="322"/>
      <c r="HGY4" s="322"/>
      <c r="HGZ4" s="322"/>
      <c r="HHA4" s="322"/>
      <c r="HHB4" s="322"/>
      <c r="HHC4" s="322"/>
      <c r="HHD4" s="322"/>
      <c r="HHE4" s="322"/>
      <c r="HHF4" s="322"/>
      <c r="HHG4" s="322"/>
      <c r="HHH4" s="322"/>
      <c r="HHI4" s="322"/>
      <c r="HHJ4" s="322"/>
      <c r="HHK4" s="322"/>
      <c r="HHL4" s="322"/>
      <c r="HHM4" s="322"/>
      <c r="HHN4" s="322"/>
      <c r="HHO4" s="322"/>
      <c r="HHP4" s="322"/>
      <c r="HHQ4" s="322"/>
      <c r="HHR4" s="322"/>
      <c r="HHS4" s="322"/>
      <c r="HHT4" s="322"/>
      <c r="HHU4" s="322"/>
      <c r="HHV4" s="322"/>
      <c r="HHW4" s="322"/>
      <c r="HHX4" s="322"/>
      <c r="HHY4" s="322"/>
      <c r="HHZ4" s="322"/>
      <c r="HIA4" s="322"/>
      <c r="HIB4" s="322"/>
      <c r="HIC4" s="322"/>
      <c r="HID4" s="322"/>
      <c r="HIE4" s="322"/>
      <c r="HIF4" s="322"/>
      <c r="HIG4" s="322"/>
      <c r="HIH4" s="322"/>
      <c r="HII4" s="322"/>
      <c r="HIJ4" s="322"/>
      <c r="HIK4" s="322"/>
      <c r="HIL4" s="322"/>
      <c r="HIM4" s="322"/>
      <c r="HIN4" s="322"/>
      <c r="HIO4" s="322"/>
      <c r="HIP4" s="322"/>
      <c r="HIQ4" s="322"/>
      <c r="HIR4" s="322"/>
      <c r="HIS4" s="322"/>
      <c r="HIT4" s="322"/>
      <c r="HIU4" s="322"/>
      <c r="HIV4" s="322"/>
      <c r="HIW4" s="322"/>
      <c r="HIX4" s="322"/>
      <c r="HIY4" s="322"/>
      <c r="HIZ4" s="322"/>
      <c r="HJA4" s="322"/>
      <c r="HJB4" s="322"/>
      <c r="HJC4" s="322"/>
      <c r="HJD4" s="322"/>
      <c r="HJE4" s="322"/>
      <c r="HJF4" s="322"/>
      <c r="HJG4" s="322"/>
      <c r="HJH4" s="322"/>
      <c r="HJI4" s="322"/>
      <c r="HJJ4" s="322"/>
      <c r="HJK4" s="322"/>
      <c r="HJL4" s="322"/>
      <c r="HJM4" s="322"/>
      <c r="HJN4" s="322"/>
      <c r="HJO4" s="322"/>
      <c r="HJP4" s="322"/>
      <c r="HJQ4" s="322"/>
      <c r="HJR4" s="322"/>
      <c r="HJS4" s="322"/>
      <c r="HJT4" s="322"/>
      <c r="HJU4" s="322"/>
      <c r="HJV4" s="322"/>
      <c r="HJW4" s="322"/>
      <c r="HJX4" s="322"/>
      <c r="HJY4" s="322"/>
      <c r="HJZ4" s="322"/>
      <c r="HKA4" s="322"/>
      <c r="HKB4" s="322"/>
      <c r="HKC4" s="322"/>
      <c r="HKD4" s="322"/>
      <c r="HKE4" s="322"/>
      <c r="HKF4" s="322"/>
      <c r="HKG4" s="322"/>
      <c r="HKH4" s="322"/>
      <c r="HKI4" s="322"/>
      <c r="HKJ4" s="322"/>
      <c r="HKK4" s="322"/>
      <c r="HKL4" s="322"/>
      <c r="HKM4" s="322"/>
      <c r="HKN4" s="322"/>
      <c r="HKO4" s="322"/>
      <c r="HKP4" s="322"/>
      <c r="HKQ4" s="322"/>
      <c r="HKR4" s="322"/>
      <c r="HKS4" s="322"/>
      <c r="HKT4" s="322"/>
      <c r="HKU4" s="322"/>
      <c r="HKV4" s="322"/>
      <c r="HKW4" s="322"/>
      <c r="HKX4" s="322"/>
      <c r="HKY4" s="322"/>
      <c r="HKZ4" s="322"/>
      <c r="HLA4" s="322"/>
      <c r="HLB4" s="322"/>
      <c r="HLC4" s="322"/>
      <c r="HLD4" s="322"/>
      <c r="HLE4" s="322"/>
      <c r="HLF4" s="322"/>
      <c r="HLG4" s="322"/>
      <c r="HLH4" s="322"/>
      <c r="HLI4" s="322"/>
      <c r="HLJ4" s="322"/>
      <c r="HLK4" s="322"/>
      <c r="HLL4" s="322"/>
      <c r="HLM4" s="322"/>
      <c r="HLN4" s="322"/>
      <c r="HLO4" s="322"/>
      <c r="HLP4" s="322"/>
      <c r="HLQ4" s="322"/>
      <c r="HLR4" s="322"/>
      <c r="HLS4" s="322"/>
      <c r="HLT4" s="322"/>
      <c r="HLU4" s="322"/>
      <c r="HLV4" s="322"/>
      <c r="HLW4" s="322"/>
      <c r="HLX4" s="322"/>
      <c r="HLY4" s="322"/>
      <c r="HLZ4" s="322"/>
      <c r="HMA4" s="322"/>
      <c r="HMB4" s="322"/>
      <c r="HMC4" s="322"/>
      <c r="HMD4" s="322"/>
      <c r="HME4" s="322"/>
      <c r="HMF4" s="322"/>
      <c r="HMG4" s="322"/>
      <c r="HMH4" s="322"/>
      <c r="HMI4" s="322"/>
      <c r="HMJ4" s="322"/>
      <c r="HMK4" s="322"/>
      <c r="HML4" s="322"/>
      <c r="HMM4" s="322"/>
      <c r="HMN4" s="322"/>
      <c r="HMO4" s="322"/>
      <c r="HMP4" s="322"/>
      <c r="HMQ4" s="322"/>
      <c r="HMR4" s="322"/>
      <c r="HMS4" s="322"/>
      <c r="HMT4" s="322"/>
      <c r="HMU4" s="322"/>
      <c r="HMV4" s="322"/>
      <c r="HMW4" s="322"/>
      <c r="HMX4" s="322"/>
      <c r="HMY4" s="322"/>
      <c r="HMZ4" s="322"/>
      <c r="HNA4" s="322"/>
      <c r="HNB4" s="322"/>
      <c r="HNC4" s="322"/>
      <c r="HND4" s="322"/>
      <c r="HNE4" s="322"/>
      <c r="HNF4" s="322"/>
      <c r="HNG4" s="322"/>
      <c r="HNH4" s="322"/>
      <c r="HNI4" s="322"/>
      <c r="HNJ4" s="322"/>
      <c r="HNK4" s="322"/>
      <c r="HNL4" s="322"/>
      <c r="HNM4" s="322"/>
      <c r="HNN4" s="322"/>
      <c r="HNO4" s="322"/>
      <c r="HNP4" s="322"/>
      <c r="HNQ4" s="322"/>
      <c r="HNR4" s="322"/>
      <c r="HNS4" s="322"/>
      <c r="HNT4" s="322"/>
      <c r="HNU4" s="322"/>
      <c r="HNV4" s="322"/>
      <c r="HNW4" s="322"/>
      <c r="HNX4" s="322"/>
      <c r="HNY4" s="322"/>
      <c r="HNZ4" s="322"/>
      <c r="HOA4" s="322"/>
      <c r="HOB4" s="322"/>
      <c r="HOC4" s="322"/>
      <c r="HOD4" s="322"/>
      <c r="HOE4" s="322"/>
      <c r="HOF4" s="322"/>
      <c r="HOG4" s="322"/>
      <c r="HOH4" s="322"/>
      <c r="HOI4" s="322"/>
      <c r="HOJ4" s="322"/>
      <c r="HOK4" s="322"/>
      <c r="HOL4" s="322"/>
      <c r="HOM4" s="322"/>
      <c r="HON4" s="322"/>
      <c r="HOO4" s="322"/>
      <c r="HOP4" s="322"/>
      <c r="HOQ4" s="322"/>
      <c r="HOR4" s="322"/>
      <c r="HOS4" s="322"/>
      <c r="HOT4" s="322"/>
      <c r="HOU4" s="322"/>
      <c r="HOV4" s="322"/>
      <c r="HOW4" s="322"/>
      <c r="HOX4" s="322"/>
      <c r="HOY4" s="322"/>
      <c r="HOZ4" s="322"/>
      <c r="HPA4" s="322"/>
      <c r="HPB4" s="322"/>
      <c r="HPC4" s="322"/>
      <c r="HPD4" s="322"/>
      <c r="HPE4" s="322"/>
      <c r="HPF4" s="322"/>
      <c r="HPG4" s="322"/>
      <c r="HPH4" s="322"/>
      <c r="HPI4" s="322"/>
      <c r="HPJ4" s="322"/>
      <c r="HPK4" s="322"/>
      <c r="HPL4" s="322"/>
      <c r="HPM4" s="322"/>
      <c r="HPN4" s="322"/>
      <c r="HPO4" s="322"/>
      <c r="HPP4" s="322"/>
      <c r="HPQ4" s="322"/>
      <c r="HPR4" s="322"/>
      <c r="HPS4" s="322"/>
      <c r="HPT4" s="322"/>
      <c r="HPU4" s="322"/>
      <c r="HPV4" s="322"/>
      <c r="HPW4" s="322"/>
      <c r="HPX4" s="322"/>
      <c r="HPY4" s="322"/>
      <c r="HPZ4" s="322"/>
      <c r="HQA4" s="322"/>
      <c r="HQB4" s="322"/>
      <c r="HQC4" s="322"/>
      <c r="HQD4" s="322"/>
      <c r="HQE4" s="322"/>
      <c r="HQF4" s="322"/>
      <c r="HQG4" s="322"/>
      <c r="HQH4" s="322"/>
      <c r="HQI4" s="322"/>
      <c r="HQJ4" s="322"/>
      <c r="HQK4" s="322"/>
      <c r="HQL4" s="322"/>
      <c r="HQM4" s="322"/>
      <c r="HQN4" s="322"/>
      <c r="HQO4" s="322"/>
      <c r="HQP4" s="322"/>
      <c r="HQQ4" s="322"/>
      <c r="HQR4" s="322"/>
      <c r="HQS4" s="322"/>
      <c r="HQT4" s="322"/>
      <c r="HQU4" s="322"/>
      <c r="HQV4" s="322"/>
      <c r="HQW4" s="322"/>
      <c r="HQX4" s="322"/>
      <c r="HQY4" s="322"/>
      <c r="HQZ4" s="322"/>
      <c r="HRA4" s="322"/>
      <c r="HRB4" s="322"/>
      <c r="HRC4" s="322"/>
      <c r="HRD4" s="322"/>
      <c r="HRE4" s="322"/>
      <c r="HRF4" s="322"/>
      <c r="HRG4" s="322"/>
      <c r="HRH4" s="322"/>
      <c r="HRI4" s="322"/>
      <c r="HRJ4" s="322"/>
      <c r="HRK4" s="322"/>
      <c r="HRL4" s="322"/>
      <c r="HRM4" s="322"/>
      <c r="HRN4" s="322"/>
      <c r="HRO4" s="322"/>
      <c r="HRP4" s="322"/>
      <c r="HRQ4" s="322"/>
      <c r="HRR4" s="322"/>
      <c r="HRS4" s="322"/>
      <c r="HRT4" s="322"/>
      <c r="HRU4" s="322"/>
      <c r="HRV4" s="322"/>
      <c r="HRW4" s="322"/>
      <c r="HRX4" s="322"/>
      <c r="HRY4" s="322"/>
      <c r="HRZ4" s="322"/>
      <c r="HSA4" s="322"/>
      <c r="HSB4" s="322"/>
      <c r="HSC4" s="322"/>
      <c r="HSD4" s="322"/>
      <c r="HSE4" s="322"/>
      <c r="HSF4" s="322"/>
      <c r="HSG4" s="322"/>
      <c r="HSH4" s="322"/>
      <c r="HSI4" s="322"/>
      <c r="HSJ4" s="322"/>
      <c r="HSK4" s="322"/>
      <c r="HSL4" s="322"/>
      <c r="HSM4" s="322"/>
      <c r="HSN4" s="322"/>
      <c r="HSO4" s="322"/>
      <c r="HSP4" s="322"/>
      <c r="HSQ4" s="322"/>
      <c r="HSR4" s="322"/>
      <c r="HSS4" s="322"/>
      <c r="HST4" s="322"/>
      <c r="HSU4" s="322"/>
      <c r="HSV4" s="322"/>
      <c r="HSW4" s="322"/>
      <c r="HSX4" s="322"/>
      <c r="HSY4" s="322"/>
      <c r="HSZ4" s="322"/>
      <c r="HTA4" s="322"/>
      <c r="HTB4" s="322"/>
      <c r="HTC4" s="322"/>
      <c r="HTD4" s="322"/>
      <c r="HTE4" s="322"/>
      <c r="HTF4" s="322"/>
      <c r="HTG4" s="322"/>
      <c r="HTH4" s="322"/>
      <c r="HTI4" s="322"/>
      <c r="HTJ4" s="322"/>
      <c r="HTK4" s="322"/>
      <c r="HTL4" s="322"/>
      <c r="HTM4" s="322"/>
      <c r="HTN4" s="322"/>
      <c r="HTO4" s="322"/>
      <c r="HTP4" s="322"/>
      <c r="HTQ4" s="322"/>
      <c r="HTR4" s="322"/>
      <c r="HTS4" s="322"/>
      <c r="HTT4" s="322"/>
      <c r="HTU4" s="322"/>
      <c r="HTV4" s="322"/>
      <c r="HTW4" s="322"/>
      <c r="HTX4" s="322"/>
      <c r="HTY4" s="322"/>
      <c r="HTZ4" s="322"/>
      <c r="HUA4" s="322"/>
      <c r="HUB4" s="322"/>
      <c r="HUC4" s="322"/>
      <c r="HUD4" s="322"/>
      <c r="HUE4" s="322"/>
      <c r="HUF4" s="322"/>
      <c r="HUG4" s="322"/>
      <c r="HUH4" s="322"/>
      <c r="HUI4" s="322"/>
      <c r="HUJ4" s="322"/>
      <c r="HUK4" s="322"/>
      <c r="HUL4" s="322"/>
      <c r="HUM4" s="322"/>
      <c r="HUN4" s="322"/>
      <c r="HUO4" s="322"/>
      <c r="HUP4" s="322"/>
      <c r="HUQ4" s="322"/>
      <c r="HUR4" s="322"/>
      <c r="HUS4" s="322"/>
      <c r="HUT4" s="322"/>
      <c r="HUU4" s="322"/>
      <c r="HUV4" s="322"/>
      <c r="HUW4" s="322"/>
      <c r="HUX4" s="322"/>
      <c r="HUY4" s="322"/>
      <c r="HUZ4" s="322"/>
      <c r="HVA4" s="322"/>
      <c r="HVB4" s="322"/>
      <c r="HVC4" s="322"/>
      <c r="HVD4" s="322"/>
      <c r="HVE4" s="322"/>
      <c r="HVF4" s="322"/>
      <c r="HVG4" s="322"/>
      <c r="HVH4" s="322"/>
      <c r="HVI4" s="322"/>
      <c r="HVJ4" s="322"/>
      <c r="HVK4" s="322"/>
      <c r="HVL4" s="322"/>
      <c r="HVM4" s="322"/>
      <c r="HVN4" s="322"/>
      <c r="HVO4" s="322"/>
      <c r="HVP4" s="322"/>
      <c r="HVQ4" s="322"/>
      <c r="HVR4" s="322"/>
      <c r="HVS4" s="322"/>
      <c r="HVT4" s="322"/>
      <c r="HVU4" s="322"/>
      <c r="HVV4" s="322"/>
      <c r="HVW4" s="322"/>
      <c r="HVX4" s="322"/>
      <c r="HVY4" s="322"/>
      <c r="HVZ4" s="322"/>
      <c r="HWA4" s="322"/>
      <c r="HWB4" s="322"/>
      <c r="HWC4" s="322"/>
      <c r="HWD4" s="322"/>
      <c r="HWE4" s="322"/>
      <c r="HWF4" s="322"/>
      <c r="HWG4" s="322"/>
      <c r="HWH4" s="322"/>
      <c r="HWI4" s="322"/>
      <c r="HWJ4" s="322"/>
      <c r="HWK4" s="322"/>
      <c r="HWL4" s="322"/>
      <c r="HWM4" s="322"/>
      <c r="HWN4" s="322"/>
      <c r="HWO4" s="322"/>
      <c r="HWP4" s="322"/>
      <c r="HWQ4" s="322"/>
      <c r="HWR4" s="322"/>
      <c r="HWS4" s="322"/>
      <c r="HWT4" s="322"/>
      <c r="HWU4" s="322"/>
      <c r="HWV4" s="322"/>
      <c r="HWW4" s="322"/>
      <c r="HWX4" s="322"/>
      <c r="HWY4" s="322"/>
      <c r="HWZ4" s="322"/>
      <c r="HXA4" s="322"/>
      <c r="HXB4" s="322"/>
      <c r="HXC4" s="322"/>
      <c r="HXD4" s="322"/>
      <c r="HXE4" s="322"/>
      <c r="HXF4" s="322"/>
      <c r="HXG4" s="322"/>
      <c r="HXH4" s="322"/>
      <c r="HXI4" s="322"/>
      <c r="HXJ4" s="322"/>
      <c r="HXK4" s="322"/>
      <c r="HXL4" s="322"/>
      <c r="HXM4" s="322"/>
      <c r="HXN4" s="322"/>
      <c r="HXO4" s="322"/>
      <c r="HXP4" s="322"/>
      <c r="HXQ4" s="322"/>
      <c r="HXR4" s="322"/>
      <c r="HXS4" s="322"/>
      <c r="HXT4" s="322"/>
      <c r="HXU4" s="322"/>
      <c r="HXV4" s="322"/>
      <c r="HXW4" s="322"/>
      <c r="HXX4" s="322"/>
      <c r="HXY4" s="322"/>
      <c r="HXZ4" s="322"/>
      <c r="HYA4" s="322"/>
      <c r="HYB4" s="322"/>
      <c r="HYC4" s="322"/>
      <c r="HYD4" s="322"/>
      <c r="HYE4" s="322"/>
      <c r="HYF4" s="322"/>
      <c r="HYG4" s="322"/>
      <c r="HYH4" s="322"/>
      <c r="HYI4" s="322"/>
      <c r="HYJ4" s="322"/>
      <c r="HYK4" s="322"/>
      <c r="HYL4" s="322"/>
      <c r="HYM4" s="322"/>
      <c r="HYN4" s="322"/>
      <c r="HYO4" s="322"/>
      <c r="HYP4" s="322"/>
      <c r="HYQ4" s="322"/>
      <c r="HYR4" s="322"/>
      <c r="HYS4" s="322"/>
      <c r="HYT4" s="322"/>
      <c r="HYU4" s="322"/>
      <c r="HYV4" s="322"/>
      <c r="HYW4" s="322"/>
      <c r="HYX4" s="322"/>
      <c r="HYY4" s="322"/>
      <c r="HYZ4" s="322"/>
      <c r="HZA4" s="322"/>
      <c r="HZB4" s="322"/>
      <c r="HZC4" s="322"/>
      <c r="HZD4" s="322"/>
      <c r="HZE4" s="322"/>
      <c r="HZF4" s="322"/>
      <c r="HZG4" s="322"/>
      <c r="HZH4" s="322"/>
      <c r="HZI4" s="322"/>
      <c r="HZJ4" s="322"/>
      <c r="HZK4" s="322"/>
      <c r="HZL4" s="322"/>
      <c r="HZM4" s="322"/>
      <c r="HZN4" s="322"/>
      <c r="HZO4" s="322"/>
      <c r="HZP4" s="322"/>
      <c r="HZQ4" s="322"/>
      <c r="HZR4" s="322"/>
      <c r="HZS4" s="322"/>
      <c r="HZT4" s="322"/>
      <c r="HZU4" s="322"/>
      <c r="HZV4" s="322"/>
      <c r="HZW4" s="322"/>
      <c r="HZX4" s="322"/>
      <c r="HZY4" s="322"/>
      <c r="HZZ4" s="322"/>
      <c r="IAA4" s="322"/>
      <c r="IAB4" s="322"/>
      <c r="IAC4" s="322"/>
      <c r="IAD4" s="322"/>
      <c r="IAE4" s="322"/>
      <c r="IAF4" s="322"/>
      <c r="IAG4" s="322"/>
      <c r="IAH4" s="322"/>
      <c r="IAI4" s="322"/>
      <c r="IAJ4" s="322"/>
      <c r="IAK4" s="322"/>
      <c r="IAL4" s="322"/>
      <c r="IAM4" s="322"/>
      <c r="IAN4" s="322"/>
      <c r="IAO4" s="322"/>
      <c r="IAP4" s="322"/>
      <c r="IAQ4" s="322"/>
      <c r="IAR4" s="322"/>
      <c r="IAS4" s="322"/>
      <c r="IAT4" s="322"/>
      <c r="IAU4" s="322"/>
      <c r="IAV4" s="322"/>
      <c r="IAW4" s="322"/>
      <c r="IAX4" s="322"/>
      <c r="IAY4" s="322"/>
      <c r="IAZ4" s="322"/>
      <c r="IBA4" s="322"/>
      <c r="IBB4" s="322"/>
      <c r="IBC4" s="322"/>
      <c r="IBD4" s="322"/>
      <c r="IBE4" s="322"/>
      <c r="IBF4" s="322"/>
      <c r="IBG4" s="322"/>
      <c r="IBH4" s="322"/>
      <c r="IBI4" s="322"/>
      <c r="IBJ4" s="322"/>
      <c r="IBK4" s="322"/>
      <c r="IBL4" s="322"/>
      <c r="IBM4" s="322"/>
      <c r="IBN4" s="322"/>
      <c r="IBO4" s="322"/>
      <c r="IBP4" s="322"/>
      <c r="IBQ4" s="322"/>
      <c r="IBR4" s="322"/>
      <c r="IBS4" s="322"/>
      <c r="IBT4" s="322"/>
      <c r="IBU4" s="322"/>
      <c r="IBV4" s="322"/>
      <c r="IBW4" s="322"/>
      <c r="IBX4" s="322"/>
      <c r="IBY4" s="322"/>
      <c r="IBZ4" s="322"/>
      <c r="ICA4" s="322"/>
      <c r="ICB4" s="322"/>
      <c r="ICC4" s="322"/>
      <c r="ICD4" s="322"/>
      <c r="ICE4" s="322"/>
      <c r="ICF4" s="322"/>
      <c r="ICG4" s="322"/>
      <c r="ICH4" s="322"/>
      <c r="ICI4" s="322"/>
      <c r="ICJ4" s="322"/>
      <c r="ICK4" s="322"/>
      <c r="ICL4" s="322"/>
      <c r="ICM4" s="322"/>
      <c r="ICN4" s="322"/>
      <c r="ICO4" s="322"/>
      <c r="ICP4" s="322"/>
      <c r="ICQ4" s="322"/>
      <c r="ICR4" s="322"/>
      <c r="ICS4" s="322"/>
      <c r="ICT4" s="322"/>
      <c r="ICU4" s="322"/>
      <c r="ICV4" s="322"/>
      <c r="ICW4" s="322"/>
      <c r="ICX4" s="322"/>
      <c r="ICY4" s="322"/>
      <c r="ICZ4" s="322"/>
      <c r="IDA4" s="322"/>
      <c r="IDB4" s="322"/>
      <c r="IDC4" s="322"/>
      <c r="IDD4" s="322"/>
      <c r="IDE4" s="322"/>
      <c r="IDF4" s="322"/>
      <c r="IDG4" s="322"/>
      <c r="IDH4" s="322"/>
      <c r="IDI4" s="322"/>
      <c r="IDJ4" s="322"/>
      <c r="IDK4" s="322"/>
      <c r="IDL4" s="322"/>
      <c r="IDM4" s="322"/>
      <c r="IDN4" s="322"/>
      <c r="IDO4" s="322"/>
      <c r="IDP4" s="322"/>
      <c r="IDQ4" s="322"/>
      <c r="IDR4" s="322"/>
      <c r="IDS4" s="322"/>
      <c r="IDT4" s="322"/>
      <c r="IDU4" s="322"/>
      <c r="IDV4" s="322"/>
      <c r="IDW4" s="322"/>
      <c r="IDX4" s="322"/>
      <c r="IDY4" s="322"/>
      <c r="IDZ4" s="322"/>
      <c r="IEA4" s="322"/>
      <c r="IEB4" s="322"/>
      <c r="IEC4" s="322"/>
      <c r="IED4" s="322"/>
      <c r="IEE4" s="322"/>
      <c r="IEF4" s="322"/>
      <c r="IEG4" s="322"/>
      <c r="IEH4" s="322"/>
      <c r="IEI4" s="322"/>
      <c r="IEJ4" s="322"/>
      <c r="IEK4" s="322"/>
      <c r="IEL4" s="322"/>
      <c r="IEM4" s="322"/>
      <c r="IEN4" s="322"/>
      <c r="IEO4" s="322"/>
      <c r="IEP4" s="322"/>
      <c r="IEQ4" s="322"/>
      <c r="IER4" s="322"/>
      <c r="IES4" s="322"/>
      <c r="IET4" s="322"/>
      <c r="IEU4" s="322"/>
      <c r="IEV4" s="322"/>
      <c r="IEW4" s="322"/>
      <c r="IEX4" s="322"/>
      <c r="IEY4" s="322"/>
      <c r="IEZ4" s="322"/>
      <c r="IFA4" s="322"/>
      <c r="IFB4" s="322"/>
      <c r="IFC4" s="322"/>
      <c r="IFD4" s="322"/>
      <c r="IFE4" s="322"/>
      <c r="IFF4" s="322"/>
      <c r="IFG4" s="322"/>
      <c r="IFH4" s="322"/>
      <c r="IFI4" s="322"/>
      <c r="IFJ4" s="322"/>
      <c r="IFK4" s="322"/>
      <c r="IFL4" s="322"/>
      <c r="IFM4" s="322"/>
      <c r="IFN4" s="322"/>
      <c r="IFO4" s="322"/>
      <c r="IFP4" s="322"/>
      <c r="IFQ4" s="322"/>
      <c r="IFR4" s="322"/>
      <c r="IFS4" s="322"/>
      <c r="IFT4" s="322"/>
      <c r="IFU4" s="322"/>
      <c r="IFV4" s="322"/>
      <c r="IFW4" s="322"/>
      <c r="IFX4" s="322"/>
      <c r="IFY4" s="322"/>
      <c r="IFZ4" s="322"/>
      <c r="IGA4" s="322"/>
      <c r="IGB4" s="322"/>
      <c r="IGC4" s="322"/>
      <c r="IGD4" s="322"/>
      <c r="IGE4" s="322"/>
      <c r="IGF4" s="322"/>
      <c r="IGG4" s="322"/>
      <c r="IGH4" s="322"/>
      <c r="IGI4" s="322"/>
      <c r="IGJ4" s="322"/>
      <c r="IGK4" s="322"/>
      <c r="IGL4" s="322"/>
      <c r="IGM4" s="322"/>
      <c r="IGN4" s="322"/>
      <c r="IGO4" s="322"/>
      <c r="IGP4" s="322"/>
      <c r="IGQ4" s="322"/>
      <c r="IGR4" s="322"/>
      <c r="IGS4" s="322"/>
      <c r="IGT4" s="322"/>
      <c r="IGU4" s="322"/>
      <c r="IGV4" s="322"/>
      <c r="IGW4" s="322"/>
      <c r="IGX4" s="322"/>
      <c r="IGY4" s="322"/>
      <c r="IGZ4" s="322"/>
      <c r="IHA4" s="322"/>
      <c r="IHB4" s="322"/>
      <c r="IHC4" s="322"/>
      <c r="IHD4" s="322"/>
      <c r="IHE4" s="322"/>
      <c r="IHF4" s="322"/>
      <c r="IHG4" s="322"/>
      <c r="IHH4" s="322"/>
      <c r="IHI4" s="322"/>
      <c r="IHJ4" s="322"/>
      <c r="IHK4" s="322"/>
      <c r="IHL4" s="322"/>
      <c r="IHM4" s="322"/>
      <c r="IHN4" s="322"/>
      <c r="IHO4" s="322"/>
      <c r="IHP4" s="322"/>
      <c r="IHQ4" s="322"/>
      <c r="IHR4" s="322"/>
      <c r="IHS4" s="322"/>
      <c r="IHT4" s="322"/>
      <c r="IHU4" s="322"/>
      <c r="IHV4" s="322"/>
      <c r="IHW4" s="322"/>
      <c r="IHX4" s="322"/>
      <c r="IHY4" s="322"/>
      <c r="IHZ4" s="322"/>
      <c r="IIA4" s="322"/>
      <c r="IIB4" s="322"/>
      <c r="IIC4" s="322"/>
      <c r="IID4" s="322"/>
      <c r="IIE4" s="322"/>
      <c r="IIF4" s="322"/>
      <c r="IIG4" s="322"/>
      <c r="IIH4" s="322"/>
      <c r="III4" s="322"/>
      <c r="IIJ4" s="322"/>
      <c r="IIK4" s="322"/>
      <c r="IIL4" s="322"/>
      <c r="IIM4" s="322"/>
      <c r="IIN4" s="322"/>
      <c r="IIO4" s="322"/>
      <c r="IIP4" s="322"/>
      <c r="IIQ4" s="322"/>
      <c r="IIR4" s="322"/>
      <c r="IIS4" s="322"/>
      <c r="IIT4" s="322"/>
      <c r="IIU4" s="322"/>
      <c r="IIV4" s="322"/>
      <c r="IIW4" s="322"/>
      <c r="IIX4" s="322"/>
      <c r="IIY4" s="322"/>
      <c r="IIZ4" s="322"/>
      <c r="IJA4" s="322"/>
      <c r="IJB4" s="322"/>
      <c r="IJC4" s="322"/>
      <c r="IJD4" s="322"/>
      <c r="IJE4" s="322"/>
      <c r="IJF4" s="322"/>
      <c r="IJG4" s="322"/>
      <c r="IJH4" s="322"/>
      <c r="IJI4" s="322"/>
      <c r="IJJ4" s="322"/>
      <c r="IJK4" s="322"/>
      <c r="IJL4" s="322"/>
      <c r="IJM4" s="322"/>
      <c r="IJN4" s="322"/>
      <c r="IJO4" s="322"/>
      <c r="IJP4" s="322"/>
      <c r="IJQ4" s="322"/>
      <c r="IJR4" s="322"/>
      <c r="IJS4" s="322"/>
      <c r="IJT4" s="322"/>
      <c r="IJU4" s="322"/>
      <c r="IJV4" s="322"/>
      <c r="IJW4" s="322"/>
      <c r="IJX4" s="322"/>
      <c r="IJY4" s="322"/>
      <c r="IJZ4" s="322"/>
      <c r="IKA4" s="322"/>
      <c r="IKB4" s="322"/>
      <c r="IKC4" s="322"/>
      <c r="IKD4" s="322"/>
      <c r="IKE4" s="322"/>
      <c r="IKF4" s="322"/>
      <c r="IKG4" s="322"/>
      <c r="IKH4" s="322"/>
      <c r="IKI4" s="322"/>
      <c r="IKJ4" s="322"/>
      <c r="IKK4" s="322"/>
      <c r="IKL4" s="322"/>
      <c r="IKM4" s="322"/>
      <c r="IKN4" s="322"/>
      <c r="IKO4" s="322"/>
      <c r="IKP4" s="322"/>
      <c r="IKQ4" s="322"/>
      <c r="IKR4" s="322"/>
      <c r="IKS4" s="322"/>
      <c r="IKT4" s="322"/>
      <c r="IKU4" s="322"/>
      <c r="IKV4" s="322"/>
      <c r="IKW4" s="322"/>
      <c r="IKX4" s="322"/>
      <c r="IKY4" s="322"/>
      <c r="IKZ4" s="322"/>
      <c r="ILA4" s="322"/>
      <c r="ILB4" s="322"/>
      <c r="ILC4" s="322"/>
      <c r="ILD4" s="322"/>
      <c r="ILE4" s="322"/>
      <c r="ILF4" s="322"/>
      <c r="ILG4" s="322"/>
      <c r="ILH4" s="322"/>
      <c r="ILI4" s="322"/>
      <c r="ILJ4" s="322"/>
      <c r="ILK4" s="322"/>
      <c r="ILL4" s="322"/>
      <c r="ILM4" s="322"/>
      <c r="ILN4" s="322"/>
      <c r="ILO4" s="322"/>
      <c r="ILP4" s="322"/>
      <c r="ILQ4" s="322"/>
      <c r="ILR4" s="322"/>
      <c r="ILS4" s="322"/>
      <c r="ILT4" s="322"/>
      <c r="ILU4" s="322"/>
      <c r="ILV4" s="322"/>
      <c r="ILW4" s="322"/>
      <c r="ILX4" s="322"/>
      <c r="ILY4" s="322"/>
      <c r="ILZ4" s="322"/>
      <c r="IMA4" s="322"/>
      <c r="IMB4" s="322"/>
      <c r="IMC4" s="322"/>
      <c r="IMD4" s="322"/>
      <c r="IME4" s="322"/>
      <c r="IMF4" s="322"/>
      <c r="IMG4" s="322"/>
      <c r="IMH4" s="322"/>
      <c r="IMI4" s="322"/>
      <c r="IMJ4" s="322"/>
      <c r="IMK4" s="322"/>
      <c r="IML4" s="322"/>
      <c r="IMM4" s="322"/>
      <c r="IMN4" s="322"/>
      <c r="IMO4" s="322"/>
      <c r="IMP4" s="322"/>
      <c r="IMQ4" s="322"/>
      <c r="IMR4" s="322"/>
      <c r="IMS4" s="322"/>
      <c r="IMT4" s="322"/>
      <c r="IMU4" s="322"/>
      <c r="IMV4" s="322"/>
      <c r="IMW4" s="322"/>
      <c r="IMX4" s="322"/>
      <c r="IMY4" s="322"/>
      <c r="IMZ4" s="322"/>
      <c r="INA4" s="322"/>
      <c r="INB4" s="322"/>
      <c r="INC4" s="322"/>
      <c r="IND4" s="322"/>
      <c r="INE4" s="322"/>
      <c r="INF4" s="322"/>
      <c r="ING4" s="322"/>
      <c r="INH4" s="322"/>
      <c r="INI4" s="322"/>
      <c r="INJ4" s="322"/>
      <c r="INK4" s="322"/>
      <c r="INL4" s="322"/>
      <c r="INM4" s="322"/>
      <c r="INN4" s="322"/>
      <c r="INO4" s="322"/>
      <c r="INP4" s="322"/>
      <c r="INQ4" s="322"/>
      <c r="INR4" s="322"/>
      <c r="INS4" s="322"/>
      <c r="INT4" s="322"/>
      <c r="INU4" s="322"/>
      <c r="INV4" s="322"/>
      <c r="INW4" s="322"/>
      <c r="INX4" s="322"/>
      <c r="INY4" s="322"/>
      <c r="INZ4" s="322"/>
      <c r="IOA4" s="322"/>
      <c r="IOB4" s="322"/>
      <c r="IOC4" s="322"/>
      <c r="IOD4" s="322"/>
      <c r="IOE4" s="322"/>
      <c r="IOF4" s="322"/>
      <c r="IOG4" s="322"/>
      <c r="IOH4" s="322"/>
      <c r="IOI4" s="322"/>
      <c r="IOJ4" s="322"/>
      <c r="IOK4" s="322"/>
      <c r="IOL4" s="322"/>
      <c r="IOM4" s="322"/>
      <c r="ION4" s="322"/>
      <c r="IOO4" s="322"/>
      <c r="IOP4" s="322"/>
      <c r="IOQ4" s="322"/>
      <c r="IOR4" s="322"/>
      <c r="IOS4" s="322"/>
      <c r="IOT4" s="322"/>
      <c r="IOU4" s="322"/>
      <c r="IOV4" s="322"/>
      <c r="IOW4" s="322"/>
      <c r="IOX4" s="322"/>
      <c r="IOY4" s="322"/>
      <c r="IOZ4" s="322"/>
      <c r="IPA4" s="322"/>
      <c r="IPB4" s="322"/>
      <c r="IPC4" s="322"/>
      <c r="IPD4" s="322"/>
      <c r="IPE4" s="322"/>
      <c r="IPF4" s="322"/>
      <c r="IPG4" s="322"/>
      <c r="IPH4" s="322"/>
      <c r="IPI4" s="322"/>
      <c r="IPJ4" s="322"/>
      <c r="IPK4" s="322"/>
      <c r="IPL4" s="322"/>
      <c r="IPM4" s="322"/>
      <c r="IPN4" s="322"/>
      <c r="IPO4" s="322"/>
      <c r="IPP4" s="322"/>
      <c r="IPQ4" s="322"/>
      <c r="IPR4" s="322"/>
      <c r="IPS4" s="322"/>
      <c r="IPT4" s="322"/>
      <c r="IPU4" s="322"/>
      <c r="IPV4" s="322"/>
      <c r="IPW4" s="322"/>
      <c r="IPX4" s="322"/>
      <c r="IPY4" s="322"/>
      <c r="IPZ4" s="322"/>
      <c r="IQA4" s="322"/>
      <c r="IQB4" s="322"/>
      <c r="IQC4" s="322"/>
      <c r="IQD4" s="322"/>
      <c r="IQE4" s="322"/>
      <c r="IQF4" s="322"/>
      <c r="IQG4" s="322"/>
      <c r="IQH4" s="322"/>
      <c r="IQI4" s="322"/>
      <c r="IQJ4" s="322"/>
      <c r="IQK4" s="322"/>
      <c r="IQL4" s="322"/>
      <c r="IQM4" s="322"/>
      <c r="IQN4" s="322"/>
      <c r="IQO4" s="322"/>
      <c r="IQP4" s="322"/>
      <c r="IQQ4" s="322"/>
      <c r="IQR4" s="322"/>
      <c r="IQS4" s="322"/>
      <c r="IQT4" s="322"/>
      <c r="IQU4" s="322"/>
      <c r="IQV4" s="322"/>
      <c r="IQW4" s="322"/>
      <c r="IQX4" s="322"/>
      <c r="IQY4" s="322"/>
      <c r="IQZ4" s="322"/>
      <c r="IRA4" s="322"/>
      <c r="IRB4" s="322"/>
      <c r="IRC4" s="322"/>
      <c r="IRD4" s="322"/>
      <c r="IRE4" s="322"/>
      <c r="IRF4" s="322"/>
      <c r="IRG4" s="322"/>
      <c r="IRH4" s="322"/>
      <c r="IRI4" s="322"/>
      <c r="IRJ4" s="322"/>
      <c r="IRK4" s="322"/>
      <c r="IRL4" s="322"/>
      <c r="IRM4" s="322"/>
      <c r="IRN4" s="322"/>
      <c r="IRO4" s="322"/>
      <c r="IRP4" s="322"/>
      <c r="IRQ4" s="322"/>
      <c r="IRR4" s="322"/>
      <c r="IRS4" s="322"/>
      <c r="IRT4" s="322"/>
      <c r="IRU4" s="322"/>
      <c r="IRV4" s="322"/>
      <c r="IRW4" s="322"/>
      <c r="IRX4" s="322"/>
      <c r="IRY4" s="322"/>
      <c r="IRZ4" s="322"/>
      <c r="ISA4" s="322"/>
      <c r="ISB4" s="322"/>
      <c r="ISC4" s="322"/>
      <c r="ISD4" s="322"/>
      <c r="ISE4" s="322"/>
      <c r="ISF4" s="322"/>
      <c r="ISG4" s="322"/>
      <c r="ISH4" s="322"/>
      <c r="ISI4" s="322"/>
      <c r="ISJ4" s="322"/>
      <c r="ISK4" s="322"/>
      <c r="ISL4" s="322"/>
      <c r="ISM4" s="322"/>
      <c r="ISN4" s="322"/>
      <c r="ISO4" s="322"/>
      <c r="ISP4" s="322"/>
      <c r="ISQ4" s="322"/>
      <c r="ISR4" s="322"/>
      <c r="ISS4" s="322"/>
      <c r="IST4" s="322"/>
      <c r="ISU4" s="322"/>
      <c r="ISV4" s="322"/>
      <c r="ISW4" s="322"/>
      <c r="ISX4" s="322"/>
      <c r="ISY4" s="322"/>
      <c r="ISZ4" s="322"/>
      <c r="ITA4" s="322"/>
      <c r="ITB4" s="322"/>
      <c r="ITC4" s="322"/>
      <c r="ITD4" s="322"/>
      <c r="ITE4" s="322"/>
      <c r="ITF4" s="322"/>
      <c r="ITG4" s="322"/>
      <c r="ITH4" s="322"/>
      <c r="ITI4" s="322"/>
      <c r="ITJ4" s="322"/>
      <c r="ITK4" s="322"/>
      <c r="ITL4" s="322"/>
      <c r="ITM4" s="322"/>
      <c r="ITN4" s="322"/>
      <c r="ITO4" s="322"/>
      <c r="ITP4" s="322"/>
      <c r="ITQ4" s="322"/>
      <c r="ITR4" s="322"/>
      <c r="ITS4" s="322"/>
      <c r="ITT4" s="322"/>
      <c r="ITU4" s="322"/>
      <c r="ITV4" s="322"/>
      <c r="ITW4" s="322"/>
      <c r="ITX4" s="322"/>
      <c r="ITY4" s="322"/>
      <c r="ITZ4" s="322"/>
      <c r="IUA4" s="322"/>
      <c r="IUB4" s="322"/>
      <c r="IUC4" s="322"/>
      <c r="IUD4" s="322"/>
      <c r="IUE4" s="322"/>
      <c r="IUF4" s="322"/>
      <c r="IUG4" s="322"/>
      <c r="IUH4" s="322"/>
      <c r="IUI4" s="322"/>
      <c r="IUJ4" s="322"/>
      <c r="IUK4" s="322"/>
      <c r="IUL4" s="322"/>
      <c r="IUM4" s="322"/>
      <c r="IUN4" s="322"/>
      <c r="IUO4" s="322"/>
      <c r="IUP4" s="322"/>
      <c r="IUQ4" s="322"/>
      <c r="IUR4" s="322"/>
      <c r="IUS4" s="322"/>
      <c r="IUT4" s="322"/>
      <c r="IUU4" s="322"/>
      <c r="IUV4" s="322"/>
      <c r="IUW4" s="322"/>
      <c r="IUX4" s="322"/>
      <c r="IUY4" s="322"/>
      <c r="IUZ4" s="322"/>
      <c r="IVA4" s="322"/>
      <c r="IVB4" s="322"/>
      <c r="IVC4" s="322"/>
      <c r="IVD4" s="322"/>
      <c r="IVE4" s="322"/>
      <c r="IVF4" s="322"/>
      <c r="IVG4" s="322"/>
      <c r="IVH4" s="322"/>
      <c r="IVI4" s="322"/>
      <c r="IVJ4" s="322"/>
      <c r="IVK4" s="322"/>
      <c r="IVL4" s="322"/>
      <c r="IVM4" s="322"/>
      <c r="IVN4" s="322"/>
      <c r="IVO4" s="322"/>
      <c r="IVP4" s="322"/>
      <c r="IVQ4" s="322"/>
      <c r="IVR4" s="322"/>
      <c r="IVS4" s="322"/>
      <c r="IVT4" s="322"/>
      <c r="IVU4" s="322"/>
      <c r="IVV4" s="322"/>
      <c r="IVW4" s="322"/>
      <c r="IVX4" s="322"/>
      <c r="IVY4" s="322"/>
      <c r="IVZ4" s="322"/>
      <c r="IWA4" s="322"/>
      <c r="IWB4" s="322"/>
      <c r="IWC4" s="322"/>
      <c r="IWD4" s="322"/>
      <c r="IWE4" s="322"/>
      <c r="IWF4" s="322"/>
      <c r="IWG4" s="322"/>
      <c r="IWH4" s="322"/>
      <c r="IWI4" s="322"/>
      <c r="IWJ4" s="322"/>
      <c r="IWK4" s="322"/>
      <c r="IWL4" s="322"/>
      <c r="IWM4" s="322"/>
      <c r="IWN4" s="322"/>
      <c r="IWO4" s="322"/>
      <c r="IWP4" s="322"/>
      <c r="IWQ4" s="322"/>
      <c r="IWR4" s="322"/>
      <c r="IWS4" s="322"/>
      <c r="IWT4" s="322"/>
      <c r="IWU4" s="322"/>
      <c r="IWV4" s="322"/>
      <c r="IWW4" s="322"/>
      <c r="IWX4" s="322"/>
      <c r="IWY4" s="322"/>
      <c r="IWZ4" s="322"/>
      <c r="IXA4" s="322"/>
      <c r="IXB4" s="322"/>
      <c r="IXC4" s="322"/>
      <c r="IXD4" s="322"/>
      <c r="IXE4" s="322"/>
      <c r="IXF4" s="322"/>
      <c r="IXG4" s="322"/>
      <c r="IXH4" s="322"/>
      <c r="IXI4" s="322"/>
      <c r="IXJ4" s="322"/>
      <c r="IXK4" s="322"/>
      <c r="IXL4" s="322"/>
      <c r="IXM4" s="322"/>
      <c r="IXN4" s="322"/>
      <c r="IXO4" s="322"/>
      <c r="IXP4" s="322"/>
      <c r="IXQ4" s="322"/>
      <c r="IXR4" s="322"/>
      <c r="IXS4" s="322"/>
      <c r="IXT4" s="322"/>
      <c r="IXU4" s="322"/>
      <c r="IXV4" s="322"/>
      <c r="IXW4" s="322"/>
      <c r="IXX4" s="322"/>
      <c r="IXY4" s="322"/>
      <c r="IXZ4" s="322"/>
      <c r="IYA4" s="322"/>
      <c r="IYB4" s="322"/>
      <c r="IYC4" s="322"/>
      <c r="IYD4" s="322"/>
      <c r="IYE4" s="322"/>
      <c r="IYF4" s="322"/>
      <c r="IYG4" s="322"/>
      <c r="IYH4" s="322"/>
      <c r="IYI4" s="322"/>
      <c r="IYJ4" s="322"/>
      <c r="IYK4" s="322"/>
      <c r="IYL4" s="322"/>
      <c r="IYM4" s="322"/>
      <c r="IYN4" s="322"/>
      <c r="IYO4" s="322"/>
      <c r="IYP4" s="322"/>
      <c r="IYQ4" s="322"/>
      <c r="IYR4" s="322"/>
      <c r="IYS4" s="322"/>
      <c r="IYT4" s="322"/>
      <c r="IYU4" s="322"/>
      <c r="IYV4" s="322"/>
      <c r="IYW4" s="322"/>
      <c r="IYX4" s="322"/>
      <c r="IYY4" s="322"/>
      <c r="IYZ4" s="322"/>
      <c r="IZA4" s="322"/>
      <c r="IZB4" s="322"/>
      <c r="IZC4" s="322"/>
      <c r="IZD4" s="322"/>
      <c r="IZE4" s="322"/>
      <c r="IZF4" s="322"/>
      <c r="IZG4" s="322"/>
      <c r="IZH4" s="322"/>
      <c r="IZI4" s="322"/>
      <c r="IZJ4" s="322"/>
      <c r="IZK4" s="322"/>
      <c r="IZL4" s="322"/>
      <c r="IZM4" s="322"/>
      <c r="IZN4" s="322"/>
      <c r="IZO4" s="322"/>
      <c r="IZP4" s="322"/>
      <c r="IZQ4" s="322"/>
      <c r="IZR4" s="322"/>
      <c r="IZS4" s="322"/>
      <c r="IZT4" s="322"/>
      <c r="IZU4" s="322"/>
      <c r="IZV4" s="322"/>
      <c r="IZW4" s="322"/>
      <c r="IZX4" s="322"/>
      <c r="IZY4" s="322"/>
      <c r="IZZ4" s="322"/>
      <c r="JAA4" s="322"/>
      <c r="JAB4" s="322"/>
      <c r="JAC4" s="322"/>
      <c r="JAD4" s="322"/>
      <c r="JAE4" s="322"/>
      <c r="JAF4" s="322"/>
      <c r="JAG4" s="322"/>
      <c r="JAH4" s="322"/>
      <c r="JAI4" s="322"/>
      <c r="JAJ4" s="322"/>
      <c r="JAK4" s="322"/>
      <c r="JAL4" s="322"/>
      <c r="JAM4" s="322"/>
      <c r="JAN4" s="322"/>
      <c r="JAO4" s="322"/>
      <c r="JAP4" s="322"/>
      <c r="JAQ4" s="322"/>
      <c r="JAR4" s="322"/>
      <c r="JAS4" s="322"/>
      <c r="JAT4" s="322"/>
      <c r="JAU4" s="322"/>
      <c r="JAV4" s="322"/>
      <c r="JAW4" s="322"/>
      <c r="JAX4" s="322"/>
      <c r="JAY4" s="322"/>
      <c r="JAZ4" s="322"/>
      <c r="JBA4" s="322"/>
      <c r="JBB4" s="322"/>
      <c r="JBC4" s="322"/>
      <c r="JBD4" s="322"/>
      <c r="JBE4" s="322"/>
      <c r="JBF4" s="322"/>
      <c r="JBG4" s="322"/>
      <c r="JBH4" s="322"/>
      <c r="JBI4" s="322"/>
      <c r="JBJ4" s="322"/>
      <c r="JBK4" s="322"/>
      <c r="JBL4" s="322"/>
      <c r="JBM4" s="322"/>
      <c r="JBN4" s="322"/>
      <c r="JBO4" s="322"/>
      <c r="JBP4" s="322"/>
      <c r="JBQ4" s="322"/>
      <c r="JBR4" s="322"/>
      <c r="JBS4" s="322"/>
      <c r="JBT4" s="322"/>
      <c r="JBU4" s="322"/>
      <c r="JBV4" s="322"/>
      <c r="JBW4" s="322"/>
      <c r="JBX4" s="322"/>
      <c r="JBY4" s="322"/>
      <c r="JBZ4" s="322"/>
      <c r="JCA4" s="322"/>
      <c r="JCB4" s="322"/>
      <c r="JCC4" s="322"/>
      <c r="JCD4" s="322"/>
      <c r="JCE4" s="322"/>
      <c r="JCF4" s="322"/>
      <c r="JCG4" s="322"/>
      <c r="JCH4" s="322"/>
      <c r="JCI4" s="322"/>
      <c r="JCJ4" s="322"/>
      <c r="JCK4" s="322"/>
      <c r="JCL4" s="322"/>
      <c r="JCM4" s="322"/>
      <c r="JCN4" s="322"/>
      <c r="JCO4" s="322"/>
      <c r="JCP4" s="322"/>
      <c r="JCQ4" s="322"/>
      <c r="JCR4" s="322"/>
      <c r="JCS4" s="322"/>
      <c r="JCT4" s="322"/>
      <c r="JCU4" s="322"/>
      <c r="JCV4" s="322"/>
      <c r="JCW4" s="322"/>
      <c r="JCX4" s="322"/>
      <c r="JCY4" s="322"/>
      <c r="JCZ4" s="322"/>
      <c r="JDA4" s="322"/>
      <c r="JDB4" s="322"/>
      <c r="JDC4" s="322"/>
      <c r="JDD4" s="322"/>
      <c r="JDE4" s="322"/>
      <c r="JDF4" s="322"/>
      <c r="JDG4" s="322"/>
      <c r="JDH4" s="322"/>
      <c r="JDI4" s="322"/>
      <c r="JDJ4" s="322"/>
      <c r="JDK4" s="322"/>
      <c r="JDL4" s="322"/>
      <c r="JDM4" s="322"/>
      <c r="JDN4" s="322"/>
      <c r="JDO4" s="322"/>
      <c r="JDP4" s="322"/>
      <c r="JDQ4" s="322"/>
      <c r="JDR4" s="322"/>
      <c r="JDS4" s="322"/>
      <c r="JDT4" s="322"/>
      <c r="JDU4" s="322"/>
      <c r="JDV4" s="322"/>
      <c r="JDW4" s="322"/>
      <c r="JDX4" s="322"/>
      <c r="JDY4" s="322"/>
      <c r="JDZ4" s="322"/>
      <c r="JEA4" s="322"/>
      <c r="JEB4" s="322"/>
      <c r="JEC4" s="322"/>
      <c r="JED4" s="322"/>
      <c r="JEE4" s="322"/>
      <c r="JEF4" s="322"/>
      <c r="JEG4" s="322"/>
      <c r="JEH4" s="322"/>
      <c r="JEI4" s="322"/>
      <c r="JEJ4" s="322"/>
      <c r="JEK4" s="322"/>
      <c r="JEL4" s="322"/>
      <c r="JEM4" s="322"/>
      <c r="JEN4" s="322"/>
      <c r="JEO4" s="322"/>
      <c r="JEP4" s="322"/>
      <c r="JEQ4" s="322"/>
      <c r="JER4" s="322"/>
      <c r="JES4" s="322"/>
      <c r="JET4" s="322"/>
      <c r="JEU4" s="322"/>
      <c r="JEV4" s="322"/>
      <c r="JEW4" s="322"/>
      <c r="JEX4" s="322"/>
      <c r="JEY4" s="322"/>
      <c r="JEZ4" s="322"/>
      <c r="JFA4" s="322"/>
      <c r="JFB4" s="322"/>
      <c r="JFC4" s="322"/>
      <c r="JFD4" s="322"/>
      <c r="JFE4" s="322"/>
      <c r="JFF4" s="322"/>
      <c r="JFG4" s="322"/>
      <c r="JFH4" s="322"/>
      <c r="JFI4" s="322"/>
      <c r="JFJ4" s="322"/>
      <c r="JFK4" s="322"/>
      <c r="JFL4" s="322"/>
      <c r="JFM4" s="322"/>
      <c r="JFN4" s="322"/>
      <c r="JFO4" s="322"/>
      <c r="JFP4" s="322"/>
      <c r="JFQ4" s="322"/>
      <c r="JFR4" s="322"/>
      <c r="JFS4" s="322"/>
      <c r="JFT4" s="322"/>
      <c r="JFU4" s="322"/>
      <c r="JFV4" s="322"/>
      <c r="JFW4" s="322"/>
      <c r="JFX4" s="322"/>
      <c r="JFY4" s="322"/>
      <c r="JFZ4" s="322"/>
      <c r="JGA4" s="322"/>
      <c r="JGB4" s="322"/>
      <c r="JGC4" s="322"/>
      <c r="JGD4" s="322"/>
      <c r="JGE4" s="322"/>
      <c r="JGF4" s="322"/>
      <c r="JGG4" s="322"/>
      <c r="JGH4" s="322"/>
      <c r="JGI4" s="322"/>
      <c r="JGJ4" s="322"/>
      <c r="JGK4" s="322"/>
      <c r="JGL4" s="322"/>
      <c r="JGM4" s="322"/>
      <c r="JGN4" s="322"/>
      <c r="JGO4" s="322"/>
      <c r="JGP4" s="322"/>
      <c r="JGQ4" s="322"/>
      <c r="JGR4" s="322"/>
      <c r="JGS4" s="322"/>
      <c r="JGT4" s="322"/>
      <c r="JGU4" s="322"/>
      <c r="JGV4" s="322"/>
      <c r="JGW4" s="322"/>
      <c r="JGX4" s="322"/>
      <c r="JGY4" s="322"/>
      <c r="JGZ4" s="322"/>
      <c r="JHA4" s="322"/>
      <c r="JHB4" s="322"/>
      <c r="JHC4" s="322"/>
      <c r="JHD4" s="322"/>
      <c r="JHE4" s="322"/>
      <c r="JHF4" s="322"/>
      <c r="JHG4" s="322"/>
      <c r="JHH4" s="322"/>
      <c r="JHI4" s="322"/>
      <c r="JHJ4" s="322"/>
      <c r="JHK4" s="322"/>
      <c r="JHL4" s="322"/>
      <c r="JHM4" s="322"/>
      <c r="JHN4" s="322"/>
      <c r="JHO4" s="322"/>
      <c r="JHP4" s="322"/>
      <c r="JHQ4" s="322"/>
      <c r="JHR4" s="322"/>
      <c r="JHS4" s="322"/>
      <c r="JHT4" s="322"/>
      <c r="JHU4" s="322"/>
      <c r="JHV4" s="322"/>
      <c r="JHW4" s="322"/>
      <c r="JHX4" s="322"/>
      <c r="JHY4" s="322"/>
      <c r="JHZ4" s="322"/>
      <c r="JIA4" s="322"/>
      <c r="JIB4" s="322"/>
      <c r="JIC4" s="322"/>
      <c r="JID4" s="322"/>
      <c r="JIE4" s="322"/>
      <c r="JIF4" s="322"/>
      <c r="JIG4" s="322"/>
      <c r="JIH4" s="322"/>
      <c r="JII4" s="322"/>
      <c r="JIJ4" s="322"/>
      <c r="JIK4" s="322"/>
      <c r="JIL4" s="322"/>
      <c r="JIM4" s="322"/>
      <c r="JIN4" s="322"/>
      <c r="JIO4" s="322"/>
      <c r="JIP4" s="322"/>
      <c r="JIQ4" s="322"/>
      <c r="JIR4" s="322"/>
      <c r="JIS4" s="322"/>
      <c r="JIT4" s="322"/>
      <c r="JIU4" s="322"/>
      <c r="JIV4" s="322"/>
      <c r="JIW4" s="322"/>
      <c r="JIX4" s="322"/>
      <c r="JIY4" s="322"/>
      <c r="JIZ4" s="322"/>
      <c r="JJA4" s="322"/>
      <c r="JJB4" s="322"/>
      <c r="JJC4" s="322"/>
      <c r="JJD4" s="322"/>
      <c r="JJE4" s="322"/>
      <c r="JJF4" s="322"/>
      <c r="JJG4" s="322"/>
      <c r="JJH4" s="322"/>
      <c r="JJI4" s="322"/>
      <c r="JJJ4" s="322"/>
      <c r="JJK4" s="322"/>
      <c r="JJL4" s="322"/>
      <c r="JJM4" s="322"/>
      <c r="JJN4" s="322"/>
      <c r="JJO4" s="322"/>
      <c r="JJP4" s="322"/>
      <c r="JJQ4" s="322"/>
      <c r="JJR4" s="322"/>
      <c r="JJS4" s="322"/>
      <c r="JJT4" s="322"/>
      <c r="JJU4" s="322"/>
      <c r="JJV4" s="322"/>
      <c r="JJW4" s="322"/>
      <c r="JJX4" s="322"/>
      <c r="JJY4" s="322"/>
      <c r="JJZ4" s="322"/>
      <c r="JKA4" s="322"/>
      <c r="JKB4" s="322"/>
      <c r="JKC4" s="322"/>
      <c r="JKD4" s="322"/>
      <c r="JKE4" s="322"/>
      <c r="JKF4" s="322"/>
      <c r="JKG4" s="322"/>
      <c r="JKH4" s="322"/>
      <c r="JKI4" s="322"/>
      <c r="JKJ4" s="322"/>
      <c r="JKK4" s="322"/>
      <c r="JKL4" s="322"/>
      <c r="JKM4" s="322"/>
      <c r="JKN4" s="322"/>
      <c r="JKO4" s="322"/>
      <c r="JKP4" s="322"/>
      <c r="JKQ4" s="322"/>
      <c r="JKR4" s="322"/>
      <c r="JKS4" s="322"/>
      <c r="JKT4" s="322"/>
      <c r="JKU4" s="322"/>
      <c r="JKV4" s="322"/>
      <c r="JKW4" s="322"/>
      <c r="JKX4" s="322"/>
      <c r="JKY4" s="322"/>
      <c r="JKZ4" s="322"/>
      <c r="JLA4" s="322"/>
      <c r="JLB4" s="322"/>
      <c r="JLC4" s="322"/>
      <c r="JLD4" s="322"/>
      <c r="JLE4" s="322"/>
      <c r="JLF4" s="322"/>
      <c r="JLG4" s="322"/>
      <c r="JLH4" s="322"/>
      <c r="JLI4" s="322"/>
      <c r="JLJ4" s="322"/>
      <c r="JLK4" s="322"/>
      <c r="JLL4" s="322"/>
      <c r="JLM4" s="322"/>
      <c r="JLN4" s="322"/>
      <c r="JLO4" s="322"/>
      <c r="JLP4" s="322"/>
      <c r="JLQ4" s="322"/>
      <c r="JLR4" s="322"/>
      <c r="JLS4" s="322"/>
      <c r="JLT4" s="322"/>
      <c r="JLU4" s="322"/>
      <c r="JLV4" s="322"/>
      <c r="JLW4" s="322"/>
      <c r="JLX4" s="322"/>
      <c r="JLY4" s="322"/>
      <c r="JLZ4" s="322"/>
      <c r="JMA4" s="322"/>
      <c r="JMB4" s="322"/>
      <c r="JMC4" s="322"/>
      <c r="JMD4" s="322"/>
      <c r="JME4" s="322"/>
      <c r="JMF4" s="322"/>
      <c r="JMG4" s="322"/>
      <c r="JMH4" s="322"/>
      <c r="JMI4" s="322"/>
      <c r="JMJ4" s="322"/>
      <c r="JMK4" s="322"/>
      <c r="JML4" s="322"/>
      <c r="JMM4" s="322"/>
      <c r="JMN4" s="322"/>
      <c r="JMO4" s="322"/>
      <c r="JMP4" s="322"/>
      <c r="JMQ4" s="322"/>
      <c r="JMR4" s="322"/>
      <c r="JMS4" s="322"/>
      <c r="JMT4" s="322"/>
      <c r="JMU4" s="322"/>
      <c r="JMV4" s="322"/>
      <c r="JMW4" s="322"/>
      <c r="JMX4" s="322"/>
      <c r="JMY4" s="322"/>
      <c r="JMZ4" s="322"/>
      <c r="JNA4" s="322"/>
      <c r="JNB4" s="322"/>
      <c r="JNC4" s="322"/>
      <c r="JND4" s="322"/>
      <c r="JNE4" s="322"/>
      <c r="JNF4" s="322"/>
      <c r="JNG4" s="322"/>
      <c r="JNH4" s="322"/>
      <c r="JNI4" s="322"/>
      <c r="JNJ4" s="322"/>
      <c r="JNK4" s="322"/>
      <c r="JNL4" s="322"/>
      <c r="JNM4" s="322"/>
      <c r="JNN4" s="322"/>
      <c r="JNO4" s="322"/>
      <c r="JNP4" s="322"/>
      <c r="JNQ4" s="322"/>
      <c r="JNR4" s="322"/>
      <c r="JNS4" s="322"/>
      <c r="JNT4" s="322"/>
      <c r="JNU4" s="322"/>
      <c r="JNV4" s="322"/>
      <c r="JNW4" s="322"/>
      <c r="JNX4" s="322"/>
      <c r="JNY4" s="322"/>
      <c r="JNZ4" s="322"/>
      <c r="JOA4" s="322"/>
      <c r="JOB4" s="322"/>
      <c r="JOC4" s="322"/>
      <c r="JOD4" s="322"/>
      <c r="JOE4" s="322"/>
      <c r="JOF4" s="322"/>
      <c r="JOG4" s="322"/>
      <c r="JOH4" s="322"/>
      <c r="JOI4" s="322"/>
      <c r="JOJ4" s="322"/>
      <c r="JOK4" s="322"/>
      <c r="JOL4" s="322"/>
      <c r="JOM4" s="322"/>
      <c r="JON4" s="322"/>
      <c r="JOO4" s="322"/>
      <c r="JOP4" s="322"/>
      <c r="JOQ4" s="322"/>
      <c r="JOR4" s="322"/>
      <c r="JOS4" s="322"/>
      <c r="JOT4" s="322"/>
      <c r="JOU4" s="322"/>
      <c r="JOV4" s="322"/>
      <c r="JOW4" s="322"/>
      <c r="JOX4" s="322"/>
      <c r="JOY4" s="322"/>
      <c r="JOZ4" s="322"/>
      <c r="JPA4" s="322"/>
      <c r="JPB4" s="322"/>
      <c r="JPC4" s="322"/>
      <c r="JPD4" s="322"/>
      <c r="JPE4" s="322"/>
      <c r="JPF4" s="322"/>
      <c r="JPG4" s="322"/>
      <c r="JPH4" s="322"/>
      <c r="JPI4" s="322"/>
      <c r="JPJ4" s="322"/>
      <c r="JPK4" s="322"/>
      <c r="JPL4" s="322"/>
      <c r="JPM4" s="322"/>
      <c r="JPN4" s="322"/>
      <c r="JPO4" s="322"/>
      <c r="JPP4" s="322"/>
      <c r="JPQ4" s="322"/>
      <c r="JPR4" s="322"/>
      <c r="JPS4" s="322"/>
      <c r="JPT4" s="322"/>
      <c r="JPU4" s="322"/>
      <c r="JPV4" s="322"/>
      <c r="JPW4" s="322"/>
      <c r="JPX4" s="322"/>
      <c r="JPY4" s="322"/>
      <c r="JPZ4" s="322"/>
      <c r="JQA4" s="322"/>
      <c r="JQB4" s="322"/>
      <c r="JQC4" s="322"/>
      <c r="JQD4" s="322"/>
      <c r="JQE4" s="322"/>
      <c r="JQF4" s="322"/>
      <c r="JQG4" s="322"/>
      <c r="JQH4" s="322"/>
      <c r="JQI4" s="322"/>
      <c r="JQJ4" s="322"/>
      <c r="JQK4" s="322"/>
      <c r="JQL4" s="322"/>
      <c r="JQM4" s="322"/>
      <c r="JQN4" s="322"/>
      <c r="JQO4" s="322"/>
      <c r="JQP4" s="322"/>
      <c r="JQQ4" s="322"/>
      <c r="JQR4" s="322"/>
      <c r="JQS4" s="322"/>
      <c r="JQT4" s="322"/>
      <c r="JQU4" s="322"/>
      <c r="JQV4" s="322"/>
      <c r="JQW4" s="322"/>
      <c r="JQX4" s="322"/>
      <c r="JQY4" s="322"/>
      <c r="JQZ4" s="322"/>
      <c r="JRA4" s="322"/>
      <c r="JRB4" s="322"/>
      <c r="JRC4" s="322"/>
      <c r="JRD4" s="322"/>
      <c r="JRE4" s="322"/>
      <c r="JRF4" s="322"/>
      <c r="JRG4" s="322"/>
      <c r="JRH4" s="322"/>
      <c r="JRI4" s="322"/>
      <c r="JRJ4" s="322"/>
      <c r="JRK4" s="322"/>
      <c r="JRL4" s="322"/>
      <c r="JRM4" s="322"/>
      <c r="JRN4" s="322"/>
      <c r="JRO4" s="322"/>
      <c r="JRP4" s="322"/>
      <c r="JRQ4" s="322"/>
      <c r="JRR4" s="322"/>
      <c r="JRS4" s="322"/>
      <c r="JRT4" s="322"/>
      <c r="JRU4" s="322"/>
      <c r="JRV4" s="322"/>
      <c r="JRW4" s="322"/>
      <c r="JRX4" s="322"/>
      <c r="JRY4" s="322"/>
      <c r="JRZ4" s="322"/>
      <c r="JSA4" s="322"/>
      <c r="JSB4" s="322"/>
      <c r="JSC4" s="322"/>
      <c r="JSD4" s="322"/>
      <c r="JSE4" s="322"/>
      <c r="JSF4" s="322"/>
      <c r="JSG4" s="322"/>
      <c r="JSH4" s="322"/>
      <c r="JSI4" s="322"/>
      <c r="JSJ4" s="322"/>
      <c r="JSK4" s="322"/>
      <c r="JSL4" s="322"/>
      <c r="JSM4" s="322"/>
      <c r="JSN4" s="322"/>
      <c r="JSO4" s="322"/>
      <c r="JSP4" s="322"/>
      <c r="JSQ4" s="322"/>
      <c r="JSR4" s="322"/>
      <c r="JSS4" s="322"/>
      <c r="JST4" s="322"/>
      <c r="JSU4" s="322"/>
      <c r="JSV4" s="322"/>
      <c r="JSW4" s="322"/>
      <c r="JSX4" s="322"/>
      <c r="JSY4" s="322"/>
      <c r="JSZ4" s="322"/>
      <c r="JTA4" s="322"/>
      <c r="JTB4" s="322"/>
      <c r="JTC4" s="322"/>
      <c r="JTD4" s="322"/>
      <c r="JTE4" s="322"/>
      <c r="JTF4" s="322"/>
      <c r="JTG4" s="322"/>
      <c r="JTH4" s="322"/>
      <c r="JTI4" s="322"/>
      <c r="JTJ4" s="322"/>
      <c r="JTK4" s="322"/>
      <c r="JTL4" s="322"/>
      <c r="JTM4" s="322"/>
      <c r="JTN4" s="322"/>
      <c r="JTO4" s="322"/>
      <c r="JTP4" s="322"/>
      <c r="JTQ4" s="322"/>
      <c r="JTR4" s="322"/>
      <c r="JTS4" s="322"/>
      <c r="JTT4" s="322"/>
      <c r="JTU4" s="322"/>
      <c r="JTV4" s="322"/>
      <c r="JTW4" s="322"/>
      <c r="JTX4" s="322"/>
      <c r="JTY4" s="322"/>
      <c r="JTZ4" s="322"/>
      <c r="JUA4" s="322"/>
      <c r="JUB4" s="322"/>
      <c r="JUC4" s="322"/>
      <c r="JUD4" s="322"/>
      <c r="JUE4" s="322"/>
      <c r="JUF4" s="322"/>
      <c r="JUG4" s="322"/>
      <c r="JUH4" s="322"/>
      <c r="JUI4" s="322"/>
      <c r="JUJ4" s="322"/>
      <c r="JUK4" s="322"/>
      <c r="JUL4" s="322"/>
      <c r="JUM4" s="322"/>
      <c r="JUN4" s="322"/>
      <c r="JUO4" s="322"/>
      <c r="JUP4" s="322"/>
      <c r="JUQ4" s="322"/>
      <c r="JUR4" s="322"/>
      <c r="JUS4" s="322"/>
      <c r="JUT4" s="322"/>
      <c r="JUU4" s="322"/>
      <c r="JUV4" s="322"/>
      <c r="JUW4" s="322"/>
      <c r="JUX4" s="322"/>
      <c r="JUY4" s="322"/>
      <c r="JUZ4" s="322"/>
      <c r="JVA4" s="322"/>
      <c r="JVB4" s="322"/>
      <c r="JVC4" s="322"/>
      <c r="JVD4" s="322"/>
      <c r="JVE4" s="322"/>
      <c r="JVF4" s="322"/>
      <c r="JVG4" s="322"/>
      <c r="JVH4" s="322"/>
      <c r="JVI4" s="322"/>
      <c r="JVJ4" s="322"/>
      <c r="JVK4" s="322"/>
      <c r="JVL4" s="322"/>
      <c r="JVM4" s="322"/>
      <c r="JVN4" s="322"/>
      <c r="JVO4" s="322"/>
      <c r="JVP4" s="322"/>
      <c r="JVQ4" s="322"/>
      <c r="JVR4" s="322"/>
      <c r="JVS4" s="322"/>
      <c r="JVT4" s="322"/>
      <c r="JVU4" s="322"/>
      <c r="JVV4" s="322"/>
      <c r="JVW4" s="322"/>
      <c r="JVX4" s="322"/>
      <c r="JVY4" s="322"/>
      <c r="JVZ4" s="322"/>
      <c r="JWA4" s="322"/>
      <c r="JWB4" s="322"/>
      <c r="JWC4" s="322"/>
      <c r="JWD4" s="322"/>
      <c r="JWE4" s="322"/>
      <c r="JWF4" s="322"/>
      <c r="JWG4" s="322"/>
      <c r="JWH4" s="322"/>
      <c r="JWI4" s="322"/>
      <c r="JWJ4" s="322"/>
      <c r="JWK4" s="322"/>
      <c r="JWL4" s="322"/>
      <c r="JWM4" s="322"/>
      <c r="JWN4" s="322"/>
      <c r="JWO4" s="322"/>
      <c r="JWP4" s="322"/>
      <c r="JWQ4" s="322"/>
      <c r="JWR4" s="322"/>
      <c r="JWS4" s="322"/>
      <c r="JWT4" s="322"/>
      <c r="JWU4" s="322"/>
      <c r="JWV4" s="322"/>
      <c r="JWW4" s="322"/>
      <c r="JWX4" s="322"/>
      <c r="JWY4" s="322"/>
      <c r="JWZ4" s="322"/>
      <c r="JXA4" s="322"/>
      <c r="JXB4" s="322"/>
      <c r="JXC4" s="322"/>
      <c r="JXD4" s="322"/>
      <c r="JXE4" s="322"/>
      <c r="JXF4" s="322"/>
      <c r="JXG4" s="322"/>
      <c r="JXH4" s="322"/>
      <c r="JXI4" s="322"/>
      <c r="JXJ4" s="322"/>
      <c r="JXK4" s="322"/>
      <c r="JXL4" s="322"/>
      <c r="JXM4" s="322"/>
      <c r="JXN4" s="322"/>
      <c r="JXO4" s="322"/>
      <c r="JXP4" s="322"/>
      <c r="JXQ4" s="322"/>
      <c r="JXR4" s="322"/>
      <c r="JXS4" s="322"/>
      <c r="JXT4" s="322"/>
      <c r="JXU4" s="322"/>
      <c r="JXV4" s="322"/>
      <c r="JXW4" s="322"/>
      <c r="JXX4" s="322"/>
      <c r="JXY4" s="322"/>
      <c r="JXZ4" s="322"/>
      <c r="JYA4" s="322"/>
      <c r="JYB4" s="322"/>
      <c r="JYC4" s="322"/>
      <c r="JYD4" s="322"/>
      <c r="JYE4" s="322"/>
      <c r="JYF4" s="322"/>
      <c r="JYG4" s="322"/>
      <c r="JYH4" s="322"/>
      <c r="JYI4" s="322"/>
      <c r="JYJ4" s="322"/>
      <c r="JYK4" s="322"/>
      <c r="JYL4" s="322"/>
      <c r="JYM4" s="322"/>
      <c r="JYN4" s="322"/>
      <c r="JYO4" s="322"/>
      <c r="JYP4" s="322"/>
      <c r="JYQ4" s="322"/>
      <c r="JYR4" s="322"/>
      <c r="JYS4" s="322"/>
      <c r="JYT4" s="322"/>
      <c r="JYU4" s="322"/>
      <c r="JYV4" s="322"/>
      <c r="JYW4" s="322"/>
      <c r="JYX4" s="322"/>
      <c r="JYY4" s="322"/>
      <c r="JYZ4" s="322"/>
      <c r="JZA4" s="322"/>
      <c r="JZB4" s="322"/>
      <c r="JZC4" s="322"/>
      <c r="JZD4" s="322"/>
      <c r="JZE4" s="322"/>
      <c r="JZF4" s="322"/>
      <c r="JZG4" s="322"/>
      <c r="JZH4" s="322"/>
      <c r="JZI4" s="322"/>
      <c r="JZJ4" s="322"/>
      <c r="JZK4" s="322"/>
      <c r="JZL4" s="322"/>
      <c r="JZM4" s="322"/>
      <c r="JZN4" s="322"/>
      <c r="JZO4" s="322"/>
      <c r="JZP4" s="322"/>
      <c r="JZQ4" s="322"/>
      <c r="JZR4" s="322"/>
      <c r="JZS4" s="322"/>
      <c r="JZT4" s="322"/>
      <c r="JZU4" s="322"/>
      <c r="JZV4" s="322"/>
      <c r="JZW4" s="322"/>
      <c r="JZX4" s="322"/>
      <c r="JZY4" s="322"/>
      <c r="JZZ4" s="322"/>
      <c r="KAA4" s="322"/>
      <c r="KAB4" s="322"/>
      <c r="KAC4" s="322"/>
      <c r="KAD4" s="322"/>
      <c r="KAE4" s="322"/>
      <c r="KAF4" s="322"/>
      <c r="KAG4" s="322"/>
      <c r="KAH4" s="322"/>
      <c r="KAI4" s="322"/>
      <c r="KAJ4" s="322"/>
      <c r="KAK4" s="322"/>
      <c r="KAL4" s="322"/>
      <c r="KAM4" s="322"/>
      <c r="KAN4" s="322"/>
      <c r="KAO4" s="322"/>
      <c r="KAP4" s="322"/>
      <c r="KAQ4" s="322"/>
      <c r="KAR4" s="322"/>
      <c r="KAS4" s="322"/>
      <c r="KAT4" s="322"/>
      <c r="KAU4" s="322"/>
      <c r="KAV4" s="322"/>
      <c r="KAW4" s="322"/>
      <c r="KAX4" s="322"/>
      <c r="KAY4" s="322"/>
      <c r="KAZ4" s="322"/>
      <c r="KBA4" s="322"/>
      <c r="KBB4" s="322"/>
      <c r="KBC4" s="322"/>
      <c r="KBD4" s="322"/>
      <c r="KBE4" s="322"/>
      <c r="KBF4" s="322"/>
      <c r="KBG4" s="322"/>
      <c r="KBH4" s="322"/>
      <c r="KBI4" s="322"/>
      <c r="KBJ4" s="322"/>
      <c r="KBK4" s="322"/>
      <c r="KBL4" s="322"/>
      <c r="KBM4" s="322"/>
      <c r="KBN4" s="322"/>
      <c r="KBO4" s="322"/>
      <c r="KBP4" s="322"/>
      <c r="KBQ4" s="322"/>
      <c r="KBR4" s="322"/>
      <c r="KBS4" s="322"/>
      <c r="KBT4" s="322"/>
      <c r="KBU4" s="322"/>
      <c r="KBV4" s="322"/>
      <c r="KBW4" s="322"/>
      <c r="KBX4" s="322"/>
      <c r="KBY4" s="322"/>
      <c r="KBZ4" s="322"/>
      <c r="KCA4" s="322"/>
      <c r="KCB4" s="322"/>
      <c r="KCC4" s="322"/>
      <c r="KCD4" s="322"/>
      <c r="KCE4" s="322"/>
      <c r="KCF4" s="322"/>
      <c r="KCG4" s="322"/>
      <c r="KCH4" s="322"/>
      <c r="KCI4" s="322"/>
      <c r="KCJ4" s="322"/>
      <c r="KCK4" s="322"/>
      <c r="KCL4" s="322"/>
      <c r="KCM4" s="322"/>
      <c r="KCN4" s="322"/>
      <c r="KCO4" s="322"/>
      <c r="KCP4" s="322"/>
      <c r="KCQ4" s="322"/>
      <c r="KCR4" s="322"/>
      <c r="KCS4" s="322"/>
      <c r="KCT4" s="322"/>
      <c r="KCU4" s="322"/>
      <c r="KCV4" s="322"/>
      <c r="KCW4" s="322"/>
      <c r="KCX4" s="322"/>
      <c r="KCY4" s="322"/>
      <c r="KCZ4" s="322"/>
      <c r="KDA4" s="322"/>
      <c r="KDB4" s="322"/>
      <c r="KDC4" s="322"/>
      <c r="KDD4" s="322"/>
      <c r="KDE4" s="322"/>
      <c r="KDF4" s="322"/>
      <c r="KDG4" s="322"/>
      <c r="KDH4" s="322"/>
      <c r="KDI4" s="322"/>
      <c r="KDJ4" s="322"/>
      <c r="KDK4" s="322"/>
      <c r="KDL4" s="322"/>
      <c r="KDM4" s="322"/>
      <c r="KDN4" s="322"/>
      <c r="KDO4" s="322"/>
      <c r="KDP4" s="322"/>
      <c r="KDQ4" s="322"/>
      <c r="KDR4" s="322"/>
      <c r="KDS4" s="322"/>
      <c r="KDT4" s="322"/>
      <c r="KDU4" s="322"/>
      <c r="KDV4" s="322"/>
      <c r="KDW4" s="322"/>
      <c r="KDX4" s="322"/>
      <c r="KDY4" s="322"/>
      <c r="KDZ4" s="322"/>
      <c r="KEA4" s="322"/>
      <c r="KEB4" s="322"/>
      <c r="KEC4" s="322"/>
      <c r="KED4" s="322"/>
      <c r="KEE4" s="322"/>
      <c r="KEF4" s="322"/>
      <c r="KEG4" s="322"/>
      <c r="KEH4" s="322"/>
      <c r="KEI4" s="322"/>
      <c r="KEJ4" s="322"/>
      <c r="KEK4" s="322"/>
      <c r="KEL4" s="322"/>
      <c r="KEM4" s="322"/>
      <c r="KEN4" s="322"/>
      <c r="KEO4" s="322"/>
      <c r="KEP4" s="322"/>
      <c r="KEQ4" s="322"/>
      <c r="KER4" s="322"/>
      <c r="KES4" s="322"/>
      <c r="KET4" s="322"/>
      <c r="KEU4" s="322"/>
      <c r="KEV4" s="322"/>
      <c r="KEW4" s="322"/>
      <c r="KEX4" s="322"/>
      <c r="KEY4" s="322"/>
      <c r="KEZ4" s="322"/>
      <c r="KFA4" s="322"/>
      <c r="KFB4" s="322"/>
      <c r="KFC4" s="322"/>
      <c r="KFD4" s="322"/>
      <c r="KFE4" s="322"/>
      <c r="KFF4" s="322"/>
      <c r="KFG4" s="322"/>
      <c r="KFH4" s="322"/>
      <c r="KFI4" s="322"/>
      <c r="KFJ4" s="322"/>
      <c r="KFK4" s="322"/>
      <c r="KFL4" s="322"/>
      <c r="KFM4" s="322"/>
      <c r="KFN4" s="322"/>
      <c r="KFO4" s="322"/>
      <c r="KFP4" s="322"/>
      <c r="KFQ4" s="322"/>
      <c r="KFR4" s="322"/>
      <c r="KFS4" s="322"/>
      <c r="KFT4" s="322"/>
      <c r="KFU4" s="322"/>
      <c r="KFV4" s="322"/>
      <c r="KFW4" s="322"/>
      <c r="KFX4" s="322"/>
      <c r="KFY4" s="322"/>
      <c r="KFZ4" s="322"/>
      <c r="KGA4" s="322"/>
      <c r="KGB4" s="322"/>
      <c r="KGC4" s="322"/>
      <c r="KGD4" s="322"/>
      <c r="KGE4" s="322"/>
      <c r="KGF4" s="322"/>
      <c r="KGG4" s="322"/>
      <c r="KGH4" s="322"/>
      <c r="KGI4" s="322"/>
      <c r="KGJ4" s="322"/>
      <c r="KGK4" s="322"/>
      <c r="KGL4" s="322"/>
      <c r="KGM4" s="322"/>
      <c r="KGN4" s="322"/>
      <c r="KGO4" s="322"/>
      <c r="KGP4" s="322"/>
      <c r="KGQ4" s="322"/>
      <c r="KGR4" s="322"/>
      <c r="KGS4" s="322"/>
      <c r="KGT4" s="322"/>
      <c r="KGU4" s="322"/>
      <c r="KGV4" s="322"/>
      <c r="KGW4" s="322"/>
      <c r="KGX4" s="322"/>
      <c r="KGY4" s="322"/>
      <c r="KGZ4" s="322"/>
      <c r="KHA4" s="322"/>
      <c r="KHB4" s="322"/>
      <c r="KHC4" s="322"/>
      <c r="KHD4" s="322"/>
      <c r="KHE4" s="322"/>
      <c r="KHF4" s="322"/>
      <c r="KHG4" s="322"/>
      <c r="KHH4" s="322"/>
      <c r="KHI4" s="322"/>
      <c r="KHJ4" s="322"/>
      <c r="KHK4" s="322"/>
      <c r="KHL4" s="322"/>
      <c r="KHM4" s="322"/>
      <c r="KHN4" s="322"/>
      <c r="KHO4" s="322"/>
      <c r="KHP4" s="322"/>
      <c r="KHQ4" s="322"/>
      <c r="KHR4" s="322"/>
      <c r="KHS4" s="322"/>
      <c r="KHT4" s="322"/>
      <c r="KHU4" s="322"/>
      <c r="KHV4" s="322"/>
      <c r="KHW4" s="322"/>
      <c r="KHX4" s="322"/>
      <c r="KHY4" s="322"/>
      <c r="KHZ4" s="322"/>
      <c r="KIA4" s="322"/>
      <c r="KIB4" s="322"/>
      <c r="KIC4" s="322"/>
      <c r="KID4" s="322"/>
      <c r="KIE4" s="322"/>
      <c r="KIF4" s="322"/>
      <c r="KIG4" s="322"/>
      <c r="KIH4" s="322"/>
      <c r="KII4" s="322"/>
      <c r="KIJ4" s="322"/>
      <c r="KIK4" s="322"/>
      <c r="KIL4" s="322"/>
      <c r="KIM4" s="322"/>
      <c r="KIN4" s="322"/>
      <c r="KIO4" s="322"/>
      <c r="KIP4" s="322"/>
      <c r="KIQ4" s="322"/>
      <c r="KIR4" s="322"/>
      <c r="KIS4" s="322"/>
      <c r="KIT4" s="322"/>
      <c r="KIU4" s="322"/>
      <c r="KIV4" s="322"/>
      <c r="KIW4" s="322"/>
      <c r="KIX4" s="322"/>
      <c r="KIY4" s="322"/>
      <c r="KIZ4" s="322"/>
      <c r="KJA4" s="322"/>
      <c r="KJB4" s="322"/>
      <c r="KJC4" s="322"/>
      <c r="KJD4" s="322"/>
      <c r="KJE4" s="322"/>
      <c r="KJF4" s="322"/>
      <c r="KJG4" s="322"/>
      <c r="KJH4" s="322"/>
      <c r="KJI4" s="322"/>
      <c r="KJJ4" s="322"/>
      <c r="KJK4" s="322"/>
      <c r="KJL4" s="322"/>
      <c r="KJM4" s="322"/>
      <c r="KJN4" s="322"/>
      <c r="KJO4" s="322"/>
      <c r="KJP4" s="322"/>
      <c r="KJQ4" s="322"/>
      <c r="KJR4" s="322"/>
      <c r="KJS4" s="322"/>
      <c r="KJT4" s="322"/>
      <c r="KJU4" s="322"/>
      <c r="KJV4" s="322"/>
      <c r="KJW4" s="322"/>
      <c r="KJX4" s="322"/>
      <c r="KJY4" s="322"/>
      <c r="KJZ4" s="322"/>
      <c r="KKA4" s="322"/>
      <c r="KKB4" s="322"/>
      <c r="KKC4" s="322"/>
      <c r="KKD4" s="322"/>
      <c r="KKE4" s="322"/>
      <c r="KKF4" s="322"/>
      <c r="KKG4" s="322"/>
      <c r="KKH4" s="322"/>
      <c r="KKI4" s="322"/>
      <c r="KKJ4" s="322"/>
      <c r="KKK4" s="322"/>
      <c r="KKL4" s="322"/>
      <c r="KKM4" s="322"/>
      <c r="KKN4" s="322"/>
      <c r="KKO4" s="322"/>
      <c r="KKP4" s="322"/>
      <c r="KKQ4" s="322"/>
      <c r="KKR4" s="322"/>
      <c r="KKS4" s="322"/>
      <c r="KKT4" s="322"/>
      <c r="KKU4" s="322"/>
      <c r="KKV4" s="322"/>
      <c r="KKW4" s="322"/>
      <c r="KKX4" s="322"/>
      <c r="KKY4" s="322"/>
      <c r="KKZ4" s="322"/>
      <c r="KLA4" s="322"/>
      <c r="KLB4" s="322"/>
      <c r="KLC4" s="322"/>
      <c r="KLD4" s="322"/>
      <c r="KLE4" s="322"/>
      <c r="KLF4" s="322"/>
      <c r="KLG4" s="322"/>
      <c r="KLH4" s="322"/>
      <c r="KLI4" s="322"/>
      <c r="KLJ4" s="322"/>
      <c r="KLK4" s="322"/>
      <c r="KLL4" s="322"/>
      <c r="KLM4" s="322"/>
      <c r="KLN4" s="322"/>
      <c r="KLO4" s="322"/>
      <c r="KLP4" s="322"/>
      <c r="KLQ4" s="322"/>
      <c r="KLR4" s="322"/>
      <c r="KLS4" s="322"/>
      <c r="KLT4" s="322"/>
      <c r="KLU4" s="322"/>
      <c r="KLV4" s="322"/>
      <c r="KLW4" s="322"/>
      <c r="KLX4" s="322"/>
      <c r="KLY4" s="322"/>
      <c r="KLZ4" s="322"/>
      <c r="KMA4" s="322"/>
      <c r="KMB4" s="322"/>
      <c r="KMC4" s="322"/>
      <c r="KMD4" s="322"/>
      <c r="KME4" s="322"/>
      <c r="KMF4" s="322"/>
      <c r="KMG4" s="322"/>
      <c r="KMH4" s="322"/>
      <c r="KMI4" s="322"/>
      <c r="KMJ4" s="322"/>
      <c r="KMK4" s="322"/>
      <c r="KML4" s="322"/>
      <c r="KMM4" s="322"/>
      <c r="KMN4" s="322"/>
      <c r="KMO4" s="322"/>
      <c r="KMP4" s="322"/>
      <c r="KMQ4" s="322"/>
      <c r="KMR4" s="322"/>
      <c r="KMS4" s="322"/>
      <c r="KMT4" s="322"/>
      <c r="KMU4" s="322"/>
      <c r="KMV4" s="322"/>
      <c r="KMW4" s="322"/>
      <c r="KMX4" s="322"/>
      <c r="KMY4" s="322"/>
      <c r="KMZ4" s="322"/>
      <c r="KNA4" s="322"/>
      <c r="KNB4" s="322"/>
      <c r="KNC4" s="322"/>
      <c r="KND4" s="322"/>
      <c r="KNE4" s="322"/>
      <c r="KNF4" s="322"/>
      <c r="KNG4" s="322"/>
      <c r="KNH4" s="322"/>
      <c r="KNI4" s="322"/>
      <c r="KNJ4" s="322"/>
      <c r="KNK4" s="322"/>
      <c r="KNL4" s="322"/>
      <c r="KNM4" s="322"/>
      <c r="KNN4" s="322"/>
      <c r="KNO4" s="322"/>
      <c r="KNP4" s="322"/>
      <c r="KNQ4" s="322"/>
      <c r="KNR4" s="322"/>
      <c r="KNS4" s="322"/>
      <c r="KNT4" s="322"/>
      <c r="KNU4" s="322"/>
      <c r="KNV4" s="322"/>
      <c r="KNW4" s="322"/>
      <c r="KNX4" s="322"/>
      <c r="KNY4" s="322"/>
      <c r="KNZ4" s="322"/>
      <c r="KOA4" s="322"/>
      <c r="KOB4" s="322"/>
      <c r="KOC4" s="322"/>
      <c r="KOD4" s="322"/>
      <c r="KOE4" s="322"/>
      <c r="KOF4" s="322"/>
      <c r="KOG4" s="322"/>
      <c r="KOH4" s="322"/>
      <c r="KOI4" s="322"/>
      <c r="KOJ4" s="322"/>
      <c r="KOK4" s="322"/>
      <c r="KOL4" s="322"/>
      <c r="KOM4" s="322"/>
      <c r="KON4" s="322"/>
      <c r="KOO4" s="322"/>
      <c r="KOP4" s="322"/>
      <c r="KOQ4" s="322"/>
      <c r="KOR4" s="322"/>
      <c r="KOS4" s="322"/>
      <c r="KOT4" s="322"/>
      <c r="KOU4" s="322"/>
      <c r="KOV4" s="322"/>
      <c r="KOW4" s="322"/>
      <c r="KOX4" s="322"/>
      <c r="KOY4" s="322"/>
      <c r="KOZ4" s="322"/>
      <c r="KPA4" s="322"/>
      <c r="KPB4" s="322"/>
      <c r="KPC4" s="322"/>
      <c r="KPD4" s="322"/>
      <c r="KPE4" s="322"/>
      <c r="KPF4" s="322"/>
      <c r="KPG4" s="322"/>
      <c r="KPH4" s="322"/>
      <c r="KPI4" s="322"/>
      <c r="KPJ4" s="322"/>
      <c r="KPK4" s="322"/>
      <c r="KPL4" s="322"/>
      <c r="KPM4" s="322"/>
      <c r="KPN4" s="322"/>
      <c r="KPO4" s="322"/>
      <c r="KPP4" s="322"/>
      <c r="KPQ4" s="322"/>
      <c r="KPR4" s="322"/>
      <c r="KPS4" s="322"/>
      <c r="KPT4" s="322"/>
      <c r="KPU4" s="322"/>
      <c r="KPV4" s="322"/>
      <c r="KPW4" s="322"/>
      <c r="KPX4" s="322"/>
      <c r="KPY4" s="322"/>
      <c r="KPZ4" s="322"/>
      <c r="KQA4" s="322"/>
      <c r="KQB4" s="322"/>
      <c r="KQC4" s="322"/>
      <c r="KQD4" s="322"/>
      <c r="KQE4" s="322"/>
      <c r="KQF4" s="322"/>
      <c r="KQG4" s="322"/>
      <c r="KQH4" s="322"/>
      <c r="KQI4" s="322"/>
      <c r="KQJ4" s="322"/>
      <c r="KQK4" s="322"/>
      <c r="KQL4" s="322"/>
      <c r="KQM4" s="322"/>
      <c r="KQN4" s="322"/>
      <c r="KQO4" s="322"/>
      <c r="KQP4" s="322"/>
      <c r="KQQ4" s="322"/>
      <c r="KQR4" s="322"/>
      <c r="KQS4" s="322"/>
      <c r="KQT4" s="322"/>
      <c r="KQU4" s="322"/>
      <c r="KQV4" s="322"/>
      <c r="KQW4" s="322"/>
      <c r="KQX4" s="322"/>
      <c r="KQY4" s="322"/>
      <c r="KQZ4" s="322"/>
      <c r="KRA4" s="322"/>
      <c r="KRB4" s="322"/>
      <c r="KRC4" s="322"/>
      <c r="KRD4" s="322"/>
      <c r="KRE4" s="322"/>
      <c r="KRF4" s="322"/>
      <c r="KRG4" s="322"/>
      <c r="KRH4" s="322"/>
      <c r="KRI4" s="322"/>
      <c r="KRJ4" s="322"/>
      <c r="KRK4" s="322"/>
      <c r="KRL4" s="322"/>
      <c r="KRM4" s="322"/>
      <c r="KRN4" s="322"/>
      <c r="KRO4" s="322"/>
      <c r="KRP4" s="322"/>
      <c r="KRQ4" s="322"/>
      <c r="KRR4" s="322"/>
      <c r="KRS4" s="322"/>
      <c r="KRT4" s="322"/>
      <c r="KRU4" s="322"/>
      <c r="KRV4" s="322"/>
      <c r="KRW4" s="322"/>
      <c r="KRX4" s="322"/>
      <c r="KRY4" s="322"/>
      <c r="KRZ4" s="322"/>
      <c r="KSA4" s="322"/>
      <c r="KSB4" s="322"/>
      <c r="KSC4" s="322"/>
      <c r="KSD4" s="322"/>
      <c r="KSE4" s="322"/>
      <c r="KSF4" s="322"/>
      <c r="KSG4" s="322"/>
      <c r="KSH4" s="322"/>
      <c r="KSI4" s="322"/>
      <c r="KSJ4" s="322"/>
      <c r="KSK4" s="322"/>
      <c r="KSL4" s="322"/>
      <c r="KSM4" s="322"/>
      <c r="KSN4" s="322"/>
      <c r="KSO4" s="322"/>
      <c r="KSP4" s="322"/>
      <c r="KSQ4" s="322"/>
      <c r="KSR4" s="322"/>
      <c r="KSS4" s="322"/>
      <c r="KST4" s="322"/>
      <c r="KSU4" s="322"/>
      <c r="KSV4" s="322"/>
      <c r="KSW4" s="322"/>
      <c r="KSX4" s="322"/>
      <c r="KSY4" s="322"/>
      <c r="KSZ4" s="322"/>
      <c r="KTA4" s="322"/>
      <c r="KTB4" s="322"/>
      <c r="KTC4" s="322"/>
      <c r="KTD4" s="322"/>
      <c r="KTE4" s="322"/>
      <c r="KTF4" s="322"/>
      <c r="KTG4" s="322"/>
      <c r="KTH4" s="322"/>
      <c r="KTI4" s="322"/>
      <c r="KTJ4" s="322"/>
      <c r="KTK4" s="322"/>
      <c r="KTL4" s="322"/>
      <c r="KTM4" s="322"/>
      <c r="KTN4" s="322"/>
      <c r="KTO4" s="322"/>
      <c r="KTP4" s="322"/>
      <c r="KTQ4" s="322"/>
      <c r="KTR4" s="322"/>
      <c r="KTS4" s="322"/>
      <c r="KTT4" s="322"/>
      <c r="KTU4" s="322"/>
      <c r="KTV4" s="322"/>
      <c r="KTW4" s="322"/>
      <c r="KTX4" s="322"/>
      <c r="KTY4" s="322"/>
      <c r="KTZ4" s="322"/>
      <c r="KUA4" s="322"/>
      <c r="KUB4" s="322"/>
      <c r="KUC4" s="322"/>
      <c r="KUD4" s="322"/>
      <c r="KUE4" s="322"/>
      <c r="KUF4" s="322"/>
      <c r="KUG4" s="322"/>
      <c r="KUH4" s="322"/>
      <c r="KUI4" s="322"/>
      <c r="KUJ4" s="322"/>
      <c r="KUK4" s="322"/>
      <c r="KUL4" s="322"/>
      <c r="KUM4" s="322"/>
      <c r="KUN4" s="322"/>
      <c r="KUO4" s="322"/>
      <c r="KUP4" s="322"/>
      <c r="KUQ4" s="322"/>
      <c r="KUR4" s="322"/>
      <c r="KUS4" s="322"/>
      <c r="KUT4" s="322"/>
      <c r="KUU4" s="322"/>
      <c r="KUV4" s="322"/>
      <c r="KUW4" s="322"/>
      <c r="KUX4" s="322"/>
      <c r="KUY4" s="322"/>
      <c r="KUZ4" s="322"/>
      <c r="KVA4" s="322"/>
      <c r="KVB4" s="322"/>
      <c r="KVC4" s="322"/>
      <c r="KVD4" s="322"/>
      <c r="KVE4" s="322"/>
      <c r="KVF4" s="322"/>
      <c r="KVG4" s="322"/>
      <c r="KVH4" s="322"/>
      <c r="KVI4" s="322"/>
      <c r="KVJ4" s="322"/>
      <c r="KVK4" s="322"/>
      <c r="KVL4" s="322"/>
      <c r="KVM4" s="322"/>
      <c r="KVN4" s="322"/>
      <c r="KVO4" s="322"/>
      <c r="KVP4" s="322"/>
      <c r="KVQ4" s="322"/>
      <c r="KVR4" s="322"/>
      <c r="KVS4" s="322"/>
      <c r="KVT4" s="322"/>
      <c r="KVU4" s="322"/>
      <c r="KVV4" s="322"/>
      <c r="KVW4" s="322"/>
      <c r="KVX4" s="322"/>
      <c r="KVY4" s="322"/>
      <c r="KVZ4" s="322"/>
      <c r="KWA4" s="322"/>
      <c r="KWB4" s="322"/>
      <c r="KWC4" s="322"/>
      <c r="KWD4" s="322"/>
      <c r="KWE4" s="322"/>
      <c r="KWF4" s="322"/>
      <c r="KWG4" s="322"/>
      <c r="KWH4" s="322"/>
      <c r="KWI4" s="322"/>
      <c r="KWJ4" s="322"/>
      <c r="KWK4" s="322"/>
      <c r="KWL4" s="322"/>
      <c r="KWM4" s="322"/>
      <c r="KWN4" s="322"/>
      <c r="KWO4" s="322"/>
      <c r="KWP4" s="322"/>
      <c r="KWQ4" s="322"/>
      <c r="KWR4" s="322"/>
      <c r="KWS4" s="322"/>
      <c r="KWT4" s="322"/>
      <c r="KWU4" s="322"/>
      <c r="KWV4" s="322"/>
      <c r="KWW4" s="322"/>
      <c r="KWX4" s="322"/>
      <c r="KWY4" s="322"/>
      <c r="KWZ4" s="322"/>
      <c r="KXA4" s="322"/>
      <c r="KXB4" s="322"/>
      <c r="KXC4" s="322"/>
      <c r="KXD4" s="322"/>
      <c r="KXE4" s="322"/>
      <c r="KXF4" s="322"/>
      <c r="KXG4" s="322"/>
      <c r="KXH4" s="322"/>
      <c r="KXI4" s="322"/>
      <c r="KXJ4" s="322"/>
      <c r="KXK4" s="322"/>
      <c r="KXL4" s="322"/>
      <c r="KXM4" s="322"/>
      <c r="KXN4" s="322"/>
      <c r="KXO4" s="322"/>
      <c r="KXP4" s="322"/>
      <c r="KXQ4" s="322"/>
      <c r="KXR4" s="322"/>
      <c r="KXS4" s="322"/>
      <c r="KXT4" s="322"/>
      <c r="KXU4" s="322"/>
      <c r="KXV4" s="322"/>
      <c r="KXW4" s="322"/>
      <c r="KXX4" s="322"/>
      <c r="KXY4" s="322"/>
      <c r="KXZ4" s="322"/>
      <c r="KYA4" s="322"/>
      <c r="KYB4" s="322"/>
      <c r="KYC4" s="322"/>
      <c r="KYD4" s="322"/>
      <c r="KYE4" s="322"/>
      <c r="KYF4" s="322"/>
      <c r="KYG4" s="322"/>
      <c r="KYH4" s="322"/>
      <c r="KYI4" s="322"/>
      <c r="KYJ4" s="322"/>
      <c r="KYK4" s="322"/>
      <c r="KYL4" s="322"/>
      <c r="KYM4" s="322"/>
      <c r="KYN4" s="322"/>
      <c r="KYO4" s="322"/>
      <c r="KYP4" s="322"/>
      <c r="KYQ4" s="322"/>
      <c r="KYR4" s="322"/>
      <c r="KYS4" s="322"/>
      <c r="KYT4" s="322"/>
      <c r="KYU4" s="322"/>
      <c r="KYV4" s="322"/>
      <c r="KYW4" s="322"/>
      <c r="KYX4" s="322"/>
      <c r="KYY4" s="322"/>
      <c r="KYZ4" s="322"/>
      <c r="KZA4" s="322"/>
      <c r="KZB4" s="322"/>
      <c r="KZC4" s="322"/>
      <c r="KZD4" s="322"/>
      <c r="KZE4" s="322"/>
      <c r="KZF4" s="322"/>
      <c r="KZG4" s="322"/>
      <c r="KZH4" s="322"/>
      <c r="KZI4" s="322"/>
      <c r="KZJ4" s="322"/>
      <c r="KZK4" s="322"/>
      <c r="KZL4" s="322"/>
      <c r="KZM4" s="322"/>
      <c r="KZN4" s="322"/>
      <c r="KZO4" s="322"/>
      <c r="KZP4" s="322"/>
      <c r="KZQ4" s="322"/>
      <c r="KZR4" s="322"/>
      <c r="KZS4" s="322"/>
      <c r="KZT4" s="322"/>
      <c r="KZU4" s="322"/>
      <c r="KZV4" s="322"/>
      <c r="KZW4" s="322"/>
      <c r="KZX4" s="322"/>
      <c r="KZY4" s="322"/>
      <c r="KZZ4" s="322"/>
      <c r="LAA4" s="322"/>
      <c r="LAB4" s="322"/>
      <c r="LAC4" s="322"/>
      <c r="LAD4" s="322"/>
      <c r="LAE4" s="322"/>
      <c r="LAF4" s="322"/>
      <c r="LAG4" s="322"/>
      <c r="LAH4" s="322"/>
      <c r="LAI4" s="322"/>
      <c r="LAJ4" s="322"/>
      <c r="LAK4" s="322"/>
      <c r="LAL4" s="322"/>
      <c r="LAM4" s="322"/>
      <c r="LAN4" s="322"/>
      <c r="LAO4" s="322"/>
      <c r="LAP4" s="322"/>
      <c r="LAQ4" s="322"/>
      <c r="LAR4" s="322"/>
      <c r="LAS4" s="322"/>
      <c r="LAT4" s="322"/>
      <c r="LAU4" s="322"/>
      <c r="LAV4" s="322"/>
      <c r="LAW4" s="322"/>
      <c r="LAX4" s="322"/>
      <c r="LAY4" s="322"/>
      <c r="LAZ4" s="322"/>
      <c r="LBA4" s="322"/>
      <c r="LBB4" s="322"/>
      <c r="LBC4" s="322"/>
      <c r="LBD4" s="322"/>
      <c r="LBE4" s="322"/>
      <c r="LBF4" s="322"/>
      <c r="LBG4" s="322"/>
      <c r="LBH4" s="322"/>
      <c r="LBI4" s="322"/>
      <c r="LBJ4" s="322"/>
      <c r="LBK4" s="322"/>
      <c r="LBL4" s="322"/>
      <c r="LBM4" s="322"/>
      <c r="LBN4" s="322"/>
      <c r="LBO4" s="322"/>
      <c r="LBP4" s="322"/>
      <c r="LBQ4" s="322"/>
      <c r="LBR4" s="322"/>
      <c r="LBS4" s="322"/>
      <c r="LBT4" s="322"/>
      <c r="LBU4" s="322"/>
      <c r="LBV4" s="322"/>
      <c r="LBW4" s="322"/>
      <c r="LBX4" s="322"/>
      <c r="LBY4" s="322"/>
      <c r="LBZ4" s="322"/>
      <c r="LCA4" s="322"/>
      <c r="LCB4" s="322"/>
      <c r="LCC4" s="322"/>
      <c r="LCD4" s="322"/>
      <c r="LCE4" s="322"/>
      <c r="LCF4" s="322"/>
      <c r="LCG4" s="322"/>
      <c r="LCH4" s="322"/>
      <c r="LCI4" s="322"/>
      <c r="LCJ4" s="322"/>
      <c r="LCK4" s="322"/>
      <c r="LCL4" s="322"/>
      <c r="LCM4" s="322"/>
      <c r="LCN4" s="322"/>
      <c r="LCO4" s="322"/>
      <c r="LCP4" s="322"/>
      <c r="LCQ4" s="322"/>
      <c r="LCR4" s="322"/>
      <c r="LCS4" s="322"/>
      <c r="LCT4" s="322"/>
      <c r="LCU4" s="322"/>
      <c r="LCV4" s="322"/>
      <c r="LCW4" s="322"/>
      <c r="LCX4" s="322"/>
      <c r="LCY4" s="322"/>
      <c r="LCZ4" s="322"/>
      <c r="LDA4" s="322"/>
      <c r="LDB4" s="322"/>
      <c r="LDC4" s="322"/>
      <c r="LDD4" s="322"/>
      <c r="LDE4" s="322"/>
      <c r="LDF4" s="322"/>
      <c r="LDG4" s="322"/>
      <c r="LDH4" s="322"/>
      <c r="LDI4" s="322"/>
      <c r="LDJ4" s="322"/>
      <c r="LDK4" s="322"/>
      <c r="LDL4" s="322"/>
      <c r="LDM4" s="322"/>
      <c r="LDN4" s="322"/>
      <c r="LDO4" s="322"/>
      <c r="LDP4" s="322"/>
      <c r="LDQ4" s="322"/>
      <c r="LDR4" s="322"/>
      <c r="LDS4" s="322"/>
      <c r="LDT4" s="322"/>
      <c r="LDU4" s="322"/>
      <c r="LDV4" s="322"/>
      <c r="LDW4" s="322"/>
      <c r="LDX4" s="322"/>
      <c r="LDY4" s="322"/>
      <c r="LDZ4" s="322"/>
      <c r="LEA4" s="322"/>
      <c r="LEB4" s="322"/>
      <c r="LEC4" s="322"/>
      <c r="LED4" s="322"/>
      <c r="LEE4" s="322"/>
      <c r="LEF4" s="322"/>
      <c r="LEG4" s="322"/>
      <c r="LEH4" s="322"/>
      <c r="LEI4" s="322"/>
      <c r="LEJ4" s="322"/>
      <c r="LEK4" s="322"/>
      <c r="LEL4" s="322"/>
      <c r="LEM4" s="322"/>
      <c r="LEN4" s="322"/>
      <c r="LEO4" s="322"/>
      <c r="LEP4" s="322"/>
      <c r="LEQ4" s="322"/>
      <c r="LER4" s="322"/>
      <c r="LES4" s="322"/>
      <c r="LET4" s="322"/>
      <c r="LEU4" s="322"/>
      <c r="LEV4" s="322"/>
      <c r="LEW4" s="322"/>
      <c r="LEX4" s="322"/>
      <c r="LEY4" s="322"/>
      <c r="LEZ4" s="322"/>
      <c r="LFA4" s="322"/>
      <c r="LFB4" s="322"/>
      <c r="LFC4" s="322"/>
      <c r="LFD4" s="322"/>
      <c r="LFE4" s="322"/>
      <c r="LFF4" s="322"/>
      <c r="LFG4" s="322"/>
      <c r="LFH4" s="322"/>
      <c r="LFI4" s="322"/>
      <c r="LFJ4" s="322"/>
      <c r="LFK4" s="322"/>
      <c r="LFL4" s="322"/>
      <c r="LFM4" s="322"/>
      <c r="LFN4" s="322"/>
      <c r="LFO4" s="322"/>
      <c r="LFP4" s="322"/>
      <c r="LFQ4" s="322"/>
      <c r="LFR4" s="322"/>
      <c r="LFS4" s="322"/>
      <c r="LFT4" s="322"/>
      <c r="LFU4" s="322"/>
      <c r="LFV4" s="322"/>
      <c r="LFW4" s="322"/>
      <c r="LFX4" s="322"/>
      <c r="LFY4" s="322"/>
      <c r="LFZ4" s="322"/>
      <c r="LGA4" s="322"/>
      <c r="LGB4" s="322"/>
      <c r="LGC4" s="322"/>
      <c r="LGD4" s="322"/>
      <c r="LGE4" s="322"/>
      <c r="LGF4" s="322"/>
      <c r="LGG4" s="322"/>
      <c r="LGH4" s="322"/>
      <c r="LGI4" s="322"/>
      <c r="LGJ4" s="322"/>
      <c r="LGK4" s="322"/>
      <c r="LGL4" s="322"/>
      <c r="LGM4" s="322"/>
      <c r="LGN4" s="322"/>
      <c r="LGO4" s="322"/>
      <c r="LGP4" s="322"/>
      <c r="LGQ4" s="322"/>
      <c r="LGR4" s="322"/>
      <c r="LGS4" s="322"/>
      <c r="LGT4" s="322"/>
      <c r="LGU4" s="322"/>
      <c r="LGV4" s="322"/>
      <c r="LGW4" s="322"/>
      <c r="LGX4" s="322"/>
      <c r="LGY4" s="322"/>
      <c r="LGZ4" s="322"/>
      <c r="LHA4" s="322"/>
      <c r="LHB4" s="322"/>
      <c r="LHC4" s="322"/>
      <c r="LHD4" s="322"/>
      <c r="LHE4" s="322"/>
      <c r="LHF4" s="322"/>
      <c r="LHG4" s="322"/>
      <c r="LHH4" s="322"/>
      <c r="LHI4" s="322"/>
      <c r="LHJ4" s="322"/>
      <c r="LHK4" s="322"/>
      <c r="LHL4" s="322"/>
      <c r="LHM4" s="322"/>
      <c r="LHN4" s="322"/>
      <c r="LHO4" s="322"/>
      <c r="LHP4" s="322"/>
      <c r="LHQ4" s="322"/>
      <c r="LHR4" s="322"/>
      <c r="LHS4" s="322"/>
      <c r="LHT4" s="322"/>
      <c r="LHU4" s="322"/>
      <c r="LHV4" s="322"/>
      <c r="LHW4" s="322"/>
      <c r="LHX4" s="322"/>
      <c r="LHY4" s="322"/>
      <c r="LHZ4" s="322"/>
      <c r="LIA4" s="322"/>
      <c r="LIB4" s="322"/>
      <c r="LIC4" s="322"/>
      <c r="LID4" s="322"/>
      <c r="LIE4" s="322"/>
      <c r="LIF4" s="322"/>
      <c r="LIG4" s="322"/>
      <c r="LIH4" s="322"/>
      <c r="LII4" s="322"/>
      <c r="LIJ4" s="322"/>
      <c r="LIK4" s="322"/>
      <c r="LIL4" s="322"/>
      <c r="LIM4" s="322"/>
      <c r="LIN4" s="322"/>
      <c r="LIO4" s="322"/>
      <c r="LIP4" s="322"/>
      <c r="LIQ4" s="322"/>
      <c r="LIR4" s="322"/>
      <c r="LIS4" s="322"/>
      <c r="LIT4" s="322"/>
      <c r="LIU4" s="322"/>
      <c r="LIV4" s="322"/>
      <c r="LIW4" s="322"/>
      <c r="LIX4" s="322"/>
      <c r="LIY4" s="322"/>
      <c r="LIZ4" s="322"/>
      <c r="LJA4" s="322"/>
      <c r="LJB4" s="322"/>
      <c r="LJC4" s="322"/>
      <c r="LJD4" s="322"/>
      <c r="LJE4" s="322"/>
      <c r="LJF4" s="322"/>
      <c r="LJG4" s="322"/>
      <c r="LJH4" s="322"/>
      <c r="LJI4" s="322"/>
      <c r="LJJ4" s="322"/>
      <c r="LJK4" s="322"/>
      <c r="LJL4" s="322"/>
      <c r="LJM4" s="322"/>
      <c r="LJN4" s="322"/>
      <c r="LJO4" s="322"/>
      <c r="LJP4" s="322"/>
      <c r="LJQ4" s="322"/>
      <c r="LJR4" s="322"/>
      <c r="LJS4" s="322"/>
      <c r="LJT4" s="322"/>
      <c r="LJU4" s="322"/>
      <c r="LJV4" s="322"/>
      <c r="LJW4" s="322"/>
      <c r="LJX4" s="322"/>
      <c r="LJY4" s="322"/>
      <c r="LJZ4" s="322"/>
      <c r="LKA4" s="322"/>
      <c r="LKB4" s="322"/>
      <c r="LKC4" s="322"/>
      <c r="LKD4" s="322"/>
      <c r="LKE4" s="322"/>
      <c r="LKF4" s="322"/>
      <c r="LKG4" s="322"/>
      <c r="LKH4" s="322"/>
      <c r="LKI4" s="322"/>
      <c r="LKJ4" s="322"/>
      <c r="LKK4" s="322"/>
      <c r="LKL4" s="322"/>
      <c r="LKM4" s="322"/>
      <c r="LKN4" s="322"/>
      <c r="LKO4" s="322"/>
      <c r="LKP4" s="322"/>
      <c r="LKQ4" s="322"/>
      <c r="LKR4" s="322"/>
      <c r="LKS4" s="322"/>
      <c r="LKT4" s="322"/>
      <c r="LKU4" s="322"/>
      <c r="LKV4" s="322"/>
      <c r="LKW4" s="322"/>
      <c r="LKX4" s="322"/>
      <c r="LKY4" s="322"/>
      <c r="LKZ4" s="322"/>
      <c r="LLA4" s="322"/>
      <c r="LLB4" s="322"/>
      <c r="LLC4" s="322"/>
      <c r="LLD4" s="322"/>
      <c r="LLE4" s="322"/>
      <c r="LLF4" s="322"/>
      <c r="LLG4" s="322"/>
      <c r="LLH4" s="322"/>
      <c r="LLI4" s="322"/>
      <c r="LLJ4" s="322"/>
      <c r="LLK4" s="322"/>
      <c r="LLL4" s="322"/>
      <c r="LLM4" s="322"/>
      <c r="LLN4" s="322"/>
      <c r="LLO4" s="322"/>
      <c r="LLP4" s="322"/>
      <c r="LLQ4" s="322"/>
      <c r="LLR4" s="322"/>
      <c r="LLS4" s="322"/>
      <c r="LLT4" s="322"/>
      <c r="LLU4" s="322"/>
      <c r="LLV4" s="322"/>
      <c r="LLW4" s="322"/>
      <c r="LLX4" s="322"/>
      <c r="LLY4" s="322"/>
      <c r="LLZ4" s="322"/>
      <c r="LMA4" s="322"/>
      <c r="LMB4" s="322"/>
      <c r="LMC4" s="322"/>
      <c r="LMD4" s="322"/>
      <c r="LME4" s="322"/>
      <c r="LMF4" s="322"/>
      <c r="LMG4" s="322"/>
      <c r="LMH4" s="322"/>
      <c r="LMI4" s="322"/>
      <c r="LMJ4" s="322"/>
      <c r="LMK4" s="322"/>
      <c r="LML4" s="322"/>
      <c r="LMM4" s="322"/>
      <c r="LMN4" s="322"/>
      <c r="LMO4" s="322"/>
      <c r="LMP4" s="322"/>
      <c r="LMQ4" s="322"/>
      <c r="LMR4" s="322"/>
      <c r="LMS4" s="322"/>
      <c r="LMT4" s="322"/>
      <c r="LMU4" s="322"/>
      <c r="LMV4" s="322"/>
      <c r="LMW4" s="322"/>
      <c r="LMX4" s="322"/>
      <c r="LMY4" s="322"/>
      <c r="LMZ4" s="322"/>
      <c r="LNA4" s="322"/>
      <c r="LNB4" s="322"/>
      <c r="LNC4" s="322"/>
      <c r="LND4" s="322"/>
      <c r="LNE4" s="322"/>
      <c r="LNF4" s="322"/>
      <c r="LNG4" s="322"/>
      <c r="LNH4" s="322"/>
      <c r="LNI4" s="322"/>
      <c r="LNJ4" s="322"/>
      <c r="LNK4" s="322"/>
      <c r="LNL4" s="322"/>
      <c r="LNM4" s="322"/>
      <c r="LNN4" s="322"/>
      <c r="LNO4" s="322"/>
      <c r="LNP4" s="322"/>
      <c r="LNQ4" s="322"/>
      <c r="LNR4" s="322"/>
      <c r="LNS4" s="322"/>
      <c r="LNT4" s="322"/>
      <c r="LNU4" s="322"/>
      <c r="LNV4" s="322"/>
      <c r="LNW4" s="322"/>
      <c r="LNX4" s="322"/>
      <c r="LNY4" s="322"/>
      <c r="LNZ4" s="322"/>
      <c r="LOA4" s="322"/>
      <c r="LOB4" s="322"/>
      <c r="LOC4" s="322"/>
      <c r="LOD4" s="322"/>
      <c r="LOE4" s="322"/>
      <c r="LOF4" s="322"/>
      <c r="LOG4" s="322"/>
      <c r="LOH4" s="322"/>
      <c r="LOI4" s="322"/>
      <c r="LOJ4" s="322"/>
      <c r="LOK4" s="322"/>
      <c r="LOL4" s="322"/>
      <c r="LOM4" s="322"/>
      <c r="LON4" s="322"/>
      <c r="LOO4" s="322"/>
      <c r="LOP4" s="322"/>
      <c r="LOQ4" s="322"/>
      <c r="LOR4" s="322"/>
      <c r="LOS4" s="322"/>
      <c r="LOT4" s="322"/>
      <c r="LOU4" s="322"/>
      <c r="LOV4" s="322"/>
      <c r="LOW4" s="322"/>
      <c r="LOX4" s="322"/>
      <c r="LOY4" s="322"/>
      <c r="LOZ4" s="322"/>
      <c r="LPA4" s="322"/>
      <c r="LPB4" s="322"/>
      <c r="LPC4" s="322"/>
      <c r="LPD4" s="322"/>
      <c r="LPE4" s="322"/>
      <c r="LPF4" s="322"/>
      <c r="LPG4" s="322"/>
      <c r="LPH4" s="322"/>
      <c r="LPI4" s="322"/>
      <c r="LPJ4" s="322"/>
      <c r="LPK4" s="322"/>
      <c r="LPL4" s="322"/>
      <c r="LPM4" s="322"/>
      <c r="LPN4" s="322"/>
      <c r="LPO4" s="322"/>
      <c r="LPP4" s="322"/>
      <c r="LPQ4" s="322"/>
      <c r="LPR4" s="322"/>
      <c r="LPS4" s="322"/>
      <c r="LPT4" s="322"/>
      <c r="LPU4" s="322"/>
      <c r="LPV4" s="322"/>
      <c r="LPW4" s="322"/>
      <c r="LPX4" s="322"/>
      <c r="LPY4" s="322"/>
      <c r="LPZ4" s="322"/>
      <c r="LQA4" s="322"/>
      <c r="LQB4" s="322"/>
      <c r="LQC4" s="322"/>
      <c r="LQD4" s="322"/>
      <c r="LQE4" s="322"/>
      <c r="LQF4" s="322"/>
      <c r="LQG4" s="322"/>
      <c r="LQH4" s="322"/>
      <c r="LQI4" s="322"/>
      <c r="LQJ4" s="322"/>
      <c r="LQK4" s="322"/>
      <c r="LQL4" s="322"/>
      <c r="LQM4" s="322"/>
      <c r="LQN4" s="322"/>
      <c r="LQO4" s="322"/>
      <c r="LQP4" s="322"/>
      <c r="LQQ4" s="322"/>
      <c r="LQR4" s="322"/>
      <c r="LQS4" s="322"/>
      <c r="LQT4" s="322"/>
      <c r="LQU4" s="322"/>
      <c r="LQV4" s="322"/>
      <c r="LQW4" s="322"/>
      <c r="LQX4" s="322"/>
      <c r="LQY4" s="322"/>
      <c r="LQZ4" s="322"/>
      <c r="LRA4" s="322"/>
      <c r="LRB4" s="322"/>
      <c r="LRC4" s="322"/>
      <c r="LRD4" s="322"/>
      <c r="LRE4" s="322"/>
      <c r="LRF4" s="322"/>
      <c r="LRG4" s="322"/>
      <c r="LRH4" s="322"/>
      <c r="LRI4" s="322"/>
      <c r="LRJ4" s="322"/>
      <c r="LRK4" s="322"/>
      <c r="LRL4" s="322"/>
      <c r="LRM4" s="322"/>
      <c r="LRN4" s="322"/>
      <c r="LRO4" s="322"/>
      <c r="LRP4" s="322"/>
      <c r="LRQ4" s="322"/>
      <c r="LRR4" s="322"/>
      <c r="LRS4" s="322"/>
      <c r="LRT4" s="322"/>
      <c r="LRU4" s="322"/>
      <c r="LRV4" s="322"/>
      <c r="LRW4" s="322"/>
      <c r="LRX4" s="322"/>
      <c r="LRY4" s="322"/>
      <c r="LRZ4" s="322"/>
      <c r="LSA4" s="322"/>
      <c r="LSB4" s="322"/>
      <c r="LSC4" s="322"/>
      <c r="LSD4" s="322"/>
      <c r="LSE4" s="322"/>
      <c r="LSF4" s="322"/>
      <c r="LSG4" s="322"/>
      <c r="LSH4" s="322"/>
      <c r="LSI4" s="322"/>
      <c r="LSJ4" s="322"/>
      <c r="LSK4" s="322"/>
      <c r="LSL4" s="322"/>
      <c r="LSM4" s="322"/>
      <c r="LSN4" s="322"/>
      <c r="LSO4" s="322"/>
      <c r="LSP4" s="322"/>
      <c r="LSQ4" s="322"/>
      <c r="LSR4" s="322"/>
      <c r="LSS4" s="322"/>
      <c r="LST4" s="322"/>
      <c r="LSU4" s="322"/>
      <c r="LSV4" s="322"/>
      <c r="LSW4" s="322"/>
      <c r="LSX4" s="322"/>
      <c r="LSY4" s="322"/>
      <c r="LSZ4" s="322"/>
      <c r="LTA4" s="322"/>
      <c r="LTB4" s="322"/>
      <c r="LTC4" s="322"/>
      <c r="LTD4" s="322"/>
      <c r="LTE4" s="322"/>
      <c r="LTF4" s="322"/>
      <c r="LTG4" s="322"/>
      <c r="LTH4" s="322"/>
      <c r="LTI4" s="322"/>
      <c r="LTJ4" s="322"/>
      <c r="LTK4" s="322"/>
      <c r="LTL4" s="322"/>
      <c r="LTM4" s="322"/>
      <c r="LTN4" s="322"/>
      <c r="LTO4" s="322"/>
      <c r="LTP4" s="322"/>
      <c r="LTQ4" s="322"/>
      <c r="LTR4" s="322"/>
      <c r="LTS4" s="322"/>
      <c r="LTT4" s="322"/>
      <c r="LTU4" s="322"/>
      <c r="LTV4" s="322"/>
      <c r="LTW4" s="322"/>
      <c r="LTX4" s="322"/>
      <c r="LTY4" s="322"/>
      <c r="LTZ4" s="322"/>
      <c r="LUA4" s="322"/>
      <c r="LUB4" s="322"/>
      <c r="LUC4" s="322"/>
      <c r="LUD4" s="322"/>
      <c r="LUE4" s="322"/>
      <c r="LUF4" s="322"/>
      <c r="LUG4" s="322"/>
      <c r="LUH4" s="322"/>
      <c r="LUI4" s="322"/>
      <c r="LUJ4" s="322"/>
      <c r="LUK4" s="322"/>
      <c r="LUL4" s="322"/>
      <c r="LUM4" s="322"/>
      <c r="LUN4" s="322"/>
      <c r="LUO4" s="322"/>
      <c r="LUP4" s="322"/>
      <c r="LUQ4" s="322"/>
      <c r="LUR4" s="322"/>
      <c r="LUS4" s="322"/>
      <c r="LUT4" s="322"/>
      <c r="LUU4" s="322"/>
      <c r="LUV4" s="322"/>
      <c r="LUW4" s="322"/>
      <c r="LUX4" s="322"/>
      <c r="LUY4" s="322"/>
      <c r="LUZ4" s="322"/>
      <c r="LVA4" s="322"/>
      <c r="LVB4" s="322"/>
      <c r="LVC4" s="322"/>
      <c r="LVD4" s="322"/>
      <c r="LVE4" s="322"/>
      <c r="LVF4" s="322"/>
      <c r="LVG4" s="322"/>
      <c r="LVH4" s="322"/>
      <c r="LVI4" s="322"/>
      <c r="LVJ4" s="322"/>
      <c r="LVK4" s="322"/>
      <c r="LVL4" s="322"/>
      <c r="LVM4" s="322"/>
      <c r="LVN4" s="322"/>
      <c r="LVO4" s="322"/>
      <c r="LVP4" s="322"/>
      <c r="LVQ4" s="322"/>
      <c r="LVR4" s="322"/>
      <c r="LVS4" s="322"/>
      <c r="LVT4" s="322"/>
      <c r="LVU4" s="322"/>
      <c r="LVV4" s="322"/>
      <c r="LVW4" s="322"/>
      <c r="LVX4" s="322"/>
      <c r="LVY4" s="322"/>
      <c r="LVZ4" s="322"/>
      <c r="LWA4" s="322"/>
      <c r="LWB4" s="322"/>
      <c r="LWC4" s="322"/>
      <c r="LWD4" s="322"/>
      <c r="LWE4" s="322"/>
      <c r="LWF4" s="322"/>
      <c r="LWG4" s="322"/>
      <c r="LWH4" s="322"/>
      <c r="LWI4" s="322"/>
      <c r="LWJ4" s="322"/>
      <c r="LWK4" s="322"/>
      <c r="LWL4" s="322"/>
      <c r="LWM4" s="322"/>
      <c r="LWN4" s="322"/>
      <c r="LWO4" s="322"/>
      <c r="LWP4" s="322"/>
      <c r="LWQ4" s="322"/>
      <c r="LWR4" s="322"/>
      <c r="LWS4" s="322"/>
      <c r="LWT4" s="322"/>
      <c r="LWU4" s="322"/>
      <c r="LWV4" s="322"/>
      <c r="LWW4" s="322"/>
      <c r="LWX4" s="322"/>
      <c r="LWY4" s="322"/>
      <c r="LWZ4" s="322"/>
      <c r="LXA4" s="322"/>
      <c r="LXB4" s="322"/>
      <c r="LXC4" s="322"/>
      <c r="LXD4" s="322"/>
      <c r="LXE4" s="322"/>
      <c r="LXF4" s="322"/>
      <c r="LXG4" s="322"/>
      <c r="LXH4" s="322"/>
      <c r="LXI4" s="322"/>
      <c r="LXJ4" s="322"/>
      <c r="LXK4" s="322"/>
      <c r="LXL4" s="322"/>
      <c r="LXM4" s="322"/>
      <c r="LXN4" s="322"/>
      <c r="LXO4" s="322"/>
      <c r="LXP4" s="322"/>
      <c r="LXQ4" s="322"/>
      <c r="LXR4" s="322"/>
      <c r="LXS4" s="322"/>
      <c r="LXT4" s="322"/>
      <c r="LXU4" s="322"/>
      <c r="LXV4" s="322"/>
      <c r="LXW4" s="322"/>
      <c r="LXX4" s="322"/>
      <c r="LXY4" s="322"/>
      <c r="LXZ4" s="322"/>
      <c r="LYA4" s="322"/>
      <c r="LYB4" s="322"/>
      <c r="LYC4" s="322"/>
      <c r="LYD4" s="322"/>
      <c r="LYE4" s="322"/>
      <c r="LYF4" s="322"/>
      <c r="LYG4" s="322"/>
      <c r="LYH4" s="322"/>
      <c r="LYI4" s="322"/>
      <c r="LYJ4" s="322"/>
      <c r="LYK4" s="322"/>
      <c r="LYL4" s="322"/>
      <c r="LYM4" s="322"/>
      <c r="LYN4" s="322"/>
      <c r="LYO4" s="322"/>
      <c r="LYP4" s="322"/>
      <c r="LYQ4" s="322"/>
      <c r="LYR4" s="322"/>
      <c r="LYS4" s="322"/>
      <c r="LYT4" s="322"/>
      <c r="LYU4" s="322"/>
      <c r="LYV4" s="322"/>
      <c r="LYW4" s="322"/>
      <c r="LYX4" s="322"/>
      <c r="LYY4" s="322"/>
      <c r="LYZ4" s="322"/>
      <c r="LZA4" s="322"/>
      <c r="LZB4" s="322"/>
      <c r="LZC4" s="322"/>
      <c r="LZD4" s="322"/>
      <c r="LZE4" s="322"/>
      <c r="LZF4" s="322"/>
      <c r="LZG4" s="322"/>
      <c r="LZH4" s="322"/>
      <c r="LZI4" s="322"/>
      <c r="LZJ4" s="322"/>
      <c r="LZK4" s="322"/>
      <c r="LZL4" s="322"/>
      <c r="LZM4" s="322"/>
      <c r="LZN4" s="322"/>
      <c r="LZO4" s="322"/>
      <c r="LZP4" s="322"/>
      <c r="LZQ4" s="322"/>
      <c r="LZR4" s="322"/>
      <c r="LZS4" s="322"/>
      <c r="LZT4" s="322"/>
      <c r="LZU4" s="322"/>
      <c r="LZV4" s="322"/>
      <c r="LZW4" s="322"/>
      <c r="LZX4" s="322"/>
      <c r="LZY4" s="322"/>
      <c r="LZZ4" s="322"/>
      <c r="MAA4" s="322"/>
      <c r="MAB4" s="322"/>
      <c r="MAC4" s="322"/>
      <c r="MAD4" s="322"/>
      <c r="MAE4" s="322"/>
      <c r="MAF4" s="322"/>
      <c r="MAG4" s="322"/>
      <c r="MAH4" s="322"/>
      <c r="MAI4" s="322"/>
      <c r="MAJ4" s="322"/>
      <c r="MAK4" s="322"/>
      <c r="MAL4" s="322"/>
      <c r="MAM4" s="322"/>
      <c r="MAN4" s="322"/>
      <c r="MAO4" s="322"/>
      <c r="MAP4" s="322"/>
      <c r="MAQ4" s="322"/>
      <c r="MAR4" s="322"/>
      <c r="MAS4" s="322"/>
      <c r="MAT4" s="322"/>
      <c r="MAU4" s="322"/>
      <c r="MAV4" s="322"/>
      <c r="MAW4" s="322"/>
      <c r="MAX4" s="322"/>
      <c r="MAY4" s="322"/>
      <c r="MAZ4" s="322"/>
      <c r="MBA4" s="322"/>
      <c r="MBB4" s="322"/>
      <c r="MBC4" s="322"/>
      <c r="MBD4" s="322"/>
      <c r="MBE4" s="322"/>
      <c r="MBF4" s="322"/>
      <c r="MBG4" s="322"/>
      <c r="MBH4" s="322"/>
      <c r="MBI4" s="322"/>
      <c r="MBJ4" s="322"/>
      <c r="MBK4" s="322"/>
      <c r="MBL4" s="322"/>
      <c r="MBM4" s="322"/>
      <c r="MBN4" s="322"/>
      <c r="MBO4" s="322"/>
      <c r="MBP4" s="322"/>
      <c r="MBQ4" s="322"/>
      <c r="MBR4" s="322"/>
      <c r="MBS4" s="322"/>
      <c r="MBT4" s="322"/>
      <c r="MBU4" s="322"/>
      <c r="MBV4" s="322"/>
      <c r="MBW4" s="322"/>
      <c r="MBX4" s="322"/>
      <c r="MBY4" s="322"/>
      <c r="MBZ4" s="322"/>
      <c r="MCA4" s="322"/>
      <c r="MCB4" s="322"/>
      <c r="MCC4" s="322"/>
      <c r="MCD4" s="322"/>
      <c r="MCE4" s="322"/>
      <c r="MCF4" s="322"/>
      <c r="MCG4" s="322"/>
      <c r="MCH4" s="322"/>
      <c r="MCI4" s="322"/>
      <c r="MCJ4" s="322"/>
      <c r="MCK4" s="322"/>
      <c r="MCL4" s="322"/>
      <c r="MCM4" s="322"/>
      <c r="MCN4" s="322"/>
      <c r="MCO4" s="322"/>
      <c r="MCP4" s="322"/>
      <c r="MCQ4" s="322"/>
      <c r="MCR4" s="322"/>
      <c r="MCS4" s="322"/>
      <c r="MCT4" s="322"/>
      <c r="MCU4" s="322"/>
      <c r="MCV4" s="322"/>
      <c r="MCW4" s="322"/>
      <c r="MCX4" s="322"/>
      <c r="MCY4" s="322"/>
      <c r="MCZ4" s="322"/>
      <c r="MDA4" s="322"/>
      <c r="MDB4" s="322"/>
      <c r="MDC4" s="322"/>
      <c r="MDD4" s="322"/>
      <c r="MDE4" s="322"/>
      <c r="MDF4" s="322"/>
      <c r="MDG4" s="322"/>
      <c r="MDH4" s="322"/>
      <c r="MDI4" s="322"/>
      <c r="MDJ4" s="322"/>
      <c r="MDK4" s="322"/>
      <c r="MDL4" s="322"/>
      <c r="MDM4" s="322"/>
      <c r="MDN4" s="322"/>
      <c r="MDO4" s="322"/>
      <c r="MDP4" s="322"/>
      <c r="MDQ4" s="322"/>
      <c r="MDR4" s="322"/>
      <c r="MDS4" s="322"/>
      <c r="MDT4" s="322"/>
      <c r="MDU4" s="322"/>
      <c r="MDV4" s="322"/>
      <c r="MDW4" s="322"/>
      <c r="MDX4" s="322"/>
      <c r="MDY4" s="322"/>
      <c r="MDZ4" s="322"/>
      <c r="MEA4" s="322"/>
      <c r="MEB4" s="322"/>
      <c r="MEC4" s="322"/>
      <c r="MED4" s="322"/>
      <c r="MEE4" s="322"/>
      <c r="MEF4" s="322"/>
      <c r="MEG4" s="322"/>
      <c r="MEH4" s="322"/>
      <c r="MEI4" s="322"/>
      <c r="MEJ4" s="322"/>
      <c r="MEK4" s="322"/>
      <c r="MEL4" s="322"/>
      <c r="MEM4" s="322"/>
      <c r="MEN4" s="322"/>
      <c r="MEO4" s="322"/>
      <c r="MEP4" s="322"/>
      <c r="MEQ4" s="322"/>
      <c r="MER4" s="322"/>
      <c r="MES4" s="322"/>
      <c r="MET4" s="322"/>
      <c r="MEU4" s="322"/>
      <c r="MEV4" s="322"/>
      <c r="MEW4" s="322"/>
      <c r="MEX4" s="322"/>
      <c r="MEY4" s="322"/>
      <c r="MEZ4" s="322"/>
      <c r="MFA4" s="322"/>
      <c r="MFB4" s="322"/>
      <c r="MFC4" s="322"/>
      <c r="MFD4" s="322"/>
      <c r="MFE4" s="322"/>
      <c r="MFF4" s="322"/>
      <c r="MFG4" s="322"/>
      <c r="MFH4" s="322"/>
      <c r="MFI4" s="322"/>
      <c r="MFJ4" s="322"/>
      <c r="MFK4" s="322"/>
      <c r="MFL4" s="322"/>
      <c r="MFM4" s="322"/>
      <c r="MFN4" s="322"/>
      <c r="MFO4" s="322"/>
      <c r="MFP4" s="322"/>
      <c r="MFQ4" s="322"/>
      <c r="MFR4" s="322"/>
      <c r="MFS4" s="322"/>
      <c r="MFT4" s="322"/>
      <c r="MFU4" s="322"/>
      <c r="MFV4" s="322"/>
      <c r="MFW4" s="322"/>
      <c r="MFX4" s="322"/>
      <c r="MFY4" s="322"/>
      <c r="MFZ4" s="322"/>
      <c r="MGA4" s="322"/>
      <c r="MGB4" s="322"/>
      <c r="MGC4" s="322"/>
      <c r="MGD4" s="322"/>
      <c r="MGE4" s="322"/>
      <c r="MGF4" s="322"/>
      <c r="MGG4" s="322"/>
      <c r="MGH4" s="322"/>
      <c r="MGI4" s="322"/>
      <c r="MGJ4" s="322"/>
      <c r="MGK4" s="322"/>
      <c r="MGL4" s="322"/>
      <c r="MGM4" s="322"/>
      <c r="MGN4" s="322"/>
      <c r="MGO4" s="322"/>
      <c r="MGP4" s="322"/>
      <c r="MGQ4" s="322"/>
      <c r="MGR4" s="322"/>
      <c r="MGS4" s="322"/>
      <c r="MGT4" s="322"/>
      <c r="MGU4" s="322"/>
      <c r="MGV4" s="322"/>
      <c r="MGW4" s="322"/>
      <c r="MGX4" s="322"/>
      <c r="MGY4" s="322"/>
      <c r="MGZ4" s="322"/>
      <c r="MHA4" s="322"/>
      <c r="MHB4" s="322"/>
      <c r="MHC4" s="322"/>
      <c r="MHD4" s="322"/>
      <c r="MHE4" s="322"/>
      <c r="MHF4" s="322"/>
      <c r="MHG4" s="322"/>
      <c r="MHH4" s="322"/>
      <c r="MHI4" s="322"/>
      <c r="MHJ4" s="322"/>
      <c r="MHK4" s="322"/>
      <c r="MHL4" s="322"/>
      <c r="MHM4" s="322"/>
      <c r="MHN4" s="322"/>
      <c r="MHO4" s="322"/>
      <c r="MHP4" s="322"/>
      <c r="MHQ4" s="322"/>
      <c r="MHR4" s="322"/>
      <c r="MHS4" s="322"/>
      <c r="MHT4" s="322"/>
      <c r="MHU4" s="322"/>
      <c r="MHV4" s="322"/>
      <c r="MHW4" s="322"/>
      <c r="MHX4" s="322"/>
      <c r="MHY4" s="322"/>
      <c r="MHZ4" s="322"/>
      <c r="MIA4" s="322"/>
      <c r="MIB4" s="322"/>
      <c r="MIC4" s="322"/>
      <c r="MID4" s="322"/>
      <c r="MIE4" s="322"/>
      <c r="MIF4" s="322"/>
      <c r="MIG4" s="322"/>
      <c r="MIH4" s="322"/>
      <c r="MII4" s="322"/>
      <c r="MIJ4" s="322"/>
      <c r="MIK4" s="322"/>
      <c r="MIL4" s="322"/>
      <c r="MIM4" s="322"/>
      <c r="MIN4" s="322"/>
      <c r="MIO4" s="322"/>
      <c r="MIP4" s="322"/>
      <c r="MIQ4" s="322"/>
      <c r="MIR4" s="322"/>
      <c r="MIS4" s="322"/>
      <c r="MIT4" s="322"/>
      <c r="MIU4" s="322"/>
      <c r="MIV4" s="322"/>
      <c r="MIW4" s="322"/>
      <c r="MIX4" s="322"/>
      <c r="MIY4" s="322"/>
      <c r="MIZ4" s="322"/>
      <c r="MJA4" s="322"/>
      <c r="MJB4" s="322"/>
      <c r="MJC4" s="322"/>
      <c r="MJD4" s="322"/>
      <c r="MJE4" s="322"/>
      <c r="MJF4" s="322"/>
      <c r="MJG4" s="322"/>
      <c r="MJH4" s="322"/>
      <c r="MJI4" s="322"/>
      <c r="MJJ4" s="322"/>
      <c r="MJK4" s="322"/>
      <c r="MJL4" s="322"/>
      <c r="MJM4" s="322"/>
      <c r="MJN4" s="322"/>
      <c r="MJO4" s="322"/>
      <c r="MJP4" s="322"/>
      <c r="MJQ4" s="322"/>
      <c r="MJR4" s="322"/>
      <c r="MJS4" s="322"/>
      <c r="MJT4" s="322"/>
      <c r="MJU4" s="322"/>
      <c r="MJV4" s="322"/>
      <c r="MJW4" s="322"/>
      <c r="MJX4" s="322"/>
      <c r="MJY4" s="322"/>
      <c r="MJZ4" s="322"/>
      <c r="MKA4" s="322"/>
      <c r="MKB4" s="322"/>
      <c r="MKC4" s="322"/>
      <c r="MKD4" s="322"/>
      <c r="MKE4" s="322"/>
      <c r="MKF4" s="322"/>
      <c r="MKG4" s="322"/>
      <c r="MKH4" s="322"/>
      <c r="MKI4" s="322"/>
      <c r="MKJ4" s="322"/>
      <c r="MKK4" s="322"/>
      <c r="MKL4" s="322"/>
      <c r="MKM4" s="322"/>
      <c r="MKN4" s="322"/>
      <c r="MKO4" s="322"/>
      <c r="MKP4" s="322"/>
      <c r="MKQ4" s="322"/>
      <c r="MKR4" s="322"/>
      <c r="MKS4" s="322"/>
      <c r="MKT4" s="322"/>
      <c r="MKU4" s="322"/>
      <c r="MKV4" s="322"/>
      <c r="MKW4" s="322"/>
      <c r="MKX4" s="322"/>
      <c r="MKY4" s="322"/>
      <c r="MKZ4" s="322"/>
      <c r="MLA4" s="322"/>
      <c r="MLB4" s="322"/>
      <c r="MLC4" s="322"/>
      <c r="MLD4" s="322"/>
      <c r="MLE4" s="322"/>
      <c r="MLF4" s="322"/>
      <c r="MLG4" s="322"/>
      <c r="MLH4" s="322"/>
      <c r="MLI4" s="322"/>
      <c r="MLJ4" s="322"/>
      <c r="MLK4" s="322"/>
      <c r="MLL4" s="322"/>
      <c r="MLM4" s="322"/>
      <c r="MLN4" s="322"/>
      <c r="MLO4" s="322"/>
      <c r="MLP4" s="322"/>
      <c r="MLQ4" s="322"/>
      <c r="MLR4" s="322"/>
      <c r="MLS4" s="322"/>
      <c r="MLT4" s="322"/>
      <c r="MLU4" s="322"/>
      <c r="MLV4" s="322"/>
      <c r="MLW4" s="322"/>
      <c r="MLX4" s="322"/>
      <c r="MLY4" s="322"/>
      <c r="MLZ4" s="322"/>
      <c r="MMA4" s="322"/>
      <c r="MMB4" s="322"/>
      <c r="MMC4" s="322"/>
      <c r="MMD4" s="322"/>
      <c r="MME4" s="322"/>
      <c r="MMF4" s="322"/>
      <c r="MMG4" s="322"/>
      <c r="MMH4" s="322"/>
      <c r="MMI4" s="322"/>
      <c r="MMJ4" s="322"/>
      <c r="MMK4" s="322"/>
      <c r="MML4" s="322"/>
      <c r="MMM4" s="322"/>
      <c r="MMN4" s="322"/>
      <c r="MMO4" s="322"/>
      <c r="MMP4" s="322"/>
      <c r="MMQ4" s="322"/>
      <c r="MMR4" s="322"/>
      <c r="MMS4" s="322"/>
      <c r="MMT4" s="322"/>
      <c r="MMU4" s="322"/>
      <c r="MMV4" s="322"/>
      <c r="MMW4" s="322"/>
      <c r="MMX4" s="322"/>
      <c r="MMY4" s="322"/>
      <c r="MMZ4" s="322"/>
      <c r="MNA4" s="322"/>
      <c r="MNB4" s="322"/>
      <c r="MNC4" s="322"/>
      <c r="MND4" s="322"/>
      <c r="MNE4" s="322"/>
      <c r="MNF4" s="322"/>
      <c r="MNG4" s="322"/>
      <c r="MNH4" s="322"/>
      <c r="MNI4" s="322"/>
      <c r="MNJ4" s="322"/>
      <c r="MNK4" s="322"/>
      <c r="MNL4" s="322"/>
      <c r="MNM4" s="322"/>
      <c r="MNN4" s="322"/>
      <c r="MNO4" s="322"/>
      <c r="MNP4" s="322"/>
      <c r="MNQ4" s="322"/>
      <c r="MNR4" s="322"/>
      <c r="MNS4" s="322"/>
      <c r="MNT4" s="322"/>
      <c r="MNU4" s="322"/>
      <c r="MNV4" s="322"/>
      <c r="MNW4" s="322"/>
      <c r="MNX4" s="322"/>
      <c r="MNY4" s="322"/>
      <c r="MNZ4" s="322"/>
      <c r="MOA4" s="322"/>
      <c r="MOB4" s="322"/>
      <c r="MOC4" s="322"/>
      <c r="MOD4" s="322"/>
      <c r="MOE4" s="322"/>
      <c r="MOF4" s="322"/>
      <c r="MOG4" s="322"/>
      <c r="MOH4" s="322"/>
      <c r="MOI4" s="322"/>
      <c r="MOJ4" s="322"/>
      <c r="MOK4" s="322"/>
      <c r="MOL4" s="322"/>
      <c r="MOM4" s="322"/>
      <c r="MON4" s="322"/>
      <c r="MOO4" s="322"/>
      <c r="MOP4" s="322"/>
      <c r="MOQ4" s="322"/>
      <c r="MOR4" s="322"/>
      <c r="MOS4" s="322"/>
      <c r="MOT4" s="322"/>
      <c r="MOU4" s="322"/>
      <c r="MOV4" s="322"/>
      <c r="MOW4" s="322"/>
      <c r="MOX4" s="322"/>
      <c r="MOY4" s="322"/>
      <c r="MOZ4" s="322"/>
      <c r="MPA4" s="322"/>
      <c r="MPB4" s="322"/>
      <c r="MPC4" s="322"/>
      <c r="MPD4" s="322"/>
      <c r="MPE4" s="322"/>
      <c r="MPF4" s="322"/>
      <c r="MPG4" s="322"/>
      <c r="MPH4" s="322"/>
      <c r="MPI4" s="322"/>
      <c r="MPJ4" s="322"/>
      <c r="MPK4" s="322"/>
      <c r="MPL4" s="322"/>
      <c r="MPM4" s="322"/>
      <c r="MPN4" s="322"/>
      <c r="MPO4" s="322"/>
      <c r="MPP4" s="322"/>
      <c r="MPQ4" s="322"/>
      <c r="MPR4" s="322"/>
      <c r="MPS4" s="322"/>
      <c r="MPT4" s="322"/>
      <c r="MPU4" s="322"/>
      <c r="MPV4" s="322"/>
      <c r="MPW4" s="322"/>
      <c r="MPX4" s="322"/>
      <c r="MPY4" s="322"/>
      <c r="MPZ4" s="322"/>
      <c r="MQA4" s="322"/>
      <c r="MQB4" s="322"/>
      <c r="MQC4" s="322"/>
      <c r="MQD4" s="322"/>
      <c r="MQE4" s="322"/>
      <c r="MQF4" s="322"/>
      <c r="MQG4" s="322"/>
      <c r="MQH4" s="322"/>
      <c r="MQI4" s="322"/>
      <c r="MQJ4" s="322"/>
      <c r="MQK4" s="322"/>
      <c r="MQL4" s="322"/>
      <c r="MQM4" s="322"/>
      <c r="MQN4" s="322"/>
      <c r="MQO4" s="322"/>
      <c r="MQP4" s="322"/>
      <c r="MQQ4" s="322"/>
      <c r="MQR4" s="322"/>
      <c r="MQS4" s="322"/>
      <c r="MQT4" s="322"/>
      <c r="MQU4" s="322"/>
      <c r="MQV4" s="322"/>
      <c r="MQW4" s="322"/>
      <c r="MQX4" s="322"/>
      <c r="MQY4" s="322"/>
      <c r="MQZ4" s="322"/>
      <c r="MRA4" s="322"/>
      <c r="MRB4" s="322"/>
      <c r="MRC4" s="322"/>
      <c r="MRD4" s="322"/>
      <c r="MRE4" s="322"/>
      <c r="MRF4" s="322"/>
      <c r="MRG4" s="322"/>
      <c r="MRH4" s="322"/>
      <c r="MRI4" s="322"/>
      <c r="MRJ4" s="322"/>
      <c r="MRK4" s="322"/>
      <c r="MRL4" s="322"/>
      <c r="MRM4" s="322"/>
      <c r="MRN4" s="322"/>
      <c r="MRO4" s="322"/>
      <c r="MRP4" s="322"/>
      <c r="MRQ4" s="322"/>
      <c r="MRR4" s="322"/>
      <c r="MRS4" s="322"/>
      <c r="MRT4" s="322"/>
      <c r="MRU4" s="322"/>
      <c r="MRV4" s="322"/>
      <c r="MRW4" s="322"/>
      <c r="MRX4" s="322"/>
      <c r="MRY4" s="322"/>
      <c r="MRZ4" s="322"/>
      <c r="MSA4" s="322"/>
      <c r="MSB4" s="322"/>
      <c r="MSC4" s="322"/>
      <c r="MSD4" s="322"/>
      <c r="MSE4" s="322"/>
      <c r="MSF4" s="322"/>
      <c r="MSG4" s="322"/>
      <c r="MSH4" s="322"/>
      <c r="MSI4" s="322"/>
      <c r="MSJ4" s="322"/>
      <c r="MSK4" s="322"/>
      <c r="MSL4" s="322"/>
      <c r="MSM4" s="322"/>
      <c r="MSN4" s="322"/>
      <c r="MSO4" s="322"/>
      <c r="MSP4" s="322"/>
      <c r="MSQ4" s="322"/>
      <c r="MSR4" s="322"/>
      <c r="MSS4" s="322"/>
      <c r="MST4" s="322"/>
      <c r="MSU4" s="322"/>
      <c r="MSV4" s="322"/>
      <c r="MSW4" s="322"/>
      <c r="MSX4" s="322"/>
      <c r="MSY4" s="322"/>
      <c r="MSZ4" s="322"/>
      <c r="MTA4" s="322"/>
      <c r="MTB4" s="322"/>
      <c r="MTC4" s="322"/>
      <c r="MTD4" s="322"/>
      <c r="MTE4" s="322"/>
      <c r="MTF4" s="322"/>
      <c r="MTG4" s="322"/>
      <c r="MTH4" s="322"/>
      <c r="MTI4" s="322"/>
      <c r="MTJ4" s="322"/>
      <c r="MTK4" s="322"/>
      <c r="MTL4" s="322"/>
      <c r="MTM4" s="322"/>
      <c r="MTN4" s="322"/>
      <c r="MTO4" s="322"/>
      <c r="MTP4" s="322"/>
      <c r="MTQ4" s="322"/>
      <c r="MTR4" s="322"/>
      <c r="MTS4" s="322"/>
      <c r="MTT4" s="322"/>
      <c r="MTU4" s="322"/>
      <c r="MTV4" s="322"/>
      <c r="MTW4" s="322"/>
      <c r="MTX4" s="322"/>
      <c r="MTY4" s="322"/>
      <c r="MTZ4" s="322"/>
      <c r="MUA4" s="322"/>
      <c r="MUB4" s="322"/>
      <c r="MUC4" s="322"/>
      <c r="MUD4" s="322"/>
      <c r="MUE4" s="322"/>
      <c r="MUF4" s="322"/>
      <c r="MUG4" s="322"/>
      <c r="MUH4" s="322"/>
      <c r="MUI4" s="322"/>
      <c r="MUJ4" s="322"/>
      <c r="MUK4" s="322"/>
      <c r="MUL4" s="322"/>
      <c r="MUM4" s="322"/>
      <c r="MUN4" s="322"/>
      <c r="MUO4" s="322"/>
      <c r="MUP4" s="322"/>
      <c r="MUQ4" s="322"/>
      <c r="MUR4" s="322"/>
      <c r="MUS4" s="322"/>
      <c r="MUT4" s="322"/>
      <c r="MUU4" s="322"/>
      <c r="MUV4" s="322"/>
      <c r="MUW4" s="322"/>
      <c r="MUX4" s="322"/>
      <c r="MUY4" s="322"/>
      <c r="MUZ4" s="322"/>
      <c r="MVA4" s="322"/>
      <c r="MVB4" s="322"/>
      <c r="MVC4" s="322"/>
      <c r="MVD4" s="322"/>
      <c r="MVE4" s="322"/>
      <c r="MVF4" s="322"/>
      <c r="MVG4" s="322"/>
      <c r="MVH4" s="322"/>
      <c r="MVI4" s="322"/>
      <c r="MVJ4" s="322"/>
      <c r="MVK4" s="322"/>
      <c r="MVL4" s="322"/>
      <c r="MVM4" s="322"/>
      <c r="MVN4" s="322"/>
      <c r="MVO4" s="322"/>
      <c r="MVP4" s="322"/>
      <c r="MVQ4" s="322"/>
      <c r="MVR4" s="322"/>
      <c r="MVS4" s="322"/>
      <c r="MVT4" s="322"/>
      <c r="MVU4" s="322"/>
      <c r="MVV4" s="322"/>
      <c r="MVW4" s="322"/>
      <c r="MVX4" s="322"/>
      <c r="MVY4" s="322"/>
      <c r="MVZ4" s="322"/>
      <c r="MWA4" s="322"/>
      <c r="MWB4" s="322"/>
      <c r="MWC4" s="322"/>
      <c r="MWD4" s="322"/>
      <c r="MWE4" s="322"/>
      <c r="MWF4" s="322"/>
      <c r="MWG4" s="322"/>
      <c r="MWH4" s="322"/>
      <c r="MWI4" s="322"/>
      <c r="MWJ4" s="322"/>
      <c r="MWK4" s="322"/>
      <c r="MWL4" s="322"/>
      <c r="MWM4" s="322"/>
      <c r="MWN4" s="322"/>
      <c r="MWO4" s="322"/>
      <c r="MWP4" s="322"/>
      <c r="MWQ4" s="322"/>
      <c r="MWR4" s="322"/>
      <c r="MWS4" s="322"/>
      <c r="MWT4" s="322"/>
      <c r="MWU4" s="322"/>
      <c r="MWV4" s="322"/>
      <c r="MWW4" s="322"/>
      <c r="MWX4" s="322"/>
      <c r="MWY4" s="322"/>
      <c r="MWZ4" s="322"/>
      <c r="MXA4" s="322"/>
      <c r="MXB4" s="322"/>
      <c r="MXC4" s="322"/>
      <c r="MXD4" s="322"/>
      <c r="MXE4" s="322"/>
      <c r="MXF4" s="322"/>
      <c r="MXG4" s="322"/>
      <c r="MXH4" s="322"/>
      <c r="MXI4" s="322"/>
      <c r="MXJ4" s="322"/>
      <c r="MXK4" s="322"/>
      <c r="MXL4" s="322"/>
      <c r="MXM4" s="322"/>
      <c r="MXN4" s="322"/>
      <c r="MXO4" s="322"/>
      <c r="MXP4" s="322"/>
      <c r="MXQ4" s="322"/>
      <c r="MXR4" s="322"/>
      <c r="MXS4" s="322"/>
      <c r="MXT4" s="322"/>
      <c r="MXU4" s="322"/>
      <c r="MXV4" s="322"/>
      <c r="MXW4" s="322"/>
      <c r="MXX4" s="322"/>
      <c r="MXY4" s="322"/>
      <c r="MXZ4" s="322"/>
      <c r="MYA4" s="322"/>
      <c r="MYB4" s="322"/>
      <c r="MYC4" s="322"/>
      <c r="MYD4" s="322"/>
      <c r="MYE4" s="322"/>
      <c r="MYF4" s="322"/>
      <c r="MYG4" s="322"/>
      <c r="MYH4" s="322"/>
      <c r="MYI4" s="322"/>
      <c r="MYJ4" s="322"/>
      <c r="MYK4" s="322"/>
      <c r="MYL4" s="322"/>
      <c r="MYM4" s="322"/>
      <c r="MYN4" s="322"/>
      <c r="MYO4" s="322"/>
      <c r="MYP4" s="322"/>
      <c r="MYQ4" s="322"/>
      <c r="MYR4" s="322"/>
      <c r="MYS4" s="322"/>
      <c r="MYT4" s="322"/>
      <c r="MYU4" s="322"/>
      <c r="MYV4" s="322"/>
      <c r="MYW4" s="322"/>
      <c r="MYX4" s="322"/>
      <c r="MYY4" s="322"/>
      <c r="MYZ4" s="322"/>
      <c r="MZA4" s="322"/>
      <c r="MZB4" s="322"/>
      <c r="MZC4" s="322"/>
      <c r="MZD4" s="322"/>
      <c r="MZE4" s="322"/>
      <c r="MZF4" s="322"/>
      <c r="MZG4" s="322"/>
      <c r="MZH4" s="322"/>
      <c r="MZI4" s="322"/>
      <c r="MZJ4" s="322"/>
      <c r="MZK4" s="322"/>
      <c r="MZL4" s="322"/>
      <c r="MZM4" s="322"/>
      <c r="MZN4" s="322"/>
      <c r="MZO4" s="322"/>
      <c r="MZP4" s="322"/>
      <c r="MZQ4" s="322"/>
      <c r="MZR4" s="322"/>
      <c r="MZS4" s="322"/>
      <c r="MZT4" s="322"/>
      <c r="MZU4" s="322"/>
      <c r="MZV4" s="322"/>
      <c r="MZW4" s="322"/>
      <c r="MZX4" s="322"/>
      <c r="MZY4" s="322"/>
      <c r="MZZ4" s="322"/>
      <c r="NAA4" s="322"/>
      <c r="NAB4" s="322"/>
      <c r="NAC4" s="322"/>
      <c r="NAD4" s="322"/>
      <c r="NAE4" s="322"/>
      <c r="NAF4" s="322"/>
      <c r="NAG4" s="322"/>
      <c r="NAH4" s="322"/>
      <c r="NAI4" s="322"/>
      <c r="NAJ4" s="322"/>
      <c r="NAK4" s="322"/>
      <c r="NAL4" s="322"/>
      <c r="NAM4" s="322"/>
      <c r="NAN4" s="322"/>
      <c r="NAO4" s="322"/>
      <c r="NAP4" s="322"/>
      <c r="NAQ4" s="322"/>
      <c r="NAR4" s="322"/>
      <c r="NAS4" s="322"/>
      <c r="NAT4" s="322"/>
      <c r="NAU4" s="322"/>
      <c r="NAV4" s="322"/>
      <c r="NAW4" s="322"/>
      <c r="NAX4" s="322"/>
      <c r="NAY4" s="322"/>
      <c r="NAZ4" s="322"/>
      <c r="NBA4" s="322"/>
      <c r="NBB4" s="322"/>
      <c r="NBC4" s="322"/>
      <c r="NBD4" s="322"/>
      <c r="NBE4" s="322"/>
      <c r="NBF4" s="322"/>
      <c r="NBG4" s="322"/>
      <c r="NBH4" s="322"/>
      <c r="NBI4" s="322"/>
      <c r="NBJ4" s="322"/>
      <c r="NBK4" s="322"/>
      <c r="NBL4" s="322"/>
      <c r="NBM4" s="322"/>
      <c r="NBN4" s="322"/>
      <c r="NBO4" s="322"/>
      <c r="NBP4" s="322"/>
      <c r="NBQ4" s="322"/>
      <c r="NBR4" s="322"/>
      <c r="NBS4" s="322"/>
      <c r="NBT4" s="322"/>
      <c r="NBU4" s="322"/>
      <c r="NBV4" s="322"/>
      <c r="NBW4" s="322"/>
      <c r="NBX4" s="322"/>
      <c r="NBY4" s="322"/>
      <c r="NBZ4" s="322"/>
      <c r="NCA4" s="322"/>
      <c r="NCB4" s="322"/>
      <c r="NCC4" s="322"/>
      <c r="NCD4" s="322"/>
      <c r="NCE4" s="322"/>
      <c r="NCF4" s="322"/>
      <c r="NCG4" s="322"/>
      <c r="NCH4" s="322"/>
      <c r="NCI4" s="322"/>
      <c r="NCJ4" s="322"/>
      <c r="NCK4" s="322"/>
      <c r="NCL4" s="322"/>
      <c r="NCM4" s="322"/>
      <c r="NCN4" s="322"/>
      <c r="NCO4" s="322"/>
      <c r="NCP4" s="322"/>
      <c r="NCQ4" s="322"/>
      <c r="NCR4" s="322"/>
      <c r="NCS4" s="322"/>
      <c r="NCT4" s="322"/>
      <c r="NCU4" s="322"/>
      <c r="NCV4" s="322"/>
      <c r="NCW4" s="322"/>
      <c r="NCX4" s="322"/>
      <c r="NCY4" s="322"/>
      <c r="NCZ4" s="322"/>
      <c r="NDA4" s="322"/>
      <c r="NDB4" s="322"/>
      <c r="NDC4" s="322"/>
      <c r="NDD4" s="322"/>
      <c r="NDE4" s="322"/>
      <c r="NDF4" s="322"/>
      <c r="NDG4" s="322"/>
      <c r="NDH4" s="322"/>
      <c r="NDI4" s="322"/>
      <c r="NDJ4" s="322"/>
      <c r="NDK4" s="322"/>
      <c r="NDL4" s="322"/>
      <c r="NDM4" s="322"/>
      <c r="NDN4" s="322"/>
      <c r="NDO4" s="322"/>
      <c r="NDP4" s="322"/>
      <c r="NDQ4" s="322"/>
      <c r="NDR4" s="322"/>
      <c r="NDS4" s="322"/>
      <c r="NDT4" s="322"/>
      <c r="NDU4" s="322"/>
      <c r="NDV4" s="322"/>
      <c r="NDW4" s="322"/>
      <c r="NDX4" s="322"/>
      <c r="NDY4" s="322"/>
      <c r="NDZ4" s="322"/>
      <c r="NEA4" s="322"/>
      <c r="NEB4" s="322"/>
      <c r="NEC4" s="322"/>
      <c r="NED4" s="322"/>
      <c r="NEE4" s="322"/>
      <c r="NEF4" s="322"/>
      <c r="NEG4" s="322"/>
      <c r="NEH4" s="322"/>
      <c r="NEI4" s="322"/>
      <c r="NEJ4" s="322"/>
      <c r="NEK4" s="322"/>
      <c r="NEL4" s="322"/>
      <c r="NEM4" s="322"/>
      <c r="NEN4" s="322"/>
      <c r="NEO4" s="322"/>
      <c r="NEP4" s="322"/>
      <c r="NEQ4" s="322"/>
      <c r="NER4" s="322"/>
      <c r="NES4" s="322"/>
      <c r="NET4" s="322"/>
      <c r="NEU4" s="322"/>
      <c r="NEV4" s="322"/>
      <c r="NEW4" s="322"/>
      <c r="NEX4" s="322"/>
      <c r="NEY4" s="322"/>
      <c r="NEZ4" s="322"/>
      <c r="NFA4" s="322"/>
      <c r="NFB4" s="322"/>
      <c r="NFC4" s="322"/>
      <c r="NFD4" s="322"/>
      <c r="NFE4" s="322"/>
      <c r="NFF4" s="322"/>
      <c r="NFG4" s="322"/>
      <c r="NFH4" s="322"/>
      <c r="NFI4" s="322"/>
      <c r="NFJ4" s="322"/>
      <c r="NFK4" s="322"/>
      <c r="NFL4" s="322"/>
      <c r="NFM4" s="322"/>
      <c r="NFN4" s="322"/>
      <c r="NFO4" s="322"/>
      <c r="NFP4" s="322"/>
      <c r="NFQ4" s="322"/>
      <c r="NFR4" s="322"/>
      <c r="NFS4" s="322"/>
      <c r="NFT4" s="322"/>
      <c r="NFU4" s="322"/>
      <c r="NFV4" s="322"/>
      <c r="NFW4" s="322"/>
      <c r="NFX4" s="322"/>
      <c r="NFY4" s="322"/>
      <c r="NFZ4" s="322"/>
      <c r="NGA4" s="322"/>
      <c r="NGB4" s="322"/>
      <c r="NGC4" s="322"/>
      <c r="NGD4" s="322"/>
      <c r="NGE4" s="322"/>
      <c r="NGF4" s="322"/>
      <c r="NGG4" s="322"/>
      <c r="NGH4" s="322"/>
      <c r="NGI4" s="322"/>
      <c r="NGJ4" s="322"/>
      <c r="NGK4" s="322"/>
      <c r="NGL4" s="322"/>
      <c r="NGM4" s="322"/>
      <c r="NGN4" s="322"/>
      <c r="NGO4" s="322"/>
      <c r="NGP4" s="322"/>
      <c r="NGQ4" s="322"/>
      <c r="NGR4" s="322"/>
      <c r="NGS4" s="322"/>
      <c r="NGT4" s="322"/>
      <c r="NGU4" s="322"/>
      <c r="NGV4" s="322"/>
      <c r="NGW4" s="322"/>
      <c r="NGX4" s="322"/>
      <c r="NGY4" s="322"/>
      <c r="NGZ4" s="322"/>
      <c r="NHA4" s="322"/>
      <c r="NHB4" s="322"/>
      <c r="NHC4" s="322"/>
      <c r="NHD4" s="322"/>
      <c r="NHE4" s="322"/>
      <c r="NHF4" s="322"/>
      <c r="NHG4" s="322"/>
      <c r="NHH4" s="322"/>
      <c r="NHI4" s="322"/>
      <c r="NHJ4" s="322"/>
      <c r="NHK4" s="322"/>
      <c r="NHL4" s="322"/>
      <c r="NHM4" s="322"/>
      <c r="NHN4" s="322"/>
      <c r="NHO4" s="322"/>
      <c r="NHP4" s="322"/>
      <c r="NHQ4" s="322"/>
      <c r="NHR4" s="322"/>
      <c r="NHS4" s="322"/>
      <c r="NHT4" s="322"/>
      <c r="NHU4" s="322"/>
      <c r="NHV4" s="322"/>
      <c r="NHW4" s="322"/>
      <c r="NHX4" s="322"/>
      <c r="NHY4" s="322"/>
      <c r="NHZ4" s="322"/>
      <c r="NIA4" s="322"/>
      <c r="NIB4" s="322"/>
      <c r="NIC4" s="322"/>
      <c r="NID4" s="322"/>
      <c r="NIE4" s="322"/>
      <c r="NIF4" s="322"/>
      <c r="NIG4" s="322"/>
      <c r="NIH4" s="322"/>
      <c r="NII4" s="322"/>
      <c r="NIJ4" s="322"/>
      <c r="NIK4" s="322"/>
      <c r="NIL4" s="322"/>
      <c r="NIM4" s="322"/>
      <c r="NIN4" s="322"/>
      <c r="NIO4" s="322"/>
      <c r="NIP4" s="322"/>
      <c r="NIQ4" s="322"/>
      <c r="NIR4" s="322"/>
      <c r="NIS4" s="322"/>
      <c r="NIT4" s="322"/>
      <c r="NIU4" s="322"/>
      <c r="NIV4" s="322"/>
      <c r="NIW4" s="322"/>
      <c r="NIX4" s="322"/>
      <c r="NIY4" s="322"/>
      <c r="NIZ4" s="322"/>
      <c r="NJA4" s="322"/>
      <c r="NJB4" s="322"/>
      <c r="NJC4" s="322"/>
      <c r="NJD4" s="322"/>
      <c r="NJE4" s="322"/>
      <c r="NJF4" s="322"/>
      <c r="NJG4" s="322"/>
      <c r="NJH4" s="322"/>
      <c r="NJI4" s="322"/>
      <c r="NJJ4" s="322"/>
      <c r="NJK4" s="322"/>
      <c r="NJL4" s="322"/>
      <c r="NJM4" s="322"/>
      <c r="NJN4" s="322"/>
      <c r="NJO4" s="322"/>
      <c r="NJP4" s="322"/>
      <c r="NJQ4" s="322"/>
      <c r="NJR4" s="322"/>
      <c r="NJS4" s="322"/>
      <c r="NJT4" s="322"/>
      <c r="NJU4" s="322"/>
      <c r="NJV4" s="322"/>
      <c r="NJW4" s="322"/>
      <c r="NJX4" s="322"/>
      <c r="NJY4" s="322"/>
      <c r="NJZ4" s="322"/>
      <c r="NKA4" s="322"/>
      <c r="NKB4" s="322"/>
      <c r="NKC4" s="322"/>
      <c r="NKD4" s="322"/>
      <c r="NKE4" s="322"/>
      <c r="NKF4" s="322"/>
      <c r="NKG4" s="322"/>
      <c r="NKH4" s="322"/>
      <c r="NKI4" s="322"/>
      <c r="NKJ4" s="322"/>
      <c r="NKK4" s="322"/>
      <c r="NKL4" s="322"/>
      <c r="NKM4" s="322"/>
      <c r="NKN4" s="322"/>
      <c r="NKO4" s="322"/>
      <c r="NKP4" s="322"/>
      <c r="NKQ4" s="322"/>
      <c r="NKR4" s="322"/>
      <c r="NKS4" s="322"/>
      <c r="NKT4" s="322"/>
      <c r="NKU4" s="322"/>
      <c r="NKV4" s="322"/>
      <c r="NKW4" s="322"/>
      <c r="NKX4" s="322"/>
      <c r="NKY4" s="322"/>
      <c r="NKZ4" s="322"/>
      <c r="NLA4" s="322"/>
      <c r="NLB4" s="322"/>
      <c r="NLC4" s="322"/>
      <c r="NLD4" s="322"/>
      <c r="NLE4" s="322"/>
      <c r="NLF4" s="322"/>
      <c r="NLG4" s="322"/>
      <c r="NLH4" s="322"/>
      <c r="NLI4" s="322"/>
      <c r="NLJ4" s="322"/>
      <c r="NLK4" s="322"/>
      <c r="NLL4" s="322"/>
      <c r="NLM4" s="322"/>
      <c r="NLN4" s="322"/>
      <c r="NLO4" s="322"/>
      <c r="NLP4" s="322"/>
      <c r="NLQ4" s="322"/>
      <c r="NLR4" s="322"/>
      <c r="NLS4" s="322"/>
      <c r="NLT4" s="322"/>
      <c r="NLU4" s="322"/>
      <c r="NLV4" s="322"/>
      <c r="NLW4" s="322"/>
      <c r="NLX4" s="322"/>
      <c r="NLY4" s="322"/>
      <c r="NLZ4" s="322"/>
      <c r="NMA4" s="322"/>
      <c r="NMB4" s="322"/>
      <c r="NMC4" s="322"/>
      <c r="NMD4" s="322"/>
      <c r="NME4" s="322"/>
      <c r="NMF4" s="322"/>
      <c r="NMG4" s="322"/>
      <c r="NMH4" s="322"/>
      <c r="NMI4" s="322"/>
      <c r="NMJ4" s="322"/>
      <c r="NMK4" s="322"/>
      <c r="NML4" s="322"/>
      <c r="NMM4" s="322"/>
      <c r="NMN4" s="322"/>
      <c r="NMO4" s="322"/>
      <c r="NMP4" s="322"/>
      <c r="NMQ4" s="322"/>
      <c r="NMR4" s="322"/>
      <c r="NMS4" s="322"/>
      <c r="NMT4" s="322"/>
      <c r="NMU4" s="322"/>
      <c r="NMV4" s="322"/>
      <c r="NMW4" s="322"/>
      <c r="NMX4" s="322"/>
      <c r="NMY4" s="322"/>
      <c r="NMZ4" s="322"/>
      <c r="NNA4" s="322"/>
      <c r="NNB4" s="322"/>
      <c r="NNC4" s="322"/>
      <c r="NND4" s="322"/>
      <c r="NNE4" s="322"/>
      <c r="NNF4" s="322"/>
      <c r="NNG4" s="322"/>
      <c r="NNH4" s="322"/>
      <c r="NNI4" s="322"/>
      <c r="NNJ4" s="322"/>
      <c r="NNK4" s="322"/>
      <c r="NNL4" s="322"/>
      <c r="NNM4" s="322"/>
      <c r="NNN4" s="322"/>
      <c r="NNO4" s="322"/>
      <c r="NNP4" s="322"/>
      <c r="NNQ4" s="322"/>
      <c r="NNR4" s="322"/>
      <c r="NNS4" s="322"/>
      <c r="NNT4" s="322"/>
      <c r="NNU4" s="322"/>
      <c r="NNV4" s="322"/>
      <c r="NNW4" s="322"/>
      <c r="NNX4" s="322"/>
      <c r="NNY4" s="322"/>
      <c r="NNZ4" s="322"/>
      <c r="NOA4" s="322"/>
      <c r="NOB4" s="322"/>
      <c r="NOC4" s="322"/>
      <c r="NOD4" s="322"/>
      <c r="NOE4" s="322"/>
      <c r="NOF4" s="322"/>
      <c r="NOG4" s="322"/>
      <c r="NOH4" s="322"/>
      <c r="NOI4" s="322"/>
      <c r="NOJ4" s="322"/>
      <c r="NOK4" s="322"/>
      <c r="NOL4" s="322"/>
      <c r="NOM4" s="322"/>
      <c r="NON4" s="322"/>
      <c r="NOO4" s="322"/>
      <c r="NOP4" s="322"/>
      <c r="NOQ4" s="322"/>
      <c r="NOR4" s="322"/>
      <c r="NOS4" s="322"/>
      <c r="NOT4" s="322"/>
      <c r="NOU4" s="322"/>
      <c r="NOV4" s="322"/>
      <c r="NOW4" s="322"/>
      <c r="NOX4" s="322"/>
      <c r="NOY4" s="322"/>
      <c r="NOZ4" s="322"/>
      <c r="NPA4" s="322"/>
      <c r="NPB4" s="322"/>
      <c r="NPC4" s="322"/>
      <c r="NPD4" s="322"/>
      <c r="NPE4" s="322"/>
      <c r="NPF4" s="322"/>
      <c r="NPG4" s="322"/>
      <c r="NPH4" s="322"/>
      <c r="NPI4" s="322"/>
      <c r="NPJ4" s="322"/>
      <c r="NPK4" s="322"/>
      <c r="NPL4" s="322"/>
      <c r="NPM4" s="322"/>
      <c r="NPN4" s="322"/>
      <c r="NPO4" s="322"/>
      <c r="NPP4" s="322"/>
      <c r="NPQ4" s="322"/>
      <c r="NPR4" s="322"/>
      <c r="NPS4" s="322"/>
      <c r="NPT4" s="322"/>
      <c r="NPU4" s="322"/>
      <c r="NPV4" s="322"/>
      <c r="NPW4" s="322"/>
      <c r="NPX4" s="322"/>
      <c r="NPY4" s="322"/>
      <c r="NPZ4" s="322"/>
      <c r="NQA4" s="322"/>
      <c r="NQB4" s="322"/>
      <c r="NQC4" s="322"/>
      <c r="NQD4" s="322"/>
      <c r="NQE4" s="322"/>
      <c r="NQF4" s="322"/>
      <c r="NQG4" s="322"/>
      <c r="NQH4" s="322"/>
      <c r="NQI4" s="322"/>
      <c r="NQJ4" s="322"/>
      <c r="NQK4" s="322"/>
      <c r="NQL4" s="322"/>
      <c r="NQM4" s="322"/>
      <c r="NQN4" s="322"/>
      <c r="NQO4" s="322"/>
      <c r="NQP4" s="322"/>
      <c r="NQQ4" s="322"/>
      <c r="NQR4" s="322"/>
      <c r="NQS4" s="322"/>
      <c r="NQT4" s="322"/>
      <c r="NQU4" s="322"/>
      <c r="NQV4" s="322"/>
      <c r="NQW4" s="322"/>
      <c r="NQX4" s="322"/>
      <c r="NQY4" s="322"/>
      <c r="NQZ4" s="322"/>
      <c r="NRA4" s="322"/>
      <c r="NRB4" s="322"/>
      <c r="NRC4" s="322"/>
      <c r="NRD4" s="322"/>
      <c r="NRE4" s="322"/>
      <c r="NRF4" s="322"/>
      <c r="NRG4" s="322"/>
      <c r="NRH4" s="322"/>
      <c r="NRI4" s="322"/>
      <c r="NRJ4" s="322"/>
      <c r="NRK4" s="322"/>
      <c r="NRL4" s="322"/>
      <c r="NRM4" s="322"/>
      <c r="NRN4" s="322"/>
      <c r="NRO4" s="322"/>
      <c r="NRP4" s="322"/>
      <c r="NRQ4" s="322"/>
      <c r="NRR4" s="322"/>
      <c r="NRS4" s="322"/>
      <c r="NRT4" s="322"/>
      <c r="NRU4" s="322"/>
      <c r="NRV4" s="322"/>
      <c r="NRW4" s="322"/>
      <c r="NRX4" s="322"/>
      <c r="NRY4" s="322"/>
      <c r="NRZ4" s="322"/>
      <c r="NSA4" s="322"/>
      <c r="NSB4" s="322"/>
      <c r="NSC4" s="322"/>
      <c r="NSD4" s="322"/>
      <c r="NSE4" s="322"/>
      <c r="NSF4" s="322"/>
      <c r="NSG4" s="322"/>
      <c r="NSH4" s="322"/>
      <c r="NSI4" s="322"/>
      <c r="NSJ4" s="322"/>
      <c r="NSK4" s="322"/>
      <c r="NSL4" s="322"/>
      <c r="NSM4" s="322"/>
      <c r="NSN4" s="322"/>
      <c r="NSO4" s="322"/>
      <c r="NSP4" s="322"/>
      <c r="NSQ4" s="322"/>
      <c r="NSR4" s="322"/>
      <c r="NSS4" s="322"/>
      <c r="NST4" s="322"/>
      <c r="NSU4" s="322"/>
      <c r="NSV4" s="322"/>
      <c r="NSW4" s="322"/>
      <c r="NSX4" s="322"/>
      <c r="NSY4" s="322"/>
      <c r="NSZ4" s="322"/>
      <c r="NTA4" s="322"/>
      <c r="NTB4" s="322"/>
      <c r="NTC4" s="322"/>
      <c r="NTD4" s="322"/>
      <c r="NTE4" s="322"/>
      <c r="NTF4" s="322"/>
      <c r="NTG4" s="322"/>
      <c r="NTH4" s="322"/>
      <c r="NTI4" s="322"/>
      <c r="NTJ4" s="322"/>
      <c r="NTK4" s="322"/>
      <c r="NTL4" s="322"/>
      <c r="NTM4" s="322"/>
      <c r="NTN4" s="322"/>
      <c r="NTO4" s="322"/>
      <c r="NTP4" s="322"/>
      <c r="NTQ4" s="322"/>
      <c r="NTR4" s="322"/>
      <c r="NTS4" s="322"/>
      <c r="NTT4" s="322"/>
      <c r="NTU4" s="322"/>
      <c r="NTV4" s="322"/>
      <c r="NTW4" s="322"/>
      <c r="NTX4" s="322"/>
      <c r="NTY4" s="322"/>
      <c r="NTZ4" s="322"/>
      <c r="NUA4" s="322"/>
      <c r="NUB4" s="322"/>
      <c r="NUC4" s="322"/>
      <c r="NUD4" s="322"/>
      <c r="NUE4" s="322"/>
      <c r="NUF4" s="322"/>
      <c r="NUG4" s="322"/>
      <c r="NUH4" s="322"/>
      <c r="NUI4" s="322"/>
      <c r="NUJ4" s="322"/>
      <c r="NUK4" s="322"/>
      <c r="NUL4" s="322"/>
      <c r="NUM4" s="322"/>
      <c r="NUN4" s="322"/>
      <c r="NUO4" s="322"/>
      <c r="NUP4" s="322"/>
      <c r="NUQ4" s="322"/>
      <c r="NUR4" s="322"/>
      <c r="NUS4" s="322"/>
      <c r="NUT4" s="322"/>
      <c r="NUU4" s="322"/>
      <c r="NUV4" s="322"/>
      <c r="NUW4" s="322"/>
      <c r="NUX4" s="322"/>
      <c r="NUY4" s="322"/>
      <c r="NUZ4" s="322"/>
      <c r="NVA4" s="322"/>
      <c r="NVB4" s="322"/>
      <c r="NVC4" s="322"/>
      <c r="NVD4" s="322"/>
      <c r="NVE4" s="322"/>
      <c r="NVF4" s="322"/>
      <c r="NVG4" s="322"/>
      <c r="NVH4" s="322"/>
      <c r="NVI4" s="322"/>
      <c r="NVJ4" s="322"/>
      <c r="NVK4" s="322"/>
      <c r="NVL4" s="322"/>
      <c r="NVM4" s="322"/>
      <c r="NVN4" s="322"/>
      <c r="NVO4" s="322"/>
      <c r="NVP4" s="322"/>
      <c r="NVQ4" s="322"/>
      <c r="NVR4" s="322"/>
      <c r="NVS4" s="322"/>
      <c r="NVT4" s="322"/>
      <c r="NVU4" s="322"/>
      <c r="NVV4" s="322"/>
      <c r="NVW4" s="322"/>
      <c r="NVX4" s="322"/>
      <c r="NVY4" s="322"/>
      <c r="NVZ4" s="322"/>
      <c r="NWA4" s="322"/>
      <c r="NWB4" s="322"/>
      <c r="NWC4" s="322"/>
      <c r="NWD4" s="322"/>
      <c r="NWE4" s="322"/>
      <c r="NWF4" s="322"/>
      <c r="NWG4" s="322"/>
      <c r="NWH4" s="322"/>
      <c r="NWI4" s="322"/>
      <c r="NWJ4" s="322"/>
      <c r="NWK4" s="322"/>
      <c r="NWL4" s="322"/>
      <c r="NWM4" s="322"/>
      <c r="NWN4" s="322"/>
      <c r="NWO4" s="322"/>
      <c r="NWP4" s="322"/>
      <c r="NWQ4" s="322"/>
      <c r="NWR4" s="322"/>
      <c r="NWS4" s="322"/>
      <c r="NWT4" s="322"/>
      <c r="NWU4" s="322"/>
      <c r="NWV4" s="322"/>
      <c r="NWW4" s="322"/>
      <c r="NWX4" s="322"/>
      <c r="NWY4" s="322"/>
      <c r="NWZ4" s="322"/>
      <c r="NXA4" s="322"/>
      <c r="NXB4" s="322"/>
      <c r="NXC4" s="322"/>
      <c r="NXD4" s="322"/>
      <c r="NXE4" s="322"/>
      <c r="NXF4" s="322"/>
      <c r="NXG4" s="322"/>
      <c r="NXH4" s="322"/>
      <c r="NXI4" s="322"/>
      <c r="NXJ4" s="322"/>
      <c r="NXK4" s="322"/>
      <c r="NXL4" s="322"/>
      <c r="NXM4" s="322"/>
      <c r="NXN4" s="322"/>
      <c r="NXO4" s="322"/>
      <c r="NXP4" s="322"/>
      <c r="NXQ4" s="322"/>
      <c r="NXR4" s="322"/>
      <c r="NXS4" s="322"/>
      <c r="NXT4" s="322"/>
      <c r="NXU4" s="322"/>
      <c r="NXV4" s="322"/>
      <c r="NXW4" s="322"/>
      <c r="NXX4" s="322"/>
      <c r="NXY4" s="322"/>
      <c r="NXZ4" s="322"/>
      <c r="NYA4" s="322"/>
      <c r="NYB4" s="322"/>
      <c r="NYC4" s="322"/>
      <c r="NYD4" s="322"/>
      <c r="NYE4" s="322"/>
      <c r="NYF4" s="322"/>
      <c r="NYG4" s="322"/>
      <c r="NYH4" s="322"/>
      <c r="NYI4" s="322"/>
      <c r="NYJ4" s="322"/>
      <c r="NYK4" s="322"/>
      <c r="NYL4" s="322"/>
      <c r="NYM4" s="322"/>
      <c r="NYN4" s="322"/>
      <c r="NYO4" s="322"/>
      <c r="NYP4" s="322"/>
      <c r="NYQ4" s="322"/>
      <c r="NYR4" s="322"/>
      <c r="NYS4" s="322"/>
      <c r="NYT4" s="322"/>
      <c r="NYU4" s="322"/>
      <c r="NYV4" s="322"/>
      <c r="NYW4" s="322"/>
      <c r="NYX4" s="322"/>
      <c r="NYY4" s="322"/>
      <c r="NYZ4" s="322"/>
      <c r="NZA4" s="322"/>
      <c r="NZB4" s="322"/>
      <c r="NZC4" s="322"/>
      <c r="NZD4" s="322"/>
      <c r="NZE4" s="322"/>
      <c r="NZF4" s="322"/>
      <c r="NZG4" s="322"/>
      <c r="NZH4" s="322"/>
      <c r="NZI4" s="322"/>
      <c r="NZJ4" s="322"/>
      <c r="NZK4" s="322"/>
      <c r="NZL4" s="322"/>
      <c r="NZM4" s="322"/>
      <c r="NZN4" s="322"/>
      <c r="NZO4" s="322"/>
      <c r="NZP4" s="322"/>
      <c r="NZQ4" s="322"/>
      <c r="NZR4" s="322"/>
      <c r="NZS4" s="322"/>
      <c r="NZT4" s="322"/>
      <c r="NZU4" s="322"/>
      <c r="NZV4" s="322"/>
      <c r="NZW4" s="322"/>
      <c r="NZX4" s="322"/>
      <c r="NZY4" s="322"/>
      <c r="NZZ4" s="322"/>
      <c r="OAA4" s="322"/>
      <c r="OAB4" s="322"/>
      <c r="OAC4" s="322"/>
      <c r="OAD4" s="322"/>
      <c r="OAE4" s="322"/>
      <c r="OAF4" s="322"/>
      <c r="OAG4" s="322"/>
      <c r="OAH4" s="322"/>
      <c r="OAI4" s="322"/>
      <c r="OAJ4" s="322"/>
      <c r="OAK4" s="322"/>
      <c r="OAL4" s="322"/>
      <c r="OAM4" s="322"/>
      <c r="OAN4" s="322"/>
      <c r="OAO4" s="322"/>
      <c r="OAP4" s="322"/>
      <c r="OAQ4" s="322"/>
      <c r="OAR4" s="322"/>
      <c r="OAS4" s="322"/>
      <c r="OAT4" s="322"/>
      <c r="OAU4" s="322"/>
      <c r="OAV4" s="322"/>
      <c r="OAW4" s="322"/>
      <c r="OAX4" s="322"/>
      <c r="OAY4" s="322"/>
      <c r="OAZ4" s="322"/>
      <c r="OBA4" s="322"/>
      <c r="OBB4" s="322"/>
      <c r="OBC4" s="322"/>
      <c r="OBD4" s="322"/>
      <c r="OBE4" s="322"/>
      <c r="OBF4" s="322"/>
      <c r="OBG4" s="322"/>
      <c r="OBH4" s="322"/>
      <c r="OBI4" s="322"/>
      <c r="OBJ4" s="322"/>
      <c r="OBK4" s="322"/>
      <c r="OBL4" s="322"/>
      <c r="OBM4" s="322"/>
      <c r="OBN4" s="322"/>
      <c r="OBO4" s="322"/>
      <c r="OBP4" s="322"/>
      <c r="OBQ4" s="322"/>
      <c r="OBR4" s="322"/>
      <c r="OBS4" s="322"/>
      <c r="OBT4" s="322"/>
      <c r="OBU4" s="322"/>
      <c r="OBV4" s="322"/>
      <c r="OBW4" s="322"/>
      <c r="OBX4" s="322"/>
      <c r="OBY4" s="322"/>
      <c r="OBZ4" s="322"/>
      <c r="OCA4" s="322"/>
      <c r="OCB4" s="322"/>
      <c r="OCC4" s="322"/>
      <c r="OCD4" s="322"/>
      <c r="OCE4" s="322"/>
      <c r="OCF4" s="322"/>
      <c r="OCG4" s="322"/>
      <c r="OCH4" s="322"/>
      <c r="OCI4" s="322"/>
      <c r="OCJ4" s="322"/>
      <c r="OCK4" s="322"/>
      <c r="OCL4" s="322"/>
      <c r="OCM4" s="322"/>
      <c r="OCN4" s="322"/>
      <c r="OCO4" s="322"/>
      <c r="OCP4" s="322"/>
      <c r="OCQ4" s="322"/>
      <c r="OCR4" s="322"/>
      <c r="OCS4" s="322"/>
      <c r="OCT4" s="322"/>
      <c r="OCU4" s="322"/>
      <c r="OCV4" s="322"/>
      <c r="OCW4" s="322"/>
      <c r="OCX4" s="322"/>
      <c r="OCY4" s="322"/>
      <c r="OCZ4" s="322"/>
      <c r="ODA4" s="322"/>
      <c r="ODB4" s="322"/>
      <c r="ODC4" s="322"/>
      <c r="ODD4" s="322"/>
      <c r="ODE4" s="322"/>
      <c r="ODF4" s="322"/>
      <c r="ODG4" s="322"/>
      <c r="ODH4" s="322"/>
      <c r="ODI4" s="322"/>
      <c r="ODJ4" s="322"/>
      <c r="ODK4" s="322"/>
      <c r="ODL4" s="322"/>
      <c r="ODM4" s="322"/>
      <c r="ODN4" s="322"/>
      <c r="ODO4" s="322"/>
      <c r="ODP4" s="322"/>
      <c r="ODQ4" s="322"/>
      <c r="ODR4" s="322"/>
      <c r="ODS4" s="322"/>
      <c r="ODT4" s="322"/>
      <c r="ODU4" s="322"/>
      <c r="ODV4" s="322"/>
      <c r="ODW4" s="322"/>
      <c r="ODX4" s="322"/>
      <c r="ODY4" s="322"/>
      <c r="ODZ4" s="322"/>
      <c r="OEA4" s="322"/>
      <c r="OEB4" s="322"/>
      <c r="OEC4" s="322"/>
      <c r="OED4" s="322"/>
      <c r="OEE4" s="322"/>
      <c r="OEF4" s="322"/>
      <c r="OEG4" s="322"/>
      <c r="OEH4" s="322"/>
      <c r="OEI4" s="322"/>
      <c r="OEJ4" s="322"/>
      <c r="OEK4" s="322"/>
      <c r="OEL4" s="322"/>
      <c r="OEM4" s="322"/>
      <c r="OEN4" s="322"/>
      <c r="OEO4" s="322"/>
      <c r="OEP4" s="322"/>
      <c r="OEQ4" s="322"/>
      <c r="OER4" s="322"/>
      <c r="OES4" s="322"/>
      <c r="OET4" s="322"/>
      <c r="OEU4" s="322"/>
      <c r="OEV4" s="322"/>
      <c r="OEW4" s="322"/>
      <c r="OEX4" s="322"/>
      <c r="OEY4" s="322"/>
      <c r="OEZ4" s="322"/>
      <c r="OFA4" s="322"/>
      <c r="OFB4" s="322"/>
      <c r="OFC4" s="322"/>
      <c r="OFD4" s="322"/>
      <c r="OFE4" s="322"/>
      <c r="OFF4" s="322"/>
      <c r="OFG4" s="322"/>
      <c r="OFH4" s="322"/>
      <c r="OFI4" s="322"/>
      <c r="OFJ4" s="322"/>
      <c r="OFK4" s="322"/>
      <c r="OFL4" s="322"/>
      <c r="OFM4" s="322"/>
      <c r="OFN4" s="322"/>
      <c r="OFO4" s="322"/>
      <c r="OFP4" s="322"/>
      <c r="OFQ4" s="322"/>
      <c r="OFR4" s="322"/>
      <c r="OFS4" s="322"/>
      <c r="OFT4" s="322"/>
      <c r="OFU4" s="322"/>
      <c r="OFV4" s="322"/>
      <c r="OFW4" s="322"/>
      <c r="OFX4" s="322"/>
      <c r="OFY4" s="322"/>
      <c r="OFZ4" s="322"/>
      <c r="OGA4" s="322"/>
      <c r="OGB4" s="322"/>
      <c r="OGC4" s="322"/>
      <c r="OGD4" s="322"/>
      <c r="OGE4" s="322"/>
      <c r="OGF4" s="322"/>
      <c r="OGG4" s="322"/>
      <c r="OGH4" s="322"/>
      <c r="OGI4" s="322"/>
      <c r="OGJ4" s="322"/>
      <c r="OGK4" s="322"/>
      <c r="OGL4" s="322"/>
      <c r="OGM4" s="322"/>
      <c r="OGN4" s="322"/>
      <c r="OGO4" s="322"/>
      <c r="OGP4" s="322"/>
      <c r="OGQ4" s="322"/>
      <c r="OGR4" s="322"/>
      <c r="OGS4" s="322"/>
      <c r="OGT4" s="322"/>
      <c r="OGU4" s="322"/>
      <c r="OGV4" s="322"/>
      <c r="OGW4" s="322"/>
      <c r="OGX4" s="322"/>
      <c r="OGY4" s="322"/>
      <c r="OGZ4" s="322"/>
      <c r="OHA4" s="322"/>
      <c r="OHB4" s="322"/>
      <c r="OHC4" s="322"/>
      <c r="OHD4" s="322"/>
      <c r="OHE4" s="322"/>
      <c r="OHF4" s="322"/>
      <c r="OHG4" s="322"/>
      <c r="OHH4" s="322"/>
      <c r="OHI4" s="322"/>
      <c r="OHJ4" s="322"/>
      <c r="OHK4" s="322"/>
      <c r="OHL4" s="322"/>
      <c r="OHM4" s="322"/>
      <c r="OHN4" s="322"/>
      <c r="OHO4" s="322"/>
      <c r="OHP4" s="322"/>
      <c r="OHQ4" s="322"/>
      <c r="OHR4" s="322"/>
      <c r="OHS4" s="322"/>
      <c r="OHT4" s="322"/>
      <c r="OHU4" s="322"/>
      <c r="OHV4" s="322"/>
      <c r="OHW4" s="322"/>
      <c r="OHX4" s="322"/>
      <c r="OHY4" s="322"/>
      <c r="OHZ4" s="322"/>
      <c r="OIA4" s="322"/>
      <c r="OIB4" s="322"/>
      <c r="OIC4" s="322"/>
      <c r="OID4" s="322"/>
      <c r="OIE4" s="322"/>
      <c r="OIF4" s="322"/>
      <c r="OIG4" s="322"/>
      <c r="OIH4" s="322"/>
      <c r="OII4" s="322"/>
      <c r="OIJ4" s="322"/>
      <c r="OIK4" s="322"/>
      <c r="OIL4" s="322"/>
      <c r="OIM4" s="322"/>
      <c r="OIN4" s="322"/>
      <c r="OIO4" s="322"/>
      <c r="OIP4" s="322"/>
      <c r="OIQ4" s="322"/>
      <c r="OIR4" s="322"/>
      <c r="OIS4" s="322"/>
      <c r="OIT4" s="322"/>
      <c r="OIU4" s="322"/>
      <c r="OIV4" s="322"/>
      <c r="OIW4" s="322"/>
      <c r="OIX4" s="322"/>
      <c r="OIY4" s="322"/>
      <c r="OIZ4" s="322"/>
      <c r="OJA4" s="322"/>
      <c r="OJB4" s="322"/>
      <c r="OJC4" s="322"/>
      <c r="OJD4" s="322"/>
      <c r="OJE4" s="322"/>
      <c r="OJF4" s="322"/>
      <c r="OJG4" s="322"/>
      <c r="OJH4" s="322"/>
      <c r="OJI4" s="322"/>
      <c r="OJJ4" s="322"/>
      <c r="OJK4" s="322"/>
      <c r="OJL4" s="322"/>
      <c r="OJM4" s="322"/>
      <c r="OJN4" s="322"/>
      <c r="OJO4" s="322"/>
      <c r="OJP4" s="322"/>
      <c r="OJQ4" s="322"/>
      <c r="OJR4" s="322"/>
      <c r="OJS4" s="322"/>
      <c r="OJT4" s="322"/>
      <c r="OJU4" s="322"/>
      <c r="OJV4" s="322"/>
      <c r="OJW4" s="322"/>
      <c r="OJX4" s="322"/>
      <c r="OJY4" s="322"/>
      <c r="OJZ4" s="322"/>
      <c r="OKA4" s="322"/>
      <c r="OKB4" s="322"/>
      <c r="OKC4" s="322"/>
      <c r="OKD4" s="322"/>
      <c r="OKE4" s="322"/>
      <c r="OKF4" s="322"/>
      <c r="OKG4" s="322"/>
      <c r="OKH4" s="322"/>
      <c r="OKI4" s="322"/>
      <c r="OKJ4" s="322"/>
      <c r="OKK4" s="322"/>
      <c r="OKL4" s="322"/>
      <c r="OKM4" s="322"/>
      <c r="OKN4" s="322"/>
      <c r="OKO4" s="322"/>
      <c r="OKP4" s="322"/>
      <c r="OKQ4" s="322"/>
      <c r="OKR4" s="322"/>
      <c r="OKS4" s="322"/>
      <c r="OKT4" s="322"/>
      <c r="OKU4" s="322"/>
      <c r="OKV4" s="322"/>
      <c r="OKW4" s="322"/>
      <c r="OKX4" s="322"/>
      <c r="OKY4" s="322"/>
      <c r="OKZ4" s="322"/>
      <c r="OLA4" s="322"/>
      <c r="OLB4" s="322"/>
      <c r="OLC4" s="322"/>
      <c r="OLD4" s="322"/>
      <c r="OLE4" s="322"/>
      <c r="OLF4" s="322"/>
      <c r="OLG4" s="322"/>
      <c r="OLH4" s="322"/>
      <c r="OLI4" s="322"/>
      <c r="OLJ4" s="322"/>
      <c r="OLK4" s="322"/>
      <c r="OLL4" s="322"/>
      <c r="OLM4" s="322"/>
      <c r="OLN4" s="322"/>
      <c r="OLO4" s="322"/>
      <c r="OLP4" s="322"/>
      <c r="OLQ4" s="322"/>
      <c r="OLR4" s="322"/>
      <c r="OLS4" s="322"/>
      <c r="OLT4" s="322"/>
      <c r="OLU4" s="322"/>
      <c r="OLV4" s="322"/>
      <c r="OLW4" s="322"/>
      <c r="OLX4" s="322"/>
      <c r="OLY4" s="322"/>
      <c r="OLZ4" s="322"/>
      <c r="OMA4" s="322"/>
      <c r="OMB4" s="322"/>
      <c r="OMC4" s="322"/>
      <c r="OMD4" s="322"/>
      <c r="OME4" s="322"/>
      <c r="OMF4" s="322"/>
      <c r="OMG4" s="322"/>
      <c r="OMH4" s="322"/>
      <c r="OMI4" s="322"/>
      <c r="OMJ4" s="322"/>
      <c r="OMK4" s="322"/>
      <c r="OML4" s="322"/>
      <c r="OMM4" s="322"/>
      <c r="OMN4" s="322"/>
      <c r="OMO4" s="322"/>
      <c r="OMP4" s="322"/>
      <c r="OMQ4" s="322"/>
      <c r="OMR4" s="322"/>
      <c r="OMS4" s="322"/>
      <c r="OMT4" s="322"/>
      <c r="OMU4" s="322"/>
      <c r="OMV4" s="322"/>
      <c r="OMW4" s="322"/>
      <c r="OMX4" s="322"/>
      <c r="OMY4" s="322"/>
      <c r="OMZ4" s="322"/>
      <c r="ONA4" s="322"/>
      <c r="ONB4" s="322"/>
      <c r="ONC4" s="322"/>
      <c r="OND4" s="322"/>
      <c r="ONE4" s="322"/>
      <c r="ONF4" s="322"/>
      <c r="ONG4" s="322"/>
      <c r="ONH4" s="322"/>
      <c r="ONI4" s="322"/>
      <c r="ONJ4" s="322"/>
      <c r="ONK4" s="322"/>
      <c r="ONL4" s="322"/>
      <c r="ONM4" s="322"/>
      <c r="ONN4" s="322"/>
      <c r="ONO4" s="322"/>
      <c r="ONP4" s="322"/>
      <c r="ONQ4" s="322"/>
      <c r="ONR4" s="322"/>
      <c r="ONS4" s="322"/>
      <c r="ONT4" s="322"/>
      <c r="ONU4" s="322"/>
      <c r="ONV4" s="322"/>
      <c r="ONW4" s="322"/>
      <c r="ONX4" s="322"/>
      <c r="ONY4" s="322"/>
      <c r="ONZ4" s="322"/>
      <c r="OOA4" s="322"/>
      <c r="OOB4" s="322"/>
      <c r="OOC4" s="322"/>
      <c r="OOD4" s="322"/>
      <c r="OOE4" s="322"/>
      <c r="OOF4" s="322"/>
      <c r="OOG4" s="322"/>
      <c r="OOH4" s="322"/>
      <c r="OOI4" s="322"/>
      <c r="OOJ4" s="322"/>
      <c r="OOK4" s="322"/>
      <c r="OOL4" s="322"/>
      <c r="OOM4" s="322"/>
      <c r="OON4" s="322"/>
      <c r="OOO4" s="322"/>
      <c r="OOP4" s="322"/>
      <c r="OOQ4" s="322"/>
      <c r="OOR4" s="322"/>
      <c r="OOS4" s="322"/>
      <c r="OOT4" s="322"/>
      <c r="OOU4" s="322"/>
      <c r="OOV4" s="322"/>
      <c r="OOW4" s="322"/>
      <c r="OOX4" s="322"/>
      <c r="OOY4" s="322"/>
      <c r="OOZ4" s="322"/>
      <c r="OPA4" s="322"/>
      <c r="OPB4" s="322"/>
      <c r="OPC4" s="322"/>
      <c r="OPD4" s="322"/>
      <c r="OPE4" s="322"/>
      <c r="OPF4" s="322"/>
      <c r="OPG4" s="322"/>
      <c r="OPH4" s="322"/>
      <c r="OPI4" s="322"/>
      <c r="OPJ4" s="322"/>
      <c r="OPK4" s="322"/>
      <c r="OPL4" s="322"/>
      <c r="OPM4" s="322"/>
      <c r="OPN4" s="322"/>
      <c r="OPO4" s="322"/>
      <c r="OPP4" s="322"/>
      <c r="OPQ4" s="322"/>
      <c r="OPR4" s="322"/>
      <c r="OPS4" s="322"/>
      <c r="OPT4" s="322"/>
      <c r="OPU4" s="322"/>
      <c r="OPV4" s="322"/>
      <c r="OPW4" s="322"/>
      <c r="OPX4" s="322"/>
      <c r="OPY4" s="322"/>
      <c r="OPZ4" s="322"/>
      <c r="OQA4" s="322"/>
      <c r="OQB4" s="322"/>
      <c r="OQC4" s="322"/>
      <c r="OQD4" s="322"/>
      <c r="OQE4" s="322"/>
      <c r="OQF4" s="322"/>
      <c r="OQG4" s="322"/>
      <c r="OQH4" s="322"/>
      <c r="OQI4" s="322"/>
      <c r="OQJ4" s="322"/>
      <c r="OQK4" s="322"/>
      <c r="OQL4" s="322"/>
      <c r="OQM4" s="322"/>
      <c r="OQN4" s="322"/>
      <c r="OQO4" s="322"/>
      <c r="OQP4" s="322"/>
      <c r="OQQ4" s="322"/>
      <c r="OQR4" s="322"/>
      <c r="OQS4" s="322"/>
      <c r="OQT4" s="322"/>
      <c r="OQU4" s="322"/>
      <c r="OQV4" s="322"/>
      <c r="OQW4" s="322"/>
      <c r="OQX4" s="322"/>
      <c r="OQY4" s="322"/>
      <c r="OQZ4" s="322"/>
      <c r="ORA4" s="322"/>
      <c r="ORB4" s="322"/>
      <c r="ORC4" s="322"/>
      <c r="ORD4" s="322"/>
      <c r="ORE4" s="322"/>
      <c r="ORF4" s="322"/>
      <c r="ORG4" s="322"/>
      <c r="ORH4" s="322"/>
      <c r="ORI4" s="322"/>
      <c r="ORJ4" s="322"/>
      <c r="ORK4" s="322"/>
      <c r="ORL4" s="322"/>
      <c r="ORM4" s="322"/>
      <c r="ORN4" s="322"/>
      <c r="ORO4" s="322"/>
      <c r="ORP4" s="322"/>
      <c r="ORQ4" s="322"/>
      <c r="ORR4" s="322"/>
      <c r="ORS4" s="322"/>
      <c r="ORT4" s="322"/>
      <c r="ORU4" s="322"/>
      <c r="ORV4" s="322"/>
      <c r="ORW4" s="322"/>
      <c r="ORX4" s="322"/>
      <c r="ORY4" s="322"/>
      <c r="ORZ4" s="322"/>
      <c r="OSA4" s="322"/>
      <c r="OSB4" s="322"/>
      <c r="OSC4" s="322"/>
      <c r="OSD4" s="322"/>
      <c r="OSE4" s="322"/>
      <c r="OSF4" s="322"/>
      <c r="OSG4" s="322"/>
      <c r="OSH4" s="322"/>
      <c r="OSI4" s="322"/>
      <c r="OSJ4" s="322"/>
      <c r="OSK4" s="322"/>
      <c r="OSL4" s="322"/>
      <c r="OSM4" s="322"/>
      <c r="OSN4" s="322"/>
      <c r="OSO4" s="322"/>
      <c r="OSP4" s="322"/>
      <c r="OSQ4" s="322"/>
      <c r="OSR4" s="322"/>
      <c r="OSS4" s="322"/>
      <c r="OST4" s="322"/>
      <c r="OSU4" s="322"/>
      <c r="OSV4" s="322"/>
      <c r="OSW4" s="322"/>
      <c r="OSX4" s="322"/>
      <c r="OSY4" s="322"/>
      <c r="OSZ4" s="322"/>
      <c r="OTA4" s="322"/>
      <c r="OTB4" s="322"/>
      <c r="OTC4" s="322"/>
      <c r="OTD4" s="322"/>
      <c r="OTE4" s="322"/>
      <c r="OTF4" s="322"/>
      <c r="OTG4" s="322"/>
      <c r="OTH4" s="322"/>
      <c r="OTI4" s="322"/>
      <c r="OTJ4" s="322"/>
      <c r="OTK4" s="322"/>
      <c r="OTL4" s="322"/>
      <c r="OTM4" s="322"/>
      <c r="OTN4" s="322"/>
      <c r="OTO4" s="322"/>
      <c r="OTP4" s="322"/>
      <c r="OTQ4" s="322"/>
      <c r="OTR4" s="322"/>
      <c r="OTS4" s="322"/>
      <c r="OTT4" s="322"/>
      <c r="OTU4" s="322"/>
      <c r="OTV4" s="322"/>
      <c r="OTW4" s="322"/>
      <c r="OTX4" s="322"/>
      <c r="OTY4" s="322"/>
      <c r="OTZ4" s="322"/>
      <c r="OUA4" s="322"/>
      <c r="OUB4" s="322"/>
      <c r="OUC4" s="322"/>
      <c r="OUD4" s="322"/>
      <c r="OUE4" s="322"/>
      <c r="OUF4" s="322"/>
      <c r="OUG4" s="322"/>
      <c r="OUH4" s="322"/>
      <c r="OUI4" s="322"/>
      <c r="OUJ4" s="322"/>
      <c r="OUK4" s="322"/>
      <c r="OUL4" s="322"/>
      <c r="OUM4" s="322"/>
      <c r="OUN4" s="322"/>
      <c r="OUO4" s="322"/>
      <c r="OUP4" s="322"/>
      <c r="OUQ4" s="322"/>
      <c r="OUR4" s="322"/>
      <c r="OUS4" s="322"/>
      <c r="OUT4" s="322"/>
      <c r="OUU4" s="322"/>
      <c r="OUV4" s="322"/>
      <c r="OUW4" s="322"/>
      <c r="OUX4" s="322"/>
      <c r="OUY4" s="322"/>
      <c r="OUZ4" s="322"/>
      <c r="OVA4" s="322"/>
      <c r="OVB4" s="322"/>
      <c r="OVC4" s="322"/>
      <c r="OVD4" s="322"/>
      <c r="OVE4" s="322"/>
      <c r="OVF4" s="322"/>
      <c r="OVG4" s="322"/>
      <c r="OVH4" s="322"/>
      <c r="OVI4" s="322"/>
      <c r="OVJ4" s="322"/>
      <c r="OVK4" s="322"/>
      <c r="OVL4" s="322"/>
      <c r="OVM4" s="322"/>
      <c r="OVN4" s="322"/>
      <c r="OVO4" s="322"/>
      <c r="OVP4" s="322"/>
      <c r="OVQ4" s="322"/>
      <c r="OVR4" s="322"/>
      <c r="OVS4" s="322"/>
      <c r="OVT4" s="322"/>
      <c r="OVU4" s="322"/>
      <c r="OVV4" s="322"/>
      <c r="OVW4" s="322"/>
      <c r="OVX4" s="322"/>
      <c r="OVY4" s="322"/>
      <c r="OVZ4" s="322"/>
      <c r="OWA4" s="322"/>
      <c r="OWB4" s="322"/>
      <c r="OWC4" s="322"/>
      <c r="OWD4" s="322"/>
      <c r="OWE4" s="322"/>
      <c r="OWF4" s="322"/>
      <c r="OWG4" s="322"/>
      <c r="OWH4" s="322"/>
      <c r="OWI4" s="322"/>
      <c r="OWJ4" s="322"/>
      <c r="OWK4" s="322"/>
      <c r="OWL4" s="322"/>
      <c r="OWM4" s="322"/>
      <c r="OWN4" s="322"/>
      <c r="OWO4" s="322"/>
      <c r="OWP4" s="322"/>
      <c r="OWQ4" s="322"/>
      <c r="OWR4" s="322"/>
      <c r="OWS4" s="322"/>
      <c r="OWT4" s="322"/>
      <c r="OWU4" s="322"/>
      <c r="OWV4" s="322"/>
      <c r="OWW4" s="322"/>
      <c r="OWX4" s="322"/>
      <c r="OWY4" s="322"/>
      <c r="OWZ4" s="322"/>
      <c r="OXA4" s="322"/>
      <c r="OXB4" s="322"/>
      <c r="OXC4" s="322"/>
      <c r="OXD4" s="322"/>
      <c r="OXE4" s="322"/>
      <c r="OXF4" s="322"/>
      <c r="OXG4" s="322"/>
      <c r="OXH4" s="322"/>
      <c r="OXI4" s="322"/>
      <c r="OXJ4" s="322"/>
      <c r="OXK4" s="322"/>
      <c r="OXL4" s="322"/>
      <c r="OXM4" s="322"/>
      <c r="OXN4" s="322"/>
      <c r="OXO4" s="322"/>
      <c r="OXP4" s="322"/>
      <c r="OXQ4" s="322"/>
      <c r="OXR4" s="322"/>
      <c r="OXS4" s="322"/>
      <c r="OXT4" s="322"/>
      <c r="OXU4" s="322"/>
      <c r="OXV4" s="322"/>
      <c r="OXW4" s="322"/>
      <c r="OXX4" s="322"/>
      <c r="OXY4" s="322"/>
      <c r="OXZ4" s="322"/>
      <c r="OYA4" s="322"/>
      <c r="OYB4" s="322"/>
      <c r="OYC4" s="322"/>
      <c r="OYD4" s="322"/>
      <c r="OYE4" s="322"/>
      <c r="OYF4" s="322"/>
      <c r="OYG4" s="322"/>
      <c r="OYH4" s="322"/>
      <c r="OYI4" s="322"/>
      <c r="OYJ4" s="322"/>
      <c r="OYK4" s="322"/>
      <c r="OYL4" s="322"/>
      <c r="OYM4" s="322"/>
      <c r="OYN4" s="322"/>
      <c r="OYO4" s="322"/>
      <c r="OYP4" s="322"/>
      <c r="OYQ4" s="322"/>
      <c r="OYR4" s="322"/>
      <c r="OYS4" s="322"/>
      <c r="OYT4" s="322"/>
      <c r="OYU4" s="322"/>
      <c r="OYV4" s="322"/>
      <c r="OYW4" s="322"/>
      <c r="OYX4" s="322"/>
      <c r="OYY4" s="322"/>
      <c r="OYZ4" s="322"/>
      <c r="OZA4" s="322"/>
      <c r="OZB4" s="322"/>
      <c r="OZC4" s="322"/>
      <c r="OZD4" s="322"/>
      <c r="OZE4" s="322"/>
      <c r="OZF4" s="322"/>
      <c r="OZG4" s="322"/>
      <c r="OZH4" s="322"/>
      <c r="OZI4" s="322"/>
      <c r="OZJ4" s="322"/>
      <c r="OZK4" s="322"/>
      <c r="OZL4" s="322"/>
      <c r="OZM4" s="322"/>
      <c r="OZN4" s="322"/>
      <c r="OZO4" s="322"/>
      <c r="OZP4" s="322"/>
      <c r="OZQ4" s="322"/>
      <c r="OZR4" s="322"/>
      <c r="OZS4" s="322"/>
      <c r="OZT4" s="322"/>
      <c r="OZU4" s="322"/>
      <c r="OZV4" s="322"/>
      <c r="OZW4" s="322"/>
      <c r="OZX4" s="322"/>
      <c r="OZY4" s="322"/>
      <c r="OZZ4" s="322"/>
      <c r="PAA4" s="322"/>
      <c r="PAB4" s="322"/>
      <c r="PAC4" s="322"/>
      <c r="PAD4" s="322"/>
      <c r="PAE4" s="322"/>
      <c r="PAF4" s="322"/>
      <c r="PAG4" s="322"/>
      <c r="PAH4" s="322"/>
      <c r="PAI4" s="322"/>
      <c r="PAJ4" s="322"/>
      <c r="PAK4" s="322"/>
      <c r="PAL4" s="322"/>
      <c r="PAM4" s="322"/>
      <c r="PAN4" s="322"/>
      <c r="PAO4" s="322"/>
      <c r="PAP4" s="322"/>
      <c r="PAQ4" s="322"/>
      <c r="PAR4" s="322"/>
      <c r="PAS4" s="322"/>
      <c r="PAT4" s="322"/>
      <c r="PAU4" s="322"/>
      <c r="PAV4" s="322"/>
      <c r="PAW4" s="322"/>
      <c r="PAX4" s="322"/>
      <c r="PAY4" s="322"/>
      <c r="PAZ4" s="322"/>
      <c r="PBA4" s="322"/>
      <c r="PBB4" s="322"/>
      <c r="PBC4" s="322"/>
      <c r="PBD4" s="322"/>
      <c r="PBE4" s="322"/>
      <c r="PBF4" s="322"/>
      <c r="PBG4" s="322"/>
      <c r="PBH4" s="322"/>
      <c r="PBI4" s="322"/>
      <c r="PBJ4" s="322"/>
      <c r="PBK4" s="322"/>
      <c r="PBL4" s="322"/>
      <c r="PBM4" s="322"/>
      <c r="PBN4" s="322"/>
      <c r="PBO4" s="322"/>
      <c r="PBP4" s="322"/>
      <c r="PBQ4" s="322"/>
      <c r="PBR4" s="322"/>
      <c r="PBS4" s="322"/>
      <c r="PBT4" s="322"/>
      <c r="PBU4" s="322"/>
      <c r="PBV4" s="322"/>
      <c r="PBW4" s="322"/>
      <c r="PBX4" s="322"/>
      <c r="PBY4" s="322"/>
      <c r="PBZ4" s="322"/>
      <c r="PCA4" s="322"/>
      <c r="PCB4" s="322"/>
      <c r="PCC4" s="322"/>
      <c r="PCD4" s="322"/>
      <c r="PCE4" s="322"/>
      <c r="PCF4" s="322"/>
      <c r="PCG4" s="322"/>
      <c r="PCH4" s="322"/>
      <c r="PCI4" s="322"/>
      <c r="PCJ4" s="322"/>
      <c r="PCK4" s="322"/>
      <c r="PCL4" s="322"/>
      <c r="PCM4" s="322"/>
      <c r="PCN4" s="322"/>
      <c r="PCO4" s="322"/>
      <c r="PCP4" s="322"/>
      <c r="PCQ4" s="322"/>
      <c r="PCR4" s="322"/>
      <c r="PCS4" s="322"/>
      <c r="PCT4" s="322"/>
      <c r="PCU4" s="322"/>
      <c r="PCV4" s="322"/>
      <c r="PCW4" s="322"/>
      <c r="PCX4" s="322"/>
      <c r="PCY4" s="322"/>
      <c r="PCZ4" s="322"/>
      <c r="PDA4" s="322"/>
      <c r="PDB4" s="322"/>
      <c r="PDC4" s="322"/>
      <c r="PDD4" s="322"/>
      <c r="PDE4" s="322"/>
      <c r="PDF4" s="322"/>
      <c r="PDG4" s="322"/>
      <c r="PDH4" s="322"/>
      <c r="PDI4" s="322"/>
      <c r="PDJ4" s="322"/>
      <c r="PDK4" s="322"/>
      <c r="PDL4" s="322"/>
      <c r="PDM4" s="322"/>
      <c r="PDN4" s="322"/>
      <c r="PDO4" s="322"/>
      <c r="PDP4" s="322"/>
      <c r="PDQ4" s="322"/>
      <c r="PDR4" s="322"/>
      <c r="PDS4" s="322"/>
      <c r="PDT4" s="322"/>
      <c r="PDU4" s="322"/>
      <c r="PDV4" s="322"/>
      <c r="PDW4" s="322"/>
      <c r="PDX4" s="322"/>
      <c r="PDY4" s="322"/>
      <c r="PDZ4" s="322"/>
      <c r="PEA4" s="322"/>
      <c r="PEB4" s="322"/>
      <c r="PEC4" s="322"/>
      <c r="PED4" s="322"/>
      <c r="PEE4" s="322"/>
      <c r="PEF4" s="322"/>
      <c r="PEG4" s="322"/>
      <c r="PEH4" s="322"/>
      <c r="PEI4" s="322"/>
      <c r="PEJ4" s="322"/>
      <c r="PEK4" s="322"/>
      <c r="PEL4" s="322"/>
      <c r="PEM4" s="322"/>
      <c r="PEN4" s="322"/>
      <c r="PEO4" s="322"/>
      <c r="PEP4" s="322"/>
      <c r="PEQ4" s="322"/>
      <c r="PER4" s="322"/>
      <c r="PES4" s="322"/>
      <c r="PET4" s="322"/>
      <c r="PEU4" s="322"/>
      <c r="PEV4" s="322"/>
      <c r="PEW4" s="322"/>
      <c r="PEX4" s="322"/>
      <c r="PEY4" s="322"/>
      <c r="PEZ4" s="322"/>
      <c r="PFA4" s="322"/>
      <c r="PFB4" s="322"/>
      <c r="PFC4" s="322"/>
      <c r="PFD4" s="322"/>
      <c r="PFE4" s="322"/>
      <c r="PFF4" s="322"/>
      <c r="PFG4" s="322"/>
      <c r="PFH4" s="322"/>
      <c r="PFI4" s="322"/>
      <c r="PFJ4" s="322"/>
      <c r="PFK4" s="322"/>
      <c r="PFL4" s="322"/>
      <c r="PFM4" s="322"/>
      <c r="PFN4" s="322"/>
      <c r="PFO4" s="322"/>
      <c r="PFP4" s="322"/>
      <c r="PFQ4" s="322"/>
      <c r="PFR4" s="322"/>
      <c r="PFS4" s="322"/>
      <c r="PFT4" s="322"/>
      <c r="PFU4" s="322"/>
      <c r="PFV4" s="322"/>
      <c r="PFW4" s="322"/>
      <c r="PFX4" s="322"/>
      <c r="PFY4" s="322"/>
      <c r="PFZ4" s="322"/>
      <c r="PGA4" s="322"/>
      <c r="PGB4" s="322"/>
      <c r="PGC4" s="322"/>
      <c r="PGD4" s="322"/>
      <c r="PGE4" s="322"/>
      <c r="PGF4" s="322"/>
      <c r="PGG4" s="322"/>
      <c r="PGH4" s="322"/>
      <c r="PGI4" s="322"/>
      <c r="PGJ4" s="322"/>
      <c r="PGK4" s="322"/>
      <c r="PGL4" s="322"/>
      <c r="PGM4" s="322"/>
      <c r="PGN4" s="322"/>
      <c r="PGO4" s="322"/>
      <c r="PGP4" s="322"/>
      <c r="PGQ4" s="322"/>
      <c r="PGR4" s="322"/>
      <c r="PGS4" s="322"/>
      <c r="PGT4" s="322"/>
      <c r="PGU4" s="322"/>
      <c r="PGV4" s="322"/>
      <c r="PGW4" s="322"/>
      <c r="PGX4" s="322"/>
      <c r="PGY4" s="322"/>
      <c r="PGZ4" s="322"/>
      <c r="PHA4" s="322"/>
      <c r="PHB4" s="322"/>
      <c r="PHC4" s="322"/>
      <c r="PHD4" s="322"/>
      <c r="PHE4" s="322"/>
      <c r="PHF4" s="322"/>
      <c r="PHG4" s="322"/>
      <c r="PHH4" s="322"/>
      <c r="PHI4" s="322"/>
      <c r="PHJ4" s="322"/>
      <c r="PHK4" s="322"/>
      <c r="PHL4" s="322"/>
      <c r="PHM4" s="322"/>
      <c r="PHN4" s="322"/>
      <c r="PHO4" s="322"/>
      <c r="PHP4" s="322"/>
      <c r="PHQ4" s="322"/>
      <c r="PHR4" s="322"/>
      <c r="PHS4" s="322"/>
      <c r="PHT4" s="322"/>
      <c r="PHU4" s="322"/>
      <c r="PHV4" s="322"/>
      <c r="PHW4" s="322"/>
      <c r="PHX4" s="322"/>
      <c r="PHY4" s="322"/>
      <c r="PHZ4" s="322"/>
      <c r="PIA4" s="322"/>
      <c r="PIB4" s="322"/>
      <c r="PIC4" s="322"/>
      <c r="PID4" s="322"/>
      <c r="PIE4" s="322"/>
      <c r="PIF4" s="322"/>
      <c r="PIG4" s="322"/>
      <c r="PIH4" s="322"/>
      <c r="PII4" s="322"/>
      <c r="PIJ4" s="322"/>
      <c r="PIK4" s="322"/>
      <c r="PIL4" s="322"/>
      <c r="PIM4" s="322"/>
      <c r="PIN4" s="322"/>
      <c r="PIO4" s="322"/>
      <c r="PIP4" s="322"/>
      <c r="PIQ4" s="322"/>
      <c r="PIR4" s="322"/>
      <c r="PIS4" s="322"/>
      <c r="PIT4" s="322"/>
      <c r="PIU4" s="322"/>
      <c r="PIV4" s="322"/>
      <c r="PIW4" s="322"/>
      <c r="PIX4" s="322"/>
      <c r="PIY4" s="322"/>
      <c r="PIZ4" s="322"/>
      <c r="PJA4" s="322"/>
      <c r="PJB4" s="322"/>
      <c r="PJC4" s="322"/>
      <c r="PJD4" s="322"/>
      <c r="PJE4" s="322"/>
      <c r="PJF4" s="322"/>
      <c r="PJG4" s="322"/>
      <c r="PJH4" s="322"/>
      <c r="PJI4" s="322"/>
      <c r="PJJ4" s="322"/>
      <c r="PJK4" s="322"/>
      <c r="PJL4" s="322"/>
      <c r="PJM4" s="322"/>
      <c r="PJN4" s="322"/>
      <c r="PJO4" s="322"/>
      <c r="PJP4" s="322"/>
      <c r="PJQ4" s="322"/>
      <c r="PJR4" s="322"/>
      <c r="PJS4" s="322"/>
      <c r="PJT4" s="322"/>
      <c r="PJU4" s="322"/>
      <c r="PJV4" s="322"/>
      <c r="PJW4" s="322"/>
      <c r="PJX4" s="322"/>
      <c r="PJY4" s="322"/>
      <c r="PJZ4" s="322"/>
      <c r="PKA4" s="322"/>
      <c r="PKB4" s="322"/>
      <c r="PKC4" s="322"/>
      <c r="PKD4" s="322"/>
      <c r="PKE4" s="322"/>
      <c r="PKF4" s="322"/>
      <c r="PKG4" s="322"/>
      <c r="PKH4" s="322"/>
      <c r="PKI4" s="322"/>
      <c r="PKJ4" s="322"/>
      <c r="PKK4" s="322"/>
      <c r="PKL4" s="322"/>
      <c r="PKM4" s="322"/>
      <c r="PKN4" s="322"/>
      <c r="PKO4" s="322"/>
      <c r="PKP4" s="322"/>
      <c r="PKQ4" s="322"/>
      <c r="PKR4" s="322"/>
      <c r="PKS4" s="322"/>
      <c r="PKT4" s="322"/>
      <c r="PKU4" s="322"/>
      <c r="PKV4" s="322"/>
      <c r="PKW4" s="322"/>
      <c r="PKX4" s="322"/>
      <c r="PKY4" s="322"/>
      <c r="PKZ4" s="322"/>
      <c r="PLA4" s="322"/>
      <c r="PLB4" s="322"/>
      <c r="PLC4" s="322"/>
      <c r="PLD4" s="322"/>
      <c r="PLE4" s="322"/>
      <c r="PLF4" s="322"/>
      <c r="PLG4" s="322"/>
      <c r="PLH4" s="322"/>
      <c r="PLI4" s="322"/>
      <c r="PLJ4" s="322"/>
      <c r="PLK4" s="322"/>
      <c r="PLL4" s="322"/>
      <c r="PLM4" s="322"/>
      <c r="PLN4" s="322"/>
      <c r="PLO4" s="322"/>
      <c r="PLP4" s="322"/>
      <c r="PLQ4" s="322"/>
      <c r="PLR4" s="322"/>
      <c r="PLS4" s="322"/>
      <c r="PLT4" s="322"/>
      <c r="PLU4" s="322"/>
      <c r="PLV4" s="322"/>
      <c r="PLW4" s="322"/>
      <c r="PLX4" s="322"/>
      <c r="PLY4" s="322"/>
      <c r="PLZ4" s="322"/>
      <c r="PMA4" s="322"/>
      <c r="PMB4" s="322"/>
      <c r="PMC4" s="322"/>
      <c r="PMD4" s="322"/>
      <c r="PME4" s="322"/>
      <c r="PMF4" s="322"/>
      <c r="PMG4" s="322"/>
      <c r="PMH4" s="322"/>
      <c r="PMI4" s="322"/>
      <c r="PMJ4" s="322"/>
      <c r="PMK4" s="322"/>
      <c r="PML4" s="322"/>
      <c r="PMM4" s="322"/>
      <c r="PMN4" s="322"/>
      <c r="PMO4" s="322"/>
      <c r="PMP4" s="322"/>
      <c r="PMQ4" s="322"/>
      <c r="PMR4" s="322"/>
      <c r="PMS4" s="322"/>
      <c r="PMT4" s="322"/>
      <c r="PMU4" s="322"/>
      <c r="PMV4" s="322"/>
      <c r="PMW4" s="322"/>
      <c r="PMX4" s="322"/>
      <c r="PMY4" s="322"/>
      <c r="PMZ4" s="322"/>
      <c r="PNA4" s="322"/>
      <c r="PNB4" s="322"/>
      <c r="PNC4" s="322"/>
      <c r="PND4" s="322"/>
      <c r="PNE4" s="322"/>
      <c r="PNF4" s="322"/>
      <c r="PNG4" s="322"/>
      <c r="PNH4" s="322"/>
      <c r="PNI4" s="322"/>
      <c r="PNJ4" s="322"/>
      <c r="PNK4" s="322"/>
      <c r="PNL4" s="322"/>
      <c r="PNM4" s="322"/>
      <c r="PNN4" s="322"/>
      <c r="PNO4" s="322"/>
      <c r="PNP4" s="322"/>
      <c r="PNQ4" s="322"/>
      <c r="PNR4" s="322"/>
      <c r="PNS4" s="322"/>
      <c r="PNT4" s="322"/>
      <c r="PNU4" s="322"/>
      <c r="PNV4" s="322"/>
      <c r="PNW4" s="322"/>
      <c r="PNX4" s="322"/>
      <c r="PNY4" s="322"/>
      <c r="PNZ4" s="322"/>
      <c r="POA4" s="322"/>
      <c r="POB4" s="322"/>
      <c r="POC4" s="322"/>
      <c r="POD4" s="322"/>
      <c r="POE4" s="322"/>
      <c r="POF4" s="322"/>
      <c r="POG4" s="322"/>
      <c r="POH4" s="322"/>
      <c r="POI4" s="322"/>
      <c r="POJ4" s="322"/>
      <c r="POK4" s="322"/>
      <c r="POL4" s="322"/>
      <c r="POM4" s="322"/>
      <c r="PON4" s="322"/>
      <c r="POO4" s="322"/>
      <c r="POP4" s="322"/>
      <c r="POQ4" s="322"/>
      <c r="POR4" s="322"/>
      <c r="POS4" s="322"/>
      <c r="POT4" s="322"/>
      <c r="POU4" s="322"/>
      <c r="POV4" s="322"/>
      <c r="POW4" s="322"/>
      <c r="POX4" s="322"/>
      <c r="POY4" s="322"/>
      <c r="POZ4" s="322"/>
      <c r="PPA4" s="322"/>
      <c r="PPB4" s="322"/>
      <c r="PPC4" s="322"/>
      <c r="PPD4" s="322"/>
      <c r="PPE4" s="322"/>
      <c r="PPF4" s="322"/>
      <c r="PPG4" s="322"/>
      <c r="PPH4" s="322"/>
      <c r="PPI4" s="322"/>
      <c r="PPJ4" s="322"/>
      <c r="PPK4" s="322"/>
      <c r="PPL4" s="322"/>
      <c r="PPM4" s="322"/>
      <c r="PPN4" s="322"/>
      <c r="PPO4" s="322"/>
      <c r="PPP4" s="322"/>
      <c r="PPQ4" s="322"/>
      <c r="PPR4" s="322"/>
      <c r="PPS4" s="322"/>
      <c r="PPT4" s="322"/>
      <c r="PPU4" s="322"/>
      <c r="PPV4" s="322"/>
      <c r="PPW4" s="322"/>
      <c r="PPX4" s="322"/>
      <c r="PPY4" s="322"/>
      <c r="PPZ4" s="322"/>
      <c r="PQA4" s="322"/>
      <c r="PQB4" s="322"/>
      <c r="PQC4" s="322"/>
      <c r="PQD4" s="322"/>
      <c r="PQE4" s="322"/>
      <c r="PQF4" s="322"/>
      <c r="PQG4" s="322"/>
      <c r="PQH4" s="322"/>
      <c r="PQI4" s="322"/>
      <c r="PQJ4" s="322"/>
      <c r="PQK4" s="322"/>
      <c r="PQL4" s="322"/>
      <c r="PQM4" s="322"/>
      <c r="PQN4" s="322"/>
      <c r="PQO4" s="322"/>
      <c r="PQP4" s="322"/>
      <c r="PQQ4" s="322"/>
      <c r="PQR4" s="322"/>
      <c r="PQS4" s="322"/>
      <c r="PQT4" s="322"/>
      <c r="PQU4" s="322"/>
      <c r="PQV4" s="322"/>
      <c r="PQW4" s="322"/>
      <c r="PQX4" s="322"/>
      <c r="PQY4" s="322"/>
      <c r="PQZ4" s="322"/>
      <c r="PRA4" s="322"/>
      <c r="PRB4" s="322"/>
      <c r="PRC4" s="322"/>
      <c r="PRD4" s="322"/>
      <c r="PRE4" s="322"/>
      <c r="PRF4" s="322"/>
      <c r="PRG4" s="322"/>
      <c r="PRH4" s="322"/>
      <c r="PRI4" s="322"/>
      <c r="PRJ4" s="322"/>
      <c r="PRK4" s="322"/>
      <c r="PRL4" s="322"/>
      <c r="PRM4" s="322"/>
      <c r="PRN4" s="322"/>
      <c r="PRO4" s="322"/>
      <c r="PRP4" s="322"/>
      <c r="PRQ4" s="322"/>
      <c r="PRR4" s="322"/>
      <c r="PRS4" s="322"/>
      <c r="PRT4" s="322"/>
      <c r="PRU4" s="322"/>
      <c r="PRV4" s="322"/>
      <c r="PRW4" s="322"/>
      <c r="PRX4" s="322"/>
      <c r="PRY4" s="322"/>
      <c r="PRZ4" s="322"/>
      <c r="PSA4" s="322"/>
      <c r="PSB4" s="322"/>
      <c r="PSC4" s="322"/>
      <c r="PSD4" s="322"/>
      <c r="PSE4" s="322"/>
      <c r="PSF4" s="322"/>
      <c r="PSG4" s="322"/>
      <c r="PSH4" s="322"/>
      <c r="PSI4" s="322"/>
      <c r="PSJ4" s="322"/>
      <c r="PSK4" s="322"/>
      <c r="PSL4" s="322"/>
      <c r="PSM4" s="322"/>
      <c r="PSN4" s="322"/>
      <c r="PSO4" s="322"/>
      <c r="PSP4" s="322"/>
      <c r="PSQ4" s="322"/>
      <c r="PSR4" s="322"/>
      <c r="PSS4" s="322"/>
      <c r="PST4" s="322"/>
      <c r="PSU4" s="322"/>
      <c r="PSV4" s="322"/>
      <c r="PSW4" s="322"/>
      <c r="PSX4" s="322"/>
      <c r="PSY4" s="322"/>
      <c r="PSZ4" s="322"/>
      <c r="PTA4" s="322"/>
      <c r="PTB4" s="322"/>
      <c r="PTC4" s="322"/>
      <c r="PTD4" s="322"/>
      <c r="PTE4" s="322"/>
      <c r="PTF4" s="322"/>
      <c r="PTG4" s="322"/>
      <c r="PTH4" s="322"/>
      <c r="PTI4" s="322"/>
      <c r="PTJ4" s="322"/>
      <c r="PTK4" s="322"/>
      <c r="PTL4" s="322"/>
      <c r="PTM4" s="322"/>
      <c r="PTN4" s="322"/>
      <c r="PTO4" s="322"/>
      <c r="PTP4" s="322"/>
      <c r="PTQ4" s="322"/>
      <c r="PTR4" s="322"/>
      <c r="PTS4" s="322"/>
      <c r="PTT4" s="322"/>
      <c r="PTU4" s="322"/>
      <c r="PTV4" s="322"/>
      <c r="PTW4" s="322"/>
      <c r="PTX4" s="322"/>
      <c r="PTY4" s="322"/>
      <c r="PTZ4" s="322"/>
      <c r="PUA4" s="322"/>
      <c r="PUB4" s="322"/>
      <c r="PUC4" s="322"/>
      <c r="PUD4" s="322"/>
      <c r="PUE4" s="322"/>
      <c r="PUF4" s="322"/>
      <c r="PUG4" s="322"/>
      <c r="PUH4" s="322"/>
      <c r="PUI4" s="322"/>
      <c r="PUJ4" s="322"/>
      <c r="PUK4" s="322"/>
      <c r="PUL4" s="322"/>
      <c r="PUM4" s="322"/>
      <c r="PUN4" s="322"/>
      <c r="PUO4" s="322"/>
      <c r="PUP4" s="322"/>
      <c r="PUQ4" s="322"/>
      <c r="PUR4" s="322"/>
      <c r="PUS4" s="322"/>
      <c r="PUT4" s="322"/>
      <c r="PUU4" s="322"/>
      <c r="PUV4" s="322"/>
      <c r="PUW4" s="322"/>
      <c r="PUX4" s="322"/>
      <c r="PUY4" s="322"/>
      <c r="PUZ4" s="322"/>
      <c r="PVA4" s="322"/>
      <c r="PVB4" s="322"/>
      <c r="PVC4" s="322"/>
      <c r="PVD4" s="322"/>
      <c r="PVE4" s="322"/>
      <c r="PVF4" s="322"/>
      <c r="PVG4" s="322"/>
      <c r="PVH4" s="322"/>
      <c r="PVI4" s="322"/>
      <c r="PVJ4" s="322"/>
      <c r="PVK4" s="322"/>
      <c r="PVL4" s="322"/>
      <c r="PVM4" s="322"/>
      <c r="PVN4" s="322"/>
      <c r="PVO4" s="322"/>
      <c r="PVP4" s="322"/>
      <c r="PVQ4" s="322"/>
      <c r="PVR4" s="322"/>
      <c r="PVS4" s="322"/>
      <c r="PVT4" s="322"/>
      <c r="PVU4" s="322"/>
      <c r="PVV4" s="322"/>
      <c r="PVW4" s="322"/>
      <c r="PVX4" s="322"/>
      <c r="PVY4" s="322"/>
      <c r="PVZ4" s="322"/>
      <c r="PWA4" s="322"/>
      <c r="PWB4" s="322"/>
      <c r="PWC4" s="322"/>
      <c r="PWD4" s="322"/>
      <c r="PWE4" s="322"/>
      <c r="PWF4" s="322"/>
      <c r="PWG4" s="322"/>
      <c r="PWH4" s="322"/>
      <c r="PWI4" s="322"/>
      <c r="PWJ4" s="322"/>
      <c r="PWK4" s="322"/>
      <c r="PWL4" s="322"/>
      <c r="PWM4" s="322"/>
      <c r="PWN4" s="322"/>
      <c r="PWO4" s="322"/>
      <c r="PWP4" s="322"/>
      <c r="PWQ4" s="322"/>
      <c r="PWR4" s="322"/>
      <c r="PWS4" s="322"/>
      <c r="PWT4" s="322"/>
      <c r="PWU4" s="322"/>
      <c r="PWV4" s="322"/>
      <c r="PWW4" s="322"/>
      <c r="PWX4" s="322"/>
      <c r="PWY4" s="322"/>
      <c r="PWZ4" s="322"/>
      <c r="PXA4" s="322"/>
      <c r="PXB4" s="322"/>
      <c r="PXC4" s="322"/>
      <c r="PXD4" s="322"/>
      <c r="PXE4" s="322"/>
      <c r="PXF4" s="322"/>
      <c r="PXG4" s="322"/>
      <c r="PXH4" s="322"/>
      <c r="PXI4" s="322"/>
      <c r="PXJ4" s="322"/>
      <c r="PXK4" s="322"/>
      <c r="PXL4" s="322"/>
      <c r="PXM4" s="322"/>
      <c r="PXN4" s="322"/>
      <c r="PXO4" s="322"/>
      <c r="PXP4" s="322"/>
      <c r="PXQ4" s="322"/>
      <c r="PXR4" s="322"/>
      <c r="PXS4" s="322"/>
      <c r="PXT4" s="322"/>
      <c r="PXU4" s="322"/>
      <c r="PXV4" s="322"/>
      <c r="PXW4" s="322"/>
      <c r="PXX4" s="322"/>
      <c r="PXY4" s="322"/>
      <c r="PXZ4" s="322"/>
      <c r="PYA4" s="322"/>
      <c r="PYB4" s="322"/>
      <c r="PYC4" s="322"/>
      <c r="PYD4" s="322"/>
      <c r="PYE4" s="322"/>
      <c r="PYF4" s="322"/>
      <c r="PYG4" s="322"/>
      <c r="PYH4" s="322"/>
      <c r="PYI4" s="322"/>
      <c r="PYJ4" s="322"/>
      <c r="PYK4" s="322"/>
      <c r="PYL4" s="322"/>
      <c r="PYM4" s="322"/>
      <c r="PYN4" s="322"/>
      <c r="PYO4" s="322"/>
      <c r="PYP4" s="322"/>
      <c r="PYQ4" s="322"/>
      <c r="PYR4" s="322"/>
      <c r="PYS4" s="322"/>
      <c r="PYT4" s="322"/>
      <c r="PYU4" s="322"/>
      <c r="PYV4" s="322"/>
      <c r="PYW4" s="322"/>
      <c r="PYX4" s="322"/>
      <c r="PYY4" s="322"/>
      <c r="PYZ4" s="322"/>
      <c r="PZA4" s="322"/>
      <c r="PZB4" s="322"/>
      <c r="PZC4" s="322"/>
      <c r="PZD4" s="322"/>
      <c r="PZE4" s="322"/>
      <c r="PZF4" s="322"/>
      <c r="PZG4" s="322"/>
      <c r="PZH4" s="322"/>
      <c r="PZI4" s="322"/>
      <c r="PZJ4" s="322"/>
      <c r="PZK4" s="322"/>
      <c r="PZL4" s="322"/>
      <c r="PZM4" s="322"/>
      <c r="PZN4" s="322"/>
      <c r="PZO4" s="322"/>
      <c r="PZP4" s="322"/>
      <c r="PZQ4" s="322"/>
      <c r="PZR4" s="322"/>
      <c r="PZS4" s="322"/>
      <c r="PZT4" s="322"/>
      <c r="PZU4" s="322"/>
      <c r="PZV4" s="322"/>
      <c r="PZW4" s="322"/>
      <c r="PZX4" s="322"/>
      <c r="PZY4" s="322"/>
      <c r="PZZ4" s="322"/>
      <c r="QAA4" s="322"/>
      <c r="QAB4" s="322"/>
      <c r="QAC4" s="322"/>
      <c r="QAD4" s="322"/>
      <c r="QAE4" s="322"/>
      <c r="QAF4" s="322"/>
      <c r="QAG4" s="322"/>
      <c r="QAH4" s="322"/>
      <c r="QAI4" s="322"/>
      <c r="QAJ4" s="322"/>
      <c r="QAK4" s="322"/>
      <c r="QAL4" s="322"/>
      <c r="QAM4" s="322"/>
      <c r="QAN4" s="322"/>
      <c r="QAO4" s="322"/>
      <c r="QAP4" s="322"/>
      <c r="QAQ4" s="322"/>
      <c r="QAR4" s="322"/>
      <c r="QAS4" s="322"/>
      <c r="QAT4" s="322"/>
      <c r="QAU4" s="322"/>
      <c r="QAV4" s="322"/>
      <c r="QAW4" s="322"/>
      <c r="QAX4" s="322"/>
      <c r="QAY4" s="322"/>
      <c r="QAZ4" s="322"/>
      <c r="QBA4" s="322"/>
      <c r="QBB4" s="322"/>
      <c r="QBC4" s="322"/>
      <c r="QBD4" s="322"/>
      <c r="QBE4" s="322"/>
      <c r="QBF4" s="322"/>
      <c r="QBG4" s="322"/>
      <c r="QBH4" s="322"/>
      <c r="QBI4" s="322"/>
      <c r="QBJ4" s="322"/>
      <c r="QBK4" s="322"/>
      <c r="QBL4" s="322"/>
      <c r="QBM4" s="322"/>
      <c r="QBN4" s="322"/>
      <c r="QBO4" s="322"/>
      <c r="QBP4" s="322"/>
      <c r="QBQ4" s="322"/>
      <c r="QBR4" s="322"/>
      <c r="QBS4" s="322"/>
      <c r="QBT4" s="322"/>
      <c r="QBU4" s="322"/>
      <c r="QBV4" s="322"/>
      <c r="QBW4" s="322"/>
      <c r="QBX4" s="322"/>
      <c r="QBY4" s="322"/>
      <c r="QBZ4" s="322"/>
      <c r="QCA4" s="322"/>
      <c r="QCB4" s="322"/>
      <c r="QCC4" s="322"/>
      <c r="QCD4" s="322"/>
      <c r="QCE4" s="322"/>
      <c r="QCF4" s="322"/>
      <c r="QCG4" s="322"/>
      <c r="QCH4" s="322"/>
      <c r="QCI4" s="322"/>
      <c r="QCJ4" s="322"/>
      <c r="QCK4" s="322"/>
      <c r="QCL4" s="322"/>
      <c r="QCM4" s="322"/>
      <c r="QCN4" s="322"/>
      <c r="QCO4" s="322"/>
      <c r="QCP4" s="322"/>
      <c r="QCQ4" s="322"/>
      <c r="QCR4" s="322"/>
      <c r="QCS4" s="322"/>
      <c r="QCT4" s="322"/>
      <c r="QCU4" s="322"/>
      <c r="QCV4" s="322"/>
      <c r="QCW4" s="322"/>
      <c r="QCX4" s="322"/>
      <c r="QCY4" s="322"/>
      <c r="QCZ4" s="322"/>
      <c r="QDA4" s="322"/>
      <c r="QDB4" s="322"/>
      <c r="QDC4" s="322"/>
      <c r="QDD4" s="322"/>
      <c r="QDE4" s="322"/>
      <c r="QDF4" s="322"/>
      <c r="QDG4" s="322"/>
      <c r="QDH4" s="322"/>
      <c r="QDI4" s="322"/>
      <c r="QDJ4" s="322"/>
      <c r="QDK4" s="322"/>
      <c r="QDL4" s="322"/>
      <c r="QDM4" s="322"/>
      <c r="QDN4" s="322"/>
      <c r="QDO4" s="322"/>
      <c r="QDP4" s="322"/>
      <c r="QDQ4" s="322"/>
      <c r="QDR4" s="322"/>
      <c r="QDS4" s="322"/>
      <c r="QDT4" s="322"/>
      <c r="QDU4" s="322"/>
      <c r="QDV4" s="322"/>
      <c r="QDW4" s="322"/>
      <c r="QDX4" s="322"/>
      <c r="QDY4" s="322"/>
      <c r="QDZ4" s="322"/>
      <c r="QEA4" s="322"/>
      <c r="QEB4" s="322"/>
      <c r="QEC4" s="322"/>
      <c r="QED4" s="322"/>
      <c r="QEE4" s="322"/>
      <c r="QEF4" s="322"/>
      <c r="QEG4" s="322"/>
      <c r="QEH4" s="322"/>
      <c r="QEI4" s="322"/>
      <c r="QEJ4" s="322"/>
      <c r="QEK4" s="322"/>
      <c r="QEL4" s="322"/>
      <c r="QEM4" s="322"/>
      <c r="QEN4" s="322"/>
      <c r="QEO4" s="322"/>
      <c r="QEP4" s="322"/>
      <c r="QEQ4" s="322"/>
      <c r="QER4" s="322"/>
      <c r="QES4" s="322"/>
      <c r="QET4" s="322"/>
      <c r="QEU4" s="322"/>
      <c r="QEV4" s="322"/>
      <c r="QEW4" s="322"/>
      <c r="QEX4" s="322"/>
      <c r="QEY4" s="322"/>
      <c r="QEZ4" s="322"/>
      <c r="QFA4" s="322"/>
      <c r="QFB4" s="322"/>
      <c r="QFC4" s="322"/>
      <c r="QFD4" s="322"/>
      <c r="QFE4" s="322"/>
      <c r="QFF4" s="322"/>
      <c r="QFG4" s="322"/>
      <c r="QFH4" s="322"/>
      <c r="QFI4" s="322"/>
      <c r="QFJ4" s="322"/>
      <c r="QFK4" s="322"/>
      <c r="QFL4" s="322"/>
      <c r="QFM4" s="322"/>
      <c r="QFN4" s="322"/>
      <c r="QFO4" s="322"/>
      <c r="QFP4" s="322"/>
      <c r="QFQ4" s="322"/>
      <c r="QFR4" s="322"/>
      <c r="QFS4" s="322"/>
      <c r="QFT4" s="322"/>
      <c r="QFU4" s="322"/>
      <c r="QFV4" s="322"/>
      <c r="QFW4" s="322"/>
      <c r="QFX4" s="322"/>
      <c r="QFY4" s="322"/>
      <c r="QFZ4" s="322"/>
      <c r="QGA4" s="322"/>
      <c r="QGB4" s="322"/>
      <c r="QGC4" s="322"/>
      <c r="QGD4" s="322"/>
      <c r="QGE4" s="322"/>
      <c r="QGF4" s="322"/>
      <c r="QGG4" s="322"/>
      <c r="QGH4" s="322"/>
      <c r="QGI4" s="322"/>
      <c r="QGJ4" s="322"/>
      <c r="QGK4" s="322"/>
      <c r="QGL4" s="322"/>
      <c r="QGM4" s="322"/>
      <c r="QGN4" s="322"/>
      <c r="QGO4" s="322"/>
      <c r="QGP4" s="322"/>
      <c r="QGQ4" s="322"/>
      <c r="QGR4" s="322"/>
      <c r="QGS4" s="322"/>
      <c r="QGT4" s="322"/>
      <c r="QGU4" s="322"/>
      <c r="QGV4" s="322"/>
      <c r="QGW4" s="322"/>
      <c r="QGX4" s="322"/>
      <c r="QGY4" s="322"/>
      <c r="QGZ4" s="322"/>
      <c r="QHA4" s="322"/>
      <c r="QHB4" s="322"/>
      <c r="QHC4" s="322"/>
      <c r="QHD4" s="322"/>
      <c r="QHE4" s="322"/>
      <c r="QHF4" s="322"/>
      <c r="QHG4" s="322"/>
      <c r="QHH4" s="322"/>
      <c r="QHI4" s="322"/>
      <c r="QHJ4" s="322"/>
      <c r="QHK4" s="322"/>
      <c r="QHL4" s="322"/>
      <c r="QHM4" s="322"/>
      <c r="QHN4" s="322"/>
      <c r="QHO4" s="322"/>
      <c r="QHP4" s="322"/>
      <c r="QHQ4" s="322"/>
      <c r="QHR4" s="322"/>
      <c r="QHS4" s="322"/>
      <c r="QHT4" s="322"/>
      <c r="QHU4" s="322"/>
      <c r="QHV4" s="322"/>
      <c r="QHW4" s="322"/>
      <c r="QHX4" s="322"/>
      <c r="QHY4" s="322"/>
      <c r="QHZ4" s="322"/>
      <c r="QIA4" s="322"/>
      <c r="QIB4" s="322"/>
      <c r="QIC4" s="322"/>
      <c r="QID4" s="322"/>
      <c r="QIE4" s="322"/>
      <c r="QIF4" s="322"/>
      <c r="QIG4" s="322"/>
      <c r="QIH4" s="322"/>
      <c r="QII4" s="322"/>
      <c r="QIJ4" s="322"/>
      <c r="QIK4" s="322"/>
      <c r="QIL4" s="322"/>
      <c r="QIM4" s="322"/>
      <c r="QIN4" s="322"/>
      <c r="QIO4" s="322"/>
      <c r="QIP4" s="322"/>
      <c r="QIQ4" s="322"/>
      <c r="QIR4" s="322"/>
      <c r="QIS4" s="322"/>
      <c r="QIT4" s="322"/>
      <c r="QIU4" s="322"/>
      <c r="QIV4" s="322"/>
      <c r="QIW4" s="322"/>
      <c r="QIX4" s="322"/>
      <c r="QIY4" s="322"/>
      <c r="QIZ4" s="322"/>
      <c r="QJA4" s="322"/>
      <c r="QJB4" s="322"/>
      <c r="QJC4" s="322"/>
      <c r="QJD4" s="322"/>
      <c r="QJE4" s="322"/>
      <c r="QJF4" s="322"/>
      <c r="QJG4" s="322"/>
      <c r="QJH4" s="322"/>
      <c r="QJI4" s="322"/>
      <c r="QJJ4" s="322"/>
      <c r="QJK4" s="322"/>
      <c r="QJL4" s="322"/>
      <c r="QJM4" s="322"/>
      <c r="QJN4" s="322"/>
      <c r="QJO4" s="322"/>
      <c r="QJP4" s="322"/>
      <c r="QJQ4" s="322"/>
      <c r="QJR4" s="322"/>
      <c r="QJS4" s="322"/>
      <c r="QJT4" s="322"/>
      <c r="QJU4" s="322"/>
      <c r="QJV4" s="322"/>
      <c r="QJW4" s="322"/>
      <c r="QJX4" s="322"/>
      <c r="QJY4" s="322"/>
      <c r="QJZ4" s="322"/>
      <c r="QKA4" s="322"/>
      <c r="QKB4" s="322"/>
      <c r="QKC4" s="322"/>
      <c r="QKD4" s="322"/>
      <c r="QKE4" s="322"/>
      <c r="QKF4" s="322"/>
      <c r="QKG4" s="322"/>
      <c r="QKH4" s="322"/>
      <c r="QKI4" s="322"/>
      <c r="QKJ4" s="322"/>
      <c r="QKK4" s="322"/>
      <c r="QKL4" s="322"/>
      <c r="QKM4" s="322"/>
      <c r="QKN4" s="322"/>
      <c r="QKO4" s="322"/>
      <c r="QKP4" s="322"/>
      <c r="QKQ4" s="322"/>
      <c r="QKR4" s="322"/>
      <c r="QKS4" s="322"/>
      <c r="QKT4" s="322"/>
      <c r="QKU4" s="322"/>
      <c r="QKV4" s="322"/>
      <c r="QKW4" s="322"/>
      <c r="QKX4" s="322"/>
      <c r="QKY4" s="322"/>
      <c r="QKZ4" s="322"/>
      <c r="QLA4" s="322"/>
      <c r="QLB4" s="322"/>
      <c r="QLC4" s="322"/>
      <c r="QLD4" s="322"/>
      <c r="QLE4" s="322"/>
      <c r="QLF4" s="322"/>
      <c r="QLG4" s="322"/>
      <c r="QLH4" s="322"/>
      <c r="QLI4" s="322"/>
      <c r="QLJ4" s="322"/>
      <c r="QLK4" s="322"/>
      <c r="QLL4" s="322"/>
      <c r="QLM4" s="322"/>
      <c r="QLN4" s="322"/>
      <c r="QLO4" s="322"/>
      <c r="QLP4" s="322"/>
      <c r="QLQ4" s="322"/>
      <c r="QLR4" s="322"/>
      <c r="QLS4" s="322"/>
      <c r="QLT4" s="322"/>
      <c r="QLU4" s="322"/>
      <c r="QLV4" s="322"/>
      <c r="QLW4" s="322"/>
      <c r="QLX4" s="322"/>
      <c r="QLY4" s="322"/>
      <c r="QLZ4" s="322"/>
      <c r="QMA4" s="322"/>
      <c r="QMB4" s="322"/>
      <c r="QMC4" s="322"/>
      <c r="QMD4" s="322"/>
      <c r="QME4" s="322"/>
      <c r="QMF4" s="322"/>
      <c r="QMG4" s="322"/>
      <c r="QMH4" s="322"/>
      <c r="QMI4" s="322"/>
      <c r="QMJ4" s="322"/>
      <c r="QMK4" s="322"/>
      <c r="QML4" s="322"/>
      <c r="QMM4" s="322"/>
      <c r="QMN4" s="322"/>
      <c r="QMO4" s="322"/>
      <c r="QMP4" s="322"/>
      <c r="QMQ4" s="322"/>
      <c r="QMR4" s="322"/>
      <c r="QMS4" s="322"/>
      <c r="QMT4" s="322"/>
      <c r="QMU4" s="322"/>
      <c r="QMV4" s="322"/>
      <c r="QMW4" s="322"/>
      <c r="QMX4" s="322"/>
      <c r="QMY4" s="322"/>
      <c r="QMZ4" s="322"/>
      <c r="QNA4" s="322"/>
      <c r="QNB4" s="322"/>
      <c r="QNC4" s="322"/>
      <c r="QND4" s="322"/>
      <c r="QNE4" s="322"/>
      <c r="QNF4" s="322"/>
      <c r="QNG4" s="322"/>
      <c r="QNH4" s="322"/>
      <c r="QNI4" s="322"/>
      <c r="QNJ4" s="322"/>
      <c r="QNK4" s="322"/>
      <c r="QNL4" s="322"/>
      <c r="QNM4" s="322"/>
      <c r="QNN4" s="322"/>
      <c r="QNO4" s="322"/>
      <c r="QNP4" s="322"/>
      <c r="QNQ4" s="322"/>
      <c r="QNR4" s="322"/>
      <c r="QNS4" s="322"/>
      <c r="QNT4" s="322"/>
      <c r="QNU4" s="322"/>
      <c r="QNV4" s="322"/>
      <c r="QNW4" s="322"/>
      <c r="QNX4" s="322"/>
      <c r="QNY4" s="322"/>
      <c r="QNZ4" s="322"/>
      <c r="QOA4" s="322"/>
      <c r="QOB4" s="322"/>
      <c r="QOC4" s="322"/>
      <c r="QOD4" s="322"/>
      <c r="QOE4" s="322"/>
      <c r="QOF4" s="322"/>
      <c r="QOG4" s="322"/>
      <c r="QOH4" s="322"/>
      <c r="QOI4" s="322"/>
      <c r="QOJ4" s="322"/>
      <c r="QOK4" s="322"/>
      <c r="QOL4" s="322"/>
      <c r="QOM4" s="322"/>
      <c r="QON4" s="322"/>
      <c r="QOO4" s="322"/>
      <c r="QOP4" s="322"/>
      <c r="QOQ4" s="322"/>
      <c r="QOR4" s="322"/>
      <c r="QOS4" s="322"/>
      <c r="QOT4" s="322"/>
      <c r="QOU4" s="322"/>
      <c r="QOV4" s="322"/>
      <c r="QOW4" s="322"/>
      <c r="QOX4" s="322"/>
      <c r="QOY4" s="322"/>
      <c r="QOZ4" s="322"/>
      <c r="QPA4" s="322"/>
      <c r="QPB4" s="322"/>
      <c r="QPC4" s="322"/>
      <c r="QPD4" s="322"/>
      <c r="QPE4" s="322"/>
      <c r="QPF4" s="322"/>
      <c r="QPG4" s="322"/>
      <c r="QPH4" s="322"/>
      <c r="QPI4" s="322"/>
      <c r="QPJ4" s="322"/>
      <c r="QPK4" s="322"/>
      <c r="QPL4" s="322"/>
      <c r="QPM4" s="322"/>
      <c r="QPN4" s="322"/>
      <c r="QPO4" s="322"/>
      <c r="QPP4" s="322"/>
      <c r="QPQ4" s="322"/>
      <c r="QPR4" s="322"/>
      <c r="QPS4" s="322"/>
      <c r="QPT4" s="322"/>
      <c r="QPU4" s="322"/>
      <c r="QPV4" s="322"/>
      <c r="QPW4" s="322"/>
      <c r="QPX4" s="322"/>
      <c r="QPY4" s="322"/>
      <c r="QPZ4" s="322"/>
      <c r="QQA4" s="322"/>
      <c r="QQB4" s="322"/>
      <c r="QQC4" s="322"/>
      <c r="QQD4" s="322"/>
      <c r="QQE4" s="322"/>
      <c r="QQF4" s="322"/>
      <c r="QQG4" s="322"/>
      <c r="QQH4" s="322"/>
      <c r="QQI4" s="322"/>
      <c r="QQJ4" s="322"/>
      <c r="QQK4" s="322"/>
      <c r="QQL4" s="322"/>
      <c r="QQM4" s="322"/>
      <c r="QQN4" s="322"/>
      <c r="QQO4" s="322"/>
      <c r="QQP4" s="322"/>
      <c r="QQQ4" s="322"/>
      <c r="QQR4" s="322"/>
      <c r="QQS4" s="322"/>
      <c r="QQT4" s="322"/>
      <c r="QQU4" s="322"/>
      <c r="QQV4" s="322"/>
      <c r="QQW4" s="322"/>
      <c r="QQX4" s="322"/>
      <c r="QQY4" s="322"/>
      <c r="QQZ4" s="322"/>
      <c r="QRA4" s="322"/>
      <c r="QRB4" s="322"/>
      <c r="QRC4" s="322"/>
      <c r="QRD4" s="322"/>
      <c r="QRE4" s="322"/>
      <c r="QRF4" s="322"/>
      <c r="QRG4" s="322"/>
      <c r="QRH4" s="322"/>
      <c r="QRI4" s="322"/>
      <c r="QRJ4" s="322"/>
      <c r="QRK4" s="322"/>
      <c r="QRL4" s="322"/>
      <c r="QRM4" s="322"/>
      <c r="QRN4" s="322"/>
      <c r="QRO4" s="322"/>
      <c r="QRP4" s="322"/>
      <c r="QRQ4" s="322"/>
      <c r="QRR4" s="322"/>
      <c r="QRS4" s="322"/>
      <c r="QRT4" s="322"/>
      <c r="QRU4" s="322"/>
      <c r="QRV4" s="322"/>
      <c r="QRW4" s="322"/>
      <c r="QRX4" s="322"/>
      <c r="QRY4" s="322"/>
      <c r="QRZ4" s="322"/>
      <c r="QSA4" s="322"/>
      <c r="QSB4" s="322"/>
      <c r="QSC4" s="322"/>
      <c r="QSD4" s="322"/>
      <c r="QSE4" s="322"/>
      <c r="QSF4" s="322"/>
      <c r="QSG4" s="322"/>
      <c r="QSH4" s="322"/>
      <c r="QSI4" s="322"/>
      <c r="QSJ4" s="322"/>
      <c r="QSK4" s="322"/>
      <c r="QSL4" s="322"/>
      <c r="QSM4" s="322"/>
      <c r="QSN4" s="322"/>
      <c r="QSO4" s="322"/>
      <c r="QSP4" s="322"/>
      <c r="QSQ4" s="322"/>
      <c r="QSR4" s="322"/>
      <c r="QSS4" s="322"/>
      <c r="QST4" s="322"/>
      <c r="QSU4" s="322"/>
      <c r="QSV4" s="322"/>
      <c r="QSW4" s="322"/>
      <c r="QSX4" s="322"/>
      <c r="QSY4" s="322"/>
      <c r="QSZ4" s="322"/>
      <c r="QTA4" s="322"/>
      <c r="QTB4" s="322"/>
      <c r="QTC4" s="322"/>
      <c r="QTD4" s="322"/>
      <c r="QTE4" s="322"/>
      <c r="QTF4" s="322"/>
      <c r="QTG4" s="322"/>
      <c r="QTH4" s="322"/>
      <c r="QTI4" s="322"/>
      <c r="QTJ4" s="322"/>
      <c r="QTK4" s="322"/>
      <c r="QTL4" s="322"/>
      <c r="QTM4" s="322"/>
      <c r="QTN4" s="322"/>
      <c r="QTO4" s="322"/>
      <c r="QTP4" s="322"/>
      <c r="QTQ4" s="322"/>
      <c r="QTR4" s="322"/>
      <c r="QTS4" s="322"/>
      <c r="QTT4" s="322"/>
      <c r="QTU4" s="322"/>
      <c r="QTV4" s="322"/>
      <c r="QTW4" s="322"/>
      <c r="QTX4" s="322"/>
      <c r="QTY4" s="322"/>
      <c r="QTZ4" s="322"/>
      <c r="QUA4" s="322"/>
      <c r="QUB4" s="322"/>
      <c r="QUC4" s="322"/>
      <c r="QUD4" s="322"/>
      <c r="QUE4" s="322"/>
      <c r="QUF4" s="322"/>
      <c r="QUG4" s="322"/>
      <c r="QUH4" s="322"/>
      <c r="QUI4" s="322"/>
      <c r="QUJ4" s="322"/>
      <c r="QUK4" s="322"/>
      <c r="QUL4" s="322"/>
      <c r="QUM4" s="322"/>
      <c r="QUN4" s="322"/>
      <c r="QUO4" s="322"/>
      <c r="QUP4" s="322"/>
      <c r="QUQ4" s="322"/>
      <c r="QUR4" s="322"/>
      <c r="QUS4" s="322"/>
      <c r="QUT4" s="322"/>
      <c r="QUU4" s="322"/>
      <c r="QUV4" s="322"/>
      <c r="QUW4" s="322"/>
      <c r="QUX4" s="322"/>
      <c r="QUY4" s="322"/>
      <c r="QUZ4" s="322"/>
      <c r="QVA4" s="322"/>
      <c r="QVB4" s="322"/>
      <c r="QVC4" s="322"/>
      <c r="QVD4" s="322"/>
      <c r="QVE4" s="322"/>
      <c r="QVF4" s="322"/>
      <c r="QVG4" s="322"/>
      <c r="QVH4" s="322"/>
      <c r="QVI4" s="322"/>
      <c r="QVJ4" s="322"/>
      <c r="QVK4" s="322"/>
      <c r="QVL4" s="322"/>
      <c r="QVM4" s="322"/>
      <c r="QVN4" s="322"/>
      <c r="QVO4" s="322"/>
      <c r="QVP4" s="322"/>
      <c r="QVQ4" s="322"/>
      <c r="QVR4" s="322"/>
      <c r="QVS4" s="322"/>
      <c r="QVT4" s="322"/>
      <c r="QVU4" s="322"/>
      <c r="QVV4" s="322"/>
      <c r="QVW4" s="322"/>
      <c r="QVX4" s="322"/>
      <c r="QVY4" s="322"/>
      <c r="QVZ4" s="322"/>
      <c r="QWA4" s="322"/>
      <c r="QWB4" s="322"/>
      <c r="QWC4" s="322"/>
      <c r="QWD4" s="322"/>
      <c r="QWE4" s="322"/>
      <c r="QWF4" s="322"/>
      <c r="QWG4" s="322"/>
      <c r="QWH4" s="322"/>
      <c r="QWI4" s="322"/>
      <c r="QWJ4" s="322"/>
      <c r="QWK4" s="322"/>
      <c r="QWL4" s="322"/>
      <c r="QWM4" s="322"/>
      <c r="QWN4" s="322"/>
      <c r="QWO4" s="322"/>
      <c r="QWP4" s="322"/>
      <c r="QWQ4" s="322"/>
      <c r="QWR4" s="322"/>
      <c r="QWS4" s="322"/>
      <c r="QWT4" s="322"/>
      <c r="QWU4" s="322"/>
      <c r="QWV4" s="322"/>
      <c r="QWW4" s="322"/>
      <c r="QWX4" s="322"/>
      <c r="QWY4" s="322"/>
      <c r="QWZ4" s="322"/>
      <c r="QXA4" s="322"/>
      <c r="QXB4" s="322"/>
      <c r="QXC4" s="322"/>
      <c r="QXD4" s="322"/>
      <c r="QXE4" s="322"/>
      <c r="QXF4" s="322"/>
      <c r="QXG4" s="322"/>
      <c r="QXH4" s="322"/>
      <c r="QXI4" s="322"/>
      <c r="QXJ4" s="322"/>
      <c r="QXK4" s="322"/>
      <c r="QXL4" s="322"/>
      <c r="QXM4" s="322"/>
      <c r="QXN4" s="322"/>
      <c r="QXO4" s="322"/>
      <c r="QXP4" s="322"/>
      <c r="QXQ4" s="322"/>
      <c r="QXR4" s="322"/>
      <c r="QXS4" s="322"/>
      <c r="QXT4" s="322"/>
      <c r="QXU4" s="322"/>
      <c r="QXV4" s="322"/>
      <c r="QXW4" s="322"/>
      <c r="QXX4" s="322"/>
      <c r="QXY4" s="322"/>
      <c r="QXZ4" s="322"/>
      <c r="QYA4" s="322"/>
      <c r="QYB4" s="322"/>
      <c r="QYC4" s="322"/>
      <c r="QYD4" s="322"/>
      <c r="QYE4" s="322"/>
      <c r="QYF4" s="322"/>
      <c r="QYG4" s="322"/>
      <c r="QYH4" s="322"/>
      <c r="QYI4" s="322"/>
      <c r="QYJ4" s="322"/>
      <c r="QYK4" s="322"/>
      <c r="QYL4" s="322"/>
      <c r="QYM4" s="322"/>
      <c r="QYN4" s="322"/>
      <c r="QYO4" s="322"/>
      <c r="QYP4" s="322"/>
      <c r="QYQ4" s="322"/>
      <c r="QYR4" s="322"/>
      <c r="QYS4" s="322"/>
      <c r="QYT4" s="322"/>
      <c r="QYU4" s="322"/>
      <c r="QYV4" s="322"/>
      <c r="QYW4" s="322"/>
      <c r="QYX4" s="322"/>
      <c r="QYY4" s="322"/>
      <c r="QYZ4" s="322"/>
      <c r="QZA4" s="322"/>
      <c r="QZB4" s="322"/>
      <c r="QZC4" s="322"/>
      <c r="QZD4" s="322"/>
      <c r="QZE4" s="322"/>
      <c r="QZF4" s="322"/>
      <c r="QZG4" s="322"/>
      <c r="QZH4" s="322"/>
      <c r="QZI4" s="322"/>
      <c r="QZJ4" s="322"/>
      <c r="QZK4" s="322"/>
      <c r="QZL4" s="322"/>
      <c r="QZM4" s="322"/>
      <c r="QZN4" s="322"/>
      <c r="QZO4" s="322"/>
      <c r="QZP4" s="322"/>
      <c r="QZQ4" s="322"/>
      <c r="QZR4" s="322"/>
      <c r="QZS4" s="322"/>
      <c r="QZT4" s="322"/>
      <c r="QZU4" s="322"/>
      <c r="QZV4" s="322"/>
      <c r="QZW4" s="322"/>
      <c r="QZX4" s="322"/>
      <c r="QZY4" s="322"/>
      <c r="QZZ4" s="322"/>
      <c r="RAA4" s="322"/>
      <c r="RAB4" s="322"/>
      <c r="RAC4" s="322"/>
      <c r="RAD4" s="322"/>
      <c r="RAE4" s="322"/>
      <c r="RAF4" s="322"/>
      <c r="RAG4" s="322"/>
      <c r="RAH4" s="322"/>
      <c r="RAI4" s="322"/>
      <c r="RAJ4" s="322"/>
      <c r="RAK4" s="322"/>
      <c r="RAL4" s="322"/>
      <c r="RAM4" s="322"/>
      <c r="RAN4" s="322"/>
      <c r="RAO4" s="322"/>
      <c r="RAP4" s="322"/>
      <c r="RAQ4" s="322"/>
      <c r="RAR4" s="322"/>
      <c r="RAS4" s="322"/>
      <c r="RAT4" s="322"/>
      <c r="RAU4" s="322"/>
      <c r="RAV4" s="322"/>
      <c r="RAW4" s="322"/>
      <c r="RAX4" s="322"/>
      <c r="RAY4" s="322"/>
      <c r="RAZ4" s="322"/>
      <c r="RBA4" s="322"/>
      <c r="RBB4" s="322"/>
      <c r="RBC4" s="322"/>
      <c r="RBD4" s="322"/>
      <c r="RBE4" s="322"/>
      <c r="RBF4" s="322"/>
      <c r="RBG4" s="322"/>
      <c r="RBH4" s="322"/>
      <c r="RBI4" s="322"/>
      <c r="RBJ4" s="322"/>
      <c r="RBK4" s="322"/>
      <c r="RBL4" s="322"/>
      <c r="RBM4" s="322"/>
      <c r="RBN4" s="322"/>
      <c r="RBO4" s="322"/>
      <c r="RBP4" s="322"/>
      <c r="RBQ4" s="322"/>
      <c r="RBR4" s="322"/>
      <c r="RBS4" s="322"/>
      <c r="RBT4" s="322"/>
      <c r="RBU4" s="322"/>
      <c r="RBV4" s="322"/>
      <c r="RBW4" s="322"/>
      <c r="RBX4" s="322"/>
      <c r="RBY4" s="322"/>
      <c r="RBZ4" s="322"/>
      <c r="RCA4" s="322"/>
      <c r="RCB4" s="322"/>
      <c r="RCC4" s="322"/>
      <c r="RCD4" s="322"/>
      <c r="RCE4" s="322"/>
      <c r="RCF4" s="322"/>
      <c r="RCG4" s="322"/>
      <c r="RCH4" s="322"/>
      <c r="RCI4" s="322"/>
      <c r="RCJ4" s="322"/>
      <c r="RCK4" s="322"/>
      <c r="RCL4" s="322"/>
      <c r="RCM4" s="322"/>
      <c r="RCN4" s="322"/>
      <c r="RCO4" s="322"/>
      <c r="RCP4" s="322"/>
      <c r="RCQ4" s="322"/>
      <c r="RCR4" s="322"/>
      <c r="RCS4" s="322"/>
      <c r="RCT4" s="322"/>
      <c r="RCU4" s="322"/>
      <c r="RCV4" s="322"/>
      <c r="RCW4" s="322"/>
      <c r="RCX4" s="322"/>
      <c r="RCY4" s="322"/>
      <c r="RCZ4" s="322"/>
      <c r="RDA4" s="322"/>
      <c r="RDB4" s="322"/>
      <c r="RDC4" s="322"/>
      <c r="RDD4" s="322"/>
      <c r="RDE4" s="322"/>
      <c r="RDF4" s="322"/>
      <c r="RDG4" s="322"/>
      <c r="RDH4" s="322"/>
      <c r="RDI4" s="322"/>
      <c r="RDJ4" s="322"/>
      <c r="RDK4" s="322"/>
      <c r="RDL4" s="322"/>
      <c r="RDM4" s="322"/>
      <c r="RDN4" s="322"/>
      <c r="RDO4" s="322"/>
      <c r="RDP4" s="322"/>
      <c r="RDQ4" s="322"/>
      <c r="RDR4" s="322"/>
      <c r="RDS4" s="322"/>
      <c r="RDT4" s="322"/>
      <c r="RDU4" s="322"/>
      <c r="RDV4" s="322"/>
      <c r="RDW4" s="322"/>
      <c r="RDX4" s="322"/>
      <c r="RDY4" s="322"/>
      <c r="RDZ4" s="322"/>
      <c r="REA4" s="322"/>
      <c r="REB4" s="322"/>
      <c r="REC4" s="322"/>
      <c r="RED4" s="322"/>
      <c r="REE4" s="322"/>
      <c r="REF4" s="322"/>
      <c r="REG4" s="322"/>
      <c r="REH4" s="322"/>
      <c r="REI4" s="322"/>
      <c r="REJ4" s="322"/>
      <c r="REK4" s="322"/>
      <c r="REL4" s="322"/>
      <c r="REM4" s="322"/>
      <c r="REN4" s="322"/>
      <c r="REO4" s="322"/>
      <c r="REP4" s="322"/>
      <c r="REQ4" s="322"/>
      <c r="RER4" s="322"/>
      <c r="RES4" s="322"/>
      <c r="RET4" s="322"/>
      <c r="REU4" s="322"/>
      <c r="REV4" s="322"/>
      <c r="REW4" s="322"/>
      <c r="REX4" s="322"/>
      <c r="REY4" s="322"/>
      <c r="REZ4" s="322"/>
      <c r="RFA4" s="322"/>
      <c r="RFB4" s="322"/>
      <c r="RFC4" s="322"/>
      <c r="RFD4" s="322"/>
      <c r="RFE4" s="322"/>
      <c r="RFF4" s="322"/>
      <c r="RFG4" s="322"/>
      <c r="RFH4" s="322"/>
      <c r="RFI4" s="322"/>
      <c r="RFJ4" s="322"/>
      <c r="RFK4" s="322"/>
      <c r="RFL4" s="322"/>
      <c r="RFM4" s="322"/>
      <c r="RFN4" s="322"/>
      <c r="RFO4" s="322"/>
      <c r="RFP4" s="322"/>
      <c r="RFQ4" s="322"/>
      <c r="RFR4" s="322"/>
      <c r="RFS4" s="322"/>
      <c r="RFT4" s="322"/>
      <c r="RFU4" s="322"/>
      <c r="RFV4" s="322"/>
      <c r="RFW4" s="322"/>
      <c r="RFX4" s="322"/>
      <c r="RFY4" s="322"/>
      <c r="RFZ4" s="322"/>
      <c r="RGA4" s="322"/>
      <c r="RGB4" s="322"/>
      <c r="RGC4" s="322"/>
      <c r="RGD4" s="322"/>
      <c r="RGE4" s="322"/>
      <c r="RGF4" s="322"/>
      <c r="RGG4" s="322"/>
      <c r="RGH4" s="322"/>
      <c r="RGI4" s="322"/>
      <c r="RGJ4" s="322"/>
      <c r="RGK4" s="322"/>
      <c r="RGL4" s="322"/>
      <c r="RGM4" s="322"/>
      <c r="RGN4" s="322"/>
      <c r="RGO4" s="322"/>
      <c r="RGP4" s="322"/>
      <c r="RGQ4" s="322"/>
      <c r="RGR4" s="322"/>
      <c r="RGS4" s="322"/>
      <c r="RGT4" s="322"/>
      <c r="RGU4" s="322"/>
      <c r="RGV4" s="322"/>
      <c r="RGW4" s="322"/>
      <c r="RGX4" s="322"/>
      <c r="RGY4" s="322"/>
      <c r="RGZ4" s="322"/>
      <c r="RHA4" s="322"/>
      <c r="RHB4" s="322"/>
      <c r="RHC4" s="322"/>
      <c r="RHD4" s="322"/>
      <c r="RHE4" s="322"/>
      <c r="RHF4" s="322"/>
      <c r="RHG4" s="322"/>
      <c r="RHH4" s="322"/>
      <c r="RHI4" s="322"/>
      <c r="RHJ4" s="322"/>
      <c r="RHK4" s="322"/>
      <c r="RHL4" s="322"/>
      <c r="RHM4" s="322"/>
      <c r="RHN4" s="322"/>
      <c r="RHO4" s="322"/>
      <c r="RHP4" s="322"/>
      <c r="RHQ4" s="322"/>
      <c r="RHR4" s="322"/>
      <c r="RHS4" s="322"/>
      <c r="RHT4" s="322"/>
      <c r="RHU4" s="322"/>
      <c r="RHV4" s="322"/>
      <c r="RHW4" s="322"/>
      <c r="RHX4" s="322"/>
      <c r="RHY4" s="322"/>
      <c r="RHZ4" s="322"/>
      <c r="RIA4" s="322"/>
      <c r="RIB4" s="322"/>
      <c r="RIC4" s="322"/>
      <c r="RID4" s="322"/>
      <c r="RIE4" s="322"/>
      <c r="RIF4" s="322"/>
      <c r="RIG4" s="322"/>
      <c r="RIH4" s="322"/>
      <c r="RII4" s="322"/>
      <c r="RIJ4" s="322"/>
      <c r="RIK4" s="322"/>
      <c r="RIL4" s="322"/>
      <c r="RIM4" s="322"/>
      <c r="RIN4" s="322"/>
      <c r="RIO4" s="322"/>
      <c r="RIP4" s="322"/>
      <c r="RIQ4" s="322"/>
      <c r="RIR4" s="322"/>
      <c r="RIS4" s="322"/>
      <c r="RIT4" s="322"/>
      <c r="RIU4" s="322"/>
      <c r="RIV4" s="322"/>
      <c r="RIW4" s="322"/>
      <c r="RIX4" s="322"/>
      <c r="RIY4" s="322"/>
      <c r="RIZ4" s="322"/>
      <c r="RJA4" s="322"/>
      <c r="RJB4" s="322"/>
      <c r="RJC4" s="322"/>
      <c r="RJD4" s="322"/>
      <c r="RJE4" s="322"/>
      <c r="RJF4" s="322"/>
      <c r="RJG4" s="322"/>
      <c r="RJH4" s="322"/>
      <c r="RJI4" s="322"/>
      <c r="RJJ4" s="322"/>
      <c r="RJK4" s="322"/>
      <c r="RJL4" s="322"/>
      <c r="RJM4" s="322"/>
      <c r="RJN4" s="322"/>
      <c r="RJO4" s="322"/>
      <c r="RJP4" s="322"/>
      <c r="RJQ4" s="322"/>
      <c r="RJR4" s="322"/>
      <c r="RJS4" s="322"/>
      <c r="RJT4" s="322"/>
      <c r="RJU4" s="322"/>
      <c r="RJV4" s="322"/>
      <c r="RJW4" s="322"/>
      <c r="RJX4" s="322"/>
      <c r="RJY4" s="322"/>
      <c r="RJZ4" s="322"/>
      <c r="RKA4" s="322"/>
      <c r="RKB4" s="322"/>
      <c r="RKC4" s="322"/>
      <c r="RKD4" s="322"/>
      <c r="RKE4" s="322"/>
      <c r="RKF4" s="322"/>
      <c r="RKG4" s="322"/>
      <c r="RKH4" s="322"/>
      <c r="RKI4" s="322"/>
      <c r="RKJ4" s="322"/>
      <c r="RKK4" s="322"/>
      <c r="RKL4" s="322"/>
      <c r="RKM4" s="322"/>
      <c r="RKN4" s="322"/>
      <c r="RKO4" s="322"/>
      <c r="RKP4" s="322"/>
      <c r="RKQ4" s="322"/>
      <c r="RKR4" s="322"/>
      <c r="RKS4" s="322"/>
      <c r="RKT4" s="322"/>
      <c r="RKU4" s="322"/>
      <c r="RKV4" s="322"/>
      <c r="RKW4" s="322"/>
      <c r="RKX4" s="322"/>
      <c r="RKY4" s="322"/>
      <c r="RKZ4" s="322"/>
      <c r="RLA4" s="322"/>
      <c r="RLB4" s="322"/>
      <c r="RLC4" s="322"/>
      <c r="RLD4" s="322"/>
      <c r="RLE4" s="322"/>
      <c r="RLF4" s="322"/>
      <c r="RLG4" s="322"/>
      <c r="RLH4" s="322"/>
      <c r="RLI4" s="322"/>
      <c r="RLJ4" s="322"/>
      <c r="RLK4" s="322"/>
      <c r="RLL4" s="322"/>
      <c r="RLM4" s="322"/>
      <c r="RLN4" s="322"/>
      <c r="RLO4" s="322"/>
      <c r="RLP4" s="322"/>
      <c r="RLQ4" s="322"/>
      <c r="RLR4" s="322"/>
      <c r="RLS4" s="322"/>
      <c r="RLT4" s="322"/>
      <c r="RLU4" s="322"/>
      <c r="RLV4" s="322"/>
      <c r="RLW4" s="322"/>
      <c r="RLX4" s="322"/>
      <c r="RLY4" s="322"/>
      <c r="RLZ4" s="322"/>
      <c r="RMA4" s="322"/>
      <c r="RMB4" s="322"/>
      <c r="RMC4" s="322"/>
      <c r="RMD4" s="322"/>
      <c r="RME4" s="322"/>
      <c r="RMF4" s="322"/>
      <c r="RMG4" s="322"/>
      <c r="RMH4" s="322"/>
      <c r="RMI4" s="322"/>
      <c r="RMJ4" s="322"/>
      <c r="RMK4" s="322"/>
      <c r="RML4" s="322"/>
      <c r="RMM4" s="322"/>
      <c r="RMN4" s="322"/>
      <c r="RMO4" s="322"/>
      <c r="RMP4" s="322"/>
      <c r="RMQ4" s="322"/>
      <c r="RMR4" s="322"/>
      <c r="RMS4" s="322"/>
      <c r="RMT4" s="322"/>
      <c r="RMU4" s="322"/>
      <c r="RMV4" s="322"/>
      <c r="RMW4" s="322"/>
      <c r="RMX4" s="322"/>
      <c r="RMY4" s="322"/>
      <c r="RMZ4" s="322"/>
      <c r="RNA4" s="322"/>
      <c r="RNB4" s="322"/>
      <c r="RNC4" s="322"/>
      <c r="RND4" s="322"/>
      <c r="RNE4" s="322"/>
      <c r="RNF4" s="322"/>
      <c r="RNG4" s="322"/>
      <c r="RNH4" s="322"/>
      <c r="RNI4" s="322"/>
      <c r="RNJ4" s="322"/>
      <c r="RNK4" s="322"/>
      <c r="RNL4" s="322"/>
      <c r="RNM4" s="322"/>
      <c r="RNN4" s="322"/>
      <c r="RNO4" s="322"/>
      <c r="RNP4" s="322"/>
      <c r="RNQ4" s="322"/>
      <c r="RNR4" s="322"/>
      <c r="RNS4" s="322"/>
      <c r="RNT4" s="322"/>
      <c r="RNU4" s="322"/>
      <c r="RNV4" s="322"/>
      <c r="RNW4" s="322"/>
      <c r="RNX4" s="322"/>
      <c r="RNY4" s="322"/>
      <c r="RNZ4" s="322"/>
      <c r="ROA4" s="322"/>
      <c r="ROB4" s="322"/>
      <c r="ROC4" s="322"/>
      <c r="ROD4" s="322"/>
      <c r="ROE4" s="322"/>
      <c r="ROF4" s="322"/>
      <c r="ROG4" s="322"/>
      <c r="ROH4" s="322"/>
      <c r="ROI4" s="322"/>
      <c r="ROJ4" s="322"/>
      <c r="ROK4" s="322"/>
      <c r="ROL4" s="322"/>
      <c r="ROM4" s="322"/>
      <c r="RON4" s="322"/>
      <c r="ROO4" s="322"/>
      <c r="ROP4" s="322"/>
      <c r="ROQ4" s="322"/>
      <c r="ROR4" s="322"/>
      <c r="ROS4" s="322"/>
      <c r="ROT4" s="322"/>
      <c r="ROU4" s="322"/>
      <c r="ROV4" s="322"/>
      <c r="ROW4" s="322"/>
      <c r="ROX4" s="322"/>
      <c r="ROY4" s="322"/>
      <c r="ROZ4" s="322"/>
      <c r="RPA4" s="322"/>
      <c r="RPB4" s="322"/>
      <c r="RPC4" s="322"/>
      <c r="RPD4" s="322"/>
      <c r="RPE4" s="322"/>
      <c r="RPF4" s="322"/>
      <c r="RPG4" s="322"/>
      <c r="RPH4" s="322"/>
      <c r="RPI4" s="322"/>
      <c r="RPJ4" s="322"/>
      <c r="RPK4" s="322"/>
      <c r="RPL4" s="322"/>
      <c r="RPM4" s="322"/>
      <c r="RPN4" s="322"/>
      <c r="RPO4" s="322"/>
      <c r="RPP4" s="322"/>
      <c r="RPQ4" s="322"/>
      <c r="RPR4" s="322"/>
      <c r="RPS4" s="322"/>
      <c r="RPT4" s="322"/>
      <c r="RPU4" s="322"/>
      <c r="RPV4" s="322"/>
      <c r="RPW4" s="322"/>
      <c r="RPX4" s="322"/>
      <c r="RPY4" s="322"/>
      <c r="RPZ4" s="322"/>
      <c r="RQA4" s="322"/>
      <c r="RQB4" s="322"/>
      <c r="RQC4" s="322"/>
      <c r="RQD4" s="322"/>
      <c r="RQE4" s="322"/>
      <c r="RQF4" s="322"/>
      <c r="RQG4" s="322"/>
      <c r="RQH4" s="322"/>
      <c r="RQI4" s="322"/>
      <c r="RQJ4" s="322"/>
      <c r="RQK4" s="322"/>
      <c r="RQL4" s="322"/>
      <c r="RQM4" s="322"/>
      <c r="RQN4" s="322"/>
      <c r="RQO4" s="322"/>
      <c r="RQP4" s="322"/>
      <c r="RQQ4" s="322"/>
      <c r="RQR4" s="322"/>
      <c r="RQS4" s="322"/>
      <c r="RQT4" s="322"/>
      <c r="RQU4" s="322"/>
      <c r="RQV4" s="322"/>
      <c r="RQW4" s="322"/>
      <c r="RQX4" s="322"/>
      <c r="RQY4" s="322"/>
      <c r="RQZ4" s="322"/>
      <c r="RRA4" s="322"/>
      <c r="RRB4" s="322"/>
      <c r="RRC4" s="322"/>
      <c r="RRD4" s="322"/>
      <c r="RRE4" s="322"/>
      <c r="RRF4" s="322"/>
      <c r="RRG4" s="322"/>
      <c r="RRH4" s="322"/>
      <c r="RRI4" s="322"/>
      <c r="RRJ4" s="322"/>
      <c r="RRK4" s="322"/>
      <c r="RRL4" s="322"/>
      <c r="RRM4" s="322"/>
      <c r="RRN4" s="322"/>
      <c r="RRO4" s="322"/>
      <c r="RRP4" s="322"/>
      <c r="RRQ4" s="322"/>
      <c r="RRR4" s="322"/>
      <c r="RRS4" s="322"/>
      <c r="RRT4" s="322"/>
      <c r="RRU4" s="322"/>
      <c r="RRV4" s="322"/>
      <c r="RRW4" s="322"/>
      <c r="RRX4" s="322"/>
      <c r="RRY4" s="322"/>
      <c r="RRZ4" s="322"/>
      <c r="RSA4" s="322"/>
      <c r="RSB4" s="322"/>
      <c r="RSC4" s="322"/>
      <c r="RSD4" s="322"/>
      <c r="RSE4" s="322"/>
      <c r="RSF4" s="322"/>
      <c r="RSG4" s="322"/>
      <c r="RSH4" s="322"/>
      <c r="RSI4" s="322"/>
      <c r="RSJ4" s="322"/>
      <c r="RSK4" s="322"/>
      <c r="RSL4" s="322"/>
      <c r="RSM4" s="322"/>
      <c r="RSN4" s="322"/>
      <c r="RSO4" s="322"/>
      <c r="RSP4" s="322"/>
      <c r="RSQ4" s="322"/>
      <c r="RSR4" s="322"/>
      <c r="RSS4" s="322"/>
      <c r="RST4" s="322"/>
      <c r="RSU4" s="322"/>
      <c r="RSV4" s="322"/>
      <c r="RSW4" s="322"/>
      <c r="RSX4" s="322"/>
      <c r="RSY4" s="322"/>
      <c r="RSZ4" s="322"/>
      <c r="RTA4" s="322"/>
      <c r="RTB4" s="322"/>
      <c r="RTC4" s="322"/>
      <c r="RTD4" s="322"/>
      <c r="RTE4" s="322"/>
      <c r="RTF4" s="322"/>
      <c r="RTG4" s="322"/>
      <c r="RTH4" s="322"/>
      <c r="RTI4" s="322"/>
      <c r="RTJ4" s="322"/>
      <c r="RTK4" s="322"/>
      <c r="RTL4" s="322"/>
      <c r="RTM4" s="322"/>
      <c r="RTN4" s="322"/>
      <c r="RTO4" s="322"/>
      <c r="RTP4" s="322"/>
      <c r="RTQ4" s="322"/>
      <c r="RTR4" s="322"/>
      <c r="RTS4" s="322"/>
      <c r="RTT4" s="322"/>
      <c r="RTU4" s="322"/>
      <c r="RTV4" s="322"/>
      <c r="RTW4" s="322"/>
      <c r="RTX4" s="322"/>
      <c r="RTY4" s="322"/>
      <c r="RTZ4" s="322"/>
      <c r="RUA4" s="322"/>
      <c r="RUB4" s="322"/>
      <c r="RUC4" s="322"/>
      <c r="RUD4" s="322"/>
      <c r="RUE4" s="322"/>
      <c r="RUF4" s="322"/>
      <c r="RUG4" s="322"/>
      <c r="RUH4" s="322"/>
      <c r="RUI4" s="322"/>
      <c r="RUJ4" s="322"/>
      <c r="RUK4" s="322"/>
      <c r="RUL4" s="322"/>
      <c r="RUM4" s="322"/>
      <c r="RUN4" s="322"/>
      <c r="RUO4" s="322"/>
      <c r="RUP4" s="322"/>
      <c r="RUQ4" s="322"/>
      <c r="RUR4" s="322"/>
      <c r="RUS4" s="322"/>
      <c r="RUT4" s="322"/>
      <c r="RUU4" s="322"/>
      <c r="RUV4" s="322"/>
      <c r="RUW4" s="322"/>
      <c r="RUX4" s="322"/>
      <c r="RUY4" s="322"/>
      <c r="RUZ4" s="322"/>
      <c r="RVA4" s="322"/>
      <c r="RVB4" s="322"/>
      <c r="RVC4" s="322"/>
      <c r="RVD4" s="322"/>
      <c r="RVE4" s="322"/>
      <c r="RVF4" s="322"/>
      <c r="RVG4" s="322"/>
      <c r="RVH4" s="322"/>
      <c r="RVI4" s="322"/>
      <c r="RVJ4" s="322"/>
      <c r="RVK4" s="322"/>
      <c r="RVL4" s="322"/>
      <c r="RVM4" s="322"/>
      <c r="RVN4" s="322"/>
      <c r="RVO4" s="322"/>
      <c r="RVP4" s="322"/>
      <c r="RVQ4" s="322"/>
      <c r="RVR4" s="322"/>
      <c r="RVS4" s="322"/>
      <c r="RVT4" s="322"/>
      <c r="RVU4" s="322"/>
      <c r="RVV4" s="322"/>
      <c r="RVW4" s="322"/>
      <c r="RVX4" s="322"/>
      <c r="RVY4" s="322"/>
      <c r="RVZ4" s="322"/>
      <c r="RWA4" s="322"/>
      <c r="RWB4" s="322"/>
      <c r="RWC4" s="322"/>
      <c r="RWD4" s="322"/>
      <c r="RWE4" s="322"/>
      <c r="RWF4" s="322"/>
      <c r="RWG4" s="322"/>
      <c r="RWH4" s="322"/>
      <c r="RWI4" s="322"/>
      <c r="RWJ4" s="322"/>
      <c r="RWK4" s="322"/>
      <c r="RWL4" s="322"/>
      <c r="RWM4" s="322"/>
      <c r="RWN4" s="322"/>
      <c r="RWO4" s="322"/>
      <c r="RWP4" s="322"/>
      <c r="RWQ4" s="322"/>
      <c r="RWR4" s="322"/>
      <c r="RWS4" s="322"/>
      <c r="RWT4" s="322"/>
      <c r="RWU4" s="322"/>
      <c r="RWV4" s="322"/>
      <c r="RWW4" s="322"/>
      <c r="RWX4" s="322"/>
      <c r="RWY4" s="322"/>
      <c r="RWZ4" s="322"/>
      <c r="RXA4" s="322"/>
      <c r="RXB4" s="322"/>
      <c r="RXC4" s="322"/>
      <c r="RXD4" s="322"/>
      <c r="RXE4" s="322"/>
      <c r="RXF4" s="322"/>
      <c r="RXG4" s="322"/>
      <c r="RXH4" s="322"/>
      <c r="RXI4" s="322"/>
      <c r="RXJ4" s="322"/>
      <c r="RXK4" s="322"/>
      <c r="RXL4" s="322"/>
      <c r="RXM4" s="322"/>
      <c r="RXN4" s="322"/>
      <c r="RXO4" s="322"/>
      <c r="RXP4" s="322"/>
      <c r="RXQ4" s="322"/>
      <c r="RXR4" s="322"/>
      <c r="RXS4" s="322"/>
      <c r="RXT4" s="322"/>
      <c r="RXU4" s="322"/>
      <c r="RXV4" s="322"/>
      <c r="RXW4" s="322"/>
      <c r="RXX4" s="322"/>
      <c r="RXY4" s="322"/>
      <c r="RXZ4" s="322"/>
      <c r="RYA4" s="322"/>
      <c r="RYB4" s="322"/>
      <c r="RYC4" s="322"/>
      <c r="RYD4" s="322"/>
      <c r="RYE4" s="322"/>
      <c r="RYF4" s="322"/>
      <c r="RYG4" s="322"/>
      <c r="RYH4" s="322"/>
      <c r="RYI4" s="322"/>
      <c r="RYJ4" s="322"/>
      <c r="RYK4" s="322"/>
      <c r="RYL4" s="322"/>
      <c r="RYM4" s="322"/>
      <c r="RYN4" s="322"/>
      <c r="RYO4" s="322"/>
      <c r="RYP4" s="322"/>
      <c r="RYQ4" s="322"/>
      <c r="RYR4" s="322"/>
      <c r="RYS4" s="322"/>
      <c r="RYT4" s="322"/>
      <c r="RYU4" s="322"/>
      <c r="RYV4" s="322"/>
      <c r="RYW4" s="322"/>
      <c r="RYX4" s="322"/>
      <c r="RYY4" s="322"/>
      <c r="RYZ4" s="322"/>
      <c r="RZA4" s="322"/>
      <c r="RZB4" s="322"/>
      <c r="RZC4" s="322"/>
      <c r="RZD4" s="322"/>
      <c r="RZE4" s="322"/>
      <c r="RZF4" s="322"/>
      <c r="RZG4" s="322"/>
      <c r="RZH4" s="322"/>
      <c r="RZI4" s="322"/>
      <c r="RZJ4" s="322"/>
      <c r="RZK4" s="322"/>
      <c r="RZL4" s="322"/>
      <c r="RZM4" s="322"/>
      <c r="RZN4" s="322"/>
      <c r="RZO4" s="322"/>
      <c r="RZP4" s="322"/>
      <c r="RZQ4" s="322"/>
      <c r="RZR4" s="322"/>
      <c r="RZS4" s="322"/>
      <c r="RZT4" s="322"/>
      <c r="RZU4" s="322"/>
      <c r="RZV4" s="322"/>
      <c r="RZW4" s="322"/>
      <c r="RZX4" s="322"/>
      <c r="RZY4" s="322"/>
      <c r="RZZ4" s="322"/>
      <c r="SAA4" s="322"/>
      <c r="SAB4" s="322"/>
      <c r="SAC4" s="322"/>
      <c r="SAD4" s="322"/>
      <c r="SAE4" s="322"/>
      <c r="SAF4" s="322"/>
      <c r="SAG4" s="322"/>
      <c r="SAH4" s="322"/>
      <c r="SAI4" s="322"/>
      <c r="SAJ4" s="322"/>
      <c r="SAK4" s="322"/>
      <c r="SAL4" s="322"/>
      <c r="SAM4" s="322"/>
      <c r="SAN4" s="322"/>
      <c r="SAO4" s="322"/>
      <c r="SAP4" s="322"/>
      <c r="SAQ4" s="322"/>
      <c r="SAR4" s="322"/>
      <c r="SAS4" s="322"/>
      <c r="SAT4" s="322"/>
      <c r="SAU4" s="322"/>
      <c r="SAV4" s="322"/>
      <c r="SAW4" s="322"/>
      <c r="SAX4" s="322"/>
      <c r="SAY4" s="322"/>
      <c r="SAZ4" s="322"/>
      <c r="SBA4" s="322"/>
      <c r="SBB4" s="322"/>
      <c r="SBC4" s="322"/>
      <c r="SBD4" s="322"/>
      <c r="SBE4" s="322"/>
      <c r="SBF4" s="322"/>
      <c r="SBG4" s="322"/>
      <c r="SBH4" s="322"/>
      <c r="SBI4" s="322"/>
      <c r="SBJ4" s="322"/>
      <c r="SBK4" s="322"/>
      <c r="SBL4" s="322"/>
      <c r="SBM4" s="322"/>
      <c r="SBN4" s="322"/>
      <c r="SBO4" s="322"/>
      <c r="SBP4" s="322"/>
      <c r="SBQ4" s="322"/>
      <c r="SBR4" s="322"/>
      <c r="SBS4" s="322"/>
      <c r="SBT4" s="322"/>
      <c r="SBU4" s="322"/>
      <c r="SBV4" s="322"/>
      <c r="SBW4" s="322"/>
      <c r="SBX4" s="322"/>
      <c r="SBY4" s="322"/>
      <c r="SBZ4" s="322"/>
      <c r="SCA4" s="322"/>
      <c r="SCB4" s="322"/>
      <c r="SCC4" s="322"/>
      <c r="SCD4" s="322"/>
      <c r="SCE4" s="322"/>
      <c r="SCF4" s="322"/>
      <c r="SCG4" s="322"/>
      <c r="SCH4" s="322"/>
      <c r="SCI4" s="322"/>
      <c r="SCJ4" s="322"/>
      <c r="SCK4" s="322"/>
      <c r="SCL4" s="322"/>
      <c r="SCM4" s="322"/>
      <c r="SCN4" s="322"/>
      <c r="SCO4" s="322"/>
      <c r="SCP4" s="322"/>
      <c r="SCQ4" s="322"/>
      <c r="SCR4" s="322"/>
      <c r="SCS4" s="322"/>
      <c r="SCT4" s="322"/>
      <c r="SCU4" s="322"/>
      <c r="SCV4" s="322"/>
      <c r="SCW4" s="322"/>
      <c r="SCX4" s="322"/>
      <c r="SCY4" s="322"/>
      <c r="SCZ4" s="322"/>
      <c r="SDA4" s="322"/>
      <c r="SDB4" s="322"/>
      <c r="SDC4" s="322"/>
      <c r="SDD4" s="322"/>
      <c r="SDE4" s="322"/>
      <c r="SDF4" s="322"/>
      <c r="SDG4" s="322"/>
      <c r="SDH4" s="322"/>
      <c r="SDI4" s="322"/>
      <c r="SDJ4" s="322"/>
      <c r="SDK4" s="322"/>
      <c r="SDL4" s="322"/>
      <c r="SDM4" s="322"/>
      <c r="SDN4" s="322"/>
      <c r="SDO4" s="322"/>
      <c r="SDP4" s="322"/>
      <c r="SDQ4" s="322"/>
      <c r="SDR4" s="322"/>
      <c r="SDS4" s="322"/>
      <c r="SDT4" s="322"/>
      <c r="SDU4" s="322"/>
      <c r="SDV4" s="322"/>
      <c r="SDW4" s="322"/>
      <c r="SDX4" s="322"/>
      <c r="SDY4" s="322"/>
      <c r="SDZ4" s="322"/>
      <c r="SEA4" s="322"/>
      <c r="SEB4" s="322"/>
      <c r="SEC4" s="322"/>
      <c r="SED4" s="322"/>
      <c r="SEE4" s="322"/>
      <c r="SEF4" s="322"/>
      <c r="SEG4" s="322"/>
      <c r="SEH4" s="322"/>
      <c r="SEI4" s="322"/>
      <c r="SEJ4" s="322"/>
      <c r="SEK4" s="322"/>
      <c r="SEL4" s="322"/>
      <c r="SEM4" s="322"/>
      <c r="SEN4" s="322"/>
      <c r="SEO4" s="322"/>
      <c r="SEP4" s="322"/>
      <c r="SEQ4" s="322"/>
      <c r="SER4" s="322"/>
      <c r="SES4" s="322"/>
      <c r="SET4" s="322"/>
      <c r="SEU4" s="322"/>
      <c r="SEV4" s="322"/>
      <c r="SEW4" s="322"/>
      <c r="SEX4" s="322"/>
      <c r="SEY4" s="322"/>
      <c r="SEZ4" s="322"/>
      <c r="SFA4" s="322"/>
      <c r="SFB4" s="322"/>
      <c r="SFC4" s="322"/>
      <c r="SFD4" s="322"/>
      <c r="SFE4" s="322"/>
      <c r="SFF4" s="322"/>
      <c r="SFG4" s="322"/>
      <c r="SFH4" s="322"/>
      <c r="SFI4" s="322"/>
      <c r="SFJ4" s="322"/>
      <c r="SFK4" s="322"/>
      <c r="SFL4" s="322"/>
      <c r="SFM4" s="322"/>
      <c r="SFN4" s="322"/>
      <c r="SFO4" s="322"/>
      <c r="SFP4" s="322"/>
      <c r="SFQ4" s="322"/>
      <c r="SFR4" s="322"/>
      <c r="SFS4" s="322"/>
      <c r="SFT4" s="322"/>
      <c r="SFU4" s="322"/>
      <c r="SFV4" s="322"/>
      <c r="SFW4" s="322"/>
      <c r="SFX4" s="322"/>
      <c r="SFY4" s="322"/>
      <c r="SFZ4" s="322"/>
      <c r="SGA4" s="322"/>
      <c r="SGB4" s="322"/>
      <c r="SGC4" s="322"/>
      <c r="SGD4" s="322"/>
      <c r="SGE4" s="322"/>
      <c r="SGF4" s="322"/>
      <c r="SGG4" s="322"/>
      <c r="SGH4" s="322"/>
      <c r="SGI4" s="322"/>
      <c r="SGJ4" s="322"/>
      <c r="SGK4" s="322"/>
      <c r="SGL4" s="322"/>
      <c r="SGM4" s="322"/>
      <c r="SGN4" s="322"/>
      <c r="SGO4" s="322"/>
      <c r="SGP4" s="322"/>
      <c r="SGQ4" s="322"/>
      <c r="SGR4" s="322"/>
      <c r="SGS4" s="322"/>
      <c r="SGT4" s="322"/>
      <c r="SGU4" s="322"/>
      <c r="SGV4" s="322"/>
      <c r="SGW4" s="322"/>
      <c r="SGX4" s="322"/>
      <c r="SGY4" s="322"/>
      <c r="SGZ4" s="322"/>
      <c r="SHA4" s="322"/>
      <c r="SHB4" s="322"/>
      <c r="SHC4" s="322"/>
      <c r="SHD4" s="322"/>
      <c r="SHE4" s="322"/>
      <c r="SHF4" s="322"/>
      <c r="SHG4" s="322"/>
      <c r="SHH4" s="322"/>
      <c r="SHI4" s="322"/>
      <c r="SHJ4" s="322"/>
      <c r="SHK4" s="322"/>
      <c r="SHL4" s="322"/>
      <c r="SHM4" s="322"/>
      <c r="SHN4" s="322"/>
      <c r="SHO4" s="322"/>
      <c r="SHP4" s="322"/>
      <c r="SHQ4" s="322"/>
      <c r="SHR4" s="322"/>
      <c r="SHS4" s="322"/>
      <c r="SHT4" s="322"/>
      <c r="SHU4" s="322"/>
      <c r="SHV4" s="322"/>
      <c r="SHW4" s="322"/>
      <c r="SHX4" s="322"/>
      <c r="SHY4" s="322"/>
      <c r="SHZ4" s="322"/>
      <c r="SIA4" s="322"/>
      <c r="SIB4" s="322"/>
      <c r="SIC4" s="322"/>
      <c r="SID4" s="322"/>
      <c r="SIE4" s="322"/>
      <c r="SIF4" s="322"/>
      <c r="SIG4" s="322"/>
      <c r="SIH4" s="322"/>
      <c r="SII4" s="322"/>
      <c r="SIJ4" s="322"/>
      <c r="SIK4" s="322"/>
      <c r="SIL4" s="322"/>
      <c r="SIM4" s="322"/>
      <c r="SIN4" s="322"/>
      <c r="SIO4" s="322"/>
      <c r="SIP4" s="322"/>
      <c r="SIQ4" s="322"/>
      <c r="SIR4" s="322"/>
      <c r="SIS4" s="322"/>
      <c r="SIT4" s="322"/>
      <c r="SIU4" s="322"/>
      <c r="SIV4" s="322"/>
      <c r="SIW4" s="322"/>
      <c r="SIX4" s="322"/>
      <c r="SIY4" s="322"/>
      <c r="SIZ4" s="322"/>
      <c r="SJA4" s="322"/>
      <c r="SJB4" s="322"/>
      <c r="SJC4" s="322"/>
      <c r="SJD4" s="322"/>
      <c r="SJE4" s="322"/>
      <c r="SJF4" s="322"/>
      <c r="SJG4" s="322"/>
      <c r="SJH4" s="322"/>
      <c r="SJI4" s="322"/>
      <c r="SJJ4" s="322"/>
      <c r="SJK4" s="322"/>
      <c r="SJL4" s="322"/>
      <c r="SJM4" s="322"/>
      <c r="SJN4" s="322"/>
      <c r="SJO4" s="322"/>
      <c r="SJP4" s="322"/>
      <c r="SJQ4" s="322"/>
      <c r="SJR4" s="322"/>
      <c r="SJS4" s="322"/>
      <c r="SJT4" s="322"/>
      <c r="SJU4" s="322"/>
      <c r="SJV4" s="322"/>
      <c r="SJW4" s="322"/>
      <c r="SJX4" s="322"/>
      <c r="SJY4" s="322"/>
      <c r="SJZ4" s="322"/>
      <c r="SKA4" s="322"/>
      <c r="SKB4" s="322"/>
      <c r="SKC4" s="322"/>
      <c r="SKD4" s="322"/>
      <c r="SKE4" s="322"/>
      <c r="SKF4" s="322"/>
      <c r="SKG4" s="322"/>
      <c r="SKH4" s="322"/>
      <c r="SKI4" s="322"/>
      <c r="SKJ4" s="322"/>
      <c r="SKK4" s="322"/>
      <c r="SKL4" s="322"/>
      <c r="SKM4" s="322"/>
      <c r="SKN4" s="322"/>
      <c r="SKO4" s="322"/>
      <c r="SKP4" s="322"/>
      <c r="SKQ4" s="322"/>
      <c r="SKR4" s="322"/>
      <c r="SKS4" s="322"/>
      <c r="SKT4" s="322"/>
      <c r="SKU4" s="322"/>
      <c r="SKV4" s="322"/>
      <c r="SKW4" s="322"/>
      <c r="SKX4" s="322"/>
      <c r="SKY4" s="322"/>
      <c r="SKZ4" s="322"/>
      <c r="SLA4" s="322"/>
      <c r="SLB4" s="322"/>
      <c r="SLC4" s="322"/>
      <c r="SLD4" s="322"/>
      <c r="SLE4" s="322"/>
      <c r="SLF4" s="322"/>
      <c r="SLG4" s="322"/>
      <c r="SLH4" s="322"/>
      <c r="SLI4" s="322"/>
      <c r="SLJ4" s="322"/>
      <c r="SLK4" s="322"/>
      <c r="SLL4" s="322"/>
      <c r="SLM4" s="322"/>
      <c r="SLN4" s="322"/>
      <c r="SLO4" s="322"/>
      <c r="SLP4" s="322"/>
      <c r="SLQ4" s="322"/>
      <c r="SLR4" s="322"/>
      <c r="SLS4" s="322"/>
      <c r="SLT4" s="322"/>
      <c r="SLU4" s="322"/>
      <c r="SLV4" s="322"/>
      <c r="SLW4" s="322"/>
      <c r="SLX4" s="322"/>
      <c r="SLY4" s="322"/>
      <c r="SLZ4" s="322"/>
      <c r="SMA4" s="322"/>
      <c r="SMB4" s="322"/>
      <c r="SMC4" s="322"/>
      <c r="SMD4" s="322"/>
      <c r="SME4" s="322"/>
      <c r="SMF4" s="322"/>
      <c r="SMG4" s="322"/>
      <c r="SMH4" s="322"/>
      <c r="SMI4" s="322"/>
      <c r="SMJ4" s="322"/>
      <c r="SMK4" s="322"/>
      <c r="SML4" s="322"/>
      <c r="SMM4" s="322"/>
      <c r="SMN4" s="322"/>
      <c r="SMO4" s="322"/>
      <c r="SMP4" s="322"/>
      <c r="SMQ4" s="322"/>
      <c r="SMR4" s="322"/>
      <c r="SMS4" s="322"/>
      <c r="SMT4" s="322"/>
      <c r="SMU4" s="322"/>
      <c r="SMV4" s="322"/>
      <c r="SMW4" s="322"/>
      <c r="SMX4" s="322"/>
      <c r="SMY4" s="322"/>
      <c r="SMZ4" s="322"/>
      <c r="SNA4" s="322"/>
      <c r="SNB4" s="322"/>
      <c r="SNC4" s="322"/>
      <c r="SND4" s="322"/>
      <c r="SNE4" s="322"/>
      <c r="SNF4" s="322"/>
      <c r="SNG4" s="322"/>
      <c r="SNH4" s="322"/>
      <c r="SNI4" s="322"/>
      <c r="SNJ4" s="322"/>
      <c r="SNK4" s="322"/>
      <c r="SNL4" s="322"/>
      <c r="SNM4" s="322"/>
      <c r="SNN4" s="322"/>
      <c r="SNO4" s="322"/>
      <c r="SNP4" s="322"/>
      <c r="SNQ4" s="322"/>
      <c r="SNR4" s="322"/>
      <c r="SNS4" s="322"/>
      <c r="SNT4" s="322"/>
      <c r="SNU4" s="322"/>
      <c r="SNV4" s="322"/>
      <c r="SNW4" s="322"/>
      <c r="SNX4" s="322"/>
      <c r="SNY4" s="322"/>
      <c r="SNZ4" s="322"/>
      <c r="SOA4" s="322"/>
      <c r="SOB4" s="322"/>
      <c r="SOC4" s="322"/>
      <c r="SOD4" s="322"/>
      <c r="SOE4" s="322"/>
      <c r="SOF4" s="322"/>
      <c r="SOG4" s="322"/>
      <c r="SOH4" s="322"/>
      <c r="SOI4" s="322"/>
      <c r="SOJ4" s="322"/>
      <c r="SOK4" s="322"/>
      <c r="SOL4" s="322"/>
      <c r="SOM4" s="322"/>
      <c r="SON4" s="322"/>
      <c r="SOO4" s="322"/>
      <c r="SOP4" s="322"/>
      <c r="SOQ4" s="322"/>
      <c r="SOR4" s="322"/>
      <c r="SOS4" s="322"/>
      <c r="SOT4" s="322"/>
      <c r="SOU4" s="322"/>
      <c r="SOV4" s="322"/>
      <c r="SOW4" s="322"/>
      <c r="SOX4" s="322"/>
      <c r="SOY4" s="322"/>
      <c r="SOZ4" s="322"/>
      <c r="SPA4" s="322"/>
      <c r="SPB4" s="322"/>
      <c r="SPC4" s="322"/>
      <c r="SPD4" s="322"/>
      <c r="SPE4" s="322"/>
      <c r="SPF4" s="322"/>
      <c r="SPG4" s="322"/>
      <c r="SPH4" s="322"/>
      <c r="SPI4" s="322"/>
      <c r="SPJ4" s="322"/>
      <c r="SPK4" s="322"/>
      <c r="SPL4" s="322"/>
      <c r="SPM4" s="322"/>
      <c r="SPN4" s="322"/>
      <c r="SPO4" s="322"/>
      <c r="SPP4" s="322"/>
      <c r="SPQ4" s="322"/>
      <c r="SPR4" s="322"/>
      <c r="SPS4" s="322"/>
      <c r="SPT4" s="322"/>
      <c r="SPU4" s="322"/>
      <c r="SPV4" s="322"/>
      <c r="SPW4" s="322"/>
      <c r="SPX4" s="322"/>
      <c r="SPY4" s="322"/>
      <c r="SPZ4" s="322"/>
      <c r="SQA4" s="322"/>
      <c r="SQB4" s="322"/>
      <c r="SQC4" s="322"/>
      <c r="SQD4" s="322"/>
      <c r="SQE4" s="322"/>
      <c r="SQF4" s="322"/>
      <c r="SQG4" s="322"/>
      <c r="SQH4" s="322"/>
      <c r="SQI4" s="322"/>
      <c r="SQJ4" s="322"/>
      <c r="SQK4" s="322"/>
      <c r="SQL4" s="322"/>
      <c r="SQM4" s="322"/>
      <c r="SQN4" s="322"/>
      <c r="SQO4" s="322"/>
      <c r="SQP4" s="322"/>
      <c r="SQQ4" s="322"/>
      <c r="SQR4" s="322"/>
      <c r="SQS4" s="322"/>
      <c r="SQT4" s="322"/>
      <c r="SQU4" s="322"/>
      <c r="SQV4" s="322"/>
      <c r="SQW4" s="322"/>
      <c r="SQX4" s="322"/>
      <c r="SQY4" s="322"/>
      <c r="SQZ4" s="322"/>
      <c r="SRA4" s="322"/>
      <c r="SRB4" s="322"/>
      <c r="SRC4" s="322"/>
      <c r="SRD4" s="322"/>
      <c r="SRE4" s="322"/>
      <c r="SRF4" s="322"/>
      <c r="SRG4" s="322"/>
      <c r="SRH4" s="322"/>
      <c r="SRI4" s="322"/>
      <c r="SRJ4" s="322"/>
      <c r="SRK4" s="322"/>
      <c r="SRL4" s="322"/>
      <c r="SRM4" s="322"/>
      <c r="SRN4" s="322"/>
      <c r="SRO4" s="322"/>
      <c r="SRP4" s="322"/>
      <c r="SRQ4" s="322"/>
      <c r="SRR4" s="322"/>
      <c r="SRS4" s="322"/>
      <c r="SRT4" s="322"/>
      <c r="SRU4" s="322"/>
      <c r="SRV4" s="322"/>
      <c r="SRW4" s="322"/>
      <c r="SRX4" s="322"/>
      <c r="SRY4" s="322"/>
      <c r="SRZ4" s="322"/>
      <c r="SSA4" s="322"/>
      <c r="SSB4" s="322"/>
      <c r="SSC4" s="322"/>
      <c r="SSD4" s="322"/>
      <c r="SSE4" s="322"/>
      <c r="SSF4" s="322"/>
      <c r="SSG4" s="322"/>
      <c r="SSH4" s="322"/>
      <c r="SSI4" s="322"/>
      <c r="SSJ4" s="322"/>
      <c r="SSK4" s="322"/>
      <c r="SSL4" s="322"/>
      <c r="SSM4" s="322"/>
      <c r="SSN4" s="322"/>
      <c r="SSO4" s="322"/>
      <c r="SSP4" s="322"/>
      <c r="SSQ4" s="322"/>
      <c r="SSR4" s="322"/>
      <c r="SSS4" s="322"/>
      <c r="SST4" s="322"/>
      <c r="SSU4" s="322"/>
      <c r="SSV4" s="322"/>
      <c r="SSW4" s="322"/>
      <c r="SSX4" s="322"/>
      <c r="SSY4" s="322"/>
      <c r="SSZ4" s="322"/>
      <c r="STA4" s="322"/>
      <c r="STB4" s="322"/>
      <c r="STC4" s="322"/>
      <c r="STD4" s="322"/>
      <c r="STE4" s="322"/>
      <c r="STF4" s="322"/>
      <c r="STG4" s="322"/>
      <c r="STH4" s="322"/>
      <c r="STI4" s="322"/>
      <c r="STJ4" s="322"/>
      <c r="STK4" s="322"/>
      <c r="STL4" s="322"/>
      <c r="STM4" s="322"/>
      <c r="STN4" s="322"/>
      <c r="STO4" s="322"/>
      <c r="STP4" s="322"/>
      <c r="STQ4" s="322"/>
      <c r="STR4" s="322"/>
      <c r="STS4" s="322"/>
      <c r="STT4" s="322"/>
      <c r="STU4" s="322"/>
      <c r="STV4" s="322"/>
      <c r="STW4" s="322"/>
      <c r="STX4" s="322"/>
      <c r="STY4" s="322"/>
      <c r="STZ4" s="322"/>
      <c r="SUA4" s="322"/>
      <c r="SUB4" s="322"/>
      <c r="SUC4" s="322"/>
      <c r="SUD4" s="322"/>
      <c r="SUE4" s="322"/>
      <c r="SUF4" s="322"/>
      <c r="SUG4" s="322"/>
      <c r="SUH4" s="322"/>
      <c r="SUI4" s="322"/>
      <c r="SUJ4" s="322"/>
      <c r="SUK4" s="322"/>
      <c r="SUL4" s="322"/>
      <c r="SUM4" s="322"/>
      <c r="SUN4" s="322"/>
      <c r="SUO4" s="322"/>
      <c r="SUP4" s="322"/>
      <c r="SUQ4" s="322"/>
      <c r="SUR4" s="322"/>
      <c r="SUS4" s="322"/>
      <c r="SUT4" s="322"/>
      <c r="SUU4" s="322"/>
      <c r="SUV4" s="322"/>
      <c r="SUW4" s="322"/>
      <c r="SUX4" s="322"/>
      <c r="SUY4" s="322"/>
      <c r="SUZ4" s="322"/>
      <c r="SVA4" s="322"/>
      <c r="SVB4" s="322"/>
      <c r="SVC4" s="322"/>
      <c r="SVD4" s="322"/>
      <c r="SVE4" s="322"/>
      <c r="SVF4" s="322"/>
      <c r="SVG4" s="322"/>
      <c r="SVH4" s="322"/>
      <c r="SVI4" s="322"/>
      <c r="SVJ4" s="322"/>
      <c r="SVK4" s="322"/>
      <c r="SVL4" s="322"/>
      <c r="SVM4" s="322"/>
      <c r="SVN4" s="322"/>
      <c r="SVO4" s="322"/>
      <c r="SVP4" s="322"/>
      <c r="SVQ4" s="322"/>
      <c r="SVR4" s="322"/>
      <c r="SVS4" s="322"/>
      <c r="SVT4" s="322"/>
      <c r="SVU4" s="322"/>
      <c r="SVV4" s="322"/>
      <c r="SVW4" s="322"/>
      <c r="SVX4" s="322"/>
      <c r="SVY4" s="322"/>
      <c r="SVZ4" s="322"/>
      <c r="SWA4" s="322"/>
      <c r="SWB4" s="322"/>
      <c r="SWC4" s="322"/>
      <c r="SWD4" s="322"/>
      <c r="SWE4" s="322"/>
      <c r="SWF4" s="322"/>
      <c r="SWG4" s="322"/>
      <c r="SWH4" s="322"/>
      <c r="SWI4" s="322"/>
      <c r="SWJ4" s="322"/>
      <c r="SWK4" s="322"/>
      <c r="SWL4" s="322"/>
      <c r="SWM4" s="322"/>
      <c r="SWN4" s="322"/>
      <c r="SWO4" s="322"/>
      <c r="SWP4" s="322"/>
      <c r="SWQ4" s="322"/>
      <c r="SWR4" s="322"/>
      <c r="SWS4" s="322"/>
      <c r="SWT4" s="322"/>
      <c r="SWU4" s="322"/>
      <c r="SWV4" s="322"/>
      <c r="SWW4" s="322"/>
      <c r="SWX4" s="322"/>
      <c r="SWY4" s="322"/>
      <c r="SWZ4" s="322"/>
      <c r="SXA4" s="322"/>
      <c r="SXB4" s="322"/>
      <c r="SXC4" s="322"/>
      <c r="SXD4" s="322"/>
      <c r="SXE4" s="322"/>
      <c r="SXF4" s="322"/>
      <c r="SXG4" s="322"/>
      <c r="SXH4" s="322"/>
      <c r="SXI4" s="322"/>
      <c r="SXJ4" s="322"/>
      <c r="SXK4" s="322"/>
      <c r="SXL4" s="322"/>
      <c r="SXM4" s="322"/>
      <c r="SXN4" s="322"/>
      <c r="SXO4" s="322"/>
      <c r="SXP4" s="322"/>
      <c r="SXQ4" s="322"/>
      <c r="SXR4" s="322"/>
      <c r="SXS4" s="322"/>
      <c r="SXT4" s="322"/>
      <c r="SXU4" s="322"/>
      <c r="SXV4" s="322"/>
      <c r="SXW4" s="322"/>
      <c r="SXX4" s="322"/>
      <c r="SXY4" s="322"/>
      <c r="SXZ4" s="322"/>
      <c r="SYA4" s="322"/>
      <c r="SYB4" s="322"/>
      <c r="SYC4" s="322"/>
      <c r="SYD4" s="322"/>
      <c r="SYE4" s="322"/>
      <c r="SYF4" s="322"/>
      <c r="SYG4" s="322"/>
      <c r="SYH4" s="322"/>
      <c r="SYI4" s="322"/>
      <c r="SYJ4" s="322"/>
      <c r="SYK4" s="322"/>
      <c r="SYL4" s="322"/>
      <c r="SYM4" s="322"/>
      <c r="SYN4" s="322"/>
      <c r="SYO4" s="322"/>
      <c r="SYP4" s="322"/>
      <c r="SYQ4" s="322"/>
      <c r="SYR4" s="322"/>
      <c r="SYS4" s="322"/>
      <c r="SYT4" s="322"/>
      <c r="SYU4" s="322"/>
      <c r="SYV4" s="322"/>
      <c r="SYW4" s="322"/>
      <c r="SYX4" s="322"/>
      <c r="SYY4" s="322"/>
      <c r="SYZ4" s="322"/>
      <c r="SZA4" s="322"/>
      <c r="SZB4" s="322"/>
      <c r="SZC4" s="322"/>
      <c r="SZD4" s="322"/>
      <c r="SZE4" s="322"/>
      <c r="SZF4" s="322"/>
      <c r="SZG4" s="322"/>
      <c r="SZH4" s="322"/>
      <c r="SZI4" s="322"/>
      <c r="SZJ4" s="322"/>
      <c r="SZK4" s="322"/>
      <c r="SZL4" s="322"/>
      <c r="SZM4" s="322"/>
      <c r="SZN4" s="322"/>
      <c r="SZO4" s="322"/>
      <c r="SZP4" s="322"/>
      <c r="SZQ4" s="322"/>
      <c r="SZR4" s="322"/>
      <c r="SZS4" s="322"/>
      <c r="SZT4" s="322"/>
      <c r="SZU4" s="322"/>
      <c r="SZV4" s="322"/>
      <c r="SZW4" s="322"/>
      <c r="SZX4" s="322"/>
      <c r="SZY4" s="322"/>
      <c r="SZZ4" s="322"/>
      <c r="TAA4" s="322"/>
      <c r="TAB4" s="322"/>
      <c r="TAC4" s="322"/>
      <c r="TAD4" s="322"/>
      <c r="TAE4" s="322"/>
      <c r="TAF4" s="322"/>
      <c r="TAG4" s="322"/>
      <c r="TAH4" s="322"/>
      <c r="TAI4" s="322"/>
      <c r="TAJ4" s="322"/>
      <c r="TAK4" s="322"/>
      <c r="TAL4" s="322"/>
      <c r="TAM4" s="322"/>
      <c r="TAN4" s="322"/>
      <c r="TAO4" s="322"/>
      <c r="TAP4" s="322"/>
      <c r="TAQ4" s="322"/>
      <c r="TAR4" s="322"/>
      <c r="TAS4" s="322"/>
      <c r="TAT4" s="322"/>
      <c r="TAU4" s="322"/>
      <c r="TAV4" s="322"/>
      <c r="TAW4" s="322"/>
      <c r="TAX4" s="322"/>
      <c r="TAY4" s="322"/>
      <c r="TAZ4" s="322"/>
      <c r="TBA4" s="322"/>
      <c r="TBB4" s="322"/>
      <c r="TBC4" s="322"/>
      <c r="TBD4" s="322"/>
      <c r="TBE4" s="322"/>
      <c r="TBF4" s="322"/>
      <c r="TBG4" s="322"/>
      <c r="TBH4" s="322"/>
      <c r="TBI4" s="322"/>
      <c r="TBJ4" s="322"/>
      <c r="TBK4" s="322"/>
      <c r="TBL4" s="322"/>
      <c r="TBM4" s="322"/>
      <c r="TBN4" s="322"/>
      <c r="TBO4" s="322"/>
      <c r="TBP4" s="322"/>
      <c r="TBQ4" s="322"/>
      <c r="TBR4" s="322"/>
      <c r="TBS4" s="322"/>
      <c r="TBT4" s="322"/>
      <c r="TBU4" s="322"/>
      <c r="TBV4" s="322"/>
      <c r="TBW4" s="322"/>
      <c r="TBX4" s="322"/>
      <c r="TBY4" s="322"/>
      <c r="TBZ4" s="322"/>
      <c r="TCA4" s="322"/>
      <c r="TCB4" s="322"/>
      <c r="TCC4" s="322"/>
      <c r="TCD4" s="322"/>
      <c r="TCE4" s="322"/>
      <c r="TCF4" s="322"/>
      <c r="TCG4" s="322"/>
      <c r="TCH4" s="322"/>
      <c r="TCI4" s="322"/>
      <c r="TCJ4" s="322"/>
      <c r="TCK4" s="322"/>
      <c r="TCL4" s="322"/>
      <c r="TCM4" s="322"/>
      <c r="TCN4" s="322"/>
      <c r="TCO4" s="322"/>
      <c r="TCP4" s="322"/>
      <c r="TCQ4" s="322"/>
      <c r="TCR4" s="322"/>
      <c r="TCS4" s="322"/>
      <c r="TCT4" s="322"/>
      <c r="TCU4" s="322"/>
      <c r="TCV4" s="322"/>
      <c r="TCW4" s="322"/>
      <c r="TCX4" s="322"/>
      <c r="TCY4" s="322"/>
      <c r="TCZ4" s="322"/>
      <c r="TDA4" s="322"/>
      <c r="TDB4" s="322"/>
      <c r="TDC4" s="322"/>
      <c r="TDD4" s="322"/>
      <c r="TDE4" s="322"/>
      <c r="TDF4" s="322"/>
      <c r="TDG4" s="322"/>
      <c r="TDH4" s="322"/>
      <c r="TDI4" s="322"/>
      <c r="TDJ4" s="322"/>
      <c r="TDK4" s="322"/>
      <c r="TDL4" s="322"/>
      <c r="TDM4" s="322"/>
      <c r="TDN4" s="322"/>
      <c r="TDO4" s="322"/>
      <c r="TDP4" s="322"/>
      <c r="TDQ4" s="322"/>
      <c r="TDR4" s="322"/>
      <c r="TDS4" s="322"/>
      <c r="TDT4" s="322"/>
      <c r="TDU4" s="322"/>
      <c r="TDV4" s="322"/>
      <c r="TDW4" s="322"/>
      <c r="TDX4" s="322"/>
      <c r="TDY4" s="322"/>
      <c r="TDZ4" s="322"/>
      <c r="TEA4" s="322"/>
      <c r="TEB4" s="322"/>
      <c r="TEC4" s="322"/>
      <c r="TED4" s="322"/>
      <c r="TEE4" s="322"/>
      <c r="TEF4" s="322"/>
      <c r="TEG4" s="322"/>
      <c r="TEH4" s="322"/>
      <c r="TEI4" s="322"/>
      <c r="TEJ4" s="322"/>
      <c r="TEK4" s="322"/>
      <c r="TEL4" s="322"/>
      <c r="TEM4" s="322"/>
      <c r="TEN4" s="322"/>
      <c r="TEO4" s="322"/>
      <c r="TEP4" s="322"/>
      <c r="TEQ4" s="322"/>
      <c r="TER4" s="322"/>
      <c r="TES4" s="322"/>
      <c r="TET4" s="322"/>
      <c r="TEU4" s="322"/>
      <c r="TEV4" s="322"/>
      <c r="TEW4" s="322"/>
      <c r="TEX4" s="322"/>
      <c r="TEY4" s="322"/>
      <c r="TEZ4" s="322"/>
      <c r="TFA4" s="322"/>
      <c r="TFB4" s="322"/>
      <c r="TFC4" s="322"/>
      <c r="TFD4" s="322"/>
      <c r="TFE4" s="322"/>
      <c r="TFF4" s="322"/>
      <c r="TFG4" s="322"/>
      <c r="TFH4" s="322"/>
      <c r="TFI4" s="322"/>
      <c r="TFJ4" s="322"/>
      <c r="TFK4" s="322"/>
      <c r="TFL4" s="322"/>
      <c r="TFM4" s="322"/>
      <c r="TFN4" s="322"/>
      <c r="TFO4" s="322"/>
      <c r="TFP4" s="322"/>
      <c r="TFQ4" s="322"/>
      <c r="TFR4" s="322"/>
      <c r="TFS4" s="322"/>
      <c r="TFT4" s="322"/>
      <c r="TFU4" s="322"/>
      <c r="TFV4" s="322"/>
      <c r="TFW4" s="322"/>
      <c r="TFX4" s="322"/>
      <c r="TFY4" s="322"/>
      <c r="TFZ4" s="322"/>
      <c r="TGA4" s="322"/>
      <c r="TGB4" s="322"/>
      <c r="TGC4" s="322"/>
      <c r="TGD4" s="322"/>
      <c r="TGE4" s="322"/>
      <c r="TGF4" s="322"/>
      <c r="TGG4" s="322"/>
      <c r="TGH4" s="322"/>
      <c r="TGI4" s="322"/>
      <c r="TGJ4" s="322"/>
      <c r="TGK4" s="322"/>
      <c r="TGL4" s="322"/>
      <c r="TGM4" s="322"/>
      <c r="TGN4" s="322"/>
      <c r="TGO4" s="322"/>
      <c r="TGP4" s="322"/>
      <c r="TGQ4" s="322"/>
      <c r="TGR4" s="322"/>
      <c r="TGS4" s="322"/>
      <c r="TGT4" s="322"/>
      <c r="TGU4" s="322"/>
      <c r="TGV4" s="322"/>
      <c r="TGW4" s="322"/>
      <c r="TGX4" s="322"/>
      <c r="TGY4" s="322"/>
      <c r="TGZ4" s="322"/>
      <c r="THA4" s="322"/>
      <c r="THB4" s="322"/>
      <c r="THC4" s="322"/>
      <c r="THD4" s="322"/>
      <c r="THE4" s="322"/>
      <c r="THF4" s="322"/>
      <c r="THG4" s="322"/>
      <c r="THH4" s="322"/>
      <c r="THI4" s="322"/>
      <c r="THJ4" s="322"/>
      <c r="THK4" s="322"/>
      <c r="THL4" s="322"/>
      <c r="THM4" s="322"/>
      <c r="THN4" s="322"/>
      <c r="THO4" s="322"/>
      <c r="THP4" s="322"/>
      <c r="THQ4" s="322"/>
      <c r="THR4" s="322"/>
      <c r="THS4" s="322"/>
      <c r="THT4" s="322"/>
      <c r="THU4" s="322"/>
      <c r="THV4" s="322"/>
      <c r="THW4" s="322"/>
      <c r="THX4" s="322"/>
      <c r="THY4" s="322"/>
      <c r="THZ4" s="322"/>
      <c r="TIA4" s="322"/>
      <c r="TIB4" s="322"/>
      <c r="TIC4" s="322"/>
      <c r="TID4" s="322"/>
      <c r="TIE4" s="322"/>
      <c r="TIF4" s="322"/>
      <c r="TIG4" s="322"/>
      <c r="TIH4" s="322"/>
      <c r="TII4" s="322"/>
      <c r="TIJ4" s="322"/>
      <c r="TIK4" s="322"/>
      <c r="TIL4" s="322"/>
      <c r="TIM4" s="322"/>
      <c r="TIN4" s="322"/>
      <c r="TIO4" s="322"/>
      <c r="TIP4" s="322"/>
      <c r="TIQ4" s="322"/>
      <c r="TIR4" s="322"/>
      <c r="TIS4" s="322"/>
      <c r="TIT4" s="322"/>
      <c r="TIU4" s="322"/>
      <c r="TIV4" s="322"/>
      <c r="TIW4" s="322"/>
      <c r="TIX4" s="322"/>
      <c r="TIY4" s="322"/>
      <c r="TIZ4" s="322"/>
      <c r="TJA4" s="322"/>
      <c r="TJB4" s="322"/>
      <c r="TJC4" s="322"/>
      <c r="TJD4" s="322"/>
      <c r="TJE4" s="322"/>
      <c r="TJF4" s="322"/>
      <c r="TJG4" s="322"/>
      <c r="TJH4" s="322"/>
      <c r="TJI4" s="322"/>
      <c r="TJJ4" s="322"/>
      <c r="TJK4" s="322"/>
      <c r="TJL4" s="322"/>
      <c r="TJM4" s="322"/>
      <c r="TJN4" s="322"/>
      <c r="TJO4" s="322"/>
      <c r="TJP4" s="322"/>
      <c r="TJQ4" s="322"/>
      <c r="TJR4" s="322"/>
      <c r="TJS4" s="322"/>
      <c r="TJT4" s="322"/>
      <c r="TJU4" s="322"/>
      <c r="TJV4" s="322"/>
      <c r="TJW4" s="322"/>
      <c r="TJX4" s="322"/>
      <c r="TJY4" s="322"/>
      <c r="TJZ4" s="322"/>
      <c r="TKA4" s="322"/>
      <c r="TKB4" s="322"/>
      <c r="TKC4" s="322"/>
      <c r="TKD4" s="322"/>
      <c r="TKE4" s="322"/>
      <c r="TKF4" s="322"/>
      <c r="TKG4" s="322"/>
      <c r="TKH4" s="322"/>
      <c r="TKI4" s="322"/>
      <c r="TKJ4" s="322"/>
      <c r="TKK4" s="322"/>
      <c r="TKL4" s="322"/>
      <c r="TKM4" s="322"/>
      <c r="TKN4" s="322"/>
      <c r="TKO4" s="322"/>
      <c r="TKP4" s="322"/>
      <c r="TKQ4" s="322"/>
      <c r="TKR4" s="322"/>
      <c r="TKS4" s="322"/>
      <c r="TKT4" s="322"/>
      <c r="TKU4" s="322"/>
      <c r="TKV4" s="322"/>
      <c r="TKW4" s="322"/>
      <c r="TKX4" s="322"/>
      <c r="TKY4" s="322"/>
      <c r="TKZ4" s="322"/>
      <c r="TLA4" s="322"/>
      <c r="TLB4" s="322"/>
      <c r="TLC4" s="322"/>
      <c r="TLD4" s="322"/>
      <c r="TLE4" s="322"/>
      <c r="TLF4" s="322"/>
      <c r="TLG4" s="322"/>
      <c r="TLH4" s="322"/>
      <c r="TLI4" s="322"/>
      <c r="TLJ4" s="322"/>
      <c r="TLK4" s="322"/>
      <c r="TLL4" s="322"/>
      <c r="TLM4" s="322"/>
      <c r="TLN4" s="322"/>
      <c r="TLO4" s="322"/>
      <c r="TLP4" s="322"/>
      <c r="TLQ4" s="322"/>
      <c r="TLR4" s="322"/>
      <c r="TLS4" s="322"/>
      <c r="TLT4" s="322"/>
      <c r="TLU4" s="322"/>
      <c r="TLV4" s="322"/>
      <c r="TLW4" s="322"/>
      <c r="TLX4" s="322"/>
      <c r="TLY4" s="322"/>
      <c r="TLZ4" s="322"/>
      <c r="TMA4" s="322"/>
      <c r="TMB4" s="322"/>
      <c r="TMC4" s="322"/>
      <c r="TMD4" s="322"/>
      <c r="TME4" s="322"/>
      <c r="TMF4" s="322"/>
      <c r="TMG4" s="322"/>
      <c r="TMH4" s="322"/>
      <c r="TMI4" s="322"/>
      <c r="TMJ4" s="322"/>
      <c r="TMK4" s="322"/>
      <c r="TML4" s="322"/>
      <c r="TMM4" s="322"/>
      <c r="TMN4" s="322"/>
      <c r="TMO4" s="322"/>
      <c r="TMP4" s="322"/>
      <c r="TMQ4" s="322"/>
      <c r="TMR4" s="322"/>
      <c r="TMS4" s="322"/>
      <c r="TMT4" s="322"/>
      <c r="TMU4" s="322"/>
      <c r="TMV4" s="322"/>
      <c r="TMW4" s="322"/>
      <c r="TMX4" s="322"/>
      <c r="TMY4" s="322"/>
      <c r="TMZ4" s="322"/>
      <c r="TNA4" s="322"/>
      <c r="TNB4" s="322"/>
      <c r="TNC4" s="322"/>
      <c r="TND4" s="322"/>
      <c r="TNE4" s="322"/>
      <c r="TNF4" s="322"/>
      <c r="TNG4" s="322"/>
      <c r="TNH4" s="322"/>
      <c r="TNI4" s="322"/>
      <c r="TNJ4" s="322"/>
      <c r="TNK4" s="322"/>
      <c r="TNL4" s="322"/>
      <c r="TNM4" s="322"/>
      <c r="TNN4" s="322"/>
      <c r="TNO4" s="322"/>
      <c r="TNP4" s="322"/>
      <c r="TNQ4" s="322"/>
      <c r="TNR4" s="322"/>
      <c r="TNS4" s="322"/>
      <c r="TNT4" s="322"/>
      <c r="TNU4" s="322"/>
      <c r="TNV4" s="322"/>
      <c r="TNW4" s="322"/>
      <c r="TNX4" s="322"/>
      <c r="TNY4" s="322"/>
      <c r="TNZ4" s="322"/>
      <c r="TOA4" s="322"/>
      <c r="TOB4" s="322"/>
      <c r="TOC4" s="322"/>
      <c r="TOD4" s="322"/>
      <c r="TOE4" s="322"/>
      <c r="TOF4" s="322"/>
      <c r="TOG4" s="322"/>
      <c r="TOH4" s="322"/>
      <c r="TOI4" s="322"/>
      <c r="TOJ4" s="322"/>
      <c r="TOK4" s="322"/>
      <c r="TOL4" s="322"/>
      <c r="TOM4" s="322"/>
      <c r="TON4" s="322"/>
      <c r="TOO4" s="322"/>
      <c r="TOP4" s="322"/>
      <c r="TOQ4" s="322"/>
      <c r="TOR4" s="322"/>
      <c r="TOS4" s="322"/>
      <c r="TOT4" s="322"/>
      <c r="TOU4" s="322"/>
      <c r="TOV4" s="322"/>
      <c r="TOW4" s="322"/>
      <c r="TOX4" s="322"/>
      <c r="TOY4" s="322"/>
      <c r="TOZ4" s="322"/>
      <c r="TPA4" s="322"/>
      <c r="TPB4" s="322"/>
      <c r="TPC4" s="322"/>
      <c r="TPD4" s="322"/>
      <c r="TPE4" s="322"/>
      <c r="TPF4" s="322"/>
      <c r="TPG4" s="322"/>
      <c r="TPH4" s="322"/>
      <c r="TPI4" s="322"/>
      <c r="TPJ4" s="322"/>
      <c r="TPK4" s="322"/>
      <c r="TPL4" s="322"/>
      <c r="TPM4" s="322"/>
      <c r="TPN4" s="322"/>
      <c r="TPO4" s="322"/>
      <c r="TPP4" s="322"/>
      <c r="TPQ4" s="322"/>
      <c r="TPR4" s="322"/>
      <c r="TPS4" s="322"/>
      <c r="TPT4" s="322"/>
      <c r="TPU4" s="322"/>
      <c r="TPV4" s="322"/>
      <c r="TPW4" s="322"/>
      <c r="TPX4" s="322"/>
      <c r="TPY4" s="322"/>
      <c r="TPZ4" s="322"/>
      <c r="TQA4" s="322"/>
      <c r="TQB4" s="322"/>
      <c r="TQC4" s="322"/>
      <c r="TQD4" s="322"/>
      <c r="TQE4" s="322"/>
      <c r="TQF4" s="322"/>
      <c r="TQG4" s="322"/>
      <c r="TQH4" s="322"/>
      <c r="TQI4" s="322"/>
      <c r="TQJ4" s="322"/>
      <c r="TQK4" s="322"/>
      <c r="TQL4" s="322"/>
      <c r="TQM4" s="322"/>
      <c r="TQN4" s="322"/>
      <c r="TQO4" s="322"/>
      <c r="TQP4" s="322"/>
      <c r="TQQ4" s="322"/>
      <c r="TQR4" s="322"/>
      <c r="TQS4" s="322"/>
      <c r="TQT4" s="322"/>
      <c r="TQU4" s="322"/>
      <c r="TQV4" s="322"/>
      <c r="TQW4" s="322"/>
      <c r="TQX4" s="322"/>
      <c r="TQY4" s="322"/>
      <c r="TQZ4" s="322"/>
      <c r="TRA4" s="322"/>
      <c r="TRB4" s="322"/>
      <c r="TRC4" s="322"/>
      <c r="TRD4" s="322"/>
      <c r="TRE4" s="322"/>
      <c r="TRF4" s="322"/>
      <c r="TRG4" s="322"/>
      <c r="TRH4" s="322"/>
      <c r="TRI4" s="322"/>
      <c r="TRJ4" s="322"/>
      <c r="TRK4" s="322"/>
      <c r="TRL4" s="322"/>
      <c r="TRM4" s="322"/>
      <c r="TRN4" s="322"/>
      <c r="TRO4" s="322"/>
      <c r="TRP4" s="322"/>
      <c r="TRQ4" s="322"/>
      <c r="TRR4" s="322"/>
      <c r="TRS4" s="322"/>
      <c r="TRT4" s="322"/>
      <c r="TRU4" s="322"/>
      <c r="TRV4" s="322"/>
      <c r="TRW4" s="322"/>
      <c r="TRX4" s="322"/>
      <c r="TRY4" s="322"/>
      <c r="TRZ4" s="322"/>
      <c r="TSA4" s="322"/>
      <c r="TSB4" s="322"/>
      <c r="TSC4" s="322"/>
      <c r="TSD4" s="322"/>
      <c r="TSE4" s="322"/>
      <c r="TSF4" s="322"/>
      <c r="TSG4" s="322"/>
      <c r="TSH4" s="322"/>
      <c r="TSI4" s="322"/>
      <c r="TSJ4" s="322"/>
      <c r="TSK4" s="322"/>
      <c r="TSL4" s="322"/>
      <c r="TSM4" s="322"/>
      <c r="TSN4" s="322"/>
      <c r="TSO4" s="322"/>
      <c r="TSP4" s="322"/>
      <c r="TSQ4" s="322"/>
      <c r="TSR4" s="322"/>
      <c r="TSS4" s="322"/>
      <c r="TST4" s="322"/>
      <c r="TSU4" s="322"/>
      <c r="TSV4" s="322"/>
      <c r="TSW4" s="322"/>
      <c r="TSX4" s="322"/>
      <c r="TSY4" s="322"/>
      <c r="TSZ4" s="322"/>
      <c r="TTA4" s="322"/>
      <c r="TTB4" s="322"/>
      <c r="TTC4" s="322"/>
      <c r="TTD4" s="322"/>
      <c r="TTE4" s="322"/>
      <c r="TTF4" s="322"/>
      <c r="TTG4" s="322"/>
      <c r="TTH4" s="322"/>
      <c r="TTI4" s="322"/>
      <c r="TTJ4" s="322"/>
      <c r="TTK4" s="322"/>
      <c r="TTL4" s="322"/>
      <c r="TTM4" s="322"/>
      <c r="TTN4" s="322"/>
      <c r="TTO4" s="322"/>
      <c r="TTP4" s="322"/>
      <c r="TTQ4" s="322"/>
      <c r="TTR4" s="322"/>
      <c r="TTS4" s="322"/>
      <c r="TTT4" s="322"/>
      <c r="TTU4" s="322"/>
      <c r="TTV4" s="322"/>
      <c r="TTW4" s="322"/>
      <c r="TTX4" s="322"/>
      <c r="TTY4" s="322"/>
      <c r="TTZ4" s="322"/>
      <c r="TUA4" s="322"/>
      <c r="TUB4" s="322"/>
      <c r="TUC4" s="322"/>
      <c r="TUD4" s="322"/>
      <c r="TUE4" s="322"/>
      <c r="TUF4" s="322"/>
      <c r="TUG4" s="322"/>
      <c r="TUH4" s="322"/>
      <c r="TUI4" s="322"/>
      <c r="TUJ4" s="322"/>
      <c r="TUK4" s="322"/>
      <c r="TUL4" s="322"/>
      <c r="TUM4" s="322"/>
      <c r="TUN4" s="322"/>
      <c r="TUO4" s="322"/>
      <c r="TUP4" s="322"/>
      <c r="TUQ4" s="322"/>
      <c r="TUR4" s="322"/>
      <c r="TUS4" s="322"/>
      <c r="TUT4" s="322"/>
      <c r="TUU4" s="322"/>
      <c r="TUV4" s="322"/>
      <c r="TUW4" s="322"/>
      <c r="TUX4" s="322"/>
      <c r="TUY4" s="322"/>
      <c r="TUZ4" s="322"/>
      <c r="TVA4" s="322"/>
      <c r="TVB4" s="322"/>
      <c r="TVC4" s="322"/>
      <c r="TVD4" s="322"/>
      <c r="TVE4" s="322"/>
      <c r="TVF4" s="322"/>
      <c r="TVG4" s="322"/>
      <c r="TVH4" s="322"/>
      <c r="TVI4" s="322"/>
      <c r="TVJ4" s="322"/>
      <c r="TVK4" s="322"/>
      <c r="TVL4" s="322"/>
      <c r="TVM4" s="322"/>
      <c r="TVN4" s="322"/>
      <c r="TVO4" s="322"/>
      <c r="TVP4" s="322"/>
      <c r="TVQ4" s="322"/>
      <c r="TVR4" s="322"/>
      <c r="TVS4" s="322"/>
      <c r="TVT4" s="322"/>
      <c r="TVU4" s="322"/>
      <c r="TVV4" s="322"/>
      <c r="TVW4" s="322"/>
      <c r="TVX4" s="322"/>
      <c r="TVY4" s="322"/>
      <c r="TVZ4" s="322"/>
      <c r="TWA4" s="322"/>
      <c r="TWB4" s="322"/>
      <c r="TWC4" s="322"/>
      <c r="TWD4" s="322"/>
      <c r="TWE4" s="322"/>
      <c r="TWF4" s="322"/>
      <c r="TWG4" s="322"/>
      <c r="TWH4" s="322"/>
      <c r="TWI4" s="322"/>
      <c r="TWJ4" s="322"/>
      <c r="TWK4" s="322"/>
      <c r="TWL4" s="322"/>
      <c r="TWM4" s="322"/>
      <c r="TWN4" s="322"/>
      <c r="TWO4" s="322"/>
      <c r="TWP4" s="322"/>
      <c r="TWQ4" s="322"/>
      <c r="TWR4" s="322"/>
      <c r="TWS4" s="322"/>
      <c r="TWT4" s="322"/>
      <c r="TWU4" s="322"/>
      <c r="TWV4" s="322"/>
      <c r="TWW4" s="322"/>
      <c r="TWX4" s="322"/>
      <c r="TWY4" s="322"/>
      <c r="TWZ4" s="322"/>
      <c r="TXA4" s="322"/>
      <c r="TXB4" s="322"/>
      <c r="TXC4" s="322"/>
      <c r="TXD4" s="322"/>
      <c r="TXE4" s="322"/>
      <c r="TXF4" s="322"/>
      <c r="TXG4" s="322"/>
      <c r="TXH4" s="322"/>
      <c r="TXI4" s="322"/>
      <c r="TXJ4" s="322"/>
      <c r="TXK4" s="322"/>
      <c r="TXL4" s="322"/>
      <c r="TXM4" s="322"/>
      <c r="TXN4" s="322"/>
      <c r="TXO4" s="322"/>
      <c r="TXP4" s="322"/>
      <c r="TXQ4" s="322"/>
      <c r="TXR4" s="322"/>
      <c r="TXS4" s="322"/>
      <c r="TXT4" s="322"/>
      <c r="TXU4" s="322"/>
      <c r="TXV4" s="322"/>
      <c r="TXW4" s="322"/>
      <c r="TXX4" s="322"/>
      <c r="TXY4" s="322"/>
      <c r="TXZ4" s="322"/>
      <c r="TYA4" s="322"/>
      <c r="TYB4" s="322"/>
      <c r="TYC4" s="322"/>
      <c r="TYD4" s="322"/>
      <c r="TYE4" s="322"/>
      <c r="TYF4" s="322"/>
      <c r="TYG4" s="322"/>
      <c r="TYH4" s="322"/>
      <c r="TYI4" s="322"/>
      <c r="TYJ4" s="322"/>
      <c r="TYK4" s="322"/>
      <c r="TYL4" s="322"/>
      <c r="TYM4" s="322"/>
      <c r="TYN4" s="322"/>
      <c r="TYO4" s="322"/>
      <c r="TYP4" s="322"/>
      <c r="TYQ4" s="322"/>
      <c r="TYR4" s="322"/>
      <c r="TYS4" s="322"/>
      <c r="TYT4" s="322"/>
      <c r="TYU4" s="322"/>
      <c r="TYV4" s="322"/>
      <c r="TYW4" s="322"/>
      <c r="TYX4" s="322"/>
      <c r="TYY4" s="322"/>
      <c r="TYZ4" s="322"/>
      <c r="TZA4" s="322"/>
      <c r="TZB4" s="322"/>
      <c r="TZC4" s="322"/>
      <c r="TZD4" s="322"/>
      <c r="TZE4" s="322"/>
      <c r="TZF4" s="322"/>
      <c r="TZG4" s="322"/>
      <c r="TZH4" s="322"/>
      <c r="TZI4" s="322"/>
      <c r="TZJ4" s="322"/>
      <c r="TZK4" s="322"/>
      <c r="TZL4" s="322"/>
      <c r="TZM4" s="322"/>
      <c r="TZN4" s="322"/>
      <c r="TZO4" s="322"/>
      <c r="TZP4" s="322"/>
      <c r="TZQ4" s="322"/>
      <c r="TZR4" s="322"/>
      <c r="TZS4" s="322"/>
      <c r="TZT4" s="322"/>
      <c r="TZU4" s="322"/>
      <c r="TZV4" s="322"/>
      <c r="TZW4" s="322"/>
      <c r="TZX4" s="322"/>
      <c r="TZY4" s="322"/>
      <c r="TZZ4" s="322"/>
      <c r="UAA4" s="322"/>
      <c r="UAB4" s="322"/>
      <c r="UAC4" s="322"/>
      <c r="UAD4" s="322"/>
      <c r="UAE4" s="322"/>
      <c r="UAF4" s="322"/>
      <c r="UAG4" s="322"/>
      <c r="UAH4" s="322"/>
      <c r="UAI4" s="322"/>
      <c r="UAJ4" s="322"/>
      <c r="UAK4" s="322"/>
      <c r="UAL4" s="322"/>
      <c r="UAM4" s="322"/>
      <c r="UAN4" s="322"/>
      <c r="UAO4" s="322"/>
      <c r="UAP4" s="322"/>
      <c r="UAQ4" s="322"/>
      <c r="UAR4" s="322"/>
      <c r="UAS4" s="322"/>
      <c r="UAT4" s="322"/>
      <c r="UAU4" s="322"/>
      <c r="UAV4" s="322"/>
      <c r="UAW4" s="322"/>
      <c r="UAX4" s="322"/>
      <c r="UAY4" s="322"/>
      <c r="UAZ4" s="322"/>
      <c r="UBA4" s="322"/>
      <c r="UBB4" s="322"/>
      <c r="UBC4" s="322"/>
      <c r="UBD4" s="322"/>
      <c r="UBE4" s="322"/>
      <c r="UBF4" s="322"/>
      <c r="UBG4" s="322"/>
      <c r="UBH4" s="322"/>
      <c r="UBI4" s="322"/>
      <c r="UBJ4" s="322"/>
      <c r="UBK4" s="322"/>
      <c r="UBL4" s="322"/>
      <c r="UBM4" s="322"/>
      <c r="UBN4" s="322"/>
      <c r="UBO4" s="322"/>
      <c r="UBP4" s="322"/>
      <c r="UBQ4" s="322"/>
      <c r="UBR4" s="322"/>
      <c r="UBS4" s="322"/>
      <c r="UBT4" s="322"/>
      <c r="UBU4" s="322"/>
      <c r="UBV4" s="322"/>
      <c r="UBW4" s="322"/>
      <c r="UBX4" s="322"/>
      <c r="UBY4" s="322"/>
      <c r="UBZ4" s="322"/>
      <c r="UCA4" s="322"/>
      <c r="UCB4" s="322"/>
      <c r="UCC4" s="322"/>
      <c r="UCD4" s="322"/>
      <c r="UCE4" s="322"/>
      <c r="UCF4" s="322"/>
      <c r="UCG4" s="322"/>
      <c r="UCH4" s="322"/>
      <c r="UCI4" s="322"/>
      <c r="UCJ4" s="322"/>
      <c r="UCK4" s="322"/>
      <c r="UCL4" s="322"/>
      <c r="UCM4" s="322"/>
      <c r="UCN4" s="322"/>
      <c r="UCO4" s="322"/>
      <c r="UCP4" s="322"/>
      <c r="UCQ4" s="322"/>
      <c r="UCR4" s="322"/>
      <c r="UCS4" s="322"/>
      <c r="UCT4" s="322"/>
      <c r="UCU4" s="322"/>
      <c r="UCV4" s="322"/>
      <c r="UCW4" s="322"/>
      <c r="UCX4" s="322"/>
      <c r="UCY4" s="322"/>
      <c r="UCZ4" s="322"/>
      <c r="UDA4" s="322"/>
      <c r="UDB4" s="322"/>
      <c r="UDC4" s="322"/>
      <c r="UDD4" s="322"/>
      <c r="UDE4" s="322"/>
      <c r="UDF4" s="322"/>
      <c r="UDG4" s="322"/>
      <c r="UDH4" s="322"/>
      <c r="UDI4" s="322"/>
      <c r="UDJ4" s="322"/>
      <c r="UDK4" s="322"/>
      <c r="UDL4" s="322"/>
      <c r="UDM4" s="322"/>
      <c r="UDN4" s="322"/>
      <c r="UDO4" s="322"/>
      <c r="UDP4" s="322"/>
      <c r="UDQ4" s="322"/>
      <c r="UDR4" s="322"/>
      <c r="UDS4" s="322"/>
      <c r="UDT4" s="322"/>
      <c r="UDU4" s="322"/>
      <c r="UDV4" s="322"/>
      <c r="UDW4" s="322"/>
      <c r="UDX4" s="322"/>
      <c r="UDY4" s="322"/>
      <c r="UDZ4" s="322"/>
      <c r="UEA4" s="322"/>
      <c r="UEB4" s="322"/>
      <c r="UEC4" s="322"/>
      <c r="UED4" s="322"/>
      <c r="UEE4" s="322"/>
      <c r="UEF4" s="322"/>
      <c r="UEG4" s="322"/>
      <c r="UEH4" s="322"/>
      <c r="UEI4" s="322"/>
      <c r="UEJ4" s="322"/>
      <c r="UEK4" s="322"/>
      <c r="UEL4" s="322"/>
      <c r="UEM4" s="322"/>
      <c r="UEN4" s="322"/>
      <c r="UEO4" s="322"/>
      <c r="UEP4" s="322"/>
      <c r="UEQ4" s="322"/>
      <c r="UER4" s="322"/>
      <c r="UES4" s="322"/>
      <c r="UET4" s="322"/>
      <c r="UEU4" s="322"/>
      <c r="UEV4" s="322"/>
      <c r="UEW4" s="322"/>
      <c r="UEX4" s="322"/>
      <c r="UEY4" s="322"/>
      <c r="UEZ4" s="322"/>
      <c r="UFA4" s="322"/>
      <c r="UFB4" s="322"/>
      <c r="UFC4" s="322"/>
      <c r="UFD4" s="322"/>
      <c r="UFE4" s="322"/>
      <c r="UFF4" s="322"/>
      <c r="UFG4" s="322"/>
      <c r="UFH4" s="322"/>
      <c r="UFI4" s="322"/>
      <c r="UFJ4" s="322"/>
      <c r="UFK4" s="322"/>
      <c r="UFL4" s="322"/>
      <c r="UFM4" s="322"/>
      <c r="UFN4" s="322"/>
      <c r="UFO4" s="322"/>
      <c r="UFP4" s="322"/>
      <c r="UFQ4" s="322"/>
      <c r="UFR4" s="322"/>
      <c r="UFS4" s="322"/>
      <c r="UFT4" s="322"/>
      <c r="UFU4" s="322"/>
      <c r="UFV4" s="322"/>
      <c r="UFW4" s="322"/>
      <c r="UFX4" s="322"/>
      <c r="UFY4" s="322"/>
      <c r="UFZ4" s="322"/>
      <c r="UGA4" s="322"/>
      <c r="UGB4" s="322"/>
      <c r="UGC4" s="322"/>
      <c r="UGD4" s="322"/>
      <c r="UGE4" s="322"/>
      <c r="UGF4" s="322"/>
      <c r="UGG4" s="322"/>
      <c r="UGH4" s="322"/>
      <c r="UGI4" s="322"/>
      <c r="UGJ4" s="322"/>
      <c r="UGK4" s="322"/>
      <c r="UGL4" s="322"/>
      <c r="UGM4" s="322"/>
      <c r="UGN4" s="322"/>
      <c r="UGO4" s="322"/>
      <c r="UGP4" s="322"/>
      <c r="UGQ4" s="322"/>
      <c r="UGR4" s="322"/>
      <c r="UGS4" s="322"/>
      <c r="UGT4" s="322"/>
      <c r="UGU4" s="322"/>
      <c r="UGV4" s="322"/>
      <c r="UGW4" s="322"/>
      <c r="UGX4" s="322"/>
      <c r="UGY4" s="322"/>
      <c r="UGZ4" s="322"/>
      <c r="UHA4" s="322"/>
      <c r="UHB4" s="322"/>
      <c r="UHC4" s="322"/>
      <c r="UHD4" s="322"/>
      <c r="UHE4" s="322"/>
      <c r="UHF4" s="322"/>
      <c r="UHG4" s="322"/>
      <c r="UHH4" s="322"/>
      <c r="UHI4" s="322"/>
      <c r="UHJ4" s="322"/>
      <c r="UHK4" s="322"/>
      <c r="UHL4" s="322"/>
      <c r="UHM4" s="322"/>
      <c r="UHN4" s="322"/>
      <c r="UHO4" s="322"/>
      <c r="UHP4" s="322"/>
      <c r="UHQ4" s="322"/>
      <c r="UHR4" s="322"/>
      <c r="UHS4" s="322"/>
      <c r="UHT4" s="322"/>
      <c r="UHU4" s="322"/>
      <c r="UHV4" s="322"/>
      <c r="UHW4" s="322"/>
      <c r="UHX4" s="322"/>
      <c r="UHY4" s="322"/>
      <c r="UHZ4" s="322"/>
      <c r="UIA4" s="322"/>
      <c r="UIB4" s="322"/>
      <c r="UIC4" s="322"/>
      <c r="UID4" s="322"/>
      <c r="UIE4" s="322"/>
      <c r="UIF4" s="322"/>
      <c r="UIG4" s="322"/>
      <c r="UIH4" s="322"/>
      <c r="UII4" s="322"/>
      <c r="UIJ4" s="322"/>
      <c r="UIK4" s="322"/>
      <c r="UIL4" s="322"/>
      <c r="UIM4" s="322"/>
      <c r="UIN4" s="322"/>
      <c r="UIO4" s="322"/>
      <c r="UIP4" s="322"/>
      <c r="UIQ4" s="322"/>
      <c r="UIR4" s="322"/>
      <c r="UIS4" s="322"/>
      <c r="UIT4" s="322"/>
      <c r="UIU4" s="322"/>
      <c r="UIV4" s="322"/>
      <c r="UIW4" s="322"/>
      <c r="UIX4" s="322"/>
      <c r="UIY4" s="322"/>
      <c r="UIZ4" s="322"/>
      <c r="UJA4" s="322"/>
      <c r="UJB4" s="322"/>
      <c r="UJC4" s="322"/>
      <c r="UJD4" s="322"/>
      <c r="UJE4" s="322"/>
      <c r="UJF4" s="322"/>
      <c r="UJG4" s="322"/>
      <c r="UJH4" s="322"/>
      <c r="UJI4" s="322"/>
      <c r="UJJ4" s="322"/>
      <c r="UJK4" s="322"/>
      <c r="UJL4" s="322"/>
      <c r="UJM4" s="322"/>
      <c r="UJN4" s="322"/>
      <c r="UJO4" s="322"/>
      <c r="UJP4" s="322"/>
      <c r="UJQ4" s="322"/>
      <c r="UJR4" s="322"/>
      <c r="UJS4" s="322"/>
      <c r="UJT4" s="322"/>
      <c r="UJU4" s="322"/>
      <c r="UJV4" s="322"/>
      <c r="UJW4" s="322"/>
      <c r="UJX4" s="322"/>
      <c r="UJY4" s="322"/>
      <c r="UJZ4" s="322"/>
      <c r="UKA4" s="322"/>
      <c r="UKB4" s="322"/>
      <c r="UKC4" s="322"/>
      <c r="UKD4" s="322"/>
      <c r="UKE4" s="322"/>
      <c r="UKF4" s="322"/>
      <c r="UKG4" s="322"/>
      <c r="UKH4" s="322"/>
      <c r="UKI4" s="322"/>
      <c r="UKJ4" s="322"/>
      <c r="UKK4" s="322"/>
      <c r="UKL4" s="322"/>
      <c r="UKM4" s="322"/>
      <c r="UKN4" s="322"/>
      <c r="UKO4" s="322"/>
      <c r="UKP4" s="322"/>
      <c r="UKQ4" s="322"/>
      <c r="UKR4" s="322"/>
      <c r="UKS4" s="322"/>
      <c r="UKT4" s="322"/>
      <c r="UKU4" s="322"/>
      <c r="UKV4" s="322"/>
      <c r="UKW4" s="322"/>
      <c r="UKX4" s="322"/>
      <c r="UKY4" s="322"/>
      <c r="UKZ4" s="322"/>
      <c r="ULA4" s="322"/>
      <c r="ULB4" s="322"/>
      <c r="ULC4" s="322"/>
      <c r="ULD4" s="322"/>
      <c r="ULE4" s="322"/>
      <c r="ULF4" s="322"/>
      <c r="ULG4" s="322"/>
      <c r="ULH4" s="322"/>
      <c r="ULI4" s="322"/>
      <c r="ULJ4" s="322"/>
      <c r="ULK4" s="322"/>
      <c r="ULL4" s="322"/>
      <c r="ULM4" s="322"/>
      <c r="ULN4" s="322"/>
      <c r="ULO4" s="322"/>
      <c r="ULP4" s="322"/>
      <c r="ULQ4" s="322"/>
      <c r="ULR4" s="322"/>
      <c r="ULS4" s="322"/>
      <c r="ULT4" s="322"/>
      <c r="ULU4" s="322"/>
      <c r="ULV4" s="322"/>
      <c r="ULW4" s="322"/>
      <c r="ULX4" s="322"/>
      <c r="ULY4" s="322"/>
      <c r="ULZ4" s="322"/>
      <c r="UMA4" s="322"/>
      <c r="UMB4" s="322"/>
      <c r="UMC4" s="322"/>
      <c r="UMD4" s="322"/>
      <c r="UME4" s="322"/>
      <c r="UMF4" s="322"/>
      <c r="UMG4" s="322"/>
      <c r="UMH4" s="322"/>
      <c r="UMI4" s="322"/>
      <c r="UMJ4" s="322"/>
      <c r="UMK4" s="322"/>
      <c r="UML4" s="322"/>
      <c r="UMM4" s="322"/>
      <c r="UMN4" s="322"/>
      <c r="UMO4" s="322"/>
      <c r="UMP4" s="322"/>
      <c r="UMQ4" s="322"/>
      <c r="UMR4" s="322"/>
      <c r="UMS4" s="322"/>
      <c r="UMT4" s="322"/>
      <c r="UMU4" s="322"/>
      <c r="UMV4" s="322"/>
      <c r="UMW4" s="322"/>
      <c r="UMX4" s="322"/>
      <c r="UMY4" s="322"/>
      <c r="UMZ4" s="322"/>
      <c r="UNA4" s="322"/>
      <c r="UNB4" s="322"/>
      <c r="UNC4" s="322"/>
      <c r="UND4" s="322"/>
      <c r="UNE4" s="322"/>
      <c r="UNF4" s="322"/>
      <c r="UNG4" s="322"/>
      <c r="UNH4" s="322"/>
      <c r="UNI4" s="322"/>
      <c r="UNJ4" s="322"/>
      <c r="UNK4" s="322"/>
      <c r="UNL4" s="322"/>
      <c r="UNM4" s="322"/>
      <c r="UNN4" s="322"/>
      <c r="UNO4" s="322"/>
      <c r="UNP4" s="322"/>
      <c r="UNQ4" s="322"/>
      <c r="UNR4" s="322"/>
      <c r="UNS4" s="322"/>
      <c r="UNT4" s="322"/>
      <c r="UNU4" s="322"/>
      <c r="UNV4" s="322"/>
      <c r="UNW4" s="322"/>
      <c r="UNX4" s="322"/>
      <c r="UNY4" s="322"/>
      <c r="UNZ4" s="322"/>
      <c r="UOA4" s="322"/>
      <c r="UOB4" s="322"/>
      <c r="UOC4" s="322"/>
      <c r="UOD4" s="322"/>
      <c r="UOE4" s="322"/>
      <c r="UOF4" s="322"/>
      <c r="UOG4" s="322"/>
      <c r="UOH4" s="322"/>
      <c r="UOI4" s="322"/>
      <c r="UOJ4" s="322"/>
      <c r="UOK4" s="322"/>
      <c r="UOL4" s="322"/>
      <c r="UOM4" s="322"/>
      <c r="UON4" s="322"/>
      <c r="UOO4" s="322"/>
      <c r="UOP4" s="322"/>
      <c r="UOQ4" s="322"/>
      <c r="UOR4" s="322"/>
      <c r="UOS4" s="322"/>
      <c r="UOT4" s="322"/>
      <c r="UOU4" s="322"/>
      <c r="UOV4" s="322"/>
      <c r="UOW4" s="322"/>
      <c r="UOX4" s="322"/>
      <c r="UOY4" s="322"/>
      <c r="UOZ4" s="322"/>
      <c r="UPA4" s="322"/>
      <c r="UPB4" s="322"/>
      <c r="UPC4" s="322"/>
      <c r="UPD4" s="322"/>
      <c r="UPE4" s="322"/>
      <c r="UPF4" s="322"/>
      <c r="UPG4" s="322"/>
      <c r="UPH4" s="322"/>
      <c r="UPI4" s="322"/>
      <c r="UPJ4" s="322"/>
      <c r="UPK4" s="322"/>
      <c r="UPL4" s="322"/>
      <c r="UPM4" s="322"/>
      <c r="UPN4" s="322"/>
      <c r="UPO4" s="322"/>
      <c r="UPP4" s="322"/>
      <c r="UPQ4" s="322"/>
      <c r="UPR4" s="322"/>
      <c r="UPS4" s="322"/>
      <c r="UPT4" s="322"/>
      <c r="UPU4" s="322"/>
      <c r="UPV4" s="322"/>
      <c r="UPW4" s="322"/>
      <c r="UPX4" s="322"/>
      <c r="UPY4" s="322"/>
      <c r="UPZ4" s="322"/>
      <c r="UQA4" s="322"/>
      <c r="UQB4" s="322"/>
      <c r="UQC4" s="322"/>
      <c r="UQD4" s="322"/>
      <c r="UQE4" s="322"/>
      <c r="UQF4" s="322"/>
      <c r="UQG4" s="322"/>
      <c r="UQH4" s="322"/>
      <c r="UQI4" s="322"/>
      <c r="UQJ4" s="322"/>
      <c r="UQK4" s="322"/>
      <c r="UQL4" s="322"/>
      <c r="UQM4" s="322"/>
      <c r="UQN4" s="322"/>
      <c r="UQO4" s="322"/>
      <c r="UQP4" s="322"/>
      <c r="UQQ4" s="322"/>
      <c r="UQR4" s="322"/>
      <c r="UQS4" s="322"/>
      <c r="UQT4" s="322"/>
      <c r="UQU4" s="322"/>
      <c r="UQV4" s="322"/>
      <c r="UQW4" s="322"/>
      <c r="UQX4" s="322"/>
      <c r="UQY4" s="322"/>
      <c r="UQZ4" s="322"/>
      <c r="URA4" s="322"/>
      <c r="URB4" s="322"/>
      <c r="URC4" s="322"/>
      <c r="URD4" s="322"/>
      <c r="URE4" s="322"/>
      <c r="URF4" s="322"/>
      <c r="URG4" s="322"/>
      <c r="URH4" s="322"/>
      <c r="URI4" s="322"/>
      <c r="URJ4" s="322"/>
      <c r="URK4" s="322"/>
      <c r="URL4" s="322"/>
      <c r="URM4" s="322"/>
      <c r="URN4" s="322"/>
      <c r="URO4" s="322"/>
      <c r="URP4" s="322"/>
      <c r="URQ4" s="322"/>
      <c r="URR4" s="322"/>
      <c r="URS4" s="322"/>
      <c r="URT4" s="322"/>
      <c r="URU4" s="322"/>
      <c r="URV4" s="322"/>
      <c r="URW4" s="322"/>
      <c r="URX4" s="322"/>
      <c r="URY4" s="322"/>
      <c r="URZ4" s="322"/>
      <c r="USA4" s="322"/>
      <c r="USB4" s="322"/>
      <c r="USC4" s="322"/>
      <c r="USD4" s="322"/>
      <c r="USE4" s="322"/>
      <c r="USF4" s="322"/>
      <c r="USG4" s="322"/>
      <c r="USH4" s="322"/>
      <c r="USI4" s="322"/>
      <c r="USJ4" s="322"/>
      <c r="USK4" s="322"/>
      <c r="USL4" s="322"/>
      <c r="USM4" s="322"/>
      <c r="USN4" s="322"/>
      <c r="USO4" s="322"/>
      <c r="USP4" s="322"/>
      <c r="USQ4" s="322"/>
      <c r="USR4" s="322"/>
      <c r="USS4" s="322"/>
      <c r="UST4" s="322"/>
      <c r="USU4" s="322"/>
      <c r="USV4" s="322"/>
      <c r="USW4" s="322"/>
      <c r="USX4" s="322"/>
      <c r="USY4" s="322"/>
      <c r="USZ4" s="322"/>
      <c r="UTA4" s="322"/>
      <c r="UTB4" s="322"/>
      <c r="UTC4" s="322"/>
      <c r="UTD4" s="322"/>
      <c r="UTE4" s="322"/>
      <c r="UTF4" s="322"/>
      <c r="UTG4" s="322"/>
      <c r="UTH4" s="322"/>
      <c r="UTI4" s="322"/>
      <c r="UTJ4" s="322"/>
      <c r="UTK4" s="322"/>
      <c r="UTL4" s="322"/>
      <c r="UTM4" s="322"/>
      <c r="UTN4" s="322"/>
      <c r="UTO4" s="322"/>
      <c r="UTP4" s="322"/>
      <c r="UTQ4" s="322"/>
      <c r="UTR4" s="322"/>
      <c r="UTS4" s="322"/>
      <c r="UTT4" s="322"/>
      <c r="UTU4" s="322"/>
      <c r="UTV4" s="322"/>
      <c r="UTW4" s="322"/>
      <c r="UTX4" s="322"/>
      <c r="UTY4" s="322"/>
      <c r="UTZ4" s="322"/>
      <c r="UUA4" s="322"/>
      <c r="UUB4" s="322"/>
      <c r="UUC4" s="322"/>
      <c r="UUD4" s="322"/>
      <c r="UUE4" s="322"/>
      <c r="UUF4" s="322"/>
      <c r="UUG4" s="322"/>
      <c r="UUH4" s="322"/>
      <c r="UUI4" s="322"/>
      <c r="UUJ4" s="322"/>
      <c r="UUK4" s="322"/>
      <c r="UUL4" s="322"/>
      <c r="UUM4" s="322"/>
      <c r="UUN4" s="322"/>
      <c r="UUO4" s="322"/>
      <c r="UUP4" s="322"/>
      <c r="UUQ4" s="322"/>
      <c r="UUR4" s="322"/>
      <c r="UUS4" s="322"/>
      <c r="UUT4" s="322"/>
      <c r="UUU4" s="322"/>
      <c r="UUV4" s="322"/>
      <c r="UUW4" s="322"/>
      <c r="UUX4" s="322"/>
      <c r="UUY4" s="322"/>
      <c r="UUZ4" s="322"/>
      <c r="UVA4" s="322"/>
      <c r="UVB4" s="322"/>
      <c r="UVC4" s="322"/>
      <c r="UVD4" s="322"/>
      <c r="UVE4" s="322"/>
      <c r="UVF4" s="322"/>
      <c r="UVG4" s="322"/>
      <c r="UVH4" s="322"/>
      <c r="UVI4" s="322"/>
      <c r="UVJ4" s="322"/>
      <c r="UVK4" s="322"/>
      <c r="UVL4" s="322"/>
      <c r="UVM4" s="322"/>
      <c r="UVN4" s="322"/>
      <c r="UVO4" s="322"/>
      <c r="UVP4" s="322"/>
      <c r="UVQ4" s="322"/>
      <c r="UVR4" s="322"/>
      <c r="UVS4" s="322"/>
      <c r="UVT4" s="322"/>
      <c r="UVU4" s="322"/>
      <c r="UVV4" s="322"/>
      <c r="UVW4" s="322"/>
      <c r="UVX4" s="322"/>
      <c r="UVY4" s="322"/>
      <c r="UVZ4" s="322"/>
      <c r="UWA4" s="322"/>
      <c r="UWB4" s="322"/>
      <c r="UWC4" s="322"/>
      <c r="UWD4" s="322"/>
      <c r="UWE4" s="322"/>
      <c r="UWF4" s="322"/>
      <c r="UWG4" s="322"/>
      <c r="UWH4" s="322"/>
      <c r="UWI4" s="322"/>
      <c r="UWJ4" s="322"/>
      <c r="UWK4" s="322"/>
      <c r="UWL4" s="322"/>
      <c r="UWM4" s="322"/>
      <c r="UWN4" s="322"/>
      <c r="UWO4" s="322"/>
      <c r="UWP4" s="322"/>
      <c r="UWQ4" s="322"/>
      <c r="UWR4" s="322"/>
      <c r="UWS4" s="322"/>
      <c r="UWT4" s="322"/>
      <c r="UWU4" s="322"/>
      <c r="UWV4" s="322"/>
      <c r="UWW4" s="322"/>
      <c r="UWX4" s="322"/>
      <c r="UWY4" s="322"/>
      <c r="UWZ4" s="322"/>
      <c r="UXA4" s="322"/>
      <c r="UXB4" s="322"/>
      <c r="UXC4" s="322"/>
      <c r="UXD4" s="322"/>
      <c r="UXE4" s="322"/>
      <c r="UXF4" s="322"/>
      <c r="UXG4" s="322"/>
      <c r="UXH4" s="322"/>
      <c r="UXI4" s="322"/>
      <c r="UXJ4" s="322"/>
      <c r="UXK4" s="322"/>
      <c r="UXL4" s="322"/>
      <c r="UXM4" s="322"/>
      <c r="UXN4" s="322"/>
      <c r="UXO4" s="322"/>
      <c r="UXP4" s="322"/>
      <c r="UXQ4" s="322"/>
      <c r="UXR4" s="322"/>
      <c r="UXS4" s="322"/>
      <c r="UXT4" s="322"/>
      <c r="UXU4" s="322"/>
      <c r="UXV4" s="322"/>
      <c r="UXW4" s="322"/>
      <c r="UXX4" s="322"/>
      <c r="UXY4" s="322"/>
      <c r="UXZ4" s="322"/>
      <c r="UYA4" s="322"/>
      <c r="UYB4" s="322"/>
      <c r="UYC4" s="322"/>
      <c r="UYD4" s="322"/>
      <c r="UYE4" s="322"/>
      <c r="UYF4" s="322"/>
      <c r="UYG4" s="322"/>
      <c r="UYH4" s="322"/>
      <c r="UYI4" s="322"/>
      <c r="UYJ4" s="322"/>
      <c r="UYK4" s="322"/>
      <c r="UYL4" s="322"/>
      <c r="UYM4" s="322"/>
      <c r="UYN4" s="322"/>
      <c r="UYO4" s="322"/>
      <c r="UYP4" s="322"/>
      <c r="UYQ4" s="322"/>
      <c r="UYR4" s="322"/>
      <c r="UYS4" s="322"/>
      <c r="UYT4" s="322"/>
      <c r="UYU4" s="322"/>
      <c r="UYV4" s="322"/>
      <c r="UYW4" s="322"/>
      <c r="UYX4" s="322"/>
      <c r="UYY4" s="322"/>
      <c r="UYZ4" s="322"/>
      <c r="UZA4" s="322"/>
      <c r="UZB4" s="322"/>
      <c r="UZC4" s="322"/>
      <c r="UZD4" s="322"/>
      <c r="UZE4" s="322"/>
      <c r="UZF4" s="322"/>
      <c r="UZG4" s="322"/>
      <c r="UZH4" s="322"/>
      <c r="UZI4" s="322"/>
      <c r="UZJ4" s="322"/>
      <c r="UZK4" s="322"/>
      <c r="UZL4" s="322"/>
      <c r="UZM4" s="322"/>
      <c r="UZN4" s="322"/>
      <c r="UZO4" s="322"/>
      <c r="UZP4" s="322"/>
      <c r="UZQ4" s="322"/>
      <c r="UZR4" s="322"/>
      <c r="UZS4" s="322"/>
      <c r="UZT4" s="322"/>
      <c r="UZU4" s="322"/>
      <c r="UZV4" s="322"/>
      <c r="UZW4" s="322"/>
      <c r="UZX4" s="322"/>
      <c r="UZY4" s="322"/>
      <c r="UZZ4" s="322"/>
      <c r="VAA4" s="322"/>
      <c r="VAB4" s="322"/>
      <c r="VAC4" s="322"/>
      <c r="VAD4" s="322"/>
      <c r="VAE4" s="322"/>
      <c r="VAF4" s="322"/>
      <c r="VAG4" s="322"/>
      <c r="VAH4" s="322"/>
      <c r="VAI4" s="322"/>
      <c r="VAJ4" s="322"/>
      <c r="VAK4" s="322"/>
      <c r="VAL4" s="322"/>
      <c r="VAM4" s="322"/>
      <c r="VAN4" s="322"/>
      <c r="VAO4" s="322"/>
      <c r="VAP4" s="322"/>
      <c r="VAQ4" s="322"/>
      <c r="VAR4" s="322"/>
      <c r="VAS4" s="322"/>
      <c r="VAT4" s="322"/>
      <c r="VAU4" s="322"/>
      <c r="VAV4" s="322"/>
      <c r="VAW4" s="322"/>
      <c r="VAX4" s="322"/>
      <c r="VAY4" s="322"/>
      <c r="VAZ4" s="322"/>
      <c r="VBA4" s="322"/>
      <c r="VBB4" s="322"/>
      <c r="VBC4" s="322"/>
      <c r="VBD4" s="322"/>
      <c r="VBE4" s="322"/>
      <c r="VBF4" s="322"/>
      <c r="VBG4" s="322"/>
      <c r="VBH4" s="322"/>
      <c r="VBI4" s="322"/>
      <c r="VBJ4" s="322"/>
      <c r="VBK4" s="322"/>
      <c r="VBL4" s="322"/>
      <c r="VBM4" s="322"/>
      <c r="VBN4" s="322"/>
      <c r="VBO4" s="322"/>
      <c r="VBP4" s="322"/>
      <c r="VBQ4" s="322"/>
      <c r="VBR4" s="322"/>
      <c r="VBS4" s="322"/>
      <c r="VBT4" s="322"/>
      <c r="VBU4" s="322"/>
      <c r="VBV4" s="322"/>
      <c r="VBW4" s="322"/>
      <c r="VBX4" s="322"/>
      <c r="VBY4" s="322"/>
      <c r="VBZ4" s="322"/>
      <c r="VCA4" s="322"/>
      <c r="VCB4" s="322"/>
      <c r="VCC4" s="322"/>
      <c r="VCD4" s="322"/>
      <c r="VCE4" s="322"/>
      <c r="VCF4" s="322"/>
      <c r="VCG4" s="322"/>
      <c r="VCH4" s="322"/>
      <c r="VCI4" s="322"/>
      <c r="VCJ4" s="322"/>
      <c r="VCK4" s="322"/>
      <c r="VCL4" s="322"/>
      <c r="VCM4" s="322"/>
      <c r="VCN4" s="322"/>
      <c r="VCO4" s="322"/>
      <c r="VCP4" s="322"/>
      <c r="VCQ4" s="322"/>
      <c r="VCR4" s="322"/>
      <c r="VCS4" s="322"/>
      <c r="VCT4" s="322"/>
      <c r="VCU4" s="322"/>
      <c r="VCV4" s="322"/>
      <c r="VCW4" s="322"/>
      <c r="VCX4" s="322"/>
      <c r="VCY4" s="322"/>
      <c r="VCZ4" s="322"/>
      <c r="VDA4" s="322"/>
      <c r="VDB4" s="322"/>
      <c r="VDC4" s="322"/>
      <c r="VDD4" s="322"/>
      <c r="VDE4" s="322"/>
      <c r="VDF4" s="322"/>
      <c r="VDG4" s="322"/>
      <c r="VDH4" s="322"/>
      <c r="VDI4" s="322"/>
      <c r="VDJ4" s="322"/>
      <c r="VDK4" s="322"/>
      <c r="VDL4" s="322"/>
      <c r="VDM4" s="322"/>
      <c r="VDN4" s="322"/>
      <c r="VDO4" s="322"/>
      <c r="VDP4" s="322"/>
      <c r="VDQ4" s="322"/>
      <c r="VDR4" s="322"/>
      <c r="VDS4" s="322"/>
      <c r="VDT4" s="322"/>
      <c r="VDU4" s="322"/>
      <c r="VDV4" s="322"/>
      <c r="VDW4" s="322"/>
      <c r="VDX4" s="322"/>
      <c r="VDY4" s="322"/>
      <c r="VDZ4" s="322"/>
      <c r="VEA4" s="322"/>
      <c r="VEB4" s="322"/>
      <c r="VEC4" s="322"/>
      <c r="VED4" s="322"/>
      <c r="VEE4" s="322"/>
      <c r="VEF4" s="322"/>
      <c r="VEG4" s="322"/>
      <c r="VEH4" s="322"/>
      <c r="VEI4" s="322"/>
      <c r="VEJ4" s="322"/>
      <c r="VEK4" s="322"/>
      <c r="VEL4" s="322"/>
      <c r="VEM4" s="322"/>
      <c r="VEN4" s="322"/>
      <c r="VEO4" s="322"/>
      <c r="VEP4" s="322"/>
      <c r="VEQ4" s="322"/>
      <c r="VER4" s="322"/>
      <c r="VES4" s="322"/>
      <c r="VET4" s="322"/>
      <c r="VEU4" s="322"/>
      <c r="VEV4" s="322"/>
      <c r="VEW4" s="322"/>
      <c r="VEX4" s="322"/>
      <c r="VEY4" s="322"/>
      <c r="VEZ4" s="322"/>
      <c r="VFA4" s="322"/>
      <c r="VFB4" s="322"/>
      <c r="VFC4" s="322"/>
      <c r="VFD4" s="322"/>
      <c r="VFE4" s="322"/>
      <c r="VFF4" s="322"/>
      <c r="VFG4" s="322"/>
      <c r="VFH4" s="322"/>
      <c r="VFI4" s="322"/>
      <c r="VFJ4" s="322"/>
      <c r="VFK4" s="322"/>
      <c r="VFL4" s="322"/>
      <c r="VFM4" s="322"/>
      <c r="VFN4" s="322"/>
      <c r="VFO4" s="322"/>
      <c r="VFP4" s="322"/>
      <c r="VFQ4" s="322"/>
      <c r="VFR4" s="322"/>
      <c r="VFS4" s="322"/>
      <c r="VFT4" s="322"/>
      <c r="VFU4" s="322"/>
      <c r="VFV4" s="322"/>
      <c r="VFW4" s="322"/>
      <c r="VFX4" s="322"/>
      <c r="VFY4" s="322"/>
      <c r="VFZ4" s="322"/>
      <c r="VGA4" s="322"/>
      <c r="VGB4" s="322"/>
      <c r="VGC4" s="322"/>
      <c r="VGD4" s="322"/>
      <c r="VGE4" s="322"/>
      <c r="VGF4" s="322"/>
      <c r="VGG4" s="322"/>
      <c r="VGH4" s="322"/>
      <c r="VGI4" s="322"/>
      <c r="VGJ4" s="322"/>
      <c r="VGK4" s="322"/>
      <c r="VGL4" s="322"/>
      <c r="VGM4" s="322"/>
      <c r="VGN4" s="322"/>
      <c r="VGO4" s="322"/>
      <c r="VGP4" s="322"/>
      <c r="VGQ4" s="322"/>
      <c r="VGR4" s="322"/>
      <c r="VGS4" s="322"/>
      <c r="VGT4" s="322"/>
      <c r="VGU4" s="322"/>
      <c r="VGV4" s="322"/>
      <c r="VGW4" s="322"/>
      <c r="VGX4" s="322"/>
      <c r="VGY4" s="322"/>
      <c r="VGZ4" s="322"/>
      <c r="VHA4" s="322"/>
      <c r="VHB4" s="322"/>
      <c r="VHC4" s="322"/>
      <c r="VHD4" s="322"/>
      <c r="VHE4" s="322"/>
      <c r="VHF4" s="322"/>
      <c r="VHG4" s="322"/>
      <c r="VHH4" s="322"/>
      <c r="VHI4" s="322"/>
      <c r="VHJ4" s="322"/>
      <c r="VHK4" s="322"/>
      <c r="VHL4" s="322"/>
      <c r="VHM4" s="322"/>
      <c r="VHN4" s="322"/>
      <c r="VHO4" s="322"/>
      <c r="VHP4" s="322"/>
      <c r="VHQ4" s="322"/>
      <c r="VHR4" s="322"/>
      <c r="VHS4" s="322"/>
      <c r="VHT4" s="322"/>
      <c r="VHU4" s="322"/>
      <c r="VHV4" s="322"/>
      <c r="VHW4" s="322"/>
      <c r="VHX4" s="322"/>
      <c r="VHY4" s="322"/>
      <c r="VHZ4" s="322"/>
      <c r="VIA4" s="322"/>
      <c r="VIB4" s="322"/>
      <c r="VIC4" s="322"/>
      <c r="VID4" s="322"/>
      <c r="VIE4" s="322"/>
      <c r="VIF4" s="322"/>
      <c r="VIG4" s="322"/>
      <c r="VIH4" s="322"/>
      <c r="VII4" s="322"/>
      <c r="VIJ4" s="322"/>
      <c r="VIK4" s="322"/>
      <c r="VIL4" s="322"/>
      <c r="VIM4" s="322"/>
      <c r="VIN4" s="322"/>
      <c r="VIO4" s="322"/>
      <c r="VIP4" s="322"/>
      <c r="VIQ4" s="322"/>
      <c r="VIR4" s="322"/>
      <c r="VIS4" s="322"/>
      <c r="VIT4" s="322"/>
      <c r="VIU4" s="322"/>
      <c r="VIV4" s="322"/>
      <c r="VIW4" s="322"/>
      <c r="VIX4" s="322"/>
      <c r="VIY4" s="322"/>
      <c r="VIZ4" s="322"/>
      <c r="VJA4" s="322"/>
      <c r="VJB4" s="322"/>
      <c r="VJC4" s="322"/>
      <c r="VJD4" s="322"/>
      <c r="VJE4" s="322"/>
      <c r="VJF4" s="322"/>
      <c r="VJG4" s="322"/>
      <c r="VJH4" s="322"/>
      <c r="VJI4" s="322"/>
      <c r="VJJ4" s="322"/>
      <c r="VJK4" s="322"/>
      <c r="VJL4" s="322"/>
      <c r="VJM4" s="322"/>
      <c r="VJN4" s="322"/>
      <c r="VJO4" s="322"/>
      <c r="VJP4" s="322"/>
      <c r="VJQ4" s="322"/>
      <c r="VJR4" s="322"/>
      <c r="VJS4" s="322"/>
      <c r="VJT4" s="322"/>
      <c r="VJU4" s="322"/>
      <c r="VJV4" s="322"/>
      <c r="VJW4" s="322"/>
      <c r="VJX4" s="322"/>
      <c r="VJY4" s="322"/>
      <c r="VJZ4" s="322"/>
      <c r="VKA4" s="322"/>
      <c r="VKB4" s="322"/>
      <c r="VKC4" s="322"/>
      <c r="VKD4" s="322"/>
      <c r="VKE4" s="322"/>
      <c r="VKF4" s="322"/>
      <c r="VKG4" s="322"/>
      <c r="VKH4" s="322"/>
      <c r="VKI4" s="322"/>
      <c r="VKJ4" s="322"/>
      <c r="VKK4" s="322"/>
      <c r="VKL4" s="322"/>
      <c r="VKM4" s="322"/>
      <c r="VKN4" s="322"/>
      <c r="VKO4" s="322"/>
      <c r="VKP4" s="322"/>
      <c r="VKQ4" s="322"/>
      <c r="VKR4" s="322"/>
      <c r="VKS4" s="322"/>
      <c r="VKT4" s="322"/>
      <c r="VKU4" s="322"/>
      <c r="VKV4" s="322"/>
      <c r="VKW4" s="322"/>
      <c r="VKX4" s="322"/>
      <c r="VKY4" s="322"/>
      <c r="VKZ4" s="322"/>
      <c r="VLA4" s="322"/>
      <c r="VLB4" s="322"/>
      <c r="VLC4" s="322"/>
      <c r="VLD4" s="322"/>
      <c r="VLE4" s="322"/>
      <c r="VLF4" s="322"/>
      <c r="VLG4" s="322"/>
      <c r="VLH4" s="322"/>
      <c r="VLI4" s="322"/>
      <c r="VLJ4" s="322"/>
      <c r="VLK4" s="322"/>
      <c r="VLL4" s="322"/>
      <c r="VLM4" s="322"/>
      <c r="VLN4" s="322"/>
      <c r="VLO4" s="322"/>
      <c r="VLP4" s="322"/>
      <c r="VLQ4" s="322"/>
      <c r="VLR4" s="322"/>
      <c r="VLS4" s="322"/>
      <c r="VLT4" s="322"/>
      <c r="VLU4" s="322"/>
      <c r="VLV4" s="322"/>
      <c r="VLW4" s="322"/>
      <c r="VLX4" s="322"/>
      <c r="VLY4" s="322"/>
      <c r="VLZ4" s="322"/>
      <c r="VMA4" s="322"/>
      <c r="VMB4" s="322"/>
      <c r="VMC4" s="322"/>
      <c r="VMD4" s="322"/>
      <c r="VME4" s="322"/>
      <c r="VMF4" s="322"/>
      <c r="VMG4" s="322"/>
      <c r="VMH4" s="322"/>
      <c r="VMI4" s="322"/>
      <c r="VMJ4" s="322"/>
      <c r="VMK4" s="322"/>
      <c r="VML4" s="322"/>
      <c r="VMM4" s="322"/>
      <c r="VMN4" s="322"/>
      <c r="VMO4" s="322"/>
      <c r="VMP4" s="322"/>
      <c r="VMQ4" s="322"/>
      <c r="VMR4" s="322"/>
      <c r="VMS4" s="322"/>
      <c r="VMT4" s="322"/>
      <c r="VMU4" s="322"/>
      <c r="VMV4" s="322"/>
      <c r="VMW4" s="322"/>
      <c r="VMX4" s="322"/>
      <c r="VMY4" s="322"/>
      <c r="VMZ4" s="322"/>
      <c r="VNA4" s="322"/>
      <c r="VNB4" s="322"/>
      <c r="VNC4" s="322"/>
      <c r="VND4" s="322"/>
      <c r="VNE4" s="322"/>
      <c r="VNF4" s="322"/>
      <c r="VNG4" s="322"/>
      <c r="VNH4" s="322"/>
      <c r="VNI4" s="322"/>
      <c r="VNJ4" s="322"/>
      <c r="VNK4" s="322"/>
      <c r="VNL4" s="322"/>
      <c r="VNM4" s="322"/>
      <c r="VNN4" s="322"/>
      <c r="VNO4" s="322"/>
      <c r="VNP4" s="322"/>
      <c r="VNQ4" s="322"/>
      <c r="VNR4" s="322"/>
      <c r="VNS4" s="322"/>
      <c r="VNT4" s="322"/>
      <c r="VNU4" s="322"/>
      <c r="VNV4" s="322"/>
      <c r="VNW4" s="322"/>
      <c r="VNX4" s="322"/>
      <c r="VNY4" s="322"/>
      <c r="VNZ4" s="322"/>
      <c r="VOA4" s="322"/>
      <c r="VOB4" s="322"/>
      <c r="VOC4" s="322"/>
      <c r="VOD4" s="322"/>
      <c r="VOE4" s="322"/>
      <c r="VOF4" s="322"/>
      <c r="VOG4" s="322"/>
      <c r="VOH4" s="322"/>
      <c r="VOI4" s="322"/>
      <c r="VOJ4" s="322"/>
      <c r="VOK4" s="322"/>
      <c r="VOL4" s="322"/>
      <c r="VOM4" s="322"/>
      <c r="VON4" s="322"/>
      <c r="VOO4" s="322"/>
      <c r="VOP4" s="322"/>
      <c r="VOQ4" s="322"/>
      <c r="VOR4" s="322"/>
      <c r="VOS4" s="322"/>
      <c r="VOT4" s="322"/>
      <c r="VOU4" s="322"/>
      <c r="VOV4" s="322"/>
      <c r="VOW4" s="322"/>
      <c r="VOX4" s="322"/>
      <c r="VOY4" s="322"/>
      <c r="VOZ4" s="322"/>
      <c r="VPA4" s="322"/>
      <c r="VPB4" s="322"/>
      <c r="VPC4" s="322"/>
      <c r="VPD4" s="322"/>
      <c r="VPE4" s="322"/>
      <c r="VPF4" s="322"/>
      <c r="VPG4" s="322"/>
      <c r="VPH4" s="322"/>
      <c r="VPI4" s="322"/>
      <c r="VPJ4" s="322"/>
      <c r="VPK4" s="322"/>
      <c r="VPL4" s="322"/>
      <c r="VPM4" s="322"/>
      <c r="VPN4" s="322"/>
      <c r="VPO4" s="322"/>
      <c r="VPP4" s="322"/>
      <c r="VPQ4" s="322"/>
      <c r="VPR4" s="322"/>
      <c r="VPS4" s="322"/>
      <c r="VPT4" s="322"/>
      <c r="VPU4" s="322"/>
      <c r="VPV4" s="322"/>
      <c r="VPW4" s="322"/>
      <c r="VPX4" s="322"/>
      <c r="VPY4" s="322"/>
      <c r="VPZ4" s="322"/>
      <c r="VQA4" s="322"/>
      <c r="VQB4" s="322"/>
      <c r="VQC4" s="322"/>
      <c r="VQD4" s="322"/>
      <c r="VQE4" s="322"/>
      <c r="VQF4" s="322"/>
      <c r="VQG4" s="322"/>
      <c r="VQH4" s="322"/>
      <c r="VQI4" s="322"/>
      <c r="VQJ4" s="322"/>
      <c r="VQK4" s="322"/>
      <c r="VQL4" s="322"/>
      <c r="VQM4" s="322"/>
      <c r="VQN4" s="322"/>
      <c r="VQO4" s="322"/>
      <c r="VQP4" s="322"/>
      <c r="VQQ4" s="322"/>
      <c r="VQR4" s="322"/>
      <c r="VQS4" s="322"/>
      <c r="VQT4" s="322"/>
      <c r="VQU4" s="322"/>
      <c r="VQV4" s="322"/>
      <c r="VQW4" s="322"/>
      <c r="VQX4" s="322"/>
      <c r="VQY4" s="322"/>
      <c r="VQZ4" s="322"/>
      <c r="VRA4" s="322"/>
      <c r="VRB4" s="322"/>
      <c r="VRC4" s="322"/>
      <c r="VRD4" s="322"/>
      <c r="VRE4" s="322"/>
      <c r="VRF4" s="322"/>
      <c r="VRG4" s="322"/>
      <c r="VRH4" s="322"/>
      <c r="VRI4" s="322"/>
      <c r="VRJ4" s="322"/>
      <c r="VRK4" s="322"/>
      <c r="VRL4" s="322"/>
      <c r="VRM4" s="322"/>
      <c r="VRN4" s="322"/>
      <c r="VRO4" s="322"/>
      <c r="VRP4" s="322"/>
      <c r="VRQ4" s="322"/>
      <c r="VRR4" s="322"/>
      <c r="VRS4" s="322"/>
      <c r="VRT4" s="322"/>
      <c r="VRU4" s="322"/>
      <c r="VRV4" s="322"/>
      <c r="VRW4" s="322"/>
      <c r="VRX4" s="322"/>
      <c r="VRY4" s="322"/>
      <c r="VRZ4" s="322"/>
      <c r="VSA4" s="322"/>
      <c r="VSB4" s="322"/>
      <c r="VSC4" s="322"/>
      <c r="VSD4" s="322"/>
      <c r="VSE4" s="322"/>
      <c r="VSF4" s="322"/>
      <c r="VSG4" s="322"/>
      <c r="VSH4" s="322"/>
      <c r="VSI4" s="322"/>
      <c r="VSJ4" s="322"/>
      <c r="VSK4" s="322"/>
      <c r="VSL4" s="322"/>
      <c r="VSM4" s="322"/>
      <c r="VSN4" s="322"/>
      <c r="VSO4" s="322"/>
      <c r="VSP4" s="322"/>
      <c r="VSQ4" s="322"/>
      <c r="VSR4" s="322"/>
      <c r="VSS4" s="322"/>
      <c r="VST4" s="322"/>
      <c r="VSU4" s="322"/>
      <c r="VSV4" s="322"/>
      <c r="VSW4" s="322"/>
      <c r="VSX4" s="322"/>
      <c r="VSY4" s="322"/>
      <c r="VSZ4" s="322"/>
      <c r="VTA4" s="322"/>
      <c r="VTB4" s="322"/>
      <c r="VTC4" s="322"/>
      <c r="VTD4" s="322"/>
      <c r="VTE4" s="322"/>
      <c r="VTF4" s="322"/>
      <c r="VTG4" s="322"/>
      <c r="VTH4" s="322"/>
      <c r="VTI4" s="322"/>
      <c r="VTJ4" s="322"/>
      <c r="VTK4" s="322"/>
      <c r="VTL4" s="322"/>
      <c r="VTM4" s="322"/>
      <c r="VTN4" s="322"/>
      <c r="VTO4" s="322"/>
      <c r="VTP4" s="322"/>
      <c r="VTQ4" s="322"/>
      <c r="VTR4" s="322"/>
      <c r="VTS4" s="322"/>
      <c r="VTT4" s="322"/>
      <c r="VTU4" s="322"/>
      <c r="VTV4" s="322"/>
      <c r="VTW4" s="322"/>
      <c r="VTX4" s="322"/>
      <c r="VTY4" s="322"/>
      <c r="VTZ4" s="322"/>
      <c r="VUA4" s="322"/>
      <c r="VUB4" s="322"/>
      <c r="VUC4" s="322"/>
      <c r="VUD4" s="322"/>
      <c r="VUE4" s="322"/>
      <c r="VUF4" s="322"/>
      <c r="VUG4" s="322"/>
      <c r="VUH4" s="322"/>
      <c r="VUI4" s="322"/>
      <c r="VUJ4" s="322"/>
      <c r="VUK4" s="322"/>
      <c r="VUL4" s="322"/>
      <c r="VUM4" s="322"/>
      <c r="VUN4" s="322"/>
      <c r="VUO4" s="322"/>
      <c r="VUP4" s="322"/>
      <c r="VUQ4" s="322"/>
      <c r="VUR4" s="322"/>
      <c r="VUS4" s="322"/>
      <c r="VUT4" s="322"/>
      <c r="VUU4" s="322"/>
      <c r="VUV4" s="322"/>
      <c r="VUW4" s="322"/>
      <c r="VUX4" s="322"/>
      <c r="VUY4" s="322"/>
      <c r="VUZ4" s="322"/>
      <c r="VVA4" s="322"/>
      <c r="VVB4" s="322"/>
      <c r="VVC4" s="322"/>
      <c r="VVD4" s="322"/>
      <c r="VVE4" s="322"/>
      <c r="VVF4" s="322"/>
      <c r="VVG4" s="322"/>
      <c r="VVH4" s="322"/>
      <c r="VVI4" s="322"/>
      <c r="VVJ4" s="322"/>
      <c r="VVK4" s="322"/>
      <c r="VVL4" s="322"/>
      <c r="VVM4" s="322"/>
      <c r="VVN4" s="322"/>
      <c r="VVO4" s="322"/>
      <c r="VVP4" s="322"/>
      <c r="VVQ4" s="322"/>
      <c r="VVR4" s="322"/>
      <c r="VVS4" s="322"/>
      <c r="VVT4" s="322"/>
      <c r="VVU4" s="322"/>
      <c r="VVV4" s="322"/>
      <c r="VVW4" s="322"/>
      <c r="VVX4" s="322"/>
      <c r="VVY4" s="322"/>
      <c r="VVZ4" s="322"/>
      <c r="VWA4" s="322"/>
      <c r="VWB4" s="322"/>
      <c r="VWC4" s="322"/>
      <c r="VWD4" s="322"/>
      <c r="VWE4" s="322"/>
      <c r="VWF4" s="322"/>
      <c r="VWG4" s="322"/>
      <c r="VWH4" s="322"/>
      <c r="VWI4" s="322"/>
      <c r="VWJ4" s="322"/>
      <c r="VWK4" s="322"/>
      <c r="VWL4" s="322"/>
      <c r="VWM4" s="322"/>
      <c r="VWN4" s="322"/>
      <c r="VWO4" s="322"/>
      <c r="VWP4" s="322"/>
      <c r="VWQ4" s="322"/>
      <c r="VWR4" s="322"/>
      <c r="VWS4" s="322"/>
      <c r="VWT4" s="322"/>
      <c r="VWU4" s="322"/>
      <c r="VWV4" s="322"/>
      <c r="VWW4" s="322"/>
      <c r="VWX4" s="322"/>
      <c r="VWY4" s="322"/>
      <c r="VWZ4" s="322"/>
      <c r="VXA4" s="322"/>
      <c r="VXB4" s="322"/>
      <c r="VXC4" s="322"/>
      <c r="VXD4" s="322"/>
      <c r="VXE4" s="322"/>
      <c r="VXF4" s="322"/>
      <c r="VXG4" s="322"/>
      <c r="VXH4" s="322"/>
      <c r="VXI4" s="322"/>
      <c r="VXJ4" s="322"/>
      <c r="VXK4" s="322"/>
      <c r="VXL4" s="322"/>
      <c r="VXM4" s="322"/>
      <c r="VXN4" s="322"/>
      <c r="VXO4" s="322"/>
      <c r="VXP4" s="322"/>
      <c r="VXQ4" s="322"/>
      <c r="VXR4" s="322"/>
      <c r="VXS4" s="322"/>
      <c r="VXT4" s="322"/>
      <c r="VXU4" s="322"/>
      <c r="VXV4" s="322"/>
      <c r="VXW4" s="322"/>
      <c r="VXX4" s="322"/>
      <c r="VXY4" s="322"/>
      <c r="VXZ4" s="322"/>
      <c r="VYA4" s="322"/>
      <c r="VYB4" s="322"/>
      <c r="VYC4" s="322"/>
      <c r="VYD4" s="322"/>
      <c r="VYE4" s="322"/>
      <c r="VYF4" s="322"/>
      <c r="VYG4" s="322"/>
      <c r="VYH4" s="322"/>
      <c r="VYI4" s="322"/>
      <c r="VYJ4" s="322"/>
      <c r="VYK4" s="322"/>
      <c r="VYL4" s="322"/>
      <c r="VYM4" s="322"/>
      <c r="VYN4" s="322"/>
      <c r="VYO4" s="322"/>
      <c r="VYP4" s="322"/>
      <c r="VYQ4" s="322"/>
      <c r="VYR4" s="322"/>
      <c r="VYS4" s="322"/>
      <c r="VYT4" s="322"/>
      <c r="VYU4" s="322"/>
      <c r="VYV4" s="322"/>
      <c r="VYW4" s="322"/>
      <c r="VYX4" s="322"/>
      <c r="VYY4" s="322"/>
      <c r="VYZ4" s="322"/>
      <c r="VZA4" s="322"/>
      <c r="VZB4" s="322"/>
      <c r="VZC4" s="322"/>
      <c r="VZD4" s="322"/>
      <c r="VZE4" s="322"/>
      <c r="VZF4" s="322"/>
      <c r="VZG4" s="322"/>
      <c r="VZH4" s="322"/>
      <c r="VZI4" s="322"/>
      <c r="VZJ4" s="322"/>
      <c r="VZK4" s="322"/>
      <c r="VZL4" s="322"/>
      <c r="VZM4" s="322"/>
      <c r="VZN4" s="322"/>
      <c r="VZO4" s="322"/>
      <c r="VZP4" s="322"/>
      <c r="VZQ4" s="322"/>
      <c r="VZR4" s="322"/>
      <c r="VZS4" s="322"/>
      <c r="VZT4" s="322"/>
      <c r="VZU4" s="322"/>
      <c r="VZV4" s="322"/>
      <c r="VZW4" s="322"/>
      <c r="VZX4" s="322"/>
      <c r="VZY4" s="322"/>
      <c r="VZZ4" s="322"/>
      <c r="WAA4" s="322"/>
      <c r="WAB4" s="322"/>
      <c r="WAC4" s="322"/>
      <c r="WAD4" s="322"/>
      <c r="WAE4" s="322"/>
      <c r="WAF4" s="322"/>
      <c r="WAG4" s="322"/>
      <c r="WAH4" s="322"/>
      <c r="WAI4" s="322"/>
      <c r="WAJ4" s="322"/>
      <c r="WAK4" s="322"/>
      <c r="WAL4" s="322"/>
      <c r="WAM4" s="322"/>
      <c r="WAN4" s="322"/>
      <c r="WAO4" s="322"/>
      <c r="WAP4" s="322"/>
      <c r="WAQ4" s="322"/>
      <c r="WAR4" s="322"/>
      <c r="WAS4" s="322"/>
      <c r="WAT4" s="322"/>
      <c r="WAU4" s="322"/>
      <c r="WAV4" s="322"/>
      <c r="WAW4" s="322"/>
      <c r="WAX4" s="322"/>
      <c r="WAY4" s="322"/>
      <c r="WAZ4" s="322"/>
      <c r="WBA4" s="322"/>
      <c r="WBB4" s="322"/>
      <c r="WBC4" s="322"/>
      <c r="WBD4" s="322"/>
      <c r="WBE4" s="322"/>
      <c r="WBF4" s="322"/>
      <c r="WBG4" s="322"/>
      <c r="WBH4" s="322"/>
      <c r="WBI4" s="322"/>
      <c r="WBJ4" s="322"/>
      <c r="WBK4" s="322"/>
      <c r="WBL4" s="322"/>
      <c r="WBM4" s="322"/>
      <c r="WBN4" s="322"/>
      <c r="WBO4" s="322"/>
      <c r="WBP4" s="322"/>
      <c r="WBQ4" s="322"/>
      <c r="WBR4" s="322"/>
      <c r="WBS4" s="322"/>
      <c r="WBT4" s="322"/>
      <c r="WBU4" s="322"/>
      <c r="WBV4" s="322"/>
      <c r="WBW4" s="322"/>
      <c r="WBX4" s="322"/>
      <c r="WBY4" s="322"/>
      <c r="WBZ4" s="322"/>
      <c r="WCA4" s="322"/>
      <c r="WCB4" s="322"/>
      <c r="WCC4" s="322"/>
      <c r="WCD4" s="322"/>
      <c r="WCE4" s="322"/>
      <c r="WCF4" s="322"/>
      <c r="WCG4" s="322"/>
      <c r="WCH4" s="322"/>
      <c r="WCI4" s="322"/>
      <c r="WCJ4" s="322"/>
      <c r="WCK4" s="322"/>
      <c r="WCL4" s="322"/>
      <c r="WCM4" s="322"/>
      <c r="WCN4" s="322"/>
      <c r="WCO4" s="322"/>
      <c r="WCP4" s="322"/>
      <c r="WCQ4" s="322"/>
      <c r="WCR4" s="322"/>
      <c r="WCS4" s="322"/>
      <c r="WCT4" s="322"/>
      <c r="WCU4" s="322"/>
      <c r="WCV4" s="322"/>
      <c r="WCW4" s="322"/>
      <c r="WCX4" s="322"/>
      <c r="WCY4" s="322"/>
      <c r="WCZ4" s="322"/>
      <c r="WDA4" s="322"/>
      <c r="WDB4" s="322"/>
      <c r="WDC4" s="322"/>
      <c r="WDD4" s="322"/>
      <c r="WDE4" s="322"/>
      <c r="WDF4" s="322"/>
      <c r="WDG4" s="322"/>
      <c r="WDH4" s="322"/>
      <c r="WDI4" s="322"/>
      <c r="WDJ4" s="322"/>
      <c r="WDK4" s="322"/>
      <c r="WDL4" s="322"/>
      <c r="WDM4" s="322"/>
      <c r="WDN4" s="322"/>
      <c r="WDO4" s="322"/>
      <c r="WDP4" s="322"/>
      <c r="WDQ4" s="322"/>
      <c r="WDR4" s="322"/>
      <c r="WDS4" s="322"/>
      <c r="WDT4" s="322"/>
      <c r="WDU4" s="322"/>
      <c r="WDV4" s="322"/>
      <c r="WDW4" s="322"/>
      <c r="WDX4" s="322"/>
      <c r="WDY4" s="322"/>
      <c r="WDZ4" s="322"/>
      <c r="WEA4" s="322"/>
      <c r="WEB4" s="322"/>
      <c r="WEC4" s="322"/>
      <c r="WED4" s="322"/>
      <c r="WEE4" s="322"/>
      <c r="WEF4" s="322"/>
      <c r="WEG4" s="322"/>
      <c r="WEH4" s="322"/>
      <c r="WEI4" s="322"/>
      <c r="WEJ4" s="322"/>
      <c r="WEK4" s="322"/>
      <c r="WEL4" s="322"/>
      <c r="WEM4" s="322"/>
      <c r="WEN4" s="322"/>
      <c r="WEO4" s="322"/>
      <c r="WEP4" s="322"/>
      <c r="WEQ4" s="322"/>
      <c r="WER4" s="322"/>
      <c r="WES4" s="322"/>
      <c r="WET4" s="322"/>
      <c r="WEU4" s="322"/>
      <c r="WEV4" s="322"/>
      <c r="WEW4" s="322"/>
      <c r="WEX4" s="322"/>
      <c r="WEY4" s="322"/>
      <c r="WEZ4" s="322"/>
      <c r="WFA4" s="322"/>
      <c r="WFB4" s="322"/>
      <c r="WFC4" s="322"/>
      <c r="WFD4" s="322"/>
      <c r="WFE4" s="322"/>
      <c r="WFF4" s="322"/>
      <c r="WFG4" s="322"/>
      <c r="WFH4" s="322"/>
      <c r="WFI4" s="322"/>
      <c r="WFJ4" s="322"/>
      <c r="WFK4" s="322"/>
      <c r="WFL4" s="322"/>
      <c r="WFM4" s="322"/>
      <c r="WFN4" s="322"/>
      <c r="WFO4" s="322"/>
      <c r="WFP4" s="322"/>
      <c r="WFQ4" s="322"/>
      <c r="WFR4" s="322"/>
      <c r="WFS4" s="322"/>
      <c r="WFT4" s="322"/>
      <c r="WFU4" s="322"/>
      <c r="WFV4" s="322"/>
      <c r="WFW4" s="322"/>
      <c r="WFX4" s="322"/>
      <c r="WFY4" s="322"/>
      <c r="WFZ4" s="322"/>
      <c r="WGA4" s="322"/>
      <c r="WGB4" s="322"/>
      <c r="WGC4" s="322"/>
      <c r="WGD4" s="322"/>
      <c r="WGE4" s="322"/>
      <c r="WGF4" s="322"/>
      <c r="WGG4" s="322"/>
      <c r="WGH4" s="322"/>
      <c r="WGI4" s="322"/>
      <c r="WGJ4" s="322"/>
      <c r="WGK4" s="322"/>
      <c r="WGL4" s="322"/>
      <c r="WGM4" s="322"/>
      <c r="WGN4" s="322"/>
      <c r="WGO4" s="322"/>
      <c r="WGP4" s="322"/>
      <c r="WGQ4" s="322"/>
      <c r="WGR4" s="322"/>
      <c r="WGS4" s="322"/>
      <c r="WGT4" s="322"/>
      <c r="WGU4" s="322"/>
      <c r="WGV4" s="322"/>
      <c r="WGW4" s="322"/>
      <c r="WGX4" s="322"/>
      <c r="WGY4" s="322"/>
      <c r="WGZ4" s="322"/>
      <c r="WHA4" s="322"/>
      <c r="WHB4" s="322"/>
      <c r="WHC4" s="322"/>
      <c r="WHD4" s="322"/>
      <c r="WHE4" s="322"/>
      <c r="WHF4" s="322"/>
      <c r="WHG4" s="322"/>
      <c r="WHH4" s="322"/>
      <c r="WHI4" s="322"/>
      <c r="WHJ4" s="322"/>
      <c r="WHK4" s="322"/>
      <c r="WHL4" s="322"/>
      <c r="WHM4" s="322"/>
      <c r="WHN4" s="322"/>
      <c r="WHO4" s="322"/>
      <c r="WHP4" s="322"/>
      <c r="WHQ4" s="322"/>
      <c r="WHR4" s="322"/>
      <c r="WHS4" s="322"/>
      <c r="WHT4" s="322"/>
      <c r="WHU4" s="322"/>
      <c r="WHV4" s="322"/>
      <c r="WHW4" s="322"/>
      <c r="WHX4" s="322"/>
      <c r="WHY4" s="322"/>
      <c r="WHZ4" s="322"/>
      <c r="WIA4" s="322"/>
      <c r="WIB4" s="322"/>
      <c r="WIC4" s="322"/>
      <c r="WID4" s="322"/>
      <c r="WIE4" s="322"/>
      <c r="WIF4" s="322"/>
      <c r="WIG4" s="322"/>
      <c r="WIH4" s="322"/>
      <c r="WII4" s="322"/>
      <c r="WIJ4" s="322"/>
      <c r="WIK4" s="322"/>
      <c r="WIL4" s="322"/>
      <c r="WIM4" s="322"/>
      <c r="WIN4" s="322"/>
      <c r="WIO4" s="322"/>
      <c r="WIP4" s="322"/>
      <c r="WIQ4" s="322"/>
      <c r="WIR4" s="322"/>
      <c r="WIS4" s="322"/>
      <c r="WIT4" s="322"/>
      <c r="WIU4" s="322"/>
      <c r="WIV4" s="322"/>
      <c r="WIW4" s="322"/>
      <c r="WIX4" s="322"/>
      <c r="WIY4" s="322"/>
      <c r="WIZ4" s="322"/>
      <c r="WJA4" s="322"/>
      <c r="WJB4" s="322"/>
      <c r="WJC4" s="322"/>
      <c r="WJD4" s="322"/>
      <c r="WJE4" s="322"/>
      <c r="WJF4" s="322"/>
      <c r="WJG4" s="322"/>
      <c r="WJH4" s="322"/>
      <c r="WJI4" s="322"/>
      <c r="WJJ4" s="322"/>
      <c r="WJK4" s="322"/>
      <c r="WJL4" s="322"/>
      <c r="WJM4" s="322"/>
      <c r="WJN4" s="322"/>
      <c r="WJO4" s="322"/>
      <c r="WJP4" s="322"/>
      <c r="WJQ4" s="322"/>
      <c r="WJR4" s="322"/>
      <c r="WJS4" s="322"/>
      <c r="WJT4" s="322"/>
      <c r="WJU4" s="322"/>
      <c r="WJV4" s="322"/>
      <c r="WJW4" s="322"/>
      <c r="WJX4" s="322"/>
      <c r="WJY4" s="322"/>
      <c r="WJZ4" s="322"/>
      <c r="WKA4" s="322"/>
      <c r="WKB4" s="322"/>
      <c r="WKC4" s="322"/>
      <c r="WKD4" s="322"/>
      <c r="WKE4" s="322"/>
      <c r="WKF4" s="322"/>
      <c r="WKG4" s="322"/>
      <c r="WKH4" s="322"/>
      <c r="WKI4" s="322"/>
      <c r="WKJ4" s="322"/>
      <c r="WKK4" s="322"/>
      <c r="WKL4" s="322"/>
      <c r="WKM4" s="322"/>
      <c r="WKN4" s="322"/>
      <c r="WKO4" s="322"/>
      <c r="WKP4" s="322"/>
      <c r="WKQ4" s="322"/>
      <c r="WKR4" s="322"/>
      <c r="WKS4" s="322"/>
      <c r="WKT4" s="322"/>
      <c r="WKU4" s="322"/>
      <c r="WKV4" s="322"/>
      <c r="WKW4" s="322"/>
      <c r="WKX4" s="322"/>
      <c r="WKY4" s="322"/>
      <c r="WKZ4" s="322"/>
      <c r="WLA4" s="322"/>
      <c r="WLB4" s="322"/>
      <c r="WLC4" s="322"/>
      <c r="WLD4" s="322"/>
      <c r="WLE4" s="322"/>
      <c r="WLF4" s="322"/>
      <c r="WLG4" s="322"/>
      <c r="WLH4" s="322"/>
      <c r="WLI4" s="322"/>
      <c r="WLJ4" s="322"/>
      <c r="WLK4" s="322"/>
      <c r="WLL4" s="322"/>
      <c r="WLM4" s="322"/>
      <c r="WLN4" s="322"/>
      <c r="WLO4" s="322"/>
      <c r="WLP4" s="322"/>
      <c r="WLQ4" s="322"/>
      <c r="WLR4" s="322"/>
      <c r="WLS4" s="322"/>
      <c r="WLT4" s="322"/>
      <c r="WLU4" s="322"/>
      <c r="WLV4" s="322"/>
      <c r="WLW4" s="322"/>
      <c r="WLX4" s="322"/>
      <c r="WLY4" s="322"/>
      <c r="WLZ4" s="322"/>
      <c r="WMA4" s="322"/>
      <c r="WMB4" s="322"/>
      <c r="WMC4" s="322"/>
      <c r="WMD4" s="322"/>
      <c r="WME4" s="322"/>
      <c r="WMF4" s="322"/>
      <c r="WMG4" s="322"/>
      <c r="WMH4" s="322"/>
      <c r="WMI4" s="322"/>
      <c r="WMJ4" s="322"/>
      <c r="WMK4" s="322"/>
      <c r="WML4" s="322"/>
      <c r="WMM4" s="322"/>
      <c r="WMN4" s="322"/>
      <c r="WMO4" s="322"/>
      <c r="WMP4" s="322"/>
      <c r="WMQ4" s="322"/>
      <c r="WMR4" s="322"/>
      <c r="WMS4" s="322"/>
      <c r="WMT4" s="322"/>
      <c r="WMU4" s="322"/>
      <c r="WMV4" s="322"/>
      <c r="WMW4" s="322"/>
      <c r="WMX4" s="322"/>
      <c r="WMY4" s="322"/>
      <c r="WMZ4" s="322"/>
      <c r="WNA4" s="322"/>
      <c r="WNB4" s="322"/>
      <c r="WNC4" s="322"/>
      <c r="WND4" s="322"/>
      <c r="WNE4" s="322"/>
      <c r="WNF4" s="322"/>
      <c r="WNG4" s="322"/>
      <c r="WNH4" s="322"/>
      <c r="WNI4" s="322"/>
      <c r="WNJ4" s="322"/>
      <c r="WNK4" s="322"/>
      <c r="WNL4" s="322"/>
      <c r="WNM4" s="322"/>
      <c r="WNN4" s="322"/>
      <c r="WNO4" s="322"/>
      <c r="WNP4" s="322"/>
      <c r="WNQ4" s="322"/>
      <c r="WNR4" s="322"/>
      <c r="WNS4" s="322"/>
      <c r="WNT4" s="322"/>
      <c r="WNU4" s="322"/>
      <c r="WNV4" s="322"/>
      <c r="WNW4" s="322"/>
      <c r="WNX4" s="322"/>
      <c r="WNY4" s="322"/>
      <c r="WNZ4" s="322"/>
      <c r="WOA4" s="322"/>
      <c r="WOB4" s="322"/>
      <c r="WOC4" s="322"/>
      <c r="WOD4" s="322"/>
      <c r="WOE4" s="322"/>
      <c r="WOF4" s="322"/>
      <c r="WOG4" s="322"/>
      <c r="WOH4" s="322"/>
      <c r="WOI4" s="322"/>
      <c r="WOJ4" s="322"/>
      <c r="WOK4" s="322"/>
      <c r="WOL4" s="322"/>
      <c r="WOM4" s="322"/>
      <c r="WON4" s="322"/>
      <c r="WOO4" s="322"/>
      <c r="WOP4" s="322"/>
      <c r="WOQ4" s="322"/>
      <c r="WOR4" s="322"/>
      <c r="WOS4" s="322"/>
      <c r="WOT4" s="322"/>
      <c r="WOU4" s="322"/>
      <c r="WOV4" s="322"/>
      <c r="WOW4" s="322"/>
      <c r="WOX4" s="322"/>
      <c r="WOY4" s="322"/>
      <c r="WOZ4" s="322"/>
      <c r="WPA4" s="322"/>
      <c r="WPB4" s="322"/>
      <c r="WPC4" s="322"/>
      <c r="WPD4" s="322"/>
      <c r="WPE4" s="322"/>
      <c r="WPF4" s="322"/>
      <c r="WPG4" s="322"/>
      <c r="WPH4" s="322"/>
      <c r="WPI4" s="322"/>
      <c r="WPJ4" s="322"/>
      <c r="WPK4" s="322"/>
      <c r="WPL4" s="322"/>
      <c r="WPM4" s="322"/>
      <c r="WPN4" s="322"/>
      <c r="WPO4" s="322"/>
      <c r="WPP4" s="322"/>
      <c r="WPQ4" s="322"/>
      <c r="WPR4" s="322"/>
      <c r="WPS4" s="322"/>
      <c r="WPT4" s="322"/>
      <c r="WPU4" s="322"/>
      <c r="WPV4" s="322"/>
      <c r="WPW4" s="322"/>
      <c r="WPX4" s="322"/>
      <c r="WPY4" s="322"/>
      <c r="WPZ4" s="322"/>
      <c r="WQA4" s="322"/>
      <c r="WQB4" s="322"/>
      <c r="WQC4" s="322"/>
      <c r="WQD4" s="322"/>
      <c r="WQE4" s="322"/>
      <c r="WQF4" s="322"/>
      <c r="WQG4" s="322"/>
      <c r="WQH4" s="322"/>
      <c r="WQI4" s="322"/>
      <c r="WQJ4" s="322"/>
      <c r="WQK4" s="322"/>
      <c r="WQL4" s="322"/>
      <c r="WQM4" s="322"/>
      <c r="WQN4" s="322"/>
      <c r="WQO4" s="322"/>
      <c r="WQP4" s="322"/>
      <c r="WQQ4" s="322"/>
      <c r="WQR4" s="322"/>
      <c r="WQS4" s="322"/>
      <c r="WQT4" s="322"/>
      <c r="WQU4" s="322"/>
      <c r="WQV4" s="322"/>
      <c r="WQW4" s="322"/>
      <c r="WQX4" s="322"/>
      <c r="WQY4" s="322"/>
      <c r="WQZ4" s="322"/>
      <c r="WRA4" s="322"/>
      <c r="WRB4" s="322"/>
      <c r="WRC4" s="322"/>
      <c r="WRD4" s="322"/>
      <c r="WRE4" s="322"/>
      <c r="WRF4" s="322"/>
      <c r="WRG4" s="322"/>
      <c r="WRH4" s="322"/>
      <c r="WRI4" s="322"/>
      <c r="WRJ4" s="322"/>
      <c r="WRK4" s="322"/>
      <c r="WRL4" s="322"/>
      <c r="WRM4" s="322"/>
      <c r="WRN4" s="322"/>
      <c r="WRO4" s="322"/>
      <c r="WRP4" s="322"/>
      <c r="WRQ4" s="322"/>
      <c r="WRR4" s="322"/>
      <c r="WRS4" s="322"/>
      <c r="WRT4" s="322"/>
      <c r="WRU4" s="322"/>
      <c r="WRV4" s="322"/>
      <c r="WRW4" s="322"/>
      <c r="WRX4" s="322"/>
      <c r="WRY4" s="322"/>
      <c r="WRZ4" s="322"/>
      <c r="WSA4" s="322"/>
      <c r="WSB4" s="322"/>
      <c r="WSC4" s="322"/>
      <c r="WSD4" s="322"/>
      <c r="WSE4" s="322"/>
      <c r="WSF4" s="322"/>
      <c r="WSG4" s="322"/>
      <c r="WSH4" s="322"/>
      <c r="WSI4" s="322"/>
      <c r="WSJ4" s="322"/>
      <c r="WSK4" s="322"/>
      <c r="WSL4" s="322"/>
      <c r="WSM4" s="322"/>
      <c r="WSN4" s="322"/>
      <c r="WSO4" s="322"/>
      <c r="WSP4" s="322"/>
      <c r="WSQ4" s="322"/>
      <c r="WSR4" s="322"/>
      <c r="WSS4" s="322"/>
      <c r="WST4" s="322"/>
      <c r="WSU4" s="322"/>
      <c r="WSV4" s="322"/>
      <c r="WSW4" s="322"/>
      <c r="WSX4" s="322"/>
      <c r="WSY4" s="322"/>
      <c r="WSZ4" s="322"/>
      <c r="WTA4" s="322"/>
      <c r="WTB4" s="322"/>
      <c r="WTC4" s="322"/>
      <c r="WTD4" s="322"/>
      <c r="WTE4" s="322"/>
      <c r="WTF4" s="322"/>
      <c r="WTG4" s="322"/>
      <c r="WTH4" s="322"/>
      <c r="WTI4" s="322"/>
      <c r="WTJ4" s="322"/>
      <c r="WTK4" s="322"/>
      <c r="WTL4" s="322"/>
      <c r="WTM4" s="322"/>
      <c r="WTN4" s="322"/>
      <c r="WTO4" s="322"/>
      <c r="WTP4" s="322"/>
      <c r="WTQ4" s="322"/>
      <c r="WTR4" s="322"/>
      <c r="WTS4" s="322"/>
      <c r="WTT4" s="322"/>
      <c r="WTU4" s="322"/>
      <c r="WTV4" s="322"/>
      <c r="WTW4" s="322"/>
      <c r="WTX4" s="322"/>
      <c r="WTY4" s="322"/>
      <c r="WTZ4" s="322"/>
      <c r="WUA4" s="322"/>
      <c r="WUB4" s="322"/>
      <c r="WUC4" s="322"/>
      <c r="WUD4" s="322"/>
      <c r="WUE4" s="322"/>
      <c r="WUF4" s="322"/>
      <c r="WUG4" s="322"/>
      <c r="WUH4" s="322"/>
      <c r="WUI4" s="322"/>
      <c r="WUJ4" s="322"/>
      <c r="WUK4" s="322"/>
      <c r="WUL4" s="322"/>
      <c r="WUM4" s="322"/>
      <c r="WUN4" s="322"/>
      <c r="WUO4" s="322"/>
      <c r="WUP4" s="322"/>
      <c r="WUQ4" s="322"/>
      <c r="WUR4" s="322"/>
      <c r="WUS4" s="322"/>
      <c r="WUT4" s="322"/>
      <c r="WUU4" s="322"/>
      <c r="WUV4" s="322"/>
      <c r="WUW4" s="322"/>
      <c r="WUX4" s="322"/>
      <c r="WUY4" s="322"/>
      <c r="WUZ4" s="322"/>
      <c r="WVA4" s="322"/>
      <c r="WVB4" s="322"/>
      <c r="WVC4" s="322"/>
      <c r="WVD4" s="322"/>
      <c r="WVE4" s="322"/>
      <c r="WVF4" s="322"/>
      <c r="WVG4" s="322"/>
      <c r="WVH4" s="322"/>
      <c r="WVI4" s="322"/>
      <c r="WVJ4" s="322"/>
      <c r="WVK4" s="322"/>
      <c r="WVL4" s="322"/>
      <c r="WVM4" s="322"/>
      <c r="WVN4" s="322"/>
      <c r="WVO4" s="322"/>
      <c r="WVP4" s="322"/>
      <c r="WVQ4" s="322"/>
      <c r="WVR4" s="322"/>
      <c r="WVS4" s="322"/>
      <c r="WVT4" s="322"/>
      <c r="WVU4" s="322"/>
      <c r="WVV4" s="322"/>
      <c r="WVW4" s="322"/>
      <c r="WVX4" s="322"/>
      <c r="WVY4" s="322"/>
      <c r="WVZ4" s="322"/>
      <c r="WWA4" s="322"/>
      <c r="WWB4" s="322"/>
      <c r="WWC4" s="322"/>
      <c r="WWD4" s="322"/>
      <c r="WWE4" s="322"/>
      <c r="WWF4" s="322"/>
      <c r="WWG4" s="322"/>
      <c r="WWH4" s="322"/>
      <c r="WWI4" s="322"/>
      <c r="WWJ4" s="322"/>
      <c r="WWK4" s="322"/>
      <c r="WWL4" s="322"/>
      <c r="WWM4" s="322"/>
      <c r="WWN4" s="322"/>
      <c r="WWO4" s="322"/>
      <c r="WWP4" s="322"/>
      <c r="WWQ4" s="322"/>
      <c r="WWR4" s="322"/>
      <c r="WWS4" s="322"/>
      <c r="WWT4" s="322"/>
      <c r="WWU4" s="322"/>
      <c r="WWV4" s="322"/>
      <c r="WWW4" s="322"/>
      <c r="WWX4" s="322"/>
      <c r="WWY4" s="322"/>
      <c r="WWZ4" s="322"/>
      <c r="WXA4" s="322"/>
      <c r="WXB4" s="322"/>
      <c r="WXC4" s="322"/>
      <c r="WXD4" s="322"/>
      <c r="WXE4" s="322"/>
      <c r="WXF4" s="322"/>
      <c r="WXG4" s="322"/>
      <c r="WXH4" s="322"/>
      <c r="WXI4" s="322"/>
      <c r="WXJ4" s="322"/>
      <c r="WXK4" s="322"/>
      <c r="WXL4" s="322"/>
      <c r="WXM4" s="322"/>
      <c r="WXN4" s="322"/>
      <c r="WXO4" s="322"/>
      <c r="WXP4" s="322"/>
      <c r="WXQ4" s="322"/>
      <c r="WXR4" s="322"/>
      <c r="WXS4" s="322"/>
      <c r="WXT4" s="322"/>
      <c r="WXU4" s="322"/>
      <c r="WXV4" s="322"/>
      <c r="WXW4" s="322"/>
      <c r="WXX4" s="322"/>
      <c r="WXY4" s="322"/>
      <c r="WXZ4" s="322"/>
      <c r="WYA4" s="322"/>
      <c r="WYB4" s="322"/>
      <c r="WYC4" s="322"/>
      <c r="WYD4" s="322"/>
      <c r="WYE4" s="322"/>
      <c r="WYF4" s="322"/>
      <c r="WYG4" s="322"/>
      <c r="WYH4" s="322"/>
      <c r="WYI4" s="322"/>
      <c r="WYJ4" s="322"/>
      <c r="WYK4" s="322"/>
      <c r="WYL4" s="322"/>
      <c r="WYM4" s="322"/>
      <c r="WYN4" s="322"/>
      <c r="WYO4" s="322"/>
      <c r="WYP4" s="322"/>
      <c r="WYQ4" s="322"/>
      <c r="WYR4" s="322"/>
      <c r="WYS4" s="322"/>
      <c r="WYT4" s="322"/>
      <c r="WYU4" s="322"/>
      <c r="WYV4" s="322"/>
      <c r="WYW4" s="322"/>
      <c r="WYX4" s="322"/>
      <c r="WYY4" s="322"/>
      <c r="WYZ4" s="322"/>
      <c r="WZA4" s="322"/>
      <c r="WZB4" s="322"/>
      <c r="WZC4" s="322"/>
      <c r="WZD4" s="322"/>
      <c r="WZE4" s="322"/>
      <c r="WZF4" s="322"/>
      <c r="WZG4" s="322"/>
      <c r="WZH4" s="322"/>
      <c r="WZI4" s="322"/>
      <c r="WZJ4" s="322"/>
      <c r="WZK4" s="322"/>
      <c r="WZL4" s="322"/>
      <c r="WZM4" s="322"/>
      <c r="WZN4" s="322"/>
      <c r="WZO4" s="322"/>
      <c r="WZP4" s="322"/>
      <c r="WZQ4" s="322"/>
      <c r="WZR4" s="322"/>
      <c r="WZS4" s="322"/>
      <c r="WZT4" s="322"/>
      <c r="WZU4" s="322"/>
      <c r="WZV4" s="322"/>
      <c r="WZW4" s="322"/>
      <c r="WZX4" s="322"/>
      <c r="WZY4" s="322"/>
      <c r="WZZ4" s="322"/>
      <c r="XAA4" s="322"/>
      <c r="XAB4" s="322"/>
      <c r="XAC4" s="322"/>
      <c r="XAD4" s="322"/>
      <c r="XAE4" s="322"/>
      <c r="XAF4" s="322"/>
      <c r="XAG4" s="322"/>
      <c r="XAH4" s="322"/>
      <c r="XAI4" s="322"/>
      <c r="XAJ4" s="322"/>
      <c r="XAK4" s="322"/>
      <c r="XAL4" s="322"/>
      <c r="XAM4" s="322"/>
      <c r="XAN4" s="322"/>
      <c r="XAO4" s="322"/>
      <c r="XAP4" s="322"/>
      <c r="XAQ4" s="322"/>
      <c r="XAR4" s="322"/>
      <c r="XAS4" s="322"/>
      <c r="XAT4" s="322"/>
      <c r="XAU4" s="322"/>
      <c r="XAV4" s="322"/>
      <c r="XAW4" s="322"/>
      <c r="XAX4" s="322"/>
      <c r="XAY4" s="322"/>
      <c r="XAZ4" s="322"/>
      <c r="XBA4" s="322"/>
      <c r="XBB4" s="322"/>
      <c r="XBC4" s="322"/>
      <c r="XBD4" s="322"/>
      <c r="XBE4" s="322"/>
      <c r="XBF4" s="322"/>
      <c r="XBG4" s="322"/>
      <c r="XBH4" s="322"/>
      <c r="XBI4" s="322"/>
      <c r="XBJ4" s="322"/>
      <c r="XBK4" s="322"/>
      <c r="XBL4" s="322"/>
      <c r="XBM4" s="322"/>
      <c r="XBN4" s="322"/>
      <c r="XBO4" s="322"/>
      <c r="XBP4" s="322"/>
      <c r="XBQ4" s="322"/>
      <c r="XBR4" s="322"/>
      <c r="XBS4" s="322"/>
      <c r="XBT4" s="322"/>
      <c r="XBU4" s="322"/>
      <c r="XBV4" s="322"/>
      <c r="XBW4" s="322"/>
      <c r="XBX4" s="322"/>
      <c r="XBY4" s="322"/>
      <c r="XBZ4" s="322"/>
      <c r="XCA4" s="322"/>
      <c r="XCB4" s="322"/>
      <c r="XCC4" s="322"/>
      <c r="XCD4" s="322"/>
      <c r="XCE4" s="322"/>
      <c r="XCF4" s="322"/>
      <c r="XCG4" s="322"/>
      <c r="XCH4" s="322"/>
      <c r="XCI4" s="322"/>
      <c r="XCJ4" s="322"/>
      <c r="XCK4" s="322"/>
      <c r="XCL4" s="322"/>
      <c r="XCM4" s="322"/>
      <c r="XCN4" s="322"/>
      <c r="XCO4" s="322"/>
      <c r="XCP4" s="322"/>
      <c r="XCQ4" s="322"/>
      <c r="XCR4" s="322"/>
      <c r="XCS4" s="322"/>
      <c r="XCT4" s="322"/>
      <c r="XCU4" s="322"/>
      <c r="XCV4" s="322"/>
      <c r="XCW4" s="322"/>
      <c r="XCX4" s="322"/>
      <c r="XCY4" s="322"/>
      <c r="XCZ4" s="322"/>
      <c r="XDA4" s="322"/>
      <c r="XDB4" s="322"/>
      <c r="XDC4" s="322"/>
      <c r="XDD4" s="322"/>
      <c r="XDE4" s="322"/>
      <c r="XDF4" s="322"/>
      <c r="XDG4" s="322"/>
      <c r="XDH4" s="322"/>
      <c r="XDI4" s="322"/>
      <c r="XDJ4" s="322"/>
      <c r="XDK4" s="322"/>
      <c r="XDL4" s="322"/>
      <c r="XDM4" s="322"/>
      <c r="XDN4" s="322"/>
      <c r="XDO4" s="322"/>
      <c r="XDP4" s="322"/>
      <c r="XDQ4" s="322"/>
      <c r="XDR4" s="322"/>
      <c r="XDS4" s="322"/>
      <c r="XDT4" s="322"/>
      <c r="XDU4" s="322"/>
      <c r="XDV4" s="322"/>
      <c r="XDW4" s="322"/>
      <c r="XDX4" s="322"/>
      <c r="XDY4" s="322"/>
      <c r="XDZ4" s="322"/>
      <c r="XEA4" s="322"/>
      <c r="XEB4" s="322"/>
      <c r="XEC4" s="322"/>
      <c r="XED4" s="322"/>
      <c r="XEE4" s="322"/>
      <c r="XEF4" s="322"/>
      <c r="XEG4" s="322"/>
      <c r="XEH4" s="322"/>
      <c r="XEI4" s="322"/>
      <c r="XEJ4" s="322"/>
      <c r="XEK4" s="322"/>
      <c r="XEL4" s="322"/>
      <c r="XEM4" s="322"/>
      <c r="XEN4" s="322"/>
      <c r="XEO4" s="322"/>
      <c r="XEP4" s="322"/>
      <c r="XEQ4" s="322"/>
      <c r="XER4" s="322"/>
      <c r="XES4" s="322"/>
      <c r="XET4" s="322"/>
      <c r="XEU4" s="322"/>
      <c r="XEV4" s="322"/>
      <c r="XEW4" s="322"/>
      <c r="XEX4" s="322"/>
      <c r="XEY4" s="322"/>
      <c r="XEZ4" s="322"/>
      <c r="XFA4" s="322"/>
      <c r="XFB4" s="322"/>
      <c r="XFC4" s="322"/>
      <c r="XFD4" s="322"/>
    </row>
    <row r="5" spans="1:16384" s="323" customFormat="1" ht="25.5" customHeight="1" thickBot="1" x14ac:dyDescent="0.3">
      <c r="A5" s="70"/>
      <c r="B5" s="71" t="s">
        <v>479</v>
      </c>
      <c r="C5" s="20"/>
      <c r="D5" s="16"/>
      <c r="E5" s="284" t="s">
        <v>480</v>
      </c>
      <c r="F5" s="293"/>
      <c r="G5" s="293"/>
      <c r="H5" s="293"/>
      <c r="I5" s="293"/>
      <c r="J5" s="293"/>
      <c r="K5" s="293"/>
      <c r="L5" s="293"/>
      <c r="M5" s="293"/>
      <c r="N5" s="293"/>
      <c r="O5" s="293"/>
      <c r="P5" s="293"/>
      <c r="Q5" s="293"/>
      <c r="R5" s="293"/>
      <c r="S5" s="293"/>
      <c r="T5" s="293"/>
      <c r="U5" s="293"/>
      <c r="V5" s="293"/>
      <c r="W5" s="293"/>
      <c r="X5" s="293"/>
      <c r="Y5" s="293"/>
      <c r="Z5" s="293"/>
      <c r="AA5" s="293"/>
      <c r="AB5" s="293"/>
      <c r="AC5" s="293"/>
      <c r="AD5" s="293"/>
      <c r="AE5" s="293"/>
      <c r="AF5" s="293"/>
      <c r="AG5" s="293"/>
      <c r="AH5" s="293"/>
      <c r="AI5" s="293"/>
      <c r="AJ5" s="293"/>
      <c r="AK5" s="293"/>
      <c r="AL5" s="293"/>
      <c r="AM5" s="293"/>
      <c r="AN5" s="293"/>
      <c r="AO5" s="293"/>
      <c r="AP5" s="293"/>
      <c r="AQ5" s="293"/>
      <c r="AR5" s="293"/>
      <c r="AS5" s="293"/>
      <c r="AT5" s="293"/>
      <c r="AU5" s="293"/>
      <c r="AV5" s="293"/>
      <c r="AW5" s="293"/>
      <c r="AX5" s="293"/>
      <c r="AY5" s="293"/>
      <c r="AZ5" s="293"/>
      <c r="BA5" s="293"/>
      <c r="BB5" s="293"/>
      <c r="BC5" s="321"/>
      <c r="BD5" s="322"/>
      <c r="BE5" s="322"/>
      <c r="BF5" s="322"/>
      <c r="BG5" s="322"/>
      <c r="BH5" s="322"/>
      <c r="BI5" s="322"/>
      <c r="BJ5" s="322"/>
      <c r="BK5" s="322"/>
      <c r="BL5" s="322"/>
      <c r="BM5" s="322"/>
      <c r="BN5" s="322"/>
      <c r="BO5" s="322"/>
      <c r="BP5" s="322"/>
      <c r="BQ5" s="322"/>
      <c r="BR5" s="322"/>
      <c r="BS5" s="322"/>
      <c r="BT5" s="322"/>
      <c r="BU5" s="322"/>
      <c r="BV5" s="322"/>
      <c r="BW5" s="322"/>
      <c r="BX5" s="322"/>
      <c r="BY5" s="322"/>
      <c r="BZ5" s="322"/>
      <c r="CA5" s="322"/>
      <c r="CB5" s="322"/>
      <c r="CC5" s="322"/>
      <c r="CD5" s="322"/>
      <c r="CE5" s="322"/>
      <c r="CF5" s="322"/>
      <c r="CG5" s="322"/>
      <c r="CH5" s="322"/>
      <c r="CI5" s="322"/>
      <c r="CJ5" s="322"/>
      <c r="CK5" s="322"/>
      <c r="CL5" s="322"/>
      <c r="CM5" s="322"/>
      <c r="CN5" s="322"/>
      <c r="CO5" s="322"/>
      <c r="CP5" s="322"/>
      <c r="CQ5" s="322"/>
      <c r="CR5" s="322"/>
      <c r="CS5" s="322"/>
      <c r="CT5" s="322"/>
      <c r="CU5" s="322"/>
      <c r="CV5" s="322"/>
      <c r="CW5" s="322"/>
      <c r="CX5" s="322"/>
      <c r="CY5" s="322"/>
      <c r="CZ5" s="322"/>
      <c r="DA5" s="322"/>
      <c r="DB5" s="322"/>
      <c r="DC5" s="322"/>
      <c r="DD5" s="322"/>
      <c r="DE5" s="322"/>
      <c r="DF5" s="322"/>
      <c r="DG5" s="322"/>
      <c r="DH5" s="322"/>
      <c r="DI5" s="322"/>
      <c r="DJ5" s="322"/>
      <c r="DK5" s="322"/>
      <c r="DL5" s="322"/>
      <c r="DM5" s="322"/>
      <c r="DN5" s="322"/>
      <c r="DO5" s="322"/>
      <c r="DP5" s="322"/>
      <c r="DQ5" s="322"/>
      <c r="DR5" s="322"/>
      <c r="DS5" s="322"/>
      <c r="DT5" s="322"/>
      <c r="DU5" s="322"/>
      <c r="DV5" s="322"/>
      <c r="DW5" s="322"/>
      <c r="DX5" s="322"/>
      <c r="DY5" s="322"/>
      <c r="DZ5" s="322"/>
      <c r="EA5" s="322"/>
      <c r="EB5" s="322"/>
      <c r="EC5" s="322"/>
      <c r="ED5" s="322"/>
      <c r="EE5" s="322"/>
      <c r="EF5" s="322"/>
      <c r="EG5" s="322"/>
      <c r="EH5" s="322"/>
      <c r="EI5" s="322"/>
      <c r="EJ5" s="322"/>
      <c r="EK5" s="322"/>
      <c r="EL5" s="322"/>
      <c r="EM5" s="322"/>
      <c r="EN5" s="322"/>
      <c r="EO5" s="322"/>
      <c r="EP5" s="322"/>
      <c r="EQ5" s="322"/>
      <c r="ER5" s="322"/>
      <c r="ES5" s="322"/>
      <c r="ET5" s="322"/>
      <c r="EU5" s="322"/>
      <c r="EV5" s="322"/>
      <c r="EW5" s="322"/>
      <c r="EX5" s="322"/>
      <c r="EY5" s="322"/>
      <c r="EZ5" s="322"/>
      <c r="FA5" s="322"/>
      <c r="FB5" s="322"/>
      <c r="FC5" s="322"/>
      <c r="FD5" s="322"/>
      <c r="FE5" s="322"/>
      <c r="FF5" s="322"/>
      <c r="FG5" s="322"/>
      <c r="FH5" s="322"/>
      <c r="FI5" s="322"/>
      <c r="FJ5" s="322"/>
      <c r="FK5" s="322"/>
      <c r="FL5" s="322"/>
      <c r="FM5" s="322"/>
      <c r="FN5" s="322"/>
      <c r="FO5" s="322"/>
      <c r="FP5" s="322"/>
      <c r="FQ5" s="322"/>
      <c r="FR5" s="322"/>
      <c r="FS5" s="322"/>
      <c r="FT5" s="322"/>
      <c r="FU5" s="322"/>
      <c r="FV5" s="322"/>
      <c r="FW5" s="322"/>
      <c r="FX5" s="322"/>
      <c r="FY5" s="322"/>
      <c r="FZ5" s="322"/>
      <c r="GA5" s="322"/>
      <c r="GB5" s="322"/>
      <c r="GC5" s="322"/>
      <c r="GD5" s="322"/>
      <c r="GE5" s="322"/>
      <c r="GF5" s="322"/>
      <c r="GG5" s="322"/>
      <c r="GH5" s="322"/>
      <c r="GI5" s="322"/>
      <c r="GJ5" s="322"/>
      <c r="GK5" s="322"/>
      <c r="GL5" s="322"/>
      <c r="GM5" s="322"/>
      <c r="GN5" s="322"/>
      <c r="GO5" s="322"/>
      <c r="GP5" s="322"/>
      <c r="GQ5" s="322"/>
      <c r="GR5" s="322"/>
      <c r="GS5" s="322"/>
      <c r="GT5" s="322"/>
      <c r="GU5" s="322"/>
      <c r="GV5" s="322"/>
      <c r="GW5" s="322"/>
      <c r="GX5" s="322"/>
      <c r="GY5" s="322"/>
      <c r="GZ5" s="322"/>
      <c r="HA5" s="322"/>
      <c r="HB5" s="322"/>
      <c r="HC5" s="322"/>
      <c r="HD5" s="322"/>
      <c r="HE5" s="322"/>
      <c r="HF5" s="322"/>
      <c r="HG5" s="322"/>
      <c r="HH5" s="322"/>
      <c r="HI5" s="322"/>
      <c r="HJ5" s="322"/>
      <c r="HK5" s="322"/>
      <c r="HL5" s="322"/>
      <c r="HM5" s="322"/>
      <c r="HN5" s="322"/>
      <c r="HO5" s="322"/>
      <c r="HP5" s="322"/>
      <c r="HQ5" s="322"/>
      <c r="HR5" s="322"/>
      <c r="HS5" s="322"/>
      <c r="HT5" s="322"/>
      <c r="HU5" s="322"/>
      <c r="HV5" s="322"/>
      <c r="HW5" s="322"/>
      <c r="HX5" s="322"/>
      <c r="HY5" s="322"/>
      <c r="HZ5" s="322"/>
      <c r="IA5" s="322"/>
      <c r="IB5" s="322"/>
      <c r="IC5" s="322"/>
      <c r="ID5" s="322"/>
      <c r="IE5" s="322"/>
      <c r="IF5" s="322"/>
      <c r="IG5" s="322"/>
      <c r="IH5" s="322"/>
      <c r="II5" s="322"/>
      <c r="IJ5" s="322"/>
      <c r="IK5" s="322"/>
      <c r="IL5" s="322"/>
      <c r="IM5" s="322"/>
      <c r="IN5" s="322"/>
      <c r="IO5" s="322"/>
      <c r="IP5" s="322"/>
      <c r="IQ5" s="322"/>
      <c r="IR5" s="322"/>
      <c r="IS5" s="322"/>
      <c r="IT5" s="322"/>
      <c r="IU5" s="322"/>
      <c r="IV5" s="322"/>
      <c r="IW5" s="322"/>
      <c r="IX5" s="322"/>
      <c r="IY5" s="322"/>
      <c r="IZ5" s="322"/>
      <c r="JA5" s="322"/>
      <c r="JB5" s="322"/>
      <c r="JC5" s="322"/>
      <c r="JD5" s="322"/>
      <c r="JE5" s="322"/>
      <c r="JF5" s="322"/>
      <c r="JG5" s="322"/>
      <c r="JH5" s="322"/>
      <c r="JI5" s="322"/>
      <c r="JJ5" s="322"/>
      <c r="JK5" s="322"/>
      <c r="JL5" s="322"/>
      <c r="JM5" s="322"/>
      <c r="JN5" s="322"/>
      <c r="JO5" s="322"/>
      <c r="JP5" s="322"/>
      <c r="JQ5" s="322"/>
      <c r="JR5" s="322"/>
      <c r="JS5" s="322"/>
      <c r="JT5" s="322"/>
      <c r="JU5" s="322"/>
      <c r="JV5" s="322"/>
      <c r="JW5" s="322"/>
      <c r="JX5" s="322"/>
      <c r="JY5" s="322"/>
      <c r="JZ5" s="322"/>
      <c r="KA5" s="322"/>
      <c r="KB5" s="322"/>
      <c r="KC5" s="322"/>
      <c r="KD5" s="322"/>
      <c r="KE5" s="322"/>
      <c r="KF5" s="322"/>
      <c r="KG5" s="322"/>
      <c r="KH5" s="322"/>
      <c r="KI5" s="322"/>
      <c r="KJ5" s="322"/>
      <c r="KK5" s="322"/>
      <c r="KL5" s="322"/>
      <c r="KM5" s="322"/>
      <c r="KN5" s="322"/>
      <c r="KO5" s="322"/>
      <c r="KP5" s="322"/>
      <c r="KQ5" s="322"/>
      <c r="KR5" s="322"/>
      <c r="KS5" s="322"/>
      <c r="KT5" s="322"/>
      <c r="KU5" s="322"/>
      <c r="KV5" s="322"/>
      <c r="KW5" s="322"/>
      <c r="KX5" s="322"/>
      <c r="KY5" s="322"/>
      <c r="KZ5" s="322"/>
      <c r="LA5" s="322"/>
      <c r="LB5" s="322"/>
      <c r="LC5" s="322"/>
      <c r="LD5" s="322"/>
      <c r="LE5" s="322"/>
      <c r="LF5" s="322"/>
      <c r="LG5" s="322"/>
      <c r="LH5" s="322"/>
      <c r="LI5" s="322"/>
      <c r="LJ5" s="322"/>
      <c r="LK5" s="322"/>
      <c r="LL5" s="322"/>
      <c r="LM5" s="322"/>
      <c r="LN5" s="322"/>
      <c r="LO5" s="322"/>
      <c r="LP5" s="322"/>
      <c r="LQ5" s="322"/>
      <c r="LR5" s="322"/>
      <c r="LS5" s="322"/>
      <c r="LT5" s="322"/>
      <c r="LU5" s="322"/>
      <c r="LV5" s="322"/>
      <c r="LW5" s="322"/>
      <c r="LX5" s="322"/>
      <c r="LY5" s="322"/>
      <c r="LZ5" s="322"/>
      <c r="MA5" s="322"/>
      <c r="MB5" s="322"/>
      <c r="MC5" s="322"/>
      <c r="MD5" s="322"/>
      <c r="ME5" s="322"/>
      <c r="MF5" s="322"/>
      <c r="MG5" s="322"/>
      <c r="MH5" s="322"/>
      <c r="MI5" s="322"/>
      <c r="MJ5" s="322"/>
      <c r="MK5" s="322"/>
      <c r="ML5" s="322"/>
      <c r="MM5" s="322"/>
      <c r="MN5" s="322"/>
      <c r="MO5" s="322"/>
      <c r="MP5" s="322"/>
      <c r="MQ5" s="322"/>
      <c r="MR5" s="322"/>
      <c r="MS5" s="322"/>
      <c r="MT5" s="322"/>
      <c r="MU5" s="322"/>
      <c r="MV5" s="322"/>
      <c r="MW5" s="322"/>
      <c r="MX5" s="322"/>
      <c r="MY5" s="322"/>
      <c r="MZ5" s="322"/>
      <c r="NA5" s="322"/>
      <c r="NB5" s="322"/>
      <c r="NC5" s="322"/>
      <c r="ND5" s="322"/>
      <c r="NE5" s="322"/>
      <c r="NF5" s="322"/>
      <c r="NG5" s="322"/>
      <c r="NH5" s="322"/>
      <c r="NI5" s="322"/>
      <c r="NJ5" s="322"/>
      <c r="NK5" s="322"/>
      <c r="NL5" s="322"/>
      <c r="NM5" s="322"/>
      <c r="NN5" s="322"/>
      <c r="NO5" s="322"/>
      <c r="NP5" s="322"/>
      <c r="NQ5" s="322"/>
      <c r="NR5" s="322"/>
      <c r="NS5" s="322"/>
      <c r="NT5" s="322"/>
      <c r="NU5" s="322"/>
      <c r="NV5" s="322"/>
      <c r="NW5" s="322"/>
      <c r="NX5" s="322"/>
      <c r="NY5" s="322"/>
      <c r="NZ5" s="322"/>
      <c r="OA5" s="322"/>
      <c r="OB5" s="322"/>
      <c r="OC5" s="322"/>
      <c r="OD5" s="322"/>
      <c r="OE5" s="322"/>
      <c r="OF5" s="322"/>
      <c r="OG5" s="322"/>
      <c r="OH5" s="322"/>
      <c r="OI5" s="322"/>
      <c r="OJ5" s="322"/>
      <c r="OK5" s="322"/>
      <c r="OL5" s="322"/>
      <c r="OM5" s="322"/>
      <c r="ON5" s="322"/>
      <c r="OO5" s="322"/>
      <c r="OP5" s="322"/>
      <c r="OQ5" s="322"/>
      <c r="OR5" s="322"/>
      <c r="OS5" s="322"/>
      <c r="OT5" s="322"/>
      <c r="OU5" s="322"/>
      <c r="OV5" s="322"/>
      <c r="OW5" s="322"/>
      <c r="OX5" s="322"/>
      <c r="OY5" s="322"/>
      <c r="OZ5" s="322"/>
      <c r="PA5" s="322"/>
      <c r="PB5" s="322"/>
      <c r="PC5" s="322"/>
      <c r="PD5" s="322"/>
      <c r="PE5" s="322"/>
      <c r="PF5" s="322"/>
      <c r="PG5" s="322"/>
      <c r="PH5" s="322"/>
      <c r="PI5" s="322"/>
      <c r="PJ5" s="322"/>
      <c r="PK5" s="322"/>
      <c r="PL5" s="322"/>
      <c r="PM5" s="322"/>
      <c r="PN5" s="322"/>
      <c r="PO5" s="322"/>
      <c r="PP5" s="322"/>
      <c r="PQ5" s="322"/>
      <c r="PR5" s="322"/>
      <c r="PS5" s="322"/>
      <c r="PT5" s="322"/>
      <c r="PU5" s="322"/>
      <c r="PV5" s="322"/>
      <c r="PW5" s="322"/>
      <c r="PX5" s="322"/>
      <c r="PY5" s="322"/>
      <c r="PZ5" s="322"/>
      <c r="QA5" s="322"/>
      <c r="QB5" s="322"/>
      <c r="QC5" s="322"/>
      <c r="QD5" s="322"/>
      <c r="QE5" s="322"/>
      <c r="QF5" s="322"/>
      <c r="QG5" s="322"/>
      <c r="QH5" s="322"/>
      <c r="QI5" s="322"/>
      <c r="QJ5" s="322"/>
      <c r="QK5" s="322"/>
      <c r="QL5" s="322"/>
      <c r="QM5" s="322"/>
      <c r="QN5" s="322"/>
      <c r="QO5" s="322"/>
      <c r="QP5" s="322"/>
      <c r="QQ5" s="322"/>
      <c r="QR5" s="322"/>
      <c r="QS5" s="322"/>
      <c r="QT5" s="322"/>
      <c r="QU5" s="322"/>
      <c r="QV5" s="322"/>
      <c r="QW5" s="322"/>
      <c r="QX5" s="322"/>
      <c r="QY5" s="322"/>
      <c r="QZ5" s="322"/>
      <c r="RA5" s="322"/>
      <c r="RB5" s="322"/>
      <c r="RC5" s="322"/>
      <c r="RD5" s="322"/>
      <c r="RE5" s="322"/>
      <c r="RF5" s="322"/>
      <c r="RG5" s="322"/>
      <c r="RH5" s="322"/>
      <c r="RI5" s="322"/>
      <c r="RJ5" s="322"/>
      <c r="RK5" s="322"/>
      <c r="RL5" s="322"/>
      <c r="RM5" s="322"/>
      <c r="RN5" s="322"/>
      <c r="RO5" s="322"/>
      <c r="RP5" s="322"/>
      <c r="RQ5" s="322"/>
      <c r="RR5" s="322"/>
      <c r="RS5" s="322"/>
      <c r="RT5" s="322"/>
      <c r="RU5" s="322"/>
      <c r="RV5" s="322"/>
      <c r="RW5" s="322"/>
      <c r="RX5" s="322"/>
      <c r="RY5" s="322"/>
      <c r="RZ5" s="322"/>
      <c r="SA5" s="322"/>
      <c r="SB5" s="322"/>
      <c r="SC5" s="322"/>
      <c r="SD5" s="322"/>
      <c r="SE5" s="322"/>
      <c r="SF5" s="322"/>
      <c r="SG5" s="322"/>
      <c r="SH5" s="322"/>
      <c r="SI5" s="322"/>
      <c r="SJ5" s="322"/>
      <c r="SK5" s="322"/>
      <c r="SL5" s="322"/>
      <c r="SM5" s="322"/>
      <c r="SN5" s="322"/>
      <c r="SO5" s="322"/>
      <c r="SP5" s="322"/>
      <c r="SQ5" s="322"/>
      <c r="SR5" s="322"/>
      <c r="SS5" s="322"/>
      <c r="ST5" s="322"/>
      <c r="SU5" s="322"/>
      <c r="SV5" s="322"/>
      <c r="SW5" s="322"/>
      <c r="SX5" s="322"/>
      <c r="SY5" s="322"/>
      <c r="SZ5" s="322"/>
      <c r="TA5" s="322"/>
      <c r="TB5" s="322"/>
      <c r="TC5" s="322"/>
      <c r="TD5" s="322"/>
      <c r="TE5" s="322"/>
      <c r="TF5" s="322"/>
      <c r="TG5" s="322"/>
      <c r="TH5" s="322"/>
      <c r="TI5" s="322"/>
      <c r="TJ5" s="322"/>
      <c r="TK5" s="322"/>
      <c r="TL5" s="322"/>
      <c r="TM5" s="322"/>
      <c r="TN5" s="322"/>
      <c r="TO5" s="322"/>
      <c r="TP5" s="322"/>
      <c r="TQ5" s="322"/>
      <c r="TR5" s="322"/>
      <c r="TS5" s="322"/>
      <c r="TT5" s="322"/>
      <c r="TU5" s="322"/>
      <c r="TV5" s="322"/>
      <c r="TW5" s="322"/>
      <c r="TX5" s="322"/>
      <c r="TY5" s="322"/>
      <c r="TZ5" s="322"/>
      <c r="UA5" s="322"/>
      <c r="UB5" s="322"/>
      <c r="UC5" s="322"/>
      <c r="UD5" s="322"/>
      <c r="UE5" s="322"/>
      <c r="UF5" s="322"/>
      <c r="UG5" s="322"/>
      <c r="UH5" s="322"/>
      <c r="UI5" s="322"/>
      <c r="UJ5" s="322"/>
      <c r="UK5" s="322"/>
      <c r="UL5" s="322"/>
      <c r="UM5" s="322"/>
      <c r="UN5" s="322"/>
      <c r="UO5" s="322"/>
      <c r="UP5" s="322"/>
      <c r="UQ5" s="322"/>
      <c r="UR5" s="322"/>
      <c r="US5" s="322"/>
      <c r="UT5" s="322"/>
      <c r="UU5" s="322"/>
      <c r="UV5" s="322"/>
      <c r="UW5" s="322"/>
      <c r="UX5" s="322"/>
      <c r="UY5" s="322"/>
      <c r="UZ5" s="322"/>
      <c r="VA5" s="322"/>
      <c r="VB5" s="322"/>
      <c r="VC5" s="322"/>
      <c r="VD5" s="322"/>
      <c r="VE5" s="322"/>
      <c r="VF5" s="322"/>
      <c r="VG5" s="322"/>
      <c r="VH5" s="322"/>
      <c r="VI5" s="322"/>
      <c r="VJ5" s="322"/>
      <c r="VK5" s="322"/>
      <c r="VL5" s="322"/>
      <c r="VM5" s="322"/>
      <c r="VN5" s="322"/>
      <c r="VO5" s="322"/>
      <c r="VP5" s="322"/>
      <c r="VQ5" s="322"/>
      <c r="VR5" s="322"/>
      <c r="VS5" s="322"/>
      <c r="VT5" s="322"/>
      <c r="VU5" s="322"/>
      <c r="VV5" s="322"/>
      <c r="VW5" s="322"/>
      <c r="VX5" s="322"/>
      <c r="VY5" s="322"/>
      <c r="VZ5" s="322"/>
      <c r="WA5" s="322"/>
      <c r="WB5" s="322"/>
      <c r="WC5" s="322"/>
      <c r="WD5" s="322"/>
      <c r="WE5" s="322"/>
      <c r="WF5" s="322"/>
      <c r="WG5" s="322"/>
      <c r="WH5" s="322"/>
      <c r="WI5" s="322"/>
      <c r="WJ5" s="322"/>
      <c r="WK5" s="322"/>
      <c r="WL5" s="322"/>
      <c r="WM5" s="322"/>
      <c r="WN5" s="322"/>
      <c r="WO5" s="322"/>
      <c r="WP5" s="322"/>
      <c r="WQ5" s="322"/>
      <c r="WR5" s="322"/>
      <c r="WS5" s="322"/>
      <c r="WT5" s="322"/>
      <c r="WU5" s="322"/>
      <c r="WV5" s="322"/>
      <c r="WW5" s="322"/>
      <c r="WX5" s="322"/>
      <c r="WY5" s="322"/>
      <c r="WZ5" s="322"/>
      <c r="XA5" s="322"/>
      <c r="XB5" s="322"/>
      <c r="XC5" s="322"/>
      <c r="XD5" s="322"/>
      <c r="XE5" s="322"/>
      <c r="XF5" s="322"/>
      <c r="XG5" s="322"/>
      <c r="XH5" s="322"/>
      <c r="XI5" s="322"/>
      <c r="XJ5" s="322"/>
      <c r="XK5" s="322"/>
      <c r="XL5" s="322"/>
      <c r="XM5" s="322"/>
      <c r="XN5" s="322"/>
      <c r="XO5" s="322"/>
      <c r="XP5" s="322"/>
      <c r="XQ5" s="322"/>
      <c r="XR5" s="322"/>
      <c r="XS5" s="322"/>
      <c r="XT5" s="322"/>
      <c r="XU5" s="322"/>
      <c r="XV5" s="322"/>
      <c r="XW5" s="322"/>
      <c r="XX5" s="322"/>
      <c r="XY5" s="322"/>
      <c r="XZ5" s="322"/>
      <c r="YA5" s="322"/>
      <c r="YB5" s="322"/>
      <c r="YC5" s="322"/>
      <c r="YD5" s="322"/>
      <c r="YE5" s="322"/>
      <c r="YF5" s="322"/>
      <c r="YG5" s="322"/>
      <c r="YH5" s="322"/>
      <c r="YI5" s="322"/>
      <c r="YJ5" s="322"/>
      <c r="YK5" s="322"/>
      <c r="YL5" s="322"/>
      <c r="YM5" s="322"/>
      <c r="YN5" s="322"/>
      <c r="YO5" s="322"/>
      <c r="YP5" s="322"/>
      <c r="YQ5" s="322"/>
      <c r="YR5" s="322"/>
      <c r="YS5" s="322"/>
      <c r="YT5" s="322"/>
      <c r="YU5" s="322"/>
      <c r="YV5" s="322"/>
      <c r="YW5" s="322"/>
      <c r="YX5" s="322"/>
      <c r="YY5" s="322"/>
      <c r="YZ5" s="322"/>
      <c r="ZA5" s="322"/>
      <c r="ZB5" s="322"/>
      <c r="ZC5" s="322"/>
      <c r="ZD5" s="322"/>
      <c r="ZE5" s="322"/>
      <c r="ZF5" s="322"/>
      <c r="ZG5" s="322"/>
      <c r="ZH5" s="322"/>
      <c r="ZI5" s="322"/>
      <c r="ZJ5" s="322"/>
      <c r="ZK5" s="322"/>
      <c r="ZL5" s="322"/>
      <c r="ZM5" s="322"/>
      <c r="ZN5" s="322"/>
      <c r="ZO5" s="322"/>
      <c r="ZP5" s="322"/>
      <c r="ZQ5" s="322"/>
      <c r="ZR5" s="322"/>
      <c r="ZS5" s="322"/>
      <c r="ZT5" s="322"/>
      <c r="ZU5" s="322"/>
      <c r="ZV5" s="322"/>
      <c r="ZW5" s="322"/>
      <c r="ZX5" s="322"/>
      <c r="ZY5" s="322"/>
      <c r="ZZ5" s="322"/>
      <c r="AAA5" s="322"/>
      <c r="AAB5" s="322"/>
      <c r="AAC5" s="322"/>
      <c r="AAD5" s="322"/>
      <c r="AAE5" s="322"/>
      <c r="AAF5" s="322"/>
      <c r="AAG5" s="322"/>
      <c r="AAH5" s="322"/>
      <c r="AAI5" s="322"/>
      <c r="AAJ5" s="322"/>
      <c r="AAK5" s="322"/>
      <c r="AAL5" s="322"/>
      <c r="AAM5" s="322"/>
      <c r="AAN5" s="322"/>
      <c r="AAO5" s="322"/>
      <c r="AAP5" s="322"/>
      <c r="AAQ5" s="322"/>
      <c r="AAR5" s="322"/>
      <c r="AAS5" s="322"/>
      <c r="AAT5" s="322"/>
      <c r="AAU5" s="322"/>
      <c r="AAV5" s="322"/>
      <c r="AAW5" s="322"/>
      <c r="AAX5" s="322"/>
      <c r="AAY5" s="322"/>
      <c r="AAZ5" s="322"/>
      <c r="ABA5" s="322"/>
      <c r="ABB5" s="322"/>
      <c r="ABC5" s="322"/>
      <c r="ABD5" s="322"/>
      <c r="ABE5" s="322"/>
      <c r="ABF5" s="322"/>
      <c r="ABG5" s="322"/>
      <c r="ABH5" s="322"/>
      <c r="ABI5" s="322"/>
      <c r="ABJ5" s="322"/>
      <c r="ABK5" s="322"/>
      <c r="ABL5" s="322"/>
      <c r="ABM5" s="322"/>
      <c r="ABN5" s="322"/>
      <c r="ABO5" s="322"/>
      <c r="ABP5" s="322"/>
      <c r="ABQ5" s="322"/>
      <c r="ABR5" s="322"/>
      <c r="ABS5" s="322"/>
      <c r="ABT5" s="322"/>
      <c r="ABU5" s="322"/>
      <c r="ABV5" s="322"/>
      <c r="ABW5" s="322"/>
      <c r="ABX5" s="322"/>
      <c r="ABY5" s="322"/>
      <c r="ABZ5" s="322"/>
      <c r="ACA5" s="322"/>
      <c r="ACB5" s="322"/>
      <c r="ACC5" s="322"/>
      <c r="ACD5" s="322"/>
      <c r="ACE5" s="322"/>
      <c r="ACF5" s="322"/>
      <c r="ACG5" s="322"/>
      <c r="ACH5" s="322"/>
      <c r="ACI5" s="322"/>
      <c r="ACJ5" s="322"/>
      <c r="ACK5" s="322"/>
      <c r="ACL5" s="322"/>
      <c r="ACM5" s="322"/>
      <c r="ACN5" s="322"/>
      <c r="ACO5" s="322"/>
      <c r="ACP5" s="322"/>
      <c r="ACQ5" s="322"/>
      <c r="ACR5" s="322"/>
      <c r="ACS5" s="322"/>
      <c r="ACT5" s="322"/>
      <c r="ACU5" s="322"/>
      <c r="ACV5" s="322"/>
      <c r="ACW5" s="322"/>
      <c r="ACX5" s="322"/>
      <c r="ACY5" s="322"/>
      <c r="ACZ5" s="322"/>
      <c r="ADA5" s="322"/>
      <c r="ADB5" s="322"/>
      <c r="ADC5" s="322"/>
      <c r="ADD5" s="322"/>
      <c r="ADE5" s="322"/>
      <c r="ADF5" s="322"/>
      <c r="ADG5" s="322"/>
      <c r="ADH5" s="322"/>
      <c r="ADI5" s="322"/>
      <c r="ADJ5" s="322"/>
      <c r="ADK5" s="322"/>
      <c r="ADL5" s="322"/>
      <c r="ADM5" s="322"/>
      <c r="ADN5" s="322"/>
      <c r="ADO5" s="322"/>
      <c r="ADP5" s="322"/>
      <c r="ADQ5" s="322"/>
      <c r="ADR5" s="322"/>
      <c r="ADS5" s="322"/>
      <c r="ADT5" s="322"/>
      <c r="ADU5" s="322"/>
      <c r="ADV5" s="322"/>
      <c r="ADW5" s="322"/>
      <c r="ADX5" s="322"/>
      <c r="ADY5" s="322"/>
      <c r="ADZ5" s="322"/>
      <c r="AEA5" s="322"/>
      <c r="AEB5" s="322"/>
      <c r="AEC5" s="322"/>
      <c r="AED5" s="322"/>
      <c r="AEE5" s="322"/>
      <c r="AEF5" s="322"/>
      <c r="AEG5" s="322"/>
      <c r="AEH5" s="322"/>
      <c r="AEI5" s="322"/>
      <c r="AEJ5" s="322"/>
      <c r="AEK5" s="322"/>
      <c r="AEL5" s="322"/>
      <c r="AEM5" s="322"/>
      <c r="AEN5" s="322"/>
      <c r="AEO5" s="322"/>
      <c r="AEP5" s="322"/>
      <c r="AEQ5" s="322"/>
      <c r="AER5" s="322"/>
      <c r="AES5" s="322"/>
      <c r="AET5" s="322"/>
      <c r="AEU5" s="322"/>
      <c r="AEV5" s="322"/>
      <c r="AEW5" s="322"/>
      <c r="AEX5" s="322"/>
      <c r="AEY5" s="322"/>
      <c r="AEZ5" s="322"/>
      <c r="AFA5" s="322"/>
      <c r="AFB5" s="322"/>
      <c r="AFC5" s="322"/>
      <c r="AFD5" s="322"/>
      <c r="AFE5" s="322"/>
      <c r="AFF5" s="322"/>
      <c r="AFG5" s="322"/>
      <c r="AFH5" s="322"/>
      <c r="AFI5" s="322"/>
      <c r="AFJ5" s="322"/>
      <c r="AFK5" s="322"/>
      <c r="AFL5" s="322"/>
      <c r="AFM5" s="322"/>
      <c r="AFN5" s="322"/>
      <c r="AFO5" s="322"/>
      <c r="AFP5" s="322"/>
      <c r="AFQ5" s="322"/>
      <c r="AFR5" s="322"/>
      <c r="AFS5" s="322"/>
      <c r="AFT5" s="322"/>
      <c r="AFU5" s="322"/>
      <c r="AFV5" s="322"/>
      <c r="AFW5" s="322"/>
      <c r="AFX5" s="322"/>
      <c r="AFY5" s="322"/>
      <c r="AFZ5" s="322"/>
      <c r="AGA5" s="322"/>
      <c r="AGB5" s="322"/>
      <c r="AGC5" s="322"/>
      <c r="AGD5" s="322"/>
      <c r="AGE5" s="322"/>
      <c r="AGF5" s="322"/>
      <c r="AGG5" s="322"/>
      <c r="AGH5" s="322"/>
      <c r="AGI5" s="322"/>
      <c r="AGJ5" s="322"/>
      <c r="AGK5" s="322"/>
      <c r="AGL5" s="322"/>
      <c r="AGM5" s="322"/>
      <c r="AGN5" s="322"/>
      <c r="AGO5" s="322"/>
      <c r="AGP5" s="322"/>
      <c r="AGQ5" s="322"/>
      <c r="AGR5" s="322"/>
      <c r="AGS5" s="322"/>
      <c r="AGT5" s="322"/>
      <c r="AGU5" s="322"/>
      <c r="AGV5" s="322"/>
      <c r="AGW5" s="322"/>
      <c r="AGX5" s="322"/>
      <c r="AGY5" s="322"/>
      <c r="AGZ5" s="322"/>
      <c r="AHA5" s="322"/>
      <c r="AHB5" s="322"/>
      <c r="AHC5" s="322"/>
      <c r="AHD5" s="322"/>
      <c r="AHE5" s="322"/>
      <c r="AHF5" s="322"/>
      <c r="AHG5" s="322"/>
      <c r="AHH5" s="322"/>
      <c r="AHI5" s="322"/>
      <c r="AHJ5" s="322"/>
      <c r="AHK5" s="322"/>
      <c r="AHL5" s="322"/>
      <c r="AHM5" s="322"/>
      <c r="AHN5" s="322"/>
      <c r="AHO5" s="322"/>
      <c r="AHP5" s="322"/>
      <c r="AHQ5" s="322"/>
      <c r="AHR5" s="322"/>
      <c r="AHS5" s="322"/>
      <c r="AHT5" s="322"/>
      <c r="AHU5" s="322"/>
      <c r="AHV5" s="322"/>
      <c r="AHW5" s="322"/>
      <c r="AHX5" s="322"/>
      <c r="AHY5" s="322"/>
      <c r="AHZ5" s="322"/>
      <c r="AIA5" s="322"/>
      <c r="AIB5" s="322"/>
      <c r="AIC5" s="322"/>
      <c r="AID5" s="322"/>
      <c r="AIE5" s="322"/>
      <c r="AIF5" s="322"/>
      <c r="AIG5" s="322"/>
      <c r="AIH5" s="322"/>
      <c r="AII5" s="322"/>
      <c r="AIJ5" s="322"/>
      <c r="AIK5" s="322"/>
      <c r="AIL5" s="322"/>
      <c r="AIM5" s="322"/>
      <c r="AIN5" s="322"/>
      <c r="AIO5" s="322"/>
      <c r="AIP5" s="322"/>
      <c r="AIQ5" s="322"/>
      <c r="AIR5" s="322"/>
      <c r="AIS5" s="322"/>
      <c r="AIT5" s="322"/>
      <c r="AIU5" s="322"/>
      <c r="AIV5" s="322"/>
      <c r="AIW5" s="322"/>
      <c r="AIX5" s="322"/>
      <c r="AIY5" s="322"/>
      <c r="AIZ5" s="322"/>
      <c r="AJA5" s="322"/>
      <c r="AJB5" s="322"/>
      <c r="AJC5" s="322"/>
      <c r="AJD5" s="322"/>
      <c r="AJE5" s="322"/>
      <c r="AJF5" s="322"/>
      <c r="AJG5" s="322"/>
      <c r="AJH5" s="322"/>
      <c r="AJI5" s="322"/>
      <c r="AJJ5" s="322"/>
      <c r="AJK5" s="322"/>
      <c r="AJL5" s="322"/>
      <c r="AJM5" s="322"/>
      <c r="AJN5" s="322"/>
      <c r="AJO5" s="322"/>
      <c r="AJP5" s="322"/>
      <c r="AJQ5" s="322"/>
      <c r="AJR5" s="322"/>
      <c r="AJS5" s="322"/>
      <c r="AJT5" s="322"/>
      <c r="AJU5" s="322"/>
      <c r="AJV5" s="322"/>
      <c r="AJW5" s="322"/>
      <c r="AJX5" s="322"/>
      <c r="AJY5" s="322"/>
      <c r="AJZ5" s="322"/>
      <c r="AKA5" s="322"/>
      <c r="AKB5" s="322"/>
      <c r="AKC5" s="322"/>
      <c r="AKD5" s="322"/>
      <c r="AKE5" s="322"/>
      <c r="AKF5" s="322"/>
      <c r="AKG5" s="322"/>
      <c r="AKH5" s="322"/>
      <c r="AKI5" s="322"/>
      <c r="AKJ5" s="322"/>
      <c r="AKK5" s="322"/>
      <c r="AKL5" s="322"/>
      <c r="AKM5" s="322"/>
      <c r="AKN5" s="322"/>
      <c r="AKO5" s="322"/>
      <c r="AKP5" s="322"/>
      <c r="AKQ5" s="322"/>
      <c r="AKR5" s="322"/>
      <c r="AKS5" s="322"/>
      <c r="AKT5" s="322"/>
      <c r="AKU5" s="322"/>
      <c r="AKV5" s="322"/>
      <c r="AKW5" s="322"/>
      <c r="AKX5" s="322"/>
      <c r="AKY5" s="322"/>
      <c r="AKZ5" s="322"/>
      <c r="ALA5" s="322"/>
      <c r="ALB5" s="322"/>
      <c r="ALC5" s="322"/>
      <c r="ALD5" s="322"/>
      <c r="ALE5" s="322"/>
      <c r="ALF5" s="322"/>
      <c r="ALG5" s="322"/>
      <c r="ALH5" s="322"/>
      <c r="ALI5" s="322"/>
      <c r="ALJ5" s="322"/>
      <c r="ALK5" s="322"/>
      <c r="ALL5" s="322"/>
      <c r="ALM5" s="322"/>
      <c r="ALN5" s="322"/>
      <c r="ALO5" s="322"/>
      <c r="ALP5" s="322"/>
      <c r="ALQ5" s="322"/>
      <c r="ALR5" s="322"/>
      <c r="ALS5" s="322"/>
      <c r="ALT5" s="322"/>
      <c r="ALU5" s="322"/>
      <c r="ALV5" s="322"/>
      <c r="ALW5" s="322"/>
      <c r="ALX5" s="322"/>
      <c r="ALY5" s="322"/>
      <c r="ALZ5" s="322"/>
      <c r="AMA5" s="322"/>
      <c r="AMB5" s="322"/>
      <c r="AMC5" s="322"/>
      <c r="AMD5" s="322"/>
      <c r="AME5" s="322"/>
      <c r="AMF5" s="322"/>
      <c r="AMG5" s="322"/>
      <c r="AMH5" s="322"/>
      <c r="AMI5" s="322"/>
      <c r="AMJ5" s="322"/>
      <c r="AMK5" s="322"/>
      <c r="AML5" s="322"/>
      <c r="AMM5" s="322"/>
      <c r="AMN5" s="322"/>
      <c r="AMO5" s="322"/>
      <c r="AMP5" s="322"/>
      <c r="AMQ5" s="322"/>
      <c r="AMR5" s="322"/>
      <c r="AMS5" s="322"/>
      <c r="AMT5" s="322"/>
      <c r="AMU5" s="322"/>
      <c r="AMV5" s="322"/>
      <c r="AMW5" s="322"/>
      <c r="AMX5" s="322"/>
      <c r="AMY5" s="322"/>
      <c r="AMZ5" s="322"/>
      <c r="ANA5" s="322"/>
      <c r="ANB5" s="322"/>
      <c r="ANC5" s="322"/>
      <c r="AND5" s="322"/>
      <c r="ANE5" s="322"/>
      <c r="ANF5" s="322"/>
      <c r="ANG5" s="322"/>
      <c r="ANH5" s="322"/>
      <c r="ANI5" s="322"/>
      <c r="ANJ5" s="322"/>
      <c r="ANK5" s="322"/>
      <c r="ANL5" s="322"/>
      <c r="ANM5" s="322"/>
      <c r="ANN5" s="322"/>
      <c r="ANO5" s="322"/>
      <c r="ANP5" s="322"/>
      <c r="ANQ5" s="322"/>
      <c r="ANR5" s="322"/>
      <c r="ANS5" s="322"/>
      <c r="ANT5" s="322"/>
      <c r="ANU5" s="322"/>
      <c r="ANV5" s="322"/>
      <c r="ANW5" s="322"/>
      <c r="ANX5" s="322"/>
      <c r="ANY5" s="322"/>
      <c r="ANZ5" s="322"/>
      <c r="AOA5" s="322"/>
      <c r="AOB5" s="322"/>
      <c r="AOC5" s="322"/>
      <c r="AOD5" s="322"/>
      <c r="AOE5" s="322"/>
      <c r="AOF5" s="322"/>
      <c r="AOG5" s="322"/>
      <c r="AOH5" s="322"/>
      <c r="AOI5" s="322"/>
      <c r="AOJ5" s="322"/>
      <c r="AOK5" s="322"/>
      <c r="AOL5" s="322"/>
      <c r="AOM5" s="322"/>
      <c r="AON5" s="322"/>
      <c r="AOO5" s="322"/>
      <c r="AOP5" s="322"/>
      <c r="AOQ5" s="322"/>
      <c r="AOR5" s="322"/>
      <c r="AOS5" s="322"/>
      <c r="AOT5" s="322"/>
      <c r="AOU5" s="322"/>
      <c r="AOV5" s="322"/>
      <c r="AOW5" s="322"/>
      <c r="AOX5" s="322"/>
      <c r="AOY5" s="322"/>
      <c r="AOZ5" s="322"/>
      <c r="APA5" s="322"/>
      <c r="APB5" s="322"/>
      <c r="APC5" s="322"/>
      <c r="APD5" s="322"/>
      <c r="APE5" s="322"/>
      <c r="APF5" s="322"/>
      <c r="APG5" s="322"/>
      <c r="APH5" s="322"/>
      <c r="API5" s="322"/>
      <c r="APJ5" s="322"/>
      <c r="APK5" s="322"/>
      <c r="APL5" s="322"/>
      <c r="APM5" s="322"/>
      <c r="APN5" s="322"/>
      <c r="APO5" s="322"/>
      <c r="APP5" s="322"/>
      <c r="APQ5" s="322"/>
      <c r="APR5" s="322"/>
      <c r="APS5" s="322"/>
      <c r="APT5" s="322"/>
      <c r="APU5" s="322"/>
      <c r="APV5" s="322"/>
      <c r="APW5" s="322"/>
      <c r="APX5" s="322"/>
      <c r="APY5" s="322"/>
      <c r="APZ5" s="322"/>
      <c r="AQA5" s="322"/>
      <c r="AQB5" s="322"/>
      <c r="AQC5" s="322"/>
      <c r="AQD5" s="322"/>
      <c r="AQE5" s="322"/>
      <c r="AQF5" s="322"/>
      <c r="AQG5" s="322"/>
      <c r="AQH5" s="322"/>
      <c r="AQI5" s="322"/>
      <c r="AQJ5" s="322"/>
      <c r="AQK5" s="322"/>
      <c r="AQL5" s="322"/>
      <c r="AQM5" s="322"/>
      <c r="AQN5" s="322"/>
      <c r="AQO5" s="322"/>
      <c r="AQP5" s="322"/>
      <c r="AQQ5" s="322"/>
      <c r="AQR5" s="322"/>
      <c r="AQS5" s="322"/>
      <c r="AQT5" s="322"/>
      <c r="AQU5" s="322"/>
      <c r="AQV5" s="322"/>
      <c r="AQW5" s="322"/>
      <c r="AQX5" s="322"/>
      <c r="AQY5" s="322"/>
      <c r="AQZ5" s="322"/>
      <c r="ARA5" s="322"/>
      <c r="ARB5" s="322"/>
      <c r="ARC5" s="322"/>
      <c r="ARD5" s="322"/>
      <c r="ARE5" s="322"/>
      <c r="ARF5" s="322"/>
      <c r="ARG5" s="322"/>
      <c r="ARH5" s="322"/>
      <c r="ARI5" s="322"/>
      <c r="ARJ5" s="322"/>
      <c r="ARK5" s="322"/>
      <c r="ARL5" s="322"/>
      <c r="ARM5" s="322"/>
      <c r="ARN5" s="322"/>
      <c r="ARO5" s="322"/>
      <c r="ARP5" s="322"/>
      <c r="ARQ5" s="322"/>
      <c r="ARR5" s="322"/>
      <c r="ARS5" s="322"/>
      <c r="ART5" s="322"/>
      <c r="ARU5" s="322"/>
      <c r="ARV5" s="322"/>
      <c r="ARW5" s="322"/>
      <c r="ARX5" s="322"/>
      <c r="ARY5" s="322"/>
      <c r="ARZ5" s="322"/>
      <c r="ASA5" s="322"/>
      <c r="ASB5" s="322"/>
      <c r="ASC5" s="322"/>
      <c r="ASD5" s="322"/>
      <c r="ASE5" s="322"/>
      <c r="ASF5" s="322"/>
      <c r="ASG5" s="322"/>
      <c r="ASH5" s="322"/>
      <c r="ASI5" s="322"/>
      <c r="ASJ5" s="322"/>
      <c r="ASK5" s="322"/>
      <c r="ASL5" s="322"/>
      <c r="ASM5" s="322"/>
      <c r="ASN5" s="322"/>
      <c r="ASO5" s="322"/>
      <c r="ASP5" s="322"/>
      <c r="ASQ5" s="322"/>
      <c r="ASR5" s="322"/>
      <c r="ASS5" s="322"/>
      <c r="AST5" s="322"/>
      <c r="ASU5" s="322"/>
      <c r="ASV5" s="322"/>
      <c r="ASW5" s="322"/>
      <c r="ASX5" s="322"/>
      <c r="ASY5" s="322"/>
      <c r="ASZ5" s="322"/>
      <c r="ATA5" s="322"/>
      <c r="ATB5" s="322"/>
      <c r="ATC5" s="322"/>
      <c r="ATD5" s="322"/>
      <c r="ATE5" s="322"/>
      <c r="ATF5" s="322"/>
      <c r="ATG5" s="322"/>
      <c r="ATH5" s="322"/>
      <c r="ATI5" s="322"/>
      <c r="ATJ5" s="322"/>
      <c r="ATK5" s="322"/>
      <c r="ATL5" s="322"/>
      <c r="ATM5" s="322"/>
      <c r="ATN5" s="322"/>
      <c r="ATO5" s="322"/>
      <c r="ATP5" s="322"/>
      <c r="ATQ5" s="322"/>
      <c r="ATR5" s="322"/>
      <c r="ATS5" s="322"/>
      <c r="ATT5" s="322"/>
      <c r="ATU5" s="322"/>
      <c r="ATV5" s="322"/>
      <c r="ATW5" s="322"/>
      <c r="ATX5" s="322"/>
      <c r="ATY5" s="322"/>
      <c r="ATZ5" s="322"/>
      <c r="AUA5" s="322"/>
      <c r="AUB5" s="322"/>
      <c r="AUC5" s="322"/>
      <c r="AUD5" s="322"/>
      <c r="AUE5" s="322"/>
      <c r="AUF5" s="322"/>
      <c r="AUG5" s="322"/>
      <c r="AUH5" s="322"/>
      <c r="AUI5" s="322"/>
      <c r="AUJ5" s="322"/>
      <c r="AUK5" s="322"/>
      <c r="AUL5" s="322"/>
      <c r="AUM5" s="322"/>
      <c r="AUN5" s="322"/>
      <c r="AUO5" s="322"/>
      <c r="AUP5" s="322"/>
      <c r="AUQ5" s="322"/>
      <c r="AUR5" s="322"/>
      <c r="AUS5" s="322"/>
      <c r="AUT5" s="322"/>
      <c r="AUU5" s="322"/>
      <c r="AUV5" s="322"/>
      <c r="AUW5" s="322"/>
      <c r="AUX5" s="322"/>
      <c r="AUY5" s="322"/>
      <c r="AUZ5" s="322"/>
      <c r="AVA5" s="322"/>
      <c r="AVB5" s="322"/>
      <c r="AVC5" s="322"/>
      <c r="AVD5" s="322"/>
      <c r="AVE5" s="322"/>
      <c r="AVF5" s="322"/>
      <c r="AVG5" s="322"/>
      <c r="AVH5" s="322"/>
      <c r="AVI5" s="322"/>
      <c r="AVJ5" s="322"/>
      <c r="AVK5" s="322"/>
      <c r="AVL5" s="322"/>
      <c r="AVM5" s="322"/>
      <c r="AVN5" s="322"/>
      <c r="AVO5" s="322"/>
      <c r="AVP5" s="322"/>
      <c r="AVQ5" s="322"/>
      <c r="AVR5" s="322"/>
      <c r="AVS5" s="322"/>
      <c r="AVT5" s="322"/>
      <c r="AVU5" s="322"/>
      <c r="AVV5" s="322"/>
      <c r="AVW5" s="322"/>
      <c r="AVX5" s="322"/>
      <c r="AVY5" s="322"/>
      <c r="AVZ5" s="322"/>
      <c r="AWA5" s="322"/>
      <c r="AWB5" s="322"/>
      <c r="AWC5" s="322"/>
      <c r="AWD5" s="322"/>
      <c r="AWE5" s="322"/>
      <c r="AWF5" s="322"/>
      <c r="AWG5" s="322"/>
      <c r="AWH5" s="322"/>
      <c r="AWI5" s="322"/>
      <c r="AWJ5" s="322"/>
      <c r="AWK5" s="322"/>
      <c r="AWL5" s="322"/>
      <c r="AWM5" s="322"/>
      <c r="AWN5" s="322"/>
      <c r="AWO5" s="322"/>
      <c r="AWP5" s="322"/>
      <c r="AWQ5" s="322"/>
      <c r="AWR5" s="322"/>
      <c r="AWS5" s="322"/>
      <c r="AWT5" s="322"/>
      <c r="AWU5" s="322"/>
      <c r="AWV5" s="322"/>
      <c r="AWW5" s="322"/>
      <c r="AWX5" s="322"/>
      <c r="AWY5" s="322"/>
      <c r="AWZ5" s="322"/>
      <c r="AXA5" s="322"/>
      <c r="AXB5" s="322"/>
      <c r="AXC5" s="322"/>
      <c r="AXD5" s="322"/>
      <c r="AXE5" s="322"/>
      <c r="AXF5" s="322"/>
      <c r="AXG5" s="322"/>
      <c r="AXH5" s="322"/>
      <c r="AXI5" s="322"/>
      <c r="AXJ5" s="322"/>
      <c r="AXK5" s="322"/>
      <c r="AXL5" s="322"/>
      <c r="AXM5" s="322"/>
      <c r="AXN5" s="322"/>
      <c r="AXO5" s="322"/>
      <c r="AXP5" s="322"/>
      <c r="AXQ5" s="322"/>
      <c r="AXR5" s="322"/>
      <c r="AXS5" s="322"/>
      <c r="AXT5" s="322"/>
      <c r="AXU5" s="322"/>
      <c r="AXV5" s="322"/>
      <c r="AXW5" s="322"/>
      <c r="AXX5" s="322"/>
      <c r="AXY5" s="322"/>
      <c r="AXZ5" s="322"/>
      <c r="AYA5" s="322"/>
      <c r="AYB5" s="322"/>
      <c r="AYC5" s="322"/>
      <c r="AYD5" s="322"/>
      <c r="AYE5" s="322"/>
      <c r="AYF5" s="322"/>
      <c r="AYG5" s="322"/>
      <c r="AYH5" s="322"/>
      <c r="AYI5" s="322"/>
      <c r="AYJ5" s="322"/>
      <c r="AYK5" s="322"/>
      <c r="AYL5" s="322"/>
      <c r="AYM5" s="322"/>
      <c r="AYN5" s="322"/>
      <c r="AYO5" s="322"/>
      <c r="AYP5" s="322"/>
      <c r="AYQ5" s="322"/>
      <c r="AYR5" s="322"/>
      <c r="AYS5" s="322"/>
      <c r="AYT5" s="322"/>
      <c r="AYU5" s="322"/>
      <c r="AYV5" s="322"/>
      <c r="AYW5" s="322"/>
      <c r="AYX5" s="322"/>
      <c r="AYY5" s="322"/>
      <c r="AYZ5" s="322"/>
      <c r="AZA5" s="322"/>
      <c r="AZB5" s="322"/>
      <c r="AZC5" s="322"/>
      <c r="AZD5" s="322"/>
      <c r="AZE5" s="322"/>
      <c r="AZF5" s="322"/>
      <c r="AZG5" s="322"/>
      <c r="AZH5" s="322"/>
      <c r="AZI5" s="322"/>
      <c r="AZJ5" s="322"/>
      <c r="AZK5" s="322"/>
      <c r="AZL5" s="322"/>
      <c r="AZM5" s="322"/>
      <c r="AZN5" s="322"/>
      <c r="AZO5" s="322"/>
      <c r="AZP5" s="322"/>
      <c r="AZQ5" s="322"/>
      <c r="AZR5" s="322"/>
      <c r="AZS5" s="322"/>
      <c r="AZT5" s="322"/>
      <c r="AZU5" s="322"/>
      <c r="AZV5" s="322"/>
      <c r="AZW5" s="322"/>
      <c r="AZX5" s="322"/>
      <c r="AZY5" s="322"/>
      <c r="AZZ5" s="322"/>
      <c r="BAA5" s="322"/>
      <c r="BAB5" s="322"/>
      <c r="BAC5" s="322"/>
      <c r="BAD5" s="322"/>
      <c r="BAE5" s="322"/>
      <c r="BAF5" s="322"/>
      <c r="BAG5" s="322"/>
      <c r="BAH5" s="322"/>
      <c r="BAI5" s="322"/>
      <c r="BAJ5" s="322"/>
      <c r="BAK5" s="322"/>
      <c r="BAL5" s="322"/>
      <c r="BAM5" s="322"/>
      <c r="BAN5" s="322"/>
      <c r="BAO5" s="322"/>
      <c r="BAP5" s="322"/>
      <c r="BAQ5" s="322"/>
      <c r="BAR5" s="322"/>
      <c r="BAS5" s="322"/>
      <c r="BAT5" s="322"/>
      <c r="BAU5" s="322"/>
      <c r="BAV5" s="322"/>
      <c r="BAW5" s="322"/>
      <c r="BAX5" s="322"/>
      <c r="BAY5" s="322"/>
      <c r="BAZ5" s="322"/>
      <c r="BBA5" s="322"/>
      <c r="BBB5" s="322"/>
      <c r="BBC5" s="322"/>
      <c r="BBD5" s="322"/>
      <c r="BBE5" s="322"/>
      <c r="BBF5" s="322"/>
      <c r="BBG5" s="322"/>
      <c r="BBH5" s="322"/>
      <c r="BBI5" s="322"/>
      <c r="BBJ5" s="322"/>
      <c r="BBK5" s="322"/>
      <c r="BBL5" s="322"/>
      <c r="BBM5" s="322"/>
      <c r="BBN5" s="322"/>
      <c r="BBO5" s="322"/>
      <c r="BBP5" s="322"/>
      <c r="BBQ5" s="322"/>
      <c r="BBR5" s="322"/>
      <c r="BBS5" s="322"/>
      <c r="BBT5" s="322"/>
      <c r="BBU5" s="322"/>
      <c r="BBV5" s="322"/>
      <c r="BBW5" s="322"/>
      <c r="BBX5" s="322"/>
      <c r="BBY5" s="322"/>
      <c r="BBZ5" s="322"/>
      <c r="BCA5" s="322"/>
      <c r="BCB5" s="322"/>
      <c r="BCC5" s="322"/>
      <c r="BCD5" s="322"/>
      <c r="BCE5" s="322"/>
      <c r="BCF5" s="322"/>
      <c r="BCG5" s="322"/>
      <c r="BCH5" s="322"/>
      <c r="BCI5" s="322"/>
      <c r="BCJ5" s="322"/>
      <c r="BCK5" s="322"/>
      <c r="BCL5" s="322"/>
      <c r="BCM5" s="322"/>
      <c r="BCN5" s="322"/>
      <c r="BCO5" s="322"/>
      <c r="BCP5" s="322"/>
      <c r="BCQ5" s="322"/>
      <c r="BCR5" s="322"/>
      <c r="BCS5" s="322"/>
      <c r="BCT5" s="322"/>
      <c r="BCU5" s="322"/>
      <c r="BCV5" s="322"/>
      <c r="BCW5" s="322"/>
      <c r="BCX5" s="322"/>
      <c r="BCY5" s="322"/>
      <c r="BCZ5" s="322"/>
      <c r="BDA5" s="322"/>
      <c r="BDB5" s="322"/>
      <c r="BDC5" s="322"/>
      <c r="BDD5" s="322"/>
      <c r="BDE5" s="322"/>
      <c r="BDF5" s="322"/>
      <c r="BDG5" s="322"/>
      <c r="BDH5" s="322"/>
      <c r="BDI5" s="322"/>
      <c r="BDJ5" s="322"/>
      <c r="BDK5" s="322"/>
      <c r="BDL5" s="322"/>
      <c r="BDM5" s="322"/>
      <c r="BDN5" s="322"/>
      <c r="BDO5" s="322"/>
      <c r="BDP5" s="322"/>
      <c r="BDQ5" s="322"/>
      <c r="BDR5" s="322"/>
      <c r="BDS5" s="322"/>
      <c r="BDT5" s="322"/>
      <c r="BDU5" s="322"/>
      <c r="BDV5" s="322"/>
      <c r="BDW5" s="322"/>
      <c r="BDX5" s="322"/>
      <c r="BDY5" s="322"/>
      <c r="BDZ5" s="322"/>
      <c r="BEA5" s="322"/>
      <c r="BEB5" s="322"/>
      <c r="BEC5" s="322"/>
      <c r="BED5" s="322"/>
      <c r="BEE5" s="322"/>
      <c r="BEF5" s="322"/>
      <c r="BEG5" s="322"/>
      <c r="BEH5" s="322"/>
      <c r="BEI5" s="322"/>
      <c r="BEJ5" s="322"/>
      <c r="BEK5" s="322"/>
      <c r="BEL5" s="322"/>
      <c r="BEM5" s="322"/>
      <c r="BEN5" s="322"/>
      <c r="BEO5" s="322"/>
      <c r="BEP5" s="322"/>
      <c r="BEQ5" s="322"/>
      <c r="BER5" s="322"/>
      <c r="BES5" s="322"/>
      <c r="BET5" s="322"/>
      <c r="BEU5" s="322"/>
      <c r="BEV5" s="322"/>
      <c r="BEW5" s="322"/>
      <c r="BEX5" s="322"/>
      <c r="BEY5" s="322"/>
      <c r="BEZ5" s="322"/>
      <c r="BFA5" s="322"/>
      <c r="BFB5" s="322"/>
      <c r="BFC5" s="322"/>
      <c r="BFD5" s="322"/>
      <c r="BFE5" s="322"/>
      <c r="BFF5" s="322"/>
      <c r="BFG5" s="322"/>
      <c r="BFH5" s="322"/>
      <c r="BFI5" s="322"/>
      <c r="BFJ5" s="322"/>
      <c r="BFK5" s="322"/>
      <c r="BFL5" s="322"/>
      <c r="BFM5" s="322"/>
      <c r="BFN5" s="322"/>
      <c r="BFO5" s="322"/>
      <c r="BFP5" s="322"/>
      <c r="BFQ5" s="322"/>
      <c r="BFR5" s="322"/>
      <c r="BFS5" s="322"/>
      <c r="BFT5" s="322"/>
      <c r="BFU5" s="322"/>
      <c r="BFV5" s="322"/>
      <c r="BFW5" s="322"/>
      <c r="BFX5" s="322"/>
      <c r="BFY5" s="322"/>
      <c r="BFZ5" s="322"/>
      <c r="BGA5" s="322"/>
      <c r="BGB5" s="322"/>
      <c r="BGC5" s="322"/>
      <c r="BGD5" s="322"/>
      <c r="BGE5" s="322"/>
      <c r="BGF5" s="322"/>
      <c r="BGG5" s="322"/>
      <c r="BGH5" s="322"/>
      <c r="BGI5" s="322"/>
      <c r="BGJ5" s="322"/>
      <c r="BGK5" s="322"/>
      <c r="BGL5" s="322"/>
      <c r="BGM5" s="322"/>
      <c r="BGN5" s="322"/>
      <c r="BGO5" s="322"/>
      <c r="BGP5" s="322"/>
      <c r="BGQ5" s="322"/>
      <c r="BGR5" s="322"/>
      <c r="BGS5" s="322"/>
      <c r="BGT5" s="322"/>
      <c r="BGU5" s="322"/>
      <c r="BGV5" s="322"/>
      <c r="BGW5" s="322"/>
      <c r="BGX5" s="322"/>
      <c r="BGY5" s="322"/>
      <c r="BGZ5" s="322"/>
      <c r="BHA5" s="322"/>
      <c r="BHB5" s="322"/>
      <c r="BHC5" s="322"/>
      <c r="BHD5" s="322"/>
      <c r="BHE5" s="322"/>
      <c r="BHF5" s="322"/>
      <c r="BHG5" s="322"/>
      <c r="BHH5" s="322"/>
      <c r="BHI5" s="322"/>
      <c r="BHJ5" s="322"/>
      <c r="BHK5" s="322"/>
      <c r="BHL5" s="322"/>
      <c r="BHM5" s="322"/>
      <c r="BHN5" s="322"/>
      <c r="BHO5" s="322"/>
      <c r="BHP5" s="322"/>
      <c r="BHQ5" s="322"/>
      <c r="BHR5" s="322"/>
      <c r="BHS5" s="322"/>
      <c r="BHT5" s="322"/>
      <c r="BHU5" s="322"/>
      <c r="BHV5" s="322"/>
      <c r="BHW5" s="322"/>
      <c r="BHX5" s="322"/>
      <c r="BHY5" s="322"/>
      <c r="BHZ5" s="322"/>
      <c r="BIA5" s="322"/>
      <c r="BIB5" s="322"/>
      <c r="BIC5" s="322"/>
      <c r="BID5" s="322"/>
      <c r="BIE5" s="322"/>
      <c r="BIF5" s="322"/>
      <c r="BIG5" s="322"/>
      <c r="BIH5" s="322"/>
      <c r="BII5" s="322"/>
      <c r="BIJ5" s="322"/>
      <c r="BIK5" s="322"/>
      <c r="BIL5" s="322"/>
      <c r="BIM5" s="322"/>
      <c r="BIN5" s="322"/>
      <c r="BIO5" s="322"/>
      <c r="BIP5" s="322"/>
      <c r="BIQ5" s="322"/>
      <c r="BIR5" s="322"/>
      <c r="BIS5" s="322"/>
      <c r="BIT5" s="322"/>
      <c r="BIU5" s="322"/>
      <c r="BIV5" s="322"/>
      <c r="BIW5" s="322"/>
      <c r="BIX5" s="322"/>
      <c r="BIY5" s="322"/>
      <c r="BIZ5" s="322"/>
      <c r="BJA5" s="322"/>
      <c r="BJB5" s="322"/>
      <c r="BJC5" s="322"/>
      <c r="BJD5" s="322"/>
      <c r="BJE5" s="322"/>
      <c r="BJF5" s="322"/>
      <c r="BJG5" s="322"/>
      <c r="BJH5" s="322"/>
      <c r="BJI5" s="322"/>
      <c r="BJJ5" s="322"/>
      <c r="BJK5" s="322"/>
      <c r="BJL5" s="322"/>
      <c r="BJM5" s="322"/>
      <c r="BJN5" s="322"/>
      <c r="BJO5" s="322"/>
      <c r="BJP5" s="322"/>
      <c r="BJQ5" s="322"/>
      <c r="BJR5" s="322"/>
      <c r="BJS5" s="322"/>
      <c r="BJT5" s="322"/>
      <c r="BJU5" s="322"/>
      <c r="BJV5" s="322"/>
      <c r="BJW5" s="322"/>
      <c r="BJX5" s="322"/>
      <c r="BJY5" s="322"/>
      <c r="BJZ5" s="322"/>
      <c r="BKA5" s="322"/>
      <c r="BKB5" s="322"/>
      <c r="BKC5" s="322"/>
      <c r="BKD5" s="322"/>
      <c r="BKE5" s="322"/>
      <c r="BKF5" s="322"/>
      <c r="BKG5" s="322"/>
      <c r="BKH5" s="322"/>
      <c r="BKI5" s="322"/>
      <c r="BKJ5" s="322"/>
      <c r="BKK5" s="322"/>
      <c r="BKL5" s="322"/>
      <c r="BKM5" s="322"/>
      <c r="BKN5" s="322"/>
      <c r="BKO5" s="322"/>
      <c r="BKP5" s="322"/>
      <c r="BKQ5" s="322"/>
      <c r="BKR5" s="322"/>
      <c r="BKS5" s="322"/>
      <c r="BKT5" s="322"/>
      <c r="BKU5" s="322"/>
      <c r="BKV5" s="322"/>
      <c r="BKW5" s="322"/>
      <c r="BKX5" s="322"/>
      <c r="BKY5" s="322"/>
      <c r="BKZ5" s="322"/>
      <c r="BLA5" s="322"/>
      <c r="BLB5" s="322"/>
      <c r="BLC5" s="322"/>
      <c r="BLD5" s="322"/>
      <c r="BLE5" s="322"/>
      <c r="BLF5" s="322"/>
      <c r="BLG5" s="322"/>
      <c r="BLH5" s="322"/>
      <c r="BLI5" s="322"/>
      <c r="BLJ5" s="322"/>
      <c r="BLK5" s="322"/>
      <c r="BLL5" s="322"/>
      <c r="BLM5" s="322"/>
      <c r="BLN5" s="322"/>
      <c r="BLO5" s="322"/>
      <c r="BLP5" s="322"/>
      <c r="BLQ5" s="322"/>
      <c r="BLR5" s="322"/>
      <c r="BLS5" s="322"/>
      <c r="BLT5" s="322"/>
      <c r="BLU5" s="322"/>
      <c r="BLV5" s="322"/>
      <c r="BLW5" s="322"/>
      <c r="BLX5" s="322"/>
      <c r="BLY5" s="322"/>
      <c r="BLZ5" s="322"/>
      <c r="BMA5" s="322"/>
      <c r="BMB5" s="322"/>
      <c r="BMC5" s="322"/>
      <c r="BMD5" s="322"/>
      <c r="BME5" s="322"/>
      <c r="BMF5" s="322"/>
      <c r="BMG5" s="322"/>
      <c r="BMH5" s="322"/>
      <c r="BMI5" s="322"/>
      <c r="BMJ5" s="322"/>
      <c r="BMK5" s="322"/>
      <c r="BML5" s="322"/>
      <c r="BMM5" s="322"/>
      <c r="BMN5" s="322"/>
      <c r="BMO5" s="322"/>
      <c r="BMP5" s="322"/>
      <c r="BMQ5" s="322"/>
      <c r="BMR5" s="322"/>
      <c r="BMS5" s="322"/>
      <c r="BMT5" s="322"/>
      <c r="BMU5" s="322"/>
      <c r="BMV5" s="322"/>
      <c r="BMW5" s="322"/>
      <c r="BMX5" s="322"/>
      <c r="BMY5" s="322"/>
      <c r="BMZ5" s="322"/>
      <c r="BNA5" s="322"/>
      <c r="BNB5" s="322"/>
      <c r="BNC5" s="322"/>
      <c r="BND5" s="322"/>
      <c r="BNE5" s="322"/>
      <c r="BNF5" s="322"/>
      <c r="BNG5" s="322"/>
      <c r="BNH5" s="322"/>
      <c r="BNI5" s="322"/>
      <c r="BNJ5" s="322"/>
      <c r="BNK5" s="322"/>
      <c r="BNL5" s="322"/>
      <c r="BNM5" s="322"/>
      <c r="BNN5" s="322"/>
      <c r="BNO5" s="322"/>
      <c r="BNP5" s="322"/>
      <c r="BNQ5" s="322"/>
      <c r="BNR5" s="322"/>
      <c r="BNS5" s="322"/>
      <c r="BNT5" s="322"/>
      <c r="BNU5" s="322"/>
      <c r="BNV5" s="322"/>
      <c r="BNW5" s="322"/>
      <c r="BNX5" s="322"/>
      <c r="BNY5" s="322"/>
      <c r="BNZ5" s="322"/>
      <c r="BOA5" s="322"/>
      <c r="BOB5" s="322"/>
      <c r="BOC5" s="322"/>
      <c r="BOD5" s="322"/>
      <c r="BOE5" s="322"/>
      <c r="BOF5" s="322"/>
      <c r="BOG5" s="322"/>
      <c r="BOH5" s="322"/>
      <c r="BOI5" s="322"/>
      <c r="BOJ5" s="322"/>
      <c r="BOK5" s="322"/>
      <c r="BOL5" s="322"/>
      <c r="BOM5" s="322"/>
      <c r="BON5" s="322"/>
      <c r="BOO5" s="322"/>
      <c r="BOP5" s="322"/>
      <c r="BOQ5" s="322"/>
      <c r="BOR5" s="322"/>
      <c r="BOS5" s="322"/>
      <c r="BOT5" s="322"/>
      <c r="BOU5" s="322"/>
      <c r="BOV5" s="322"/>
      <c r="BOW5" s="322"/>
      <c r="BOX5" s="322"/>
      <c r="BOY5" s="322"/>
      <c r="BOZ5" s="322"/>
      <c r="BPA5" s="322"/>
      <c r="BPB5" s="322"/>
      <c r="BPC5" s="322"/>
      <c r="BPD5" s="322"/>
      <c r="BPE5" s="322"/>
      <c r="BPF5" s="322"/>
      <c r="BPG5" s="322"/>
      <c r="BPH5" s="322"/>
      <c r="BPI5" s="322"/>
      <c r="BPJ5" s="322"/>
      <c r="BPK5" s="322"/>
      <c r="BPL5" s="322"/>
      <c r="BPM5" s="322"/>
      <c r="BPN5" s="322"/>
      <c r="BPO5" s="322"/>
      <c r="BPP5" s="322"/>
      <c r="BPQ5" s="322"/>
      <c r="BPR5" s="322"/>
      <c r="BPS5" s="322"/>
      <c r="BPT5" s="322"/>
      <c r="BPU5" s="322"/>
      <c r="BPV5" s="322"/>
      <c r="BPW5" s="322"/>
      <c r="BPX5" s="322"/>
      <c r="BPY5" s="322"/>
      <c r="BPZ5" s="322"/>
      <c r="BQA5" s="322"/>
      <c r="BQB5" s="322"/>
      <c r="BQC5" s="322"/>
      <c r="BQD5" s="322"/>
      <c r="BQE5" s="322"/>
      <c r="BQF5" s="322"/>
      <c r="BQG5" s="322"/>
      <c r="BQH5" s="322"/>
      <c r="BQI5" s="322"/>
      <c r="BQJ5" s="322"/>
      <c r="BQK5" s="322"/>
      <c r="BQL5" s="322"/>
      <c r="BQM5" s="322"/>
      <c r="BQN5" s="322"/>
      <c r="BQO5" s="322"/>
      <c r="BQP5" s="322"/>
      <c r="BQQ5" s="322"/>
      <c r="BQR5" s="322"/>
      <c r="BQS5" s="322"/>
      <c r="BQT5" s="322"/>
      <c r="BQU5" s="322"/>
      <c r="BQV5" s="322"/>
      <c r="BQW5" s="322"/>
      <c r="BQX5" s="322"/>
      <c r="BQY5" s="322"/>
      <c r="BQZ5" s="322"/>
      <c r="BRA5" s="322"/>
      <c r="BRB5" s="322"/>
      <c r="BRC5" s="322"/>
      <c r="BRD5" s="322"/>
      <c r="BRE5" s="322"/>
      <c r="BRF5" s="322"/>
      <c r="BRG5" s="322"/>
      <c r="BRH5" s="322"/>
      <c r="BRI5" s="322"/>
      <c r="BRJ5" s="322"/>
      <c r="BRK5" s="322"/>
      <c r="BRL5" s="322"/>
      <c r="BRM5" s="322"/>
      <c r="BRN5" s="322"/>
      <c r="BRO5" s="322"/>
      <c r="BRP5" s="322"/>
      <c r="BRQ5" s="322"/>
      <c r="BRR5" s="322"/>
      <c r="BRS5" s="322"/>
      <c r="BRT5" s="322"/>
      <c r="BRU5" s="322"/>
      <c r="BRV5" s="322"/>
      <c r="BRW5" s="322"/>
      <c r="BRX5" s="322"/>
      <c r="BRY5" s="322"/>
      <c r="BRZ5" s="322"/>
      <c r="BSA5" s="322"/>
      <c r="BSB5" s="322"/>
      <c r="BSC5" s="322"/>
      <c r="BSD5" s="322"/>
      <c r="BSE5" s="322"/>
      <c r="BSF5" s="322"/>
      <c r="BSG5" s="322"/>
      <c r="BSH5" s="322"/>
      <c r="BSI5" s="322"/>
      <c r="BSJ5" s="322"/>
      <c r="BSK5" s="322"/>
      <c r="BSL5" s="322"/>
      <c r="BSM5" s="322"/>
      <c r="BSN5" s="322"/>
      <c r="BSO5" s="322"/>
      <c r="BSP5" s="322"/>
      <c r="BSQ5" s="322"/>
      <c r="BSR5" s="322"/>
      <c r="BSS5" s="322"/>
      <c r="BST5" s="322"/>
      <c r="BSU5" s="322"/>
      <c r="BSV5" s="322"/>
      <c r="BSW5" s="322"/>
      <c r="BSX5" s="322"/>
      <c r="BSY5" s="322"/>
      <c r="BSZ5" s="322"/>
      <c r="BTA5" s="322"/>
      <c r="BTB5" s="322"/>
      <c r="BTC5" s="322"/>
      <c r="BTD5" s="322"/>
      <c r="BTE5" s="322"/>
      <c r="BTF5" s="322"/>
      <c r="BTG5" s="322"/>
      <c r="BTH5" s="322"/>
      <c r="BTI5" s="322"/>
      <c r="BTJ5" s="322"/>
      <c r="BTK5" s="322"/>
      <c r="BTL5" s="322"/>
      <c r="BTM5" s="322"/>
      <c r="BTN5" s="322"/>
      <c r="BTO5" s="322"/>
      <c r="BTP5" s="322"/>
      <c r="BTQ5" s="322"/>
      <c r="BTR5" s="322"/>
      <c r="BTS5" s="322"/>
      <c r="BTT5" s="322"/>
      <c r="BTU5" s="322"/>
      <c r="BTV5" s="322"/>
      <c r="BTW5" s="322"/>
      <c r="BTX5" s="322"/>
      <c r="BTY5" s="322"/>
      <c r="BTZ5" s="322"/>
      <c r="BUA5" s="322"/>
      <c r="BUB5" s="322"/>
      <c r="BUC5" s="322"/>
      <c r="BUD5" s="322"/>
      <c r="BUE5" s="322"/>
      <c r="BUF5" s="322"/>
      <c r="BUG5" s="322"/>
      <c r="BUH5" s="322"/>
      <c r="BUI5" s="322"/>
      <c r="BUJ5" s="322"/>
      <c r="BUK5" s="322"/>
      <c r="BUL5" s="322"/>
      <c r="BUM5" s="322"/>
      <c r="BUN5" s="322"/>
      <c r="BUO5" s="322"/>
      <c r="BUP5" s="322"/>
      <c r="BUQ5" s="322"/>
      <c r="BUR5" s="322"/>
      <c r="BUS5" s="322"/>
      <c r="BUT5" s="322"/>
      <c r="BUU5" s="322"/>
      <c r="BUV5" s="322"/>
      <c r="BUW5" s="322"/>
      <c r="BUX5" s="322"/>
      <c r="BUY5" s="322"/>
      <c r="BUZ5" s="322"/>
      <c r="BVA5" s="322"/>
      <c r="BVB5" s="322"/>
      <c r="BVC5" s="322"/>
      <c r="BVD5" s="322"/>
      <c r="BVE5" s="322"/>
      <c r="BVF5" s="322"/>
      <c r="BVG5" s="322"/>
      <c r="BVH5" s="322"/>
      <c r="BVI5" s="322"/>
      <c r="BVJ5" s="322"/>
      <c r="BVK5" s="322"/>
      <c r="BVL5" s="322"/>
      <c r="BVM5" s="322"/>
      <c r="BVN5" s="322"/>
      <c r="BVO5" s="322"/>
      <c r="BVP5" s="322"/>
      <c r="BVQ5" s="322"/>
      <c r="BVR5" s="322"/>
      <c r="BVS5" s="322"/>
      <c r="BVT5" s="322"/>
      <c r="BVU5" s="322"/>
      <c r="BVV5" s="322"/>
      <c r="BVW5" s="322"/>
      <c r="BVX5" s="322"/>
      <c r="BVY5" s="322"/>
      <c r="BVZ5" s="322"/>
      <c r="BWA5" s="322"/>
      <c r="BWB5" s="322"/>
      <c r="BWC5" s="322"/>
      <c r="BWD5" s="322"/>
      <c r="BWE5" s="322"/>
      <c r="BWF5" s="322"/>
      <c r="BWG5" s="322"/>
      <c r="BWH5" s="322"/>
      <c r="BWI5" s="322"/>
      <c r="BWJ5" s="322"/>
      <c r="BWK5" s="322"/>
      <c r="BWL5" s="322"/>
      <c r="BWM5" s="322"/>
      <c r="BWN5" s="322"/>
      <c r="BWO5" s="322"/>
      <c r="BWP5" s="322"/>
      <c r="BWQ5" s="322"/>
      <c r="BWR5" s="322"/>
      <c r="BWS5" s="322"/>
      <c r="BWT5" s="322"/>
      <c r="BWU5" s="322"/>
      <c r="BWV5" s="322"/>
      <c r="BWW5" s="322"/>
      <c r="BWX5" s="322"/>
      <c r="BWY5" s="322"/>
      <c r="BWZ5" s="322"/>
      <c r="BXA5" s="322"/>
      <c r="BXB5" s="322"/>
      <c r="BXC5" s="322"/>
      <c r="BXD5" s="322"/>
      <c r="BXE5" s="322"/>
      <c r="BXF5" s="322"/>
      <c r="BXG5" s="322"/>
      <c r="BXH5" s="322"/>
      <c r="BXI5" s="322"/>
      <c r="BXJ5" s="322"/>
      <c r="BXK5" s="322"/>
      <c r="BXL5" s="322"/>
      <c r="BXM5" s="322"/>
      <c r="BXN5" s="322"/>
      <c r="BXO5" s="322"/>
      <c r="BXP5" s="322"/>
      <c r="BXQ5" s="322"/>
      <c r="BXR5" s="322"/>
      <c r="BXS5" s="322"/>
      <c r="BXT5" s="322"/>
      <c r="BXU5" s="322"/>
      <c r="BXV5" s="322"/>
      <c r="BXW5" s="322"/>
      <c r="BXX5" s="322"/>
      <c r="BXY5" s="322"/>
      <c r="BXZ5" s="322"/>
      <c r="BYA5" s="322"/>
      <c r="BYB5" s="322"/>
      <c r="BYC5" s="322"/>
      <c r="BYD5" s="322"/>
      <c r="BYE5" s="322"/>
      <c r="BYF5" s="322"/>
      <c r="BYG5" s="322"/>
      <c r="BYH5" s="322"/>
      <c r="BYI5" s="322"/>
      <c r="BYJ5" s="322"/>
      <c r="BYK5" s="322"/>
      <c r="BYL5" s="322"/>
      <c r="BYM5" s="322"/>
      <c r="BYN5" s="322"/>
      <c r="BYO5" s="322"/>
      <c r="BYP5" s="322"/>
      <c r="BYQ5" s="322"/>
      <c r="BYR5" s="322"/>
      <c r="BYS5" s="322"/>
      <c r="BYT5" s="322"/>
      <c r="BYU5" s="322"/>
      <c r="BYV5" s="322"/>
      <c r="BYW5" s="322"/>
      <c r="BYX5" s="322"/>
      <c r="BYY5" s="322"/>
      <c r="BYZ5" s="322"/>
      <c r="BZA5" s="322"/>
      <c r="BZB5" s="322"/>
      <c r="BZC5" s="322"/>
      <c r="BZD5" s="322"/>
      <c r="BZE5" s="322"/>
      <c r="BZF5" s="322"/>
      <c r="BZG5" s="322"/>
      <c r="BZH5" s="322"/>
      <c r="BZI5" s="322"/>
      <c r="BZJ5" s="322"/>
      <c r="BZK5" s="322"/>
      <c r="BZL5" s="322"/>
      <c r="BZM5" s="322"/>
      <c r="BZN5" s="322"/>
      <c r="BZO5" s="322"/>
      <c r="BZP5" s="322"/>
      <c r="BZQ5" s="322"/>
      <c r="BZR5" s="322"/>
      <c r="BZS5" s="322"/>
      <c r="BZT5" s="322"/>
      <c r="BZU5" s="322"/>
      <c r="BZV5" s="322"/>
      <c r="BZW5" s="322"/>
      <c r="BZX5" s="322"/>
      <c r="BZY5" s="322"/>
      <c r="BZZ5" s="322"/>
      <c r="CAA5" s="322"/>
      <c r="CAB5" s="322"/>
      <c r="CAC5" s="322"/>
      <c r="CAD5" s="322"/>
      <c r="CAE5" s="322"/>
      <c r="CAF5" s="322"/>
      <c r="CAG5" s="322"/>
      <c r="CAH5" s="322"/>
      <c r="CAI5" s="322"/>
      <c r="CAJ5" s="322"/>
      <c r="CAK5" s="322"/>
      <c r="CAL5" s="322"/>
      <c r="CAM5" s="322"/>
      <c r="CAN5" s="322"/>
      <c r="CAO5" s="322"/>
      <c r="CAP5" s="322"/>
      <c r="CAQ5" s="322"/>
      <c r="CAR5" s="322"/>
      <c r="CAS5" s="322"/>
      <c r="CAT5" s="322"/>
      <c r="CAU5" s="322"/>
      <c r="CAV5" s="322"/>
      <c r="CAW5" s="322"/>
      <c r="CAX5" s="322"/>
      <c r="CAY5" s="322"/>
      <c r="CAZ5" s="322"/>
      <c r="CBA5" s="322"/>
      <c r="CBB5" s="322"/>
      <c r="CBC5" s="322"/>
      <c r="CBD5" s="322"/>
      <c r="CBE5" s="322"/>
      <c r="CBF5" s="322"/>
      <c r="CBG5" s="322"/>
      <c r="CBH5" s="322"/>
      <c r="CBI5" s="322"/>
      <c r="CBJ5" s="322"/>
      <c r="CBK5" s="322"/>
      <c r="CBL5" s="322"/>
      <c r="CBM5" s="322"/>
      <c r="CBN5" s="322"/>
      <c r="CBO5" s="322"/>
      <c r="CBP5" s="322"/>
      <c r="CBQ5" s="322"/>
      <c r="CBR5" s="322"/>
      <c r="CBS5" s="322"/>
      <c r="CBT5" s="322"/>
      <c r="CBU5" s="322"/>
      <c r="CBV5" s="322"/>
      <c r="CBW5" s="322"/>
      <c r="CBX5" s="322"/>
      <c r="CBY5" s="322"/>
      <c r="CBZ5" s="322"/>
      <c r="CCA5" s="322"/>
      <c r="CCB5" s="322"/>
      <c r="CCC5" s="322"/>
      <c r="CCD5" s="322"/>
      <c r="CCE5" s="322"/>
      <c r="CCF5" s="322"/>
      <c r="CCG5" s="322"/>
      <c r="CCH5" s="322"/>
      <c r="CCI5" s="322"/>
      <c r="CCJ5" s="322"/>
      <c r="CCK5" s="322"/>
      <c r="CCL5" s="322"/>
      <c r="CCM5" s="322"/>
      <c r="CCN5" s="322"/>
      <c r="CCO5" s="322"/>
      <c r="CCP5" s="322"/>
      <c r="CCQ5" s="322"/>
      <c r="CCR5" s="322"/>
      <c r="CCS5" s="322"/>
      <c r="CCT5" s="322"/>
      <c r="CCU5" s="322"/>
      <c r="CCV5" s="322"/>
      <c r="CCW5" s="322"/>
      <c r="CCX5" s="322"/>
      <c r="CCY5" s="322"/>
      <c r="CCZ5" s="322"/>
      <c r="CDA5" s="322"/>
      <c r="CDB5" s="322"/>
      <c r="CDC5" s="322"/>
      <c r="CDD5" s="322"/>
      <c r="CDE5" s="322"/>
      <c r="CDF5" s="322"/>
      <c r="CDG5" s="322"/>
      <c r="CDH5" s="322"/>
      <c r="CDI5" s="322"/>
      <c r="CDJ5" s="322"/>
      <c r="CDK5" s="322"/>
      <c r="CDL5" s="322"/>
      <c r="CDM5" s="322"/>
      <c r="CDN5" s="322"/>
      <c r="CDO5" s="322"/>
      <c r="CDP5" s="322"/>
      <c r="CDQ5" s="322"/>
      <c r="CDR5" s="322"/>
      <c r="CDS5" s="322"/>
      <c r="CDT5" s="322"/>
      <c r="CDU5" s="322"/>
      <c r="CDV5" s="322"/>
      <c r="CDW5" s="322"/>
      <c r="CDX5" s="322"/>
      <c r="CDY5" s="322"/>
      <c r="CDZ5" s="322"/>
      <c r="CEA5" s="322"/>
      <c r="CEB5" s="322"/>
      <c r="CEC5" s="322"/>
      <c r="CED5" s="322"/>
      <c r="CEE5" s="322"/>
      <c r="CEF5" s="322"/>
      <c r="CEG5" s="322"/>
      <c r="CEH5" s="322"/>
      <c r="CEI5" s="322"/>
      <c r="CEJ5" s="322"/>
      <c r="CEK5" s="322"/>
      <c r="CEL5" s="322"/>
      <c r="CEM5" s="322"/>
      <c r="CEN5" s="322"/>
      <c r="CEO5" s="322"/>
      <c r="CEP5" s="322"/>
      <c r="CEQ5" s="322"/>
      <c r="CER5" s="322"/>
      <c r="CES5" s="322"/>
      <c r="CET5" s="322"/>
      <c r="CEU5" s="322"/>
      <c r="CEV5" s="322"/>
      <c r="CEW5" s="322"/>
      <c r="CEX5" s="322"/>
      <c r="CEY5" s="322"/>
      <c r="CEZ5" s="322"/>
      <c r="CFA5" s="322"/>
      <c r="CFB5" s="322"/>
      <c r="CFC5" s="322"/>
      <c r="CFD5" s="322"/>
      <c r="CFE5" s="322"/>
      <c r="CFF5" s="322"/>
      <c r="CFG5" s="322"/>
      <c r="CFH5" s="322"/>
      <c r="CFI5" s="322"/>
      <c r="CFJ5" s="322"/>
      <c r="CFK5" s="322"/>
      <c r="CFL5" s="322"/>
      <c r="CFM5" s="322"/>
      <c r="CFN5" s="322"/>
      <c r="CFO5" s="322"/>
      <c r="CFP5" s="322"/>
      <c r="CFQ5" s="322"/>
      <c r="CFR5" s="322"/>
      <c r="CFS5" s="322"/>
      <c r="CFT5" s="322"/>
      <c r="CFU5" s="322"/>
      <c r="CFV5" s="322"/>
      <c r="CFW5" s="322"/>
      <c r="CFX5" s="322"/>
      <c r="CFY5" s="322"/>
      <c r="CFZ5" s="322"/>
      <c r="CGA5" s="322"/>
      <c r="CGB5" s="322"/>
      <c r="CGC5" s="322"/>
      <c r="CGD5" s="322"/>
      <c r="CGE5" s="322"/>
      <c r="CGF5" s="322"/>
      <c r="CGG5" s="322"/>
      <c r="CGH5" s="322"/>
      <c r="CGI5" s="322"/>
      <c r="CGJ5" s="322"/>
      <c r="CGK5" s="322"/>
      <c r="CGL5" s="322"/>
      <c r="CGM5" s="322"/>
      <c r="CGN5" s="322"/>
      <c r="CGO5" s="322"/>
      <c r="CGP5" s="322"/>
      <c r="CGQ5" s="322"/>
      <c r="CGR5" s="322"/>
      <c r="CGS5" s="322"/>
      <c r="CGT5" s="322"/>
      <c r="CGU5" s="322"/>
      <c r="CGV5" s="322"/>
      <c r="CGW5" s="322"/>
      <c r="CGX5" s="322"/>
      <c r="CGY5" s="322"/>
      <c r="CGZ5" s="322"/>
      <c r="CHA5" s="322"/>
      <c r="CHB5" s="322"/>
      <c r="CHC5" s="322"/>
      <c r="CHD5" s="322"/>
      <c r="CHE5" s="322"/>
      <c r="CHF5" s="322"/>
      <c r="CHG5" s="322"/>
      <c r="CHH5" s="322"/>
      <c r="CHI5" s="322"/>
      <c r="CHJ5" s="322"/>
      <c r="CHK5" s="322"/>
      <c r="CHL5" s="322"/>
      <c r="CHM5" s="322"/>
      <c r="CHN5" s="322"/>
      <c r="CHO5" s="322"/>
      <c r="CHP5" s="322"/>
      <c r="CHQ5" s="322"/>
      <c r="CHR5" s="322"/>
      <c r="CHS5" s="322"/>
      <c r="CHT5" s="322"/>
      <c r="CHU5" s="322"/>
      <c r="CHV5" s="322"/>
      <c r="CHW5" s="322"/>
      <c r="CHX5" s="322"/>
      <c r="CHY5" s="322"/>
      <c r="CHZ5" s="322"/>
      <c r="CIA5" s="322"/>
      <c r="CIB5" s="322"/>
      <c r="CIC5" s="322"/>
      <c r="CID5" s="322"/>
      <c r="CIE5" s="322"/>
      <c r="CIF5" s="322"/>
      <c r="CIG5" s="322"/>
      <c r="CIH5" s="322"/>
      <c r="CII5" s="322"/>
      <c r="CIJ5" s="322"/>
      <c r="CIK5" s="322"/>
      <c r="CIL5" s="322"/>
      <c r="CIM5" s="322"/>
      <c r="CIN5" s="322"/>
      <c r="CIO5" s="322"/>
      <c r="CIP5" s="322"/>
      <c r="CIQ5" s="322"/>
      <c r="CIR5" s="322"/>
      <c r="CIS5" s="322"/>
      <c r="CIT5" s="322"/>
      <c r="CIU5" s="322"/>
      <c r="CIV5" s="322"/>
      <c r="CIW5" s="322"/>
      <c r="CIX5" s="322"/>
      <c r="CIY5" s="322"/>
      <c r="CIZ5" s="322"/>
      <c r="CJA5" s="322"/>
      <c r="CJB5" s="322"/>
      <c r="CJC5" s="322"/>
      <c r="CJD5" s="322"/>
      <c r="CJE5" s="322"/>
      <c r="CJF5" s="322"/>
      <c r="CJG5" s="322"/>
      <c r="CJH5" s="322"/>
      <c r="CJI5" s="322"/>
      <c r="CJJ5" s="322"/>
      <c r="CJK5" s="322"/>
      <c r="CJL5" s="322"/>
      <c r="CJM5" s="322"/>
      <c r="CJN5" s="322"/>
      <c r="CJO5" s="322"/>
      <c r="CJP5" s="322"/>
      <c r="CJQ5" s="322"/>
      <c r="CJR5" s="322"/>
      <c r="CJS5" s="322"/>
      <c r="CJT5" s="322"/>
      <c r="CJU5" s="322"/>
      <c r="CJV5" s="322"/>
      <c r="CJW5" s="322"/>
      <c r="CJX5" s="322"/>
      <c r="CJY5" s="322"/>
      <c r="CJZ5" s="322"/>
      <c r="CKA5" s="322"/>
      <c r="CKB5" s="322"/>
      <c r="CKC5" s="322"/>
      <c r="CKD5" s="322"/>
      <c r="CKE5" s="322"/>
      <c r="CKF5" s="322"/>
      <c r="CKG5" s="322"/>
      <c r="CKH5" s="322"/>
      <c r="CKI5" s="322"/>
      <c r="CKJ5" s="322"/>
      <c r="CKK5" s="322"/>
      <c r="CKL5" s="322"/>
      <c r="CKM5" s="322"/>
      <c r="CKN5" s="322"/>
      <c r="CKO5" s="322"/>
      <c r="CKP5" s="322"/>
      <c r="CKQ5" s="322"/>
      <c r="CKR5" s="322"/>
      <c r="CKS5" s="322"/>
      <c r="CKT5" s="322"/>
      <c r="CKU5" s="322"/>
      <c r="CKV5" s="322"/>
      <c r="CKW5" s="322"/>
      <c r="CKX5" s="322"/>
      <c r="CKY5" s="322"/>
      <c r="CKZ5" s="322"/>
      <c r="CLA5" s="322"/>
      <c r="CLB5" s="322"/>
      <c r="CLC5" s="322"/>
      <c r="CLD5" s="322"/>
      <c r="CLE5" s="322"/>
      <c r="CLF5" s="322"/>
      <c r="CLG5" s="322"/>
      <c r="CLH5" s="322"/>
      <c r="CLI5" s="322"/>
      <c r="CLJ5" s="322"/>
      <c r="CLK5" s="322"/>
      <c r="CLL5" s="322"/>
      <c r="CLM5" s="322"/>
      <c r="CLN5" s="322"/>
      <c r="CLO5" s="322"/>
      <c r="CLP5" s="322"/>
      <c r="CLQ5" s="322"/>
      <c r="CLR5" s="322"/>
      <c r="CLS5" s="322"/>
      <c r="CLT5" s="322"/>
      <c r="CLU5" s="322"/>
      <c r="CLV5" s="322"/>
      <c r="CLW5" s="322"/>
      <c r="CLX5" s="322"/>
      <c r="CLY5" s="322"/>
      <c r="CLZ5" s="322"/>
      <c r="CMA5" s="322"/>
      <c r="CMB5" s="322"/>
      <c r="CMC5" s="322"/>
      <c r="CMD5" s="322"/>
      <c r="CME5" s="322"/>
      <c r="CMF5" s="322"/>
      <c r="CMG5" s="322"/>
      <c r="CMH5" s="322"/>
      <c r="CMI5" s="322"/>
      <c r="CMJ5" s="322"/>
      <c r="CMK5" s="322"/>
      <c r="CML5" s="322"/>
      <c r="CMM5" s="322"/>
      <c r="CMN5" s="322"/>
      <c r="CMO5" s="322"/>
      <c r="CMP5" s="322"/>
      <c r="CMQ5" s="322"/>
      <c r="CMR5" s="322"/>
      <c r="CMS5" s="322"/>
      <c r="CMT5" s="322"/>
      <c r="CMU5" s="322"/>
      <c r="CMV5" s="322"/>
      <c r="CMW5" s="322"/>
      <c r="CMX5" s="322"/>
      <c r="CMY5" s="322"/>
      <c r="CMZ5" s="322"/>
      <c r="CNA5" s="322"/>
      <c r="CNB5" s="322"/>
      <c r="CNC5" s="322"/>
      <c r="CND5" s="322"/>
      <c r="CNE5" s="322"/>
      <c r="CNF5" s="322"/>
      <c r="CNG5" s="322"/>
      <c r="CNH5" s="322"/>
      <c r="CNI5" s="322"/>
      <c r="CNJ5" s="322"/>
      <c r="CNK5" s="322"/>
      <c r="CNL5" s="322"/>
      <c r="CNM5" s="322"/>
      <c r="CNN5" s="322"/>
      <c r="CNO5" s="322"/>
      <c r="CNP5" s="322"/>
      <c r="CNQ5" s="322"/>
      <c r="CNR5" s="322"/>
      <c r="CNS5" s="322"/>
      <c r="CNT5" s="322"/>
      <c r="CNU5" s="322"/>
      <c r="CNV5" s="322"/>
      <c r="CNW5" s="322"/>
      <c r="CNX5" s="322"/>
      <c r="CNY5" s="322"/>
      <c r="CNZ5" s="322"/>
      <c r="COA5" s="322"/>
      <c r="COB5" s="322"/>
      <c r="COC5" s="322"/>
      <c r="COD5" s="322"/>
      <c r="COE5" s="322"/>
      <c r="COF5" s="322"/>
      <c r="COG5" s="322"/>
      <c r="COH5" s="322"/>
      <c r="COI5" s="322"/>
      <c r="COJ5" s="322"/>
      <c r="COK5" s="322"/>
      <c r="COL5" s="322"/>
      <c r="COM5" s="322"/>
      <c r="CON5" s="322"/>
      <c r="COO5" s="322"/>
      <c r="COP5" s="322"/>
      <c r="COQ5" s="322"/>
      <c r="COR5" s="322"/>
      <c r="COS5" s="322"/>
      <c r="COT5" s="322"/>
      <c r="COU5" s="322"/>
      <c r="COV5" s="322"/>
      <c r="COW5" s="322"/>
      <c r="COX5" s="322"/>
      <c r="COY5" s="322"/>
      <c r="COZ5" s="322"/>
      <c r="CPA5" s="322"/>
      <c r="CPB5" s="322"/>
      <c r="CPC5" s="322"/>
      <c r="CPD5" s="322"/>
      <c r="CPE5" s="322"/>
      <c r="CPF5" s="322"/>
      <c r="CPG5" s="322"/>
      <c r="CPH5" s="322"/>
      <c r="CPI5" s="322"/>
      <c r="CPJ5" s="322"/>
      <c r="CPK5" s="322"/>
      <c r="CPL5" s="322"/>
      <c r="CPM5" s="322"/>
      <c r="CPN5" s="322"/>
      <c r="CPO5" s="322"/>
      <c r="CPP5" s="322"/>
      <c r="CPQ5" s="322"/>
      <c r="CPR5" s="322"/>
      <c r="CPS5" s="322"/>
      <c r="CPT5" s="322"/>
      <c r="CPU5" s="322"/>
      <c r="CPV5" s="322"/>
      <c r="CPW5" s="322"/>
      <c r="CPX5" s="322"/>
      <c r="CPY5" s="322"/>
      <c r="CPZ5" s="322"/>
      <c r="CQA5" s="322"/>
      <c r="CQB5" s="322"/>
      <c r="CQC5" s="322"/>
      <c r="CQD5" s="322"/>
      <c r="CQE5" s="322"/>
      <c r="CQF5" s="322"/>
      <c r="CQG5" s="322"/>
      <c r="CQH5" s="322"/>
      <c r="CQI5" s="322"/>
      <c r="CQJ5" s="322"/>
      <c r="CQK5" s="322"/>
      <c r="CQL5" s="322"/>
      <c r="CQM5" s="322"/>
      <c r="CQN5" s="322"/>
      <c r="CQO5" s="322"/>
      <c r="CQP5" s="322"/>
      <c r="CQQ5" s="322"/>
      <c r="CQR5" s="322"/>
      <c r="CQS5" s="322"/>
      <c r="CQT5" s="322"/>
      <c r="CQU5" s="322"/>
      <c r="CQV5" s="322"/>
      <c r="CQW5" s="322"/>
      <c r="CQX5" s="322"/>
      <c r="CQY5" s="322"/>
      <c r="CQZ5" s="322"/>
      <c r="CRA5" s="322"/>
      <c r="CRB5" s="322"/>
      <c r="CRC5" s="322"/>
      <c r="CRD5" s="322"/>
      <c r="CRE5" s="322"/>
      <c r="CRF5" s="322"/>
      <c r="CRG5" s="322"/>
      <c r="CRH5" s="322"/>
      <c r="CRI5" s="322"/>
      <c r="CRJ5" s="322"/>
      <c r="CRK5" s="322"/>
      <c r="CRL5" s="322"/>
      <c r="CRM5" s="322"/>
      <c r="CRN5" s="322"/>
      <c r="CRO5" s="322"/>
      <c r="CRP5" s="322"/>
      <c r="CRQ5" s="322"/>
      <c r="CRR5" s="322"/>
      <c r="CRS5" s="322"/>
      <c r="CRT5" s="322"/>
      <c r="CRU5" s="322"/>
      <c r="CRV5" s="322"/>
      <c r="CRW5" s="322"/>
      <c r="CRX5" s="322"/>
      <c r="CRY5" s="322"/>
      <c r="CRZ5" s="322"/>
      <c r="CSA5" s="322"/>
      <c r="CSB5" s="322"/>
      <c r="CSC5" s="322"/>
      <c r="CSD5" s="322"/>
      <c r="CSE5" s="322"/>
      <c r="CSF5" s="322"/>
      <c r="CSG5" s="322"/>
      <c r="CSH5" s="322"/>
      <c r="CSI5" s="322"/>
      <c r="CSJ5" s="322"/>
      <c r="CSK5" s="322"/>
      <c r="CSL5" s="322"/>
      <c r="CSM5" s="322"/>
      <c r="CSN5" s="322"/>
      <c r="CSO5" s="322"/>
      <c r="CSP5" s="322"/>
      <c r="CSQ5" s="322"/>
      <c r="CSR5" s="322"/>
      <c r="CSS5" s="322"/>
      <c r="CST5" s="322"/>
      <c r="CSU5" s="322"/>
      <c r="CSV5" s="322"/>
      <c r="CSW5" s="322"/>
      <c r="CSX5" s="322"/>
      <c r="CSY5" s="322"/>
      <c r="CSZ5" s="322"/>
      <c r="CTA5" s="322"/>
      <c r="CTB5" s="322"/>
      <c r="CTC5" s="322"/>
      <c r="CTD5" s="322"/>
      <c r="CTE5" s="322"/>
      <c r="CTF5" s="322"/>
      <c r="CTG5" s="322"/>
      <c r="CTH5" s="322"/>
      <c r="CTI5" s="322"/>
      <c r="CTJ5" s="322"/>
      <c r="CTK5" s="322"/>
      <c r="CTL5" s="322"/>
      <c r="CTM5" s="322"/>
      <c r="CTN5" s="322"/>
      <c r="CTO5" s="322"/>
      <c r="CTP5" s="322"/>
      <c r="CTQ5" s="322"/>
      <c r="CTR5" s="322"/>
      <c r="CTS5" s="322"/>
      <c r="CTT5" s="322"/>
      <c r="CTU5" s="322"/>
      <c r="CTV5" s="322"/>
      <c r="CTW5" s="322"/>
      <c r="CTX5" s="322"/>
      <c r="CTY5" s="322"/>
      <c r="CTZ5" s="322"/>
      <c r="CUA5" s="322"/>
      <c r="CUB5" s="322"/>
      <c r="CUC5" s="322"/>
      <c r="CUD5" s="322"/>
      <c r="CUE5" s="322"/>
      <c r="CUF5" s="322"/>
      <c r="CUG5" s="322"/>
      <c r="CUH5" s="322"/>
      <c r="CUI5" s="322"/>
      <c r="CUJ5" s="322"/>
      <c r="CUK5" s="322"/>
      <c r="CUL5" s="322"/>
      <c r="CUM5" s="322"/>
      <c r="CUN5" s="322"/>
      <c r="CUO5" s="322"/>
      <c r="CUP5" s="322"/>
      <c r="CUQ5" s="322"/>
      <c r="CUR5" s="322"/>
      <c r="CUS5" s="322"/>
      <c r="CUT5" s="322"/>
      <c r="CUU5" s="322"/>
      <c r="CUV5" s="322"/>
      <c r="CUW5" s="322"/>
      <c r="CUX5" s="322"/>
      <c r="CUY5" s="322"/>
      <c r="CUZ5" s="322"/>
      <c r="CVA5" s="322"/>
      <c r="CVB5" s="322"/>
      <c r="CVC5" s="322"/>
      <c r="CVD5" s="322"/>
      <c r="CVE5" s="322"/>
      <c r="CVF5" s="322"/>
      <c r="CVG5" s="322"/>
      <c r="CVH5" s="322"/>
      <c r="CVI5" s="322"/>
      <c r="CVJ5" s="322"/>
      <c r="CVK5" s="322"/>
      <c r="CVL5" s="322"/>
      <c r="CVM5" s="322"/>
      <c r="CVN5" s="322"/>
      <c r="CVO5" s="322"/>
      <c r="CVP5" s="322"/>
      <c r="CVQ5" s="322"/>
      <c r="CVR5" s="322"/>
      <c r="CVS5" s="322"/>
      <c r="CVT5" s="322"/>
      <c r="CVU5" s="322"/>
      <c r="CVV5" s="322"/>
      <c r="CVW5" s="322"/>
      <c r="CVX5" s="322"/>
      <c r="CVY5" s="322"/>
      <c r="CVZ5" s="322"/>
      <c r="CWA5" s="322"/>
      <c r="CWB5" s="322"/>
      <c r="CWC5" s="322"/>
      <c r="CWD5" s="322"/>
      <c r="CWE5" s="322"/>
      <c r="CWF5" s="322"/>
      <c r="CWG5" s="322"/>
      <c r="CWH5" s="322"/>
      <c r="CWI5" s="322"/>
      <c r="CWJ5" s="322"/>
      <c r="CWK5" s="322"/>
      <c r="CWL5" s="322"/>
      <c r="CWM5" s="322"/>
      <c r="CWN5" s="322"/>
      <c r="CWO5" s="322"/>
      <c r="CWP5" s="322"/>
      <c r="CWQ5" s="322"/>
      <c r="CWR5" s="322"/>
      <c r="CWS5" s="322"/>
      <c r="CWT5" s="322"/>
      <c r="CWU5" s="322"/>
      <c r="CWV5" s="322"/>
      <c r="CWW5" s="322"/>
      <c r="CWX5" s="322"/>
      <c r="CWY5" s="322"/>
      <c r="CWZ5" s="322"/>
      <c r="CXA5" s="322"/>
      <c r="CXB5" s="322"/>
      <c r="CXC5" s="322"/>
      <c r="CXD5" s="322"/>
      <c r="CXE5" s="322"/>
      <c r="CXF5" s="322"/>
      <c r="CXG5" s="322"/>
      <c r="CXH5" s="322"/>
      <c r="CXI5" s="322"/>
      <c r="CXJ5" s="322"/>
      <c r="CXK5" s="322"/>
      <c r="CXL5" s="322"/>
      <c r="CXM5" s="322"/>
      <c r="CXN5" s="322"/>
      <c r="CXO5" s="322"/>
      <c r="CXP5" s="322"/>
      <c r="CXQ5" s="322"/>
      <c r="CXR5" s="322"/>
      <c r="CXS5" s="322"/>
      <c r="CXT5" s="322"/>
      <c r="CXU5" s="322"/>
      <c r="CXV5" s="322"/>
      <c r="CXW5" s="322"/>
      <c r="CXX5" s="322"/>
      <c r="CXY5" s="322"/>
      <c r="CXZ5" s="322"/>
      <c r="CYA5" s="322"/>
      <c r="CYB5" s="322"/>
      <c r="CYC5" s="322"/>
      <c r="CYD5" s="322"/>
      <c r="CYE5" s="322"/>
      <c r="CYF5" s="322"/>
      <c r="CYG5" s="322"/>
      <c r="CYH5" s="322"/>
      <c r="CYI5" s="322"/>
      <c r="CYJ5" s="322"/>
      <c r="CYK5" s="322"/>
      <c r="CYL5" s="322"/>
      <c r="CYM5" s="322"/>
      <c r="CYN5" s="322"/>
      <c r="CYO5" s="322"/>
      <c r="CYP5" s="322"/>
      <c r="CYQ5" s="322"/>
      <c r="CYR5" s="322"/>
      <c r="CYS5" s="322"/>
      <c r="CYT5" s="322"/>
      <c r="CYU5" s="322"/>
      <c r="CYV5" s="322"/>
      <c r="CYW5" s="322"/>
      <c r="CYX5" s="322"/>
      <c r="CYY5" s="322"/>
      <c r="CYZ5" s="322"/>
      <c r="CZA5" s="322"/>
      <c r="CZB5" s="322"/>
      <c r="CZC5" s="322"/>
      <c r="CZD5" s="322"/>
      <c r="CZE5" s="322"/>
      <c r="CZF5" s="322"/>
      <c r="CZG5" s="322"/>
      <c r="CZH5" s="322"/>
      <c r="CZI5" s="322"/>
      <c r="CZJ5" s="322"/>
      <c r="CZK5" s="322"/>
      <c r="CZL5" s="322"/>
      <c r="CZM5" s="322"/>
      <c r="CZN5" s="322"/>
      <c r="CZO5" s="322"/>
      <c r="CZP5" s="322"/>
      <c r="CZQ5" s="322"/>
      <c r="CZR5" s="322"/>
      <c r="CZS5" s="322"/>
      <c r="CZT5" s="322"/>
      <c r="CZU5" s="322"/>
      <c r="CZV5" s="322"/>
      <c r="CZW5" s="322"/>
      <c r="CZX5" s="322"/>
      <c r="CZY5" s="322"/>
      <c r="CZZ5" s="322"/>
      <c r="DAA5" s="322"/>
      <c r="DAB5" s="322"/>
      <c r="DAC5" s="322"/>
      <c r="DAD5" s="322"/>
      <c r="DAE5" s="322"/>
      <c r="DAF5" s="322"/>
      <c r="DAG5" s="322"/>
      <c r="DAH5" s="322"/>
      <c r="DAI5" s="322"/>
      <c r="DAJ5" s="322"/>
      <c r="DAK5" s="322"/>
      <c r="DAL5" s="322"/>
      <c r="DAM5" s="322"/>
      <c r="DAN5" s="322"/>
      <c r="DAO5" s="322"/>
      <c r="DAP5" s="322"/>
      <c r="DAQ5" s="322"/>
      <c r="DAR5" s="322"/>
      <c r="DAS5" s="322"/>
      <c r="DAT5" s="322"/>
      <c r="DAU5" s="322"/>
      <c r="DAV5" s="322"/>
      <c r="DAW5" s="322"/>
      <c r="DAX5" s="322"/>
      <c r="DAY5" s="322"/>
      <c r="DAZ5" s="322"/>
      <c r="DBA5" s="322"/>
      <c r="DBB5" s="322"/>
      <c r="DBC5" s="322"/>
      <c r="DBD5" s="322"/>
      <c r="DBE5" s="322"/>
      <c r="DBF5" s="322"/>
      <c r="DBG5" s="322"/>
      <c r="DBH5" s="322"/>
      <c r="DBI5" s="322"/>
      <c r="DBJ5" s="322"/>
      <c r="DBK5" s="322"/>
      <c r="DBL5" s="322"/>
      <c r="DBM5" s="322"/>
      <c r="DBN5" s="322"/>
      <c r="DBO5" s="322"/>
      <c r="DBP5" s="322"/>
      <c r="DBQ5" s="322"/>
      <c r="DBR5" s="322"/>
      <c r="DBS5" s="322"/>
      <c r="DBT5" s="322"/>
      <c r="DBU5" s="322"/>
      <c r="DBV5" s="322"/>
      <c r="DBW5" s="322"/>
      <c r="DBX5" s="322"/>
      <c r="DBY5" s="322"/>
      <c r="DBZ5" s="322"/>
      <c r="DCA5" s="322"/>
      <c r="DCB5" s="322"/>
      <c r="DCC5" s="322"/>
      <c r="DCD5" s="322"/>
      <c r="DCE5" s="322"/>
      <c r="DCF5" s="322"/>
      <c r="DCG5" s="322"/>
      <c r="DCH5" s="322"/>
      <c r="DCI5" s="322"/>
      <c r="DCJ5" s="322"/>
      <c r="DCK5" s="322"/>
      <c r="DCL5" s="322"/>
      <c r="DCM5" s="322"/>
      <c r="DCN5" s="322"/>
      <c r="DCO5" s="322"/>
      <c r="DCP5" s="322"/>
      <c r="DCQ5" s="322"/>
      <c r="DCR5" s="322"/>
      <c r="DCS5" s="322"/>
      <c r="DCT5" s="322"/>
      <c r="DCU5" s="322"/>
      <c r="DCV5" s="322"/>
      <c r="DCW5" s="322"/>
      <c r="DCX5" s="322"/>
      <c r="DCY5" s="322"/>
      <c r="DCZ5" s="322"/>
      <c r="DDA5" s="322"/>
      <c r="DDB5" s="322"/>
      <c r="DDC5" s="322"/>
      <c r="DDD5" s="322"/>
      <c r="DDE5" s="322"/>
      <c r="DDF5" s="322"/>
      <c r="DDG5" s="322"/>
      <c r="DDH5" s="322"/>
      <c r="DDI5" s="322"/>
      <c r="DDJ5" s="322"/>
      <c r="DDK5" s="322"/>
      <c r="DDL5" s="322"/>
      <c r="DDM5" s="322"/>
      <c r="DDN5" s="322"/>
      <c r="DDO5" s="322"/>
      <c r="DDP5" s="322"/>
      <c r="DDQ5" s="322"/>
      <c r="DDR5" s="322"/>
      <c r="DDS5" s="322"/>
      <c r="DDT5" s="322"/>
      <c r="DDU5" s="322"/>
      <c r="DDV5" s="322"/>
      <c r="DDW5" s="322"/>
      <c r="DDX5" s="322"/>
      <c r="DDY5" s="322"/>
      <c r="DDZ5" s="322"/>
      <c r="DEA5" s="322"/>
      <c r="DEB5" s="322"/>
      <c r="DEC5" s="322"/>
      <c r="DED5" s="322"/>
      <c r="DEE5" s="322"/>
      <c r="DEF5" s="322"/>
      <c r="DEG5" s="322"/>
      <c r="DEH5" s="322"/>
      <c r="DEI5" s="322"/>
      <c r="DEJ5" s="322"/>
      <c r="DEK5" s="322"/>
      <c r="DEL5" s="322"/>
      <c r="DEM5" s="322"/>
      <c r="DEN5" s="322"/>
      <c r="DEO5" s="322"/>
      <c r="DEP5" s="322"/>
      <c r="DEQ5" s="322"/>
      <c r="DER5" s="322"/>
      <c r="DES5" s="322"/>
      <c r="DET5" s="322"/>
      <c r="DEU5" s="322"/>
      <c r="DEV5" s="322"/>
      <c r="DEW5" s="322"/>
      <c r="DEX5" s="322"/>
      <c r="DEY5" s="322"/>
      <c r="DEZ5" s="322"/>
      <c r="DFA5" s="322"/>
      <c r="DFB5" s="322"/>
      <c r="DFC5" s="322"/>
      <c r="DFD5" s="322"/>
      <c r="DFE5" s="322"/>
      <c r="DFF5" s="322"/>
      <c r="DFG5" s="322"/>
      <c r="DFH5" s="322"/>
      <c r="DFI5" s="322"/>
      <c r="DFJ5" s="322"/>
      <c r="DFK5" s="322"/>
      <c r="DFL5" s="322"/>
      <c r="DFM5" s="322"/>
      <c r="DFN5" s="322"/>
      <c r="DFO5" s="322"/>
      <c r="DFP5" s="322"/>
      <c r="DFQ5" s="322"/>
      <c r="DFR5" s="322"/>
      <c r="DFS5" s="322"/>
      <c r="DFT5" s="322"/>
      <c r="DFU5" s="322"/>
      <c r="DFV5" s="322"/>
      <c r="DFW5" s="322"/>
      <c r="DFX5" s="322"/>
      <c r="DFY5" s="322"/>
      <c r="DFZ5" s="322"/>
      <c r="DGA5" s="322"/>
      <c r="DGB5" s="322"/>
      <c r="DGC5" s="322"/>
      <c r="DGD5" s="322"/>
      <c r="DGE5" s="322"/>
      <c r="DGF5" s="322"/>
      <c r="DGG5" s="322"/>
      <c r="DGH5" s="322"/>
      <c r="DGI5" s="322"/>
      <c r="DGJ5" s="322"/>
      <c r="DGK5" s="322"/>
      <c r="DGL5" s="322"/>
      <c r="DGM5" s="322"/>
      <c r="DGN5" s="322"/>
      <c r="DGO5" s="322"/>
      <c r="DGP5" s="322"/>
      <c r="DGQ5" s="322"/>
      <c r="DGR5" s="322"/>
      <c r="DGS5" s="322"/>
      <c r="DGT5" s="322"/>
      <c r="DGU5" s="322"/>
      <c r="DGV5" s="322"/>
      <c r="DGW5" s="322"/>
      <c r="DGX5" s="322"/>
      <c r="DGY5" s="322"/>
      <c r="DGZ5" s="322"/>
      <c r="DHA5" s="322"/>
      <c r="DHB5" s="322"/>
      <c r="DHC5" s="322"/>
      <c r="DHD5" s="322"/>
      <c r="DHE5" s="322"/>
      <c r="DHF5" s="322"/>
      <c r="DHG5" s="322"/>
      <c r="DHH5" s="322"/>
      <c r="DHI5" s="322"/>
      <c r="DHJ5" s="322"/>
      <c r="DHK5" s="322"/>
      <c r="DHL5" s="322"/>
      <c r="DHM5" s="322"/>
      <c r="DHN5" s="322"/>
      <c r="DHO5" s="322"/>
      <c r="DHP5" s="322"/>
      <c r="DHQ5" s="322"/>
      <c r="DHR5" s="322"/>
      <c r="DHS5" s="322"/>
      <c r="DHT5" s="322"/>
      <c r="DHU5" s="322"/>
      <c r="DHV5" s="322"/>
      <c r="DHW5" s="322"/>
      <c r="DHX5" s="322"/>
      <c r="DHY5" s="322"/>
      <c r="DHZ5" s="322"/>
      <c r="DIA5" s="322"/>
      <c r="DIB5" s="322"/>
      <c r="DIC5" s="322"/>
      <c r="DID5" s="322"/>
      <c r="DIE5" s="322"/>
      <c r="DIF5" s="322"/>
      <c r="DIG5" s="322"/>
      <c r="DIH5" s="322"/>
      <c r="DII5" s="322"/>
      <c r="DIJ5" s="322"/>
      <c r="DIK5" s="322"/>
      <c r="DIL5" s="322"/>
      <c r="DIM5" s="322"/>
      <c r="DIN5" s="322"/>
      <c r="DIO5" s="322"/>
      <c r="DIP5" s="322"/>
      <c r="DIQ5" s="322"/>
      <c r="DIR5" s="322"/>
      <c r="DIS5" s="322"/>
      <c r="DIT5" s="322"/>
      <c r="DIU5" s="322"/>
      <c r="DIV5" s="322"/>
      <c r="DIW5" s="322"/>
      <c r="DIX5" s="322"/>
      <c r="DIY5" s="322"/>
      <c r="DIZ5" s="322"/>
      <c r="DJA5" s="322"/>
      <c r="DJB5" s="322"/>
      <c r="DJC5" s="322"/>
      <c r="DJD5" s="322"/>
      <c r="DJE5" s="322"/>
      <c r="DJF5" s="322"/>
      <c r="DJG5" s="322"/>
      <c r="DJH5" s="322"/>
      <c r="DJI5" s="322"/>
      <c r="DJJ5" s="322"/>
      <c r="DJK5" s="322"/>
      <c r="DJL5" s="322"/>
      <c r="DJM5" s="322"/>
      <c r="DJN5" s="322"/>
      <c r="DJO5" s="322"/>
      <c r="DJP5" s="322"/>
      <c r="DJQ5" s="322"/>
      <c r="DJR5" s="322"/>
      <c r="DJS5" s="322"/>
      <c r="DJT5" s="322"/>
      <c r="DJU5" s="322"/>
      <c r="DJV5" s="322"/>
      <c r="DJW5" s="322"/>
      <c r="DJX5" s="322"/>
      <c r="DJY5" s="322"/>
      <c r="DJZ5" s="322"/>
      <c r="DKA5" s="322"/>
      <c r="DKB5" s="322"/>
      <c r="DKC5" s="322"/>
      <c r="DKD5" s="322"/>
      <c r="DKE5" s="322"/>
      <c r="DKF5" s="322"/>
      <c r="DKG5" s="322"/>
      <c r="DKH5" s="322"/>
      <c r="DKI5" s="322"/>
      <c r="DKJ5" s="322"/>
      <c r="DKK5" s="322"/>
      <c r="DKL5" s="322"/>
      <c r="DKM5" s="322"/>
      <c r="DKN5" s="322"/>
      <c r="DKO5" s="322"/>
      <c r="DKP5" s="322"/>
      <c r="DKQ5" s="322"/>
      <c r="DKR5" s="322"/>
      <c r="DKS5" s="322"/>
      <c r="DKT5" s="322"/>
      <c r="DKU5" s="322"/>
      <c r="DKV5" s="322"/>
      <c r="DKW5" s="322"/>
      <c r="DKX5" s="322"/>
      <c r="DKY5" s="322"/>
      <c r="DKZ5" s="322"/>
      <c r="DLA5" s="322"/>
      <c r="DLB5" s="322"/>
      <c r="DLC5" s="322"/>
      <c r="DLD5" s="322"/>
      <c r="DLE5" s="322"/>
      <c r="DLF5" s="322"/>
      <c r="DLG5" s="322"/>
      <c r="DLH5" s="322"/>
      <c r="DLI5" s="322"/>
      <c r="DLJ5" s="322"/>
      <c r="DLK5" s="322"/>
      <c r="DLL5" s="322"/>
      <c r="DLM5" s="322"/>
      <c r="DLN5" s="322"/>
      <c r="DLO5" s="322"/>
      <c r="DLP5" s="322"/>
      <c r="DLQ5" s="322"/>
      <c r="DLR5" s="322"/>
      <c r="DLS5" s="322"/>
      <c r="DLT5" s="322"/>
      <c r="DLU5" s="322"/>
      <c r="DLV5" s="322"/>
      <c r="DLW5" s="322"/>
      <c r="DLX5" s="322"/>
      <c r="DLY5" s="322"/>
      <c r="DLZ5" s="322"/>
      <c r="DMA5" s="322"/>
      <c r="DMB5" s="322"/>
      <c r="DMC5" s="322"/>
      <c r="DMD5" s="322"/>
      <c r="DME5" s="322"/>
      <c r="DMF5" s="322"/>
      <c r="DMG5" s="322"/>
      <c r="DMH5" s="322"/>
      <c r="DMI5" s="322"/>
      <c r="DMJ5" s="322"/>
      <c r="DMK5" s="322"/>
      <c r="DML5" s="322"/>
      <c r="DMM5" s="322"/>
      <c r="DMN5" s="322"/>
      <c r="DMO5" s="322"/>
      <c r="DMP5" s="322"/>
      <c r="DMQ5" s="322"/>
      <c r="DMR5" s="322"/>
      <c r="DMS5" s="322"/>
      <c r="DMT5" s="322"/>
      <c r="DMU5" s="322"/>
      <c r="DMV5" s="322"/>
      <c r="DMW5" s="322"/>
      <c r="DMX5" s="322"/>
      <c r="DMY5" s="322"/>
      <c r="DMZ5" s="322"/>
      <c r="DNA5" s="322"/>
      <c r="DNB5" s="322"/>
      <c r="DNC5" s="322"/>
      <c r="DND5" s="322"/>
      <c r="DNE5" s="322"/>
      <c r="DNF5" s="322"/>
      <c r="DNG5" s="322"/>
      <c r="DNH5" s="322"/>
      <c r="DNI5" s="322"/>
      <c r="DNJ5" s="322"/>
      <c r="DNK5" s="322"/>
      <c r="DNL5" s="322"/>
      <c r="DNM5" s="322"/>
      <c r="DNN5" s="322"/>
      <c r="DNO5" s="322"/>
      <c r="DNP5" s="322"/>
      <c r="DNQ5" s="322"/>
      <c r="DNR5" s="322"/>
      <c r="DNS5" s="322"/>
      <c r="DNT5" s="322"/>
      <c r="DNU5" s="322"/>
      <c r="DNV5" s="322"/>
      <c r="DNW5" s="322"/>
      <c r="DNX5" s="322"/>
      <c r="DNY5" s="322"/>
      <c r="DNZ5" s="322"/>
      <c r="DOA5" s="322"/>
      <c r="DOB5" s="322"/>
      <c r="DOC5" s="322"/>
      <c r="DOD5" s="322"/>
      <c r="DOE5" s="322"/>
      <c r="DOF5" s="322"/>
      <c r="DOG5" s="322"/>
      <c r="DOH5" s="322"/>
      <c r="DOI5" s="322"/>
      <c r="DOJ5" s="322"/>
      <c r="DOK5" s="322"/>
      <c r="DOL5" s="322"/>
      <c r="DOM5" s="322"/>
      <c r="DON5" s="322"/>
      <c r="DOO5" s="322"/>
      <c r="DOP5" s="322"/>
      <c r="DOQ5" s="322"/>
      <c r="DOR5" s="322"/>
      <c r="DOS5" s="322"/>
      <c r="DOT5" s="322"/>
      <c r="DOU5" s="322"/>
      <c r="DOV5" s="322"/>
      <c r="DOW5" s="322"/>
      <c r="DOX5" s="322"/>
      <c r="DOY5" s="322"/>
      <c r="DOZ5" s="322"/>
      <c r="DPA5" s="322"/>
      <c r="DPB5" s="322"/>
      <c r="DPC5" s="322"/>
      <c r="DPD5" s="322"/>
      <c r="DPE5" s="322"/>
      <c r="DPF5" s="322"/>
      <c r="DPG5" s="322"/>
      <c r="DPH5" s="322"/>
      <c r="DPI5" s="322"/>
      <c r="DPJ5" s="322"/>
      <c r="DPK5" s="322"/>
      <c r="DPL5" s="322"/>
      <c r="DPM5" s="322"/>
      <c r="DPN5" s="322"/>
      <c r="DPO5" s="322"/>
      <c r="DPP5" s="322"/>
      <c r="DPQ5" s="322"/>
      <c r="DPR5" s="322"/>
      <c r="DPS5" s="322"/>
      <c r="DPT5" s="322"/>
      <c r="DPU5" s="322"/>
      <c r="DPV5" s="322"/>
      <c r="DPW5" s="322"/>
      <c r="DPX5" s="322"/>
      <c r="DPY5" s="322"/>
      <c r="DPZ5" s="322"/>
      <c r="DQA5" s="322"/>
      <c r="DQB5" s="322"/>
      <c r="DQC5" s="322"/>
      <c r="DQD5" s="322"/>
      <c r="DQE5" s="322"/>
      <c r="DQF5" s="322"/>
      <c r="DQG5" s="322"/>
      <c r="DQH5" s="322"/>
      <c r="DQI5" s="322"/>
      <c r="DQJ5" s="322"/>
      <c r="DQK5" s="322"/>
      <c r="DQL5" s="322"/>
      <c r="DQM5" s="322"/>
      <c r="DQN5" s="322"/>
      <c r="DQO5" s="322"/>
      <c r="DQP5" s="322"/>
      <c r="DQQ5" s="322"/>
      <c r="DQR5" s="322"/>
      <c r="DQS5" s="322"/>
      <c r="DQT5" s="322"/>
      <c r="DQU5" s="322"/>
      <c r="DQV5" s="322"/>
      <c r="DQW5" s="322"/>
      <c r="DQX5" s="322"/>
      <c r="DQY5" s="322"/>
      <c r="DQZ5" s="322"/>
      <c r="DRA5" s="322"/>
      <c r="DRB5" s="322"/>
      <c r="DRC5" s="322"/>
      <c r="DRD5" s="322"/>
      <c r="DRE5" s="322"/>
      <c r="DRF5" s="322"/>
      <c r="DRG5" s="322"/>
      <c r="DRH5" s="322"/>
      <c r="DRI5" s="322"/>
      <c r="DRJ5" s="322"/>
      <c r="DRK5" s="322"/>
      <c r="DRL5" s="322"/>
      <c r="DRM5" s="322"/>
      <c r="DRN5" s="322"/>
      <c r="DRO5" s="322"/>
      <c r="DRP5" s="322"/>
      <c r="DRQ5" s="322"/>
      <c r="DRR5" s="322"/>
      <c r="DRS5" s="322"/>
      <c r="DRT5" s="322"/>
      <c r="DRU5" s="322"/>
      <c r="DRV5" s="322"/>
      <c r="DRW5" s="322"/>
      <c r="DRX5" s="322"/>
      <c r="DRY5" s="322"/>
      <c r="DRZ5" s="322"/>
      <c r="DSA5" s="322"/>
      <c r="DSB5" s="322"/>
      <c r="DSC5" s="322"/>
      <c r="DSD5" s="322"/>
      <c r="DSE5" s="322"/>
      <c r="DSF5" s="322"/>
      <c r="DSG5" s="322"/>
      <c r="DSH5" s="322"/>
      <c r="DSI5" s="322"/>
      <c r="DSJ5" s="322"/>
      <c r="DSK5" s="322"/>
      <c r="DSL5" s="322"/>
      <c r="DSM5" s="322"/>
      <c r="DSN5" s="322"/>
      <c r="DSO5" s="322"/>
      <c r="DSP5" s="322"/>
      <c r="DSQ5" s="322"/>
      <c r="DSR5" s="322"/>
      <c r="DSS5" s="322"/>
      <c r="DST5" s="322"/>
      <c r="DSU5" s="322"/>
      <c r="DSV5" s="322"/>
      <c r="DSW5" s="322"/>
      <c r="DSX5" s="322"/>
      <c r="DSY5" s="322"/>
      <c r="DSZ5" s="322"/>
      <c r="DTA5" s="322"/>
      <c r="DTB5" s="322"/>
      <c r="DTC5" s="322"/>
      <c r="DTD5" s="322"/>
      <c r="DTE5" s="322"/>
      <c r="DTF5" s="322"/>
      <c r="DTG5" s="322"/>
      <c r="DTH5" s="322"/>
      <c r="DTI5" s="322"/>
      <c r="DTJ5" s="322"/>
      <c r="DTK5" s="322"/>
      <c r="DTL5" s="322"/>
      <c r="DTM5" s="322"/>
      <c r="DTN5" s="322"/>
      <c r="DTO5" s="322"/>
      <c r="DTP5" s="322"/>
      <c r="DTQ5" s="322"/>
      <c r="DTR5" s="322"/>
      <c r="DTS5" s="322"/>
      <c r="DTT5" s="322"/>
      <c r="DTU5" s="322"/>
      <c r="DTV5" s="322"/>
      <c r="DTW5" s="322"/>
      <c r="DTX5" s="322"/>
      <c r="DTY5" s="322"/>
      <c r="DTZ5" s="322"/>
      <c r="DUA5" s="322"/>
      <c r="DUB5" s="322"/>
      <c r="DUC5" s="322"/>
      <c r="DUD5" s="322"/>
      <c r="DUE5" s="322"/>
      <c r="DUF5" s="322"/>
      <c r="DUG5" s="322"/>
      <c r="DUH5" s="322"/>
      <c r="DUI5" s="322"/>
      <c r="DUJ5" s="322"/>
      <c r="DUK5" s="322"/>
      <c r="DUL5" s="322"/>
      <c r="DUM5" s="322"/>
      <c r="DUN5" s="322"/>
      <c r="DUO5" s="322"/>
      <c r="DUP5" s="322"/>
      <c r="DUQ5" s="322"/>
      <c r="DUR5" s="322"/>
      <c r="DUS5" s="322"/>
      <c r="DUT5" s="322"/>
      <c r="DUU5" s="322"/>
      <c r="DUV5" s="322"/>
      <c r="DUW5" s="322"/>
      <c r="DUX5" s="322"/>
      <c r="DUY5" s="322"/>
      <c r="DUZ5" s="322"/>
      <c r="DVA5" s="322"/>
      <c r="DVB5" s="322"/>
      <c r="DVC5" s="322"/>
      <c r="DVD5" s="322"/>
      <c r="DVE5" s="322"/>
      <c r="DVF5" s="322"/>
      <c r="DVG5" s="322"/>
      <c r="DVH5" s="322"/>
      <c r="DVI5" s="322"/>
      <c r="DVJ5" s="322"/>
      <c r="DVK5" s="322"/>
      <c r="DVL5" s="322"/>
      <c r="DVM5" s="322"/>
      <c r="DVN5" s="322"/>
      <c r="DVO5" s="322"/>
      <c r="DVP5" s="322"/>
      <c r="DVQ5" s="322"/>
      <c r="DVR5" s="322"/>
      <c r="DVS5" s="322"/>
      <c r="DVT5" s="322"/>
      <c r="DVU5" s="322"/>
      <c r="DVV5" s="322"/>
      <c r="DVW5" s="322"/>
      <c r="DVX5" s="322"/>
      <c r="DVY5" s="322"/>
      <c r="DVZ5" s="322"/>
      <c r="DWA5" s="322"/>
      <c r="DWB5" s="322"/>
      <c r="DWC5" s="322"/>
      <c r="DWD5" s="322"/>
      <c r="DWE5" s="322"/>
      <c r="DWF5" s="322"/>
      <c r="DWG5" s="322"/>
      <c r="DWH5" s="322"/>
      <c r="DWI5" s="322"/>
      <c r="DWJ5" s="322"/>
      <c r="DWK5" s="322"/>
      <c r="DWL5" s="322"/>
      <c r="DWM5" s="322"/>
      <c r="DWN5" s="322"/>
      <c r="DWO5" s="322"/>
      <c r="DWP5" s="322"/>
      <c r="DWQ5" s="322"/>
      <c r="DWR5" s="322"/>
      <c r="DWS5" s="322"/>
      <c r="DWT5" s="322"/>
      <c r="DWU5" s="322"/>
      <c r="DWV5" s="322"/>
      <c r="DWW5" s="322"/>
      <c r="DWX5" s="322"/>
      <c r="DWY5" s="322"/>
      <c r="DWZ5" s="322"/>
      <c r="DXA5" s="322"/>
      <c r="DXB5" s="322"/>
      <c r="DXC5" s="322"/>
      <c r="DXD5" s="322"/>
      <c r="DXE5" s="322"/>
      <c r="DXF5" s="322"/>
      <c r="DXG5" s="322"/>
      <c r="DXH5" s="322"/>
      <c r="DXI5" s="322"/>
      <c r="DXJ5" s="322"/>
      <c r="DXK5" s="322"/>
      <c r="DXL5" s="322"/>
      <c r="DXM5" s="322"/>
      <c r="DXN5" s="322"/>
      <c r="DXO5" s="322"/>
      <c r="DXP5" s="322"/>
      <c r="DXQ5" s="322"/>
      <c r="DXR5" s="322"/>
      <c r="DXS5" s="322"/>
      <c r="DXT5" s="322"/>
      <c r="DXU5" s="322"/>
      <c r="DXV5" s="322"/>
      <c r="DXW5" s="322"/>
      <c r="DXX5" s="322"/>
      <c r="DXY5" s="322"/>
      <c r="DXZ5" s="322"/>
      <c r="DYA5" s="322"/>
      <c r="DYB5" s="322"/>
      <c r="DYC5" s="322"/>
      <c r="DYD5" s="322"/>
      <c r="DYE5" s="322"/>
      <c r="DYF5" s="322"/>
      <c r="DYG5" s="322"/>
      <c r="DYH5" s="322"/>
      <c r="DYI5" s="322"/>
      <c r="DYJ5" s="322"/>
      <c r="DYK5" s="322"/>
      <c r="DYL5" s="322"/>
      <c r="DYM5" s="322"/>
      <c r="DYN5" s="322"/>
      <c r="DYO5" s="322"/>
      <c r="DYP5" s="322"/>
      <c r="DYQ5" s="322"/>
      <c r="DYR5" s="322"/>
      <c r="DYS5" s="322"/>
      <c r="DYT5" s="322"/>
      <c r="DYU5" s="322"/>
      <c r="DYV5" s="322"/>
      <c r="DYW5" s="322"/>
      <c r="DYX5" s="322"/>
      <c r="DYY5" s="322"/>
      <c r="DYZ5" s="322"/>
      <c r="DZA5" s="322"/>
      <c r="DZB5" s="322"/>
      <c r="DZC5" s="322"/>
      <c r="DZD5" s="322"/>
      <c r="DZE5" s="322"/>
      <c r="DZF5" s="322"/>
      <c r="DZG5" s="322"/>
      <c r="DZH5" s="322"/>
      <c r="DZI5" s="322"/>
      <c r="DZJ5" s="322"/>
      <c r="DZK5" s="322"/>
      <c r="DZL5" s="322"/>
      <c r="DZM5" s="322"/>
      <c r="DZN5" s="322"/>
      <c r="DZO5" s="322"/>
      <c r="DZP5" s="322"/>
      <c r="DZQ5" s="322"/>
      <c r="DZR5" s="322"/>
      <c r="DZS5" s="322"/>
      <c r="DZT5" s="322"/>
      <c r="DZU5" s="322"/>
      <c r="DZV5" s="322"/>
      <c r="DZW5" s="322"/>
      <c r="DZX5" s="322"/>
      <c r="DZY5" s="322"/>
      <c r="DZZ5" s="322"/>
      <c r="EAA5" s="322"/>
      <c r="EAB5" s="322"/>
      <c r="EAC5" s="322"/>
      <c r="EAD5" s="322"/>
      <c r="EAE5" s="322"/>
      <c r="EAF5" s="322"/>
      <c r="EAG5" s="322"/>
      <c r="EAH5" s="322"/>
      <c r="EAI5" s="322"/>
      <c r="EAJ5" s="322"/>
      <c r="EAK5" s="322"/>
      <c r="EAL5" s="322"/>
      <c r="EAM5" s="322"/>
      <c r="EAN5" s="322"/>
      <c r="EAO5" s="322"/>
      <c r="EAP5" s="322"/>
      <c r="EAQ5" s="322"/>
      <c r="EAR5" s="322"/>
      <c r="EAS5" s="322"/>
      <c r="EAT5" s="322"/>
      <c r="EAU5" s="322"/>
      <c r="EAV5" s="322"/>
      <c r="EAW5" s="322"/>
      <c r="EAX5" s="322"/>
      <c r="EAY5" s="322"/>
      <c r="EAZ5" s="322"/>
      <c r="EBA5" s="322"/>
      <c r="EBB5" s="322"/>
      <c r="EBC5" s="322"/>
      <c r="EBD5" s="322"/>
      <c r="EBE5" s="322"/>
      <c r="EBF5" s="322"/>
      <c r="EBG5" s="322"/>
      <c r="EBH5" s="322"/>
      <c r="EBI5" s="322"/>
      <c r="EBJ5" s="322"/>
      <c r="EBK5" s="322"/>
      <c r="EBL5" s="322"/>
      <c r="EBM5" s="322"/>
      <c r="EBN5" s="322"/>
      <c r="EBO5" s="322"/>
      <c r="EBP5" s="322"/>
      <c r="EBQ5" s="322"/>
      <c r="EBR5" s="322"/>
      <c r="EBS5" s="322"/>
      <c r="EBT5" s="322"/>
      <c r="EBU5" s="322"/>
      <c r="EBV5" s="322"/>
      <c r="EBW5" s="322"/>
      <c r="EBX5" s="322"/>
      <c r="EBY5" s="322"/>
      <c r="EBZ5" s="322"/>
      <c r="ECA5" s="322"/>
      <c r="ECB5" s="322"/>
      <c r="ECC5" s="322"/>
      <c r="ECD5" s="322"/>
      <c r="ECE5" s="322"/>
      <c r="ECF5" s="322"/>
      <c r="ECG5" s="322"/>
      <c r="ECH5" s="322"/>
      <c r="ECI5" s="322"/>
      <c r="ECJ5" s="322"/>
      <c r="ECK5" s="322"/>
      <c r="ECL5" s="322"/>
      <c r="ECM5" s="322"/>
      <c r="ECN5" s="322"/>
      <c r="ECO5" s="322"/>
      <c r="ECP5" s="322"/>
      <c r="ECQ5" s="322"/>
      <c r="ECR5" s="322"/>
      <c r="ECS5" s="322"/>
      <c r="ECT5" s="322"/>
      <c r="ECU5" s="322"/>
      <c r="ECV5" s="322"/>
      <c r="ECW5" s="322"/>
      <c r="ECX5" s="322"/>
      <c r="ECY5" s="322"/>
      <c r="ECZ5" s="322"/>
      <c r="EDA5" s="322"/>
      <c r="EDB5" s="322"/>
      <c r="EDC5" s="322"/>
      <c r="EDD5" s="322"/>
      <c r="EDE5" s="322"/>
      <c r="EDF5" s="322"/>
      <c r="EDG5" s="322"/>
      <c r="EDH5" s="322"/>
      <c r="EDI5" s="322"/>
      <c r="EDJ5" s="322"/>
      <c r="EDK5" s="322"/>
      <c r="EDL5" s="322"/>
      <c r="EDM5" s="322"/>
      <c r="EDN5" s="322"/>
      <c r="EDO5" s="322"/>
      <c r="EDP5" s="322"/>
      <c r="EDQ5" s="322"/>
      <c r="EDR5" s="322"/>
      <c r="EDS5" s="322"/>
      <c r="EDT5" s="322"/>
      <c r="EDU5" s="322"/>
      <c r="EDV5" s="322"/>
      <c r="EDW5" s="322"/>
      <c r="EDX5" s="322"/>
      <c r="EDY5" s="322"/>
      <c r="EDZ5" s="322"/>
      <c r="EEA5" s="322"/>
      <c r="EEB5" s="322"/>
      <c r="EEC5" s="322"/>
      <c r="EED5" s="322"/>
      <c r="EEE5" s="322"/>
      <c r="EEF5" s="322"/>
      <c r="EEG5" s="322"/>
      <c r="EEH5" s="322"/>
      <c r="EEI5" s="322"/>
      <c r="EEJ5" s="322"/>
      <c r="EEK5" s="322"/>
      <c r="EEL5" s="322"/>
      <c r="EEM5" s="322"/>
      <c r="EEN5" s="322"/>
      <c r="EEO5" s="322"/>
      <c r="EEP5" s="322"/>
      <c r="EEQ5" s="322"/>
      <c r="EER5" s="322"/>
      <c r="EES5" s="322"/>
      <c r="EET5" s="322"/>
      <c r="EEU5" s="322"/>
      <c r="EEV5" s="322"/>
      <c r="EEW5" s="322"/>
      <c r="EEX5" s="322"/>
      <c r="EEY5" s="322"/>
      <c r="EEZ5" s="322"/>
      <c r="EFA5" s="322"/>
      <c r="EFB5" s="322"/>
      <c r="EFC5" s="322"/>
      <c r="EFD5" s="322"/>
      <c r="EFE5" s="322"/>
      <c r="EFF5" s="322"/>
      <c r="EFG5" s="322"/>
      <c r="EFH5" s="322"/>
      <c r="EFI5" s="322"/>
      <c r="EFJ5" s="322"/>
      <c r="EFK5" s="322"/>
      <c r="EFL5" s="322"/>
      <c r="EFM5" s="322"/>
      <c r="EFN5" s="322"/>
      <c r="EFO5" s="322"/>
      <c r="EFP5" s="322"/>
      <c r="EFQ5" s="322"/>
      <c r="EFR5" s="322"/>
      <c r="EFS5" s="322"/>
      <c r="EFT5" s="322"/>
      <c r="EFU5" s="322"/>
      <c r="EFV5" s="322"/>
      <c r="EFW5" s="322"/>
      <c r="EFX5" s="322"/>
      <c r="EFY5" s="322"/>
      <c r="EFZ5" s="322"/>
      <c r="EGA5" s="322"/>
      <c r="EGB5" s="322"/>
      <c r="EGC5" s="322"/>
      <c r="EGD5" s="322"/>
      <c r="EGE5" s="322"/>
      <c r="EGF5" s="322"/>
      <c r="EGG5" s="322"/>
      <c r="EGH5" s="322"/>
      <c r="EGI5" s="322"/>
      <c r="EGJ5" s="322"/>
      <c r="EGK5" s="322"/>
      <c r="EGL5" s="322"/>
      <c r="EGM5" s="322"/>
      <c r="EGN5" s="322"/>
      <c r="EGO5" s="322"/>
      <c r="EGP5" s="322"/>
      <c r="EGQ5" s="322"/>
      <c r="EGR5" s="322"/>
      <c r="EGS5" s="322"/>
      <c r="EGT5" s="322"/>
      <c r="EGU5" s="322"/>
      <c r="EGV5" s="322"/>
      <c r="EGW5" s="322"/>
      <c r="EGX5" s="322"/>
      <c r="EGY5" s="322"/>
      <c r="EGZ5" s="322"/>
      <c r="EHA5" s="322"/>
      <c r="EHB5" s="322"/>
      <c r="EHC5" s="322"/>
      <c r="EHD5" s="322"/>
      <c r="EHE5" s="322"/>
      <c r="EHF5" s="322"/>
      <c r="EHG5" s="322"/>
      <c r="EHH5" s="322"/>
      <c r="EHI5" s="322"/>
      <c r="EHJ5" s="322"/>
      <c r="EHK5" s="322"/>
      <c r="EHL5" s="322"/>
      <c r="EHM5" s="322"/>
      <c r="EHN5" s="322"/>
      <c r="EHO5" s="322"/>
      <c r="EHP5" s="322"/>
      <c r="EHQ5" s="322"/>
      <c r="EHR5" s="322"/>
      <c r="EHS5" s="322"/>
      <c r="EHT5" s="322"/>
      <c r="EHU5" s="322"/>
      <c r="EHV5" s="322"/>
      <c r="EHW5" s="322"/>
      <c r="EHX5" s="322"/>
      <c r="EHY5" s="322"/>
      <c r="EHZ5" s="322"/>
      <c r="EIA5" s="322"/>
      <c r="EIB5" s="322"/>
      <c r="EIC5" s="322"/>
      <c r="EID5" s="322"/>
      <c r="EIE5" s="322"/>
      <c r="EIF5" s="322"/>
      <c r="EIG5" s="322"/>
      <c r="EIH5" s="322"/>
      <c r="EII5" s="322"/>
      <c r="EIJ5" s="322"/>
      <c r="EIK5" s="322"/>
      <c r="EIL5" s="322"/>
      <c r="EIM5" s="322"/>
      <c r="EIN5" s="322"/>
      <c r="EIO5" s="322"/>
      <c r="EIP5" s="322"/>
      <c r="EIQ5" s="322"/>
      <c r="EIR5" s="322"/>
      <c r="EIS5" s="322"/>
      <c r="EIT5" s="322"/>
      <c r="EIU5" s="322"/>
      <c r="EIV5" s="322"/>
      <c r="EIW5" s="322"/>
      <c r="EIX5" s="322"/>
      <c r="EIY5" s="322"/>
      <c r="EIZ5" s="322"/>
      <c r="EJA5" s="322"/>
      <c r="EJB5" s="322"/>
      <c r="EJC5" s="322"/>
      <c r="EJD5" s="322"/>
      <c r="EJE5" s="322"/>
      <c r="EJF5" s="322"/>
      <c r="EJG5" s="322"/>
      <c r="EJH5" s="322"/>
      <c r="EJI5" s="322"/>
      <c r="EJJ5" s="322"/>
      <c r="EJK5" s="322"/>
      <c r="EJL5" s="322"/>
      <c r="EJM5" s="322"/>
      <c r="EJN5" s="322"/>
      <c r="EJO5" s="322"/>
      <c r="EJP5" s="322"/>
      <c r="EJQ5" s="322"/>
      <c r="EJR5" s="322"/>
      <c r="EJS5" s="322"/>
      <c r="EJT5" s="322"/>
      <c r="EJU5" s="322"/>
      <c r="EJV5" s="322"/>
      <c r="EJW5" s="322"/>
      <c r="EJX5" s="322"/>
      <c r="EJY5" s="322"/>
      <c r="EJZ5" s="322"/>
      <c r="EKA5" s="322"/>
      <c r="EKB5" s="322"/>
      <c r="EKC5" s="322"/>
      <c r="EKD5" s="322"/>
      <c r="EKE5" s="322"/>
      <c r="EKF5" s="322"/>
      <c r="EKG5" s="322"/>
      <c r="EKH5" s="322"/>
      <c r="EKI5" s="322"/>
      <c r="EKJ5" s="322"/>
      <c r="EKK5" s="322"/>
      <c r="EKL5" s="322"/>
      <c r="EKM5" s="322"/>
      <c r="EKN5" s="322"/>
      <c r="EKO5" s="322"/>
      <c r="EKP5" s="322"/>
      <c r="EKQ5" s="322"/>
      <c r="EKR5" s="322"/>
      <c r="EKS5" s="322"/>
      <c r="EKT5" s="322"/>
      <c r="EKU5" s="322"/>
      <c r="EKV5" s="322"/>
      <c r="EKW5" s="322"/>
      <c r="EKX5" s="322"/>
      <c r="EKY5" s="322"/>
      <c r="EKZ5" s="322"/>
      <c r="ELA5" s="322"/>
      <c r="ELB5" s="322"/>
      <c r="ELC5" s="322"/>
      <c r="ELD5" s="322"/>
      <c r="ELE5" s="322"/>
      <c r="ELF5" s="322"/>
      <c r="ELG5" s="322"/>
      <c r="ELH5" s="322"/>
      <c r="ELI5" s="322"/>
      <c r="ELJ5" s="322"/>
      <c r="ELK5" s="322"/>
      <c r="ELL5" s="322"/>
      <c r="ELM5" s="322"/>
      <c r="ELN5" s="322"/>
      <c r="ELO5" s="322"/>
      <c r="ELP5" s="322"/>
      <c r="ELQ5" s="322"/>
      <c r="ELR5" s="322"/>
      <c r="ELS5" s="322"/>
      <c r="ELT5" s="322"/>
      <c r="ELU5" s="322"/>
      <c r="ELV5" s="322"/>
      <c r="ELW5" s="322"/>
      <c r="ELX5" s="322"/>
      <c r="ELY5" s="322"/>
      <c r="ELZ5" s="322"/>
      <c r="EMA5" s="322"/>
      <c r="EMB5" s="322"/>
      <c r="EMC5" s="322"/>
      <c r="EMD5" s="322"/>
      <c r="EME5" s="322"/>
      <c r="EMF5" s="322"/>
      <c r="EMG5" s="322"/>
      <c r="EMH5" s="322"/>
      <c r="EMI5" s="322"/>
      <c r="EMJ5" s="322"/>
      <c r="EMK5" s="322"/>
      <c r="EML5" s="322"/>
      <c r="EMM5" s="322"/>
      <c r="EMN5" s="322"/>
      <c r="EMO5" s="322"/>
      <c r="EMP5" s="322"/>
      <c r="EMQ5" s="322"/>
      <c r="EMR5" s="322"/>
      <c r="EMS5" s="322"/>
      <c r="EMT5" s="322"/>
      <c r="EMU5" s="322"/>
      <c r="EMV5" s="322"/>
      <c r="EMW5" s="322"/>
      <c r="EMX5" s="322"/>
      <c r="EMY5" s="322"/>
      <c r="EMZ5" s="322"/>
      <c r="ENA5" s="322"/>
      <c r="ENB5" s="322"/>
      <c r="ENC5" s="322"/>
      <c r="END5" s="322"/>
      <c r="ENE5" s="322"/>
      <c r="ENF5" s="322"/>
      <c r="ENG5" s="322"/>
      <c r="ENH5" s="322"/>
      <c r="ENI5" s="322"/>
      <c r="ENJ5" s="322"/>
      <c r="ENK5" s="322"/>
      <c r="ENL5" s="322"/>
      <c r="ENM5" s="322"/>
      <c r="ENN5" s="322"/>
      <c r="ENO5" s="322"/>
      <c r="ENP5" s="322"/>
      <c r="ENQ5" s="322"/>
      <c r="ENR5" s="322"/>
      <c r="ENS5" s="322"/>
      <c r="ENT5" s="322"/>
      <c r="ENU5" s="322"/>
      <c r="ENV5" s="322"/>
      <c r="ENW5" s="322"/>
      <c r="ENX5" s="322"/>
      <c r="ENY5" s="322"/>
      <c r="ENZ5" s="322"/>
      <c r="EOA5" s="322"/>
      <c r="EOB5" s="322"/>
      <c r="EOC5" s="322"/>
      <c r="EOD5" s="322"/>
      <c r="EOE5" s="322"/>
      <c r="EOF5" s="322"/>
      <c r="EOG5" s="322"/>
      <c r="EOH5" s="322"/>
      <c r="EOI5" s="322"/>
      <c r="EOJ5" s="322"/>
      <c r="EOK5" s="322"/>
      <c r="EOL5" s="322"/>
      <c r="EOM5" s="322"/>
      <c r="EON5" s="322"/>
      <c r="EOO5" s="322"/>
      <c r="EOP5" s="322"/>
      <c r="EOQ5" s="322"/>
      <c r="EOR5" s="322"/>
      <c r="EOS5" s="322"/>
      <c r="EOT5" s="322"/>
      <c r="EOU5" s="322"/>
      <c r="EOV5" s="322"/>
      <c r="EOW5" s="322"/>
      <c r="EOX5" s="322"/>
      <c r="EOY5" s="322"/>
      <c r="EOZ5" s="322"/>
      <c r="EPA5" s="322"/>
      <c r="EPB5" s="322"/>
      <c r="EPC5" s="322"/>
      <c r="EPD5" s="322"/>
      <c r="EPE5" s="322"/>
      <c r="EPF5" s="322"/>
      <c r="EPG5" s="322"/>
      <c r="EPH5" s="322"/>
      <c r="EPI5" s="322"/>
      <c r="EPJ5" s="322"/>
      <c r="EPK5" s="322"/>
      <c r="EPL5" s="322"/>
      <c r="EPM5" s="322"/>
      <c r="EPN5" s="322"/>
      <c r="EPO5" s="322"/>
      <c r="EPP5" s="322"/>
      <c r="EPQ5" s="322"/>
      <c r="EPR5" s="322"/>
      <c r="EPS5" s="322"/>
      <c r="EPT5" s="322"/>
      <c r="EPU5" s="322"/>
      <c r="EPV5" s="322"/>
      <c r="EPW5" s="322"/>
      <c r="EPX5" s="322"/>
      <c r="EPY5" s="322"/>
      <c r="EPZ5" s="322"/>
      <c r="EQA5" s="322"/>
      <c r="EQB5" s="322"/>
      <c r="EQC5" s="322"/>
      <c r="EQD5" s="322"/>
      <c r="EQE5" s="322"/>
      <c r="EQF5" s="322"/>
      <c r="EQG5" s="322"/>
      <c r="EQH5" s="322"/>
      <c r="EQI5" s="322"/>
      <c r="EQJ5" s="322"/>
      <c r="EQK5" s="322"/>
      <c r="EQL5" s="322"/>
      <c r="EQM5" s="322"/>
      <c r="EQN5" s="322"/>
      <c r="EQO5" s="322"/>
      <c r="EQP5" s="322"/>
      <c r="EQQ5" s="322"/>
      <c r="EQR5" s="322"/>
      <c r="EQS5" s="322"/>
      <c r="EQT5" s="322"/>
      <c r="EQU5" s="322"/>
      <c r="EQV5" s="322"/>
      <c r="EQW5" s="322"/>
      <c r="EQX5" s="322"/>
      <c r="EQY5" s="322"/>
      <c r="EQZ5" s="322"/>
      <c r="ERA5" s="322"/>
      <c r="ERB5" s="322"/>
      <c r="ERC5" s="322"/>
      <c r="ERD5" s="322"/>
      <c r="ERE5" s="322"/>
      <c r="ERF5" s="322"/>
      <c r="ERG5" s="322"/>
      <c r="ERH5" s="322"/>
      <c r="ERI5" s="322"/>
      <c r="ERJ5" s="322"/>
      <c r="ERK5" s="322"/>
      <c r="ERL5" s="322"/>
      <c r="ERM5" s="322"/>
      <c r="ERN5" s="322"/>
      <c r="ERO5" s="322"/>
      <c r="ERP5" s="322"/>
      <c r="ERQ5" s="322"/>
      <c r="ERR5" s="322"/>
      <c r="ERS5" s="322"/>
      <c r="ERT5" s="322"/>
      <c r="ERU5" s="322"/>
      <c r="ERV5" s="322"/>
      <c r="ERW5" s="322"/>
      <c r="ERX5" s="322"/>
      <c r="ERY5" s="322"/>
      <c r="ERZ5" s="322"/>
      <c r="ESA5" s="322"/>
      <c r="ESB5" s="322"/>
      <c r="ESC5" s="322"/>
      <c r="ESD5" s="322"/>
      <c r="ESE5" s="322"/>
      <c r="ESF5" s="322"/>
      <c r="ESG5" s="322"/>
      <c r="ESH5" s="322"/>
      <c r="ESI5" s="322"/>
      <c r="ESJ5" s="322"/>
      <c r="ESK5" s="322"/>
      <c r="ESL5" s="322"/>
      <c r="ESM5" s="322"/>
      <c r="ESN5" s="322"/>
      <c r="ESO5" s="322"/>
      <c r="ESP5" s="322"/>
      <c r="ESQ5" s="322"/>
      <c r="ESR5" s="322"/>
      <c r="ESS5" s="322"/>
      <c r="EST5" s="322"/>
      <c r="ESU5" s="322"/>
      <c r="ESV5" s="322"/>
      <c r="ESW5" s="322"/>
      <c r="ESX5" s="322"/>
      <c r="ESY5" s="322"/>
      <c r="ESZ5" s="322"/>
      <c r="ETA5" s="322"/>
      <c r="ETB5" s="322"/>
      <c r="ETC5" s="322"/>
      <c r="ETD5" s="322"/>
      <c r="ETE5" s="322"/>
      <c r="ETF5" s="322"/>
      <c r="ETG5" s="322"/>
      <c r="ETH5" s="322"/>
      <c r="ETI5" s="322"/>
      <c r="ETJ5" s="322"/>
      <c r="ETK5" s="322"/>
      <c r="ETL5" s="322"/>
      <c r="ETM5" s="322"/>
      <c r="ETN5" s="322"/>
      <c r="ETO5" s="322"/>
      <c r="ETP5" s="322"/>
      <c r="ETQ5" s="322"/>
      <c r="ETR5" s="322"/>
      <c r="ETS5" s="322"/>
      <c r="ETT5" s="322"/>
      <c r="ETU5" s="322"/>
      <c r="ETV5" s="322"/>
      <c r="ETW5" s="322"/>
      <c r="ETX5" s="322"/>
      <c r="ETY5" s="322"/>
      <c r="ETZ5" s="322"/>
      <c r="EUA5" s="322"/>
      <c r="EUB5" s="322"/>
      <c r="EUC5" s="322"/>
      <c r="EUD5" s="322"/>
      <c r="EUE5" s="322"/>
      <c r="EUF5" s="322"/>
      <c r="EUG5" s="322"/>
      <c r="EUH5" s="322"/>
      <c r="EUI5" s="322"/>
      <c r="EUJ5" s="322"/>
      <c r="EUK5" s="322"/>
      <c r="EUL5" s="322"/>
      <c r="EUM5" s="322"/>
      <c r="EUN5" s="322"/>
      <c r="EUO5" s="322"/>
      <c r="EUP5" s="322"/>
      <c r="EUQ5" s="322"/>
      <c r="EUR5" s="322"/>
      <c r="EUS5" s="322"/>
      <c r="EUT5" s="322"/>
      <c r="EUU5" s="322"/>
      <c r="EUV5" s="322"/>
      <c r="EUW5" s="322"/>
      <c r="EUX5" s="322"/>
      <c r="EUY5" s="322"/>
      <c r="EUZ5" s="322"/>
      <c r="EVA5" s="322"/>
      <c r="EVB5" s="322"/>
      <c r="EVC5" s="322"/>
      <c r="EVD5" s="322"/>
      <c r="EVE5" s="322"/>
      <c r="EVF5" s="322"/>
      <c r="EVG5" s="322"/>
      <c r="EVH5" s="322"/>
      <c r="EVI5" s="322"/>
      <c r="EVJ5" s="322"/>
      <c r="EVK5" s="322"/>
      <c r="EVL5" s="322"/>
      <c r="EVM5" s="322"/>
      <c r="EVN5" s="322"/>
      <c r="EVO5" s="322"/>
      <c r="EVP5" s="322"/>
      <c r="EVQ5" s="322"/>
      <c r="EVR5" s="322"/>
      <c r="EVS5" s="322"/>
      <c r="EVT5" s="322"/>
      <c r="EVU5" s="322"/>
      <c r="EVV5" s="322"/>
      <c r="EVW5" s="322"/>
      <c r="EVX5" s="322"/>
      <c r="EVY5" s="322"/>
      <c r="EVZ5" s="322"/>
      <c r="EWA5" s="322"/>
      <c r="EWB5" s="322"/>
      <c r="EWC5" s="322"/>
      <c r="EWD5" s="322"/>
      <c r="EWE5" s="322"/>
      <c r="EWF5" s="322"/>
      <c r="EWG5" s="322"/>
      <c r="EWH5" s="322"/>
      <c r="EWI5" s="322"/>
      <c r="EWJ5" s="322"/>
      <c r="EWK5" s="322"/>
      <c r="EWL5" s="322"/>
      <c r="EWM5" s="322"/>
      <c r="EWN5" s="322"/>
      <c r="EWO5" s="322"/>
      <c r="EWP5" s="322"/>
      <c r="EWQ5" s="322"/>
      <c r="EWR5" s="322"/>
      <c r="EWS5" s="322"/>
      <c r="EWT5" s="322"/>
      <c r="EWU5" s="322"/>
      <c r="EWV5" s="322"/>
      <c r="EWW5" s="322"/>
      <c r="EWX5" s="322"/>
      <c r="EWY5" s="322"/>
      <c r="EWZ5" s="322"/>
      <c r="EXA5" s="322"/>
      <c r="EXB5" s="322"/>
      <c r="EXC5" s="322"/>
      <c r="EXD5" s="322"/>
      <c r="EXE5" s="322"/>
      <c r="EXF5" s="322"/>
      <c r="EXG5" s="322"/>
      <c r="EXH5" s="322"/>
      <c r="EXI5" s="322"/>
      <c r="EXJ5" s="322"/>
      <c r="EXK5" s="322"/>
      <c r="EXL5" s="322"/>
      <c r="EXM5" s="322"/>
      <c r="EXN5" s="322"/>
      <c r="EXO5" s="322"/>
      <c r="EXP5" s="322"/>
      <c r="EXQ5" s="322"/>
      <c r="EXR5" s="322"/>
      <c r="EXS5" s="322"/>
      <c r="EXT5" s="322"/>
      <c r="EXU5" s="322"/>
      <c r="EXV5" s="322"/>
      <c r="EXW5" s="322"/>
      <c r="EXX5" s="322"/>
      <c r="EXY5" s="322"/>
      <c r="EXZ5" s="322"/>
      <c r="EYA5" s="322"/>
      <c r="EYB5" s="322"/>
      <c r="EYC5" s="322"/>
      <c r="EYD5" s="322"/>
      <c r="EYE5" s="322"/>
      <c r="EYF5" s="322"/>
      <c r="EYG5" s="322"/>
      <c r="EYH5" s="322"/>
      <c r="EYI5" s="322"/>
      <c r="EYJ5" s="322"/>
      <c r="EYK5" s="322"/>
      <c r="EYL5" s="322"/>
      <c r="EYM5" s="322"/>
      <c r="EYN5" s="322"/>
      <c r="EYO5" s="322"/>
      <c r="EYP5" s="322"/>
      <c r="EYQ5" s="322"/>
      <c r="EYR5" s="322"/>
      <c r="EYS5" s="322"/>
      <c r="EYT5" s="322"/>
      <c r="EYU5" s="322"/>
      <c r="EYV5" s="322"/>
      <c r="EYW5" s="322"/>
      <c r="EYX5" s="322"/>
      <c r="EYY5" s="322"/>
      <c r="EYZ5" s="322"/>
      <c r="EZA5" s="322"/>
      <c r="EZB5" s="322"/>
      <c r="EZC5" s="322"/>
      <c r="EZD5" s="322"/>
      <c r="EZE5" s="322"/>
      <c r="EZF5" s="322"/>
      <c r="EZG5" s="322"/>
      <c r="EZH5" s="322"/>
      <c r="EZI5" s="322"/>
      <c r="EZJ5" s="322"/>
      <c r="EZK5" s="322"/>
      <c r="EZL5" s="322"/>
      <c r="EZM5" s="322"/>
      <c r="EZN5" s="322"/>
      <c r="EZO5" s="322"/>
      <c r="EZP5" s="322"/>
      <c r="EZQ5" s="322"/>
      <c r="EZR5" s="322"/>
      <c r="EZS5" s="322"/>
      <c r="EZT5" s="322"/>
      <c r="EZU5" s="322"/>
      <c r="EZV5" s="322"/>
      <c r="EZW5" s="322"/>
      <c r="EZX5" s="322"/>
      <c r="EZY5" s="322"/>
      <c r="EZZ5" s="322"/>
      <c r="FAA5" s="322"/>
      <c r="FAB5" s="322"/>
      <c r="FAC5" s="322"/>
      <c r="FAD5" s="322"/>
      <c r="FAE5" s="322"/>
      <c r="FAF5" s="322"/>
      <c r="FAG5" s="322"/>
      <c r="FAH5" s="322"/>
      <c r="FAI5" s="322"/>
      <c r="FAJ5" s="322"/>
      <c r="FAK5" s="322"/>
      <c r="FAL5" s="322"/>
      <c r="FAM5" s="322"/>
      <c r="FAN5" s="322"/>
      <c r="FAO5" s="322"/>
      <c r="FAP5" s="322"/>
      <c r="FAQ5" s="322"/>
      <c r="FAR5" s="322"/>
      <c r="FAS5" s="322"/>
      <c r="FAT5" s="322"/>
      <c r="FAU5" s="322"/>
      <c r="FAV5" s="322"/>
      <c r="FAW5" s="322"/>
      <c r="FAX5" s="322"/>
      <c r="FAY5" s="322"/>
      <c r="FAZ5" s="322"/>
      <c r="FBA5" s="322"/>
      <c r="FBB5" s="322"/>
      <c r="FBC5" s="322"/>
      <c r="FBD5" s="322"/>
      <c r="FBE5" s="322"/>
      <c r="FBF5" s="322"/>
      <c r="FBG5" s="322"/>
      <c r="FBH5" s="322"/>
      <c r="FBI5" s="322"/>
      <c r="FBJ5" s="322"/>
      <c r="FBK5" s="322"/>
      <c r="FBL5" s="322"/>
      <c r="FBM5" s="322"/>
      <c r="FBN5" s="322"/>
      <c r="FBO5" s="322"/>
      <c r="FBP5" s="322"/>
      <c r="FBQ5" s="322"/>
      <c r="FBR5" s="322"/>
      <c r="FBS5" s="322"/>
      <c r="FBT5" s="322"/>
      <c r="FBU5" s="322"/>
      <c r="FBV5" s="322"/>
      <c r="FBW5" s="322"/>
      <c r="FBX5" s="322"/>
      <c r="FBY5" s="322"/>
      <c r="FBZ5" s="322"/>
      <c r="FCA5" s="322"/>
      <c r="FCB5" s="322"/>
      <c r="FCC5" s="322"/>
      <c r="FCD5" s="322"/>
      <c r="FCE5" s="322"/>
      <c r="FCF5" s="322"/>
      <c r="FCG5" s="322"/>
      <c r="FCH5" s="322"/>
      <c r="FCI5" s="322"/>
      <c r="FCJ5" s="322"/>
      <c r="FCK5" s="322"/>
      <c r="FCL5" s="322"/>
      <c r="FCM5" s="322"/>
      <c r="FCN5" s="322"/>
      <c r="FCO5" s="322"/>
      <c r="FCP5" s="322"/>
      <c r="FCQ5" s="322"/>
      <c r="FCR5" s="322"/>
      <c r="FCS5" s="322"/>
      <c r="FCT5" s="322"/>
      <c r="FCU5" s="322"/>
      <c r="FCV5" s="322"/>
      <c r="FCW5" s="322"/>
      <c r="FCX5" s="322"/>
      <c r="FCY5" s="322"/>
      <c r="FCZ5" s="322"/>
      <c r="FDA5" s="322"/>
      <c r="FDB5" s="322"/>
      <c r="FDC5" s="322"/>
      <c r="FDD5" s="322"/>
      <c r="FDE5" s="322"/>
      <c r="FDF5" s="322"/>
      <c r="FDG5" s="322"/>
      <c r="FDH5" s="322"/>
      <c r="FDI5" s="322"/>
      <c r="FDJ5" s="322"/>
      <c r="FDK5" s="322"/>
      <c r="FDL5" s="322"/>
      <c r="FDM5" s="322"/>
      <c r="FDN5" s="322"/>
      <c r="FDO5" s="322"/>
      <c r="FDP5" s="322"/>
      <c r="FDQ5" s="322"/>
      <c r="FDR5" s="322"/>
      <c r="FDS5" s="322"/>
      <c r="FDT5" s="322"/>
      <c r="FDU5" s="322"/>
      <c r="FDV5" s="322"/>
      <c r="FDW5" s="322"/>
      <c r="FDX5" s="322"/>
      <c r="FDY5" s="322"/>
      <c r="FDZ5" s="322"/>
      <c r="FEA5" s="322"/>
      <c r="FEB5" s="322"/>
      <c r="FEC5" s="322"/>
      <c r="FED5" s="322"/>
      <c r="FEE5" s="322"/>
      <c r="FEF5" s="322"/>
      <c r="FEG5" s="322"/>
      <c r="FEH5" s="322"/>
      <c r="FEI5" s="322"/>
      <c r="FEJ5" s="322"/>
      <c r="FEK5" s="322"/>
      <c r="FEL5" s="322"/>
      <c r="FEM5" s="322"/>
      <c r="FEN5" s="322"/>
      <c r="FEO5" s="322"/>
      <c r="FEP5" s="322"/>
      <c r="FEQ5" s="322"/>
      <c r="FER5" s="322"/>
      <c r="FES5" s="322"/>
      <c r="FET5" s="322"/>
      <c r="FEU5" s="322"/>
      <c r="FEV5" s="322"/>
      <c r="FEW5" s="322"/>
      <c r="FEX5" s="322"/>
      <c r="FEY5" s="322"/>
      <c r="FEZ5" s="322"/>
      <c r="FFA5" s="322"/>
      <c r="FFB5" s="322"/>
      <c r="FFC5" s="322"/>
      <c r="FFD5" s="322"/>
      <c r="FFE5" s="322"/>
      <c r="FFF5" s="322"/>
      <c r="FFG5" s="322"/>
      <c r="FFH5" s="322"/>
      <c r="FFI5" s="322"/>
      <c r="FFJ5" s="322"/>
      <c r="FFK5" s="322"/>
      <c r="FFL5" s="322"/>
      <c r="FFM5" s="322"/>
      <c r="FFN5" s="322"/>
      <c r="FFO5" s="322"/>
      <c r="FFP5" s="322"/>
      <c r="FFQ5" s="322"/>
      <c r="FFR5" s="322"/>
      <c r="FFS5" s="322"/>
      <c r="FFT5" s="322"/>
      <c r="FFU5" s="322"/>
      <c r="FFV5" s="322"/>
      <c r="FFW5" s="322"/>
      <c r="FFX5" s="322"/>
      <c r="FFY5" s="322"/>
      <c r="FFZ5" s="322"/>
      <c r="FGA5" s="322"/>
      <c r="FGB5" s="322"/>
      <c r="FGC5" s="322"/>
      <c r="FGD5" s="322"/>
      <c r="FGE5" s="322"/>
      <c r="FGF5" s="322"/>
      <c r="FGG5" s="322"/>
      <c r="FGH5" s="322"/>
      <c r="FGI5" s="322"/>
      <c r="FGJ5" s="322"/>
      <c r="FGK5" s="322"/>
      <c r="FGL5" s="322"/>
      <c r="FGM5" s="322"/>
      <c r="FGN5" s="322"/>
      <c r="FGO5" s="322"/>
      <c r="FGP5" s="322"/>
      <c r="FGQ5" s="322"/>
      <c r="FGR5" s="322"/>
      <c r="FGS5" s="322"/>
      <c r="FGT5" s="322"/>
      <c r="FGU5" s="322"/>
      <c r="FGV5" s="322"/>
      <c r="FGW5" s="322"/>
      <c r="FGX5" s="322"/>
      <c r="FGY5" s="322"/>
      <c r="FGZ5" s="322"/>
      <c r="FHA5" s="322"/>
      <c r="FHB5" s="322"/>
      <c r="FHC5" s="322"/>
      <c r="FHD5" s="322"/>
      <c r="FHE5" s="322"/>
      <c r="FHF5" s="322"/>
      <c r="FHG5" s="322"/>
      <c r="FHH5" s="322"/>
      <c r="FHI5" s="322"/>
      <c r="FHJ5" s="322"/>
      <c r="FHK5" s="322"/>
      <c r="FHL5" s="322"/>
      <c r="FHM5" s="322"/>
      <c r="FHN5" s="322"/>
      <c r="FHO5" s="322"/>
      <c r="FHP5" s="322"/>
      <c r="FHQ5" s="322"/>
      <c r="FHR5" s="322"/>
      <c r="FHS5" s="322"/>
      <c r="FHT5" s="322"/>
      <c r="FHU5" s="322"/>
      <c r="FHV5" s="322"/>
      <c r="FHW5" s="322"/>
      <c r="FHX5" s="322"/>
      <c r="FHY5" s="322"/>
      <c r="FHZ5" s="322"/>
      <c r="FIA5" s="322"/>
      <c r="FIB5" s="322"/>
      <c r="FIC5" s="322"/>
      <c r="FID5" s="322"/>
      <c r="FIE5" s="322"/>
      <c r="FIF5" s="322"/>
      <c r="FIG5" s="322"/>
      <c r="FIH5" s="322"/>
      <c r="FII5" s="322"/>
      <c r="FIJ5" s="322"/>
      <c r="FIK5" s="322"/>
      <c r="FIL5" s="322"/>
      <c r="FIM5" s="322"/>
      <c r="FIN5" s="322"/>
      <c r="FIO5" s="322"/>
      <c r="FIP5" s="322"/>
      <c r="FIQ5" s="322"/>
      <c r="FIR5" s="322"/>
      <c r="FIS5" s="322"/>
      <c r="FIT5" s="322"/>
      <c r="FIU5" s="322"/>
      <c r="FIV5" s="322"/>
      <c r="FIW5" s="322"/>
      <c r="FIX5" s="322"/>
      <c r="FIY5" s="322"/>
      <c r="FIZ5" s="322"/>
      <c r="FJA5" s="322"/>
      <c r="FJB5" s="322"/>
      <c r="FJC5" s="322"/>
      <c r="FJD5" s="322"/>
      <c r="FJE5" s="322"/>
      <c r="FJF5" s="322"/>
      <c r="FJG5" s="322"/>
      <c r="FJH5" s="322"/>
      <c r="FJI5" s="322"/>
      <c r="FJJ5" s="322"/>
      <c r="FJK5" s="322"/>
      <c r="FJL5" s="322"/>
      <c r="FJM5" s="322"/>
      <c r="FJN5" s="322"/>
      <c r="FJO5" s="322"/>
      <c r="FJP5" s="322"/>
      <c r="FJQ5" s="322"/>
      <c r="FJR5" s="322"/>
      <c r="FJS5" s="322"/>
      <c r="FJT5" s="322"/>
      <c r="FJU5" s="322"/>
      <c r="FJV5" s="322"/>
      <c r="FJW5" s="322"/>
      <c r="FJX5" s="322"/>
      <c r="FJY5" s="322"/>
      <c r="FJZ5" s="322"/>
      <c r="FKA5" s="322"/>
      <c r="FKB5" s="322"/>
      <c r="FKC5" s="322"/>
      <c r="FKD5" s="322"/>
      <c r="FKE5" s="322"/>
      <c r="FKF5" s="322"/>
      <c r="FKG5" s="322"/>
      <c r="FKH5" s="322"/>
      <c r="FKI5" s="322"/>
      <c r="FKJ5" s="322"/>
      <c r="FKK5" s="322"/>
      <c r="FKL5" s="322"/>
      <c r="FKM5" s="322"/>
      <c r="FKN5" s="322"/>
      <c r="FKO5" s="322"/>
      <c r="FKP5" s="322"/>
      <c r="FKQ5" s="322"/>
      <c r="FKR5" s="322"/>
      <c r="FKS5" s="322"/>
      <c r="FKT5" s="322"/>
      <c r="FKU5" s="322"/>
      <c r="FKV5" s="322"/>
      <c r="FKW5" s="322"/>
      <c r="FKX5" s="322"/>
      <c r="FKY5" s="322"/>
      <c r="FKZ5" s="322"/>
      <c r="FLA5" s="322"/>
      <c r="FLB5" s="322"/>
      <c r="FLC5" s="322"/>
      <c r="FLD5" s="322"/>
      <c r="FLE5" s="322"/>
      <c r="FLF5" s="322"/>
      <c r="FLG5" s="322"/>
      <c r="FLH5" s="322"/>
      <c r="FLI5" s="322"/>
      <c r="FLJ5" s="322"/>
      <c r="FLK5" s="322"/>
      <c r="FLL5" s="322"/>
      <c r="FLM5" s="322"/>
      <c r="FLN5" s="322"/>
      <c r="FLO5" s="322"/>
      <c r="FLP5" s="322"/>
      <c r="FLQ5" s="322"/>
      <c r="FLR5" s="322"/>
      <c r="FLS5" s="322"/>
      <c r="FLT5" s="322"/>
      <c r="FLU5" s="322"/>
      <c r="FLV5" s="322"/>
      <c r="FLW5" s="322"/>
      <c r="FLX5" s="322"/>
      <c r="FLY5" s="322"/>
      <c r="FLZ5" s="322"/>
      <c r="FMA5" s="322"/>
      <c r="FMB5" s="322"/>
      <c r="FMC5" s="322"/>
      <c r="FMD5" s="322"/>
      <c r="FME5" s="322"/>
      <c r="FMF5" s="322"/>
      <c r="FMG5" s="322"/>
      <c r="FMH5" s="322"/>
      <c r="FMI5" s="322"/>
      <c r="FMJ5" s="322"/>
      <c r="FMK5" s="322"/>
      <c r="FML5" s="322"/>
      <c r="FMM5" s="322"/>
      <c r="FMN5" s="322"/>
      <c r="FMO5" s="322"/>
      <c r="FMP5" s="322"/>
      <c r="FMQ5" s="322"/>
      <c r="FMR5" s="322"/>
      <c r="FMS5" s="322"/>
      <c r="FMT5" s="322"/>
      <c r="FMU5" s="322"/>
      <c r="FMV5" s="322"/>
      <c r="FMW5" s="322"/>
      <c r="FMX5" s="322"/>
      <c r="FMY5" s="322"/>
      <c r="FMZ5" s="322"/>
      <c r="FNA5" s="322"/>
      <c r="FNB5" s="322"/>
      <c r="FNC5" s="322"/>
      <c r="FND5" s="322"/>
      <c r="FNE5" s="322"/>
      <c r="FNF5" s="322"/>
      <c r="FNG5" s="322"/>
      <c r="FNH5" s="322"/>
      <c r="FNI5" s="322"/>
      <c r="FNJ5" s="322"/>
      <c r="FNK5" s="322"/>
      <c r="FNL5" s="322"/>
      <c r="FNM5" s="322"/>
      <c r="FNN5" s="322"/>
      <c r="FNO5" s="322"/>
      <c r="FNP5" s="322"/>
      <c r="FNQ5" s="322"/>
      <c r="FNR5" s="322"/>
      <c r="FNS5" s="322"/>
      <c r="FNT5" s="322"/>
      <c r="FNU5" s="322"/>
      <c r="FNV5" s="322"/>
      <c r="FNW5" s="322"/>
      <c r="FNX5" s="322"/>
      <c r="FNY5" s="322"/>
      <c r="FNZ5" s="322"/>
      <c r="FOA5" s="322"/>
      <c r="FOB5" s="322"/>
      <c r="FOC5" s="322"/>
      <c r="FOD5" s="322"/>
      <c r="FOE5" s="322"/>
      <c r="FOF5" s="322"/>
      <c r="FOG5" s="322"/>
      <c r="FOH5" s="322"/>
      <c r="FOI5" s="322"/>
      <c r="FOJ5" s="322"/>
      <c r="FOK5" s="322"/>
      <c r="FOL5" s="322"/>
      <c r="FOM5" s="322"/>
      <c r="FON5" s="322"/>
      <c r="FOO5" s="322"/>
      <c r="FOP5" s="322"/>
      <c r="FOQ5" s="322"/>
      <c r="FOR5" s="322"/>
      <c r="FOS5" s="322"/>
      <c r="FOT5" s="322"/>
      <c r="FOU5" s="322"/>
      <c r="FOV5" s="322"/>
      <c r="FOW5" s="322"/>
      <c r="FOX5" s="322"/>
      <c r="FOY5" s="322"/>
      <c r="FOZ5" s="322"/>
      <c r="FPA5" s="322"/>
      <c r="FPB5" s="322"/>
      <c r="FPC5" s="322"/>
      <c r="FPD5" s="322"/>
      <c r="FPE5" s="322"/>
      <c r="FPF5" s="322"/>
      <c r="FPG5" s="322"/>
      <c r="FPH5" s="322"/>
      <c r="FPI5" s="322"/>
      <c r="FPJ5" s="322"/>
      <c r="FPK5" s="322"/>
      <c r="FPL5" s="322"/>
      <c r="FPM5" s="322"/>
      <c r="FPN5" s="322"/>
      <c r="FPO5" s="322"/>
      <c r="FPP5" s="322"/>
      <c r="FPQ5" s="322"/>
      <c r="FPR5" s="322"/>
      <c r="FPS5" s="322"/>
      <c r="FPT5" s="322"/>
      <c r="FPU5" s="322"/>
      <c r="FPV5" s="322"/>
      <c r="FPW5" s="322"/>
      <c r="FPX5" s="322"/>
      <c r="FPY5" s="322"/>
      <c r="FPZ5" s="322"/>
      <c r="FQA5" s="322"/>
      <c r="FQB5" s="322"/>
      <c r="FQC5" s="322"/>
      <c r="FQD5" s="322"/>
      <c r="FQE5" s="322"/>
      <c r="FQF5" s="322"/>
      <c r="FQG5" s="322"/>
      <c r="FQH5" s="322"/>
      <c r="FQI5" s="322"/>
      <c r="FQJ5" s="322"/>
      <c r="FQK5" s="322"/>
      <c r="FQL5" s="322"/>
      <c r="FQM5" s="322"/>
      <c r="FQN5" s="322"/>
      <c r="FQO5" s="322"/>
      <c r="FQP5" s="322"/>
      <c r="FQQ5" s="322"/>
      <c r="FQR5" s="322"/>
      <c r="FQS5" s="322"/>
      <c r="FQT5" s="322"/>
      <c r="FQU5" s="322"/>
      <c r="FQV5" s="322"/>
      <c r="FQW5" s="322"/>
      <c r="FQX5" s="322"/>
      <c r="FQY5" s="322"/>
      <c r="FQZ5" s="322"/>
      <c r="FRA5" s="322"/>
      <c r="FRB5" s="322"/>
      <c r="FRC5" s="322"/>
      <c r="FRD5" s="322"/>
      <c r="FRE5" s="322"/>
      <c r="FRF5" s="322"/>
      <c r="FRG5" s="322"/>
      <c r="FRH5" s="322"/>
      <c r="FRI5" s="322"/>
      <c r="FRJ5" s="322"/>
      <c r="FRK5" s="322"/>
      <c r="FRL5" s="322"/>
      <c r="FRM5" s="322"/>
      <c r="FRN5" s="322"/>
      <c r="FRO5" s="322"/>
      <c r="FRP5" s="322"/>
      <c r="FRQ5" s="322"/>
      <c r="FRR5" s="322"/>
      <c r="FRS5" s="322"/>
      <c r="FRT5" s="322"/>
      <c r="FRU5" s="322"/>
      <c r="FRV5" s="322"/>
      <c r="FRW5" s="322"/>
      <c r="FRX5" s="322"/>
      <c r="FRY5" s="322"/>
      <c r="FRZ5" s="322"/>
      <c r="FSA5" s="322"/>
      <c r="FSB5" s="322"/>
      <c r="FSC5" s="322"/>
      <c r="FSD5" s="322"/>
      <c r="FSE5" s="322"/>
      <c r="FSF5" s="322"/>
      <c r="FSG5" s="322"/>
      <c r="FSH5" s="322"/>
      <c r="FSI5" s="322"/>
      <c r="FSJ5" s="322"/>
      <c r="FSK5" s="322"/>
      <c r="FSL5" s="322"/>
      <c r="FSM5" s="322"/>
      <c r="FSN5" s="322"/>
      <c r="FSO5" s="322"/>
      <c r="FSP5" s="322"/>
      <c r="FSQ5" s="322"/>
      <c r="FSR5" s="322"/>
      <c r="FSS5" s="322"/>
      <c r="FST5" s="322"/>
      <c r="FSU5" s="322"/>
      <c r="FSV5" s="322"/>
      <c r="FSW5" s="322"/>
      <c r="FSX5" s="322"/>
      <c r="FSY5" s="322"/>
      <c r="FSZ5" s="322"/>
      <c r="FTA5" s="322"/>
      <c r="FTB5" s="322"/>
      <c r="FTC5" s="322"/>
      <c r="FTD5" s="322"/>
      <c r="FTE5" s="322"/>
      <c r="FTF5" s="322"/>
      <c r="FTG5" s="322"/>
      <c r="FTH5" s="322"/>
      <c r="FTI5" s="322"/>
      <c r="FTJ5" s="322"/>
      <c r="FTK5" s="322"/>
      <c r="FTL5" s="322"/>
      <c r="FTM5" s="322"/>
      <c r="FTN5" s="322"/>
      <c r="FTO5" s="322"/>
      <c r="FTP5" s="322"/>
      <c r="FTQ5" s="322"/>
      <c r="FTR5" s="322"/>
      <c r="FTS5" s="322"/>
      <c r="FTT5" s="322"/>
      <c r="FTU5" s="322"/>
      <c r="FTV5" s="322"/>
      <c r="FTW5" s="322"/>
      <c r="FTX5" s="322"/>
      <c r="FTY5" s="322"/>
      <c r="FTZ5" s="322"/>
      <c r="FUA5" s="322"/>
      <c r="FUB5" s="322"/>
      <c r="FUC5" s="322"/>
      <c r="FUD5" s="322"/>
      <c r="FUE5" s="322"/>
      <c r="FUF5" s="322"/>
      <c r="FUG5" s="322"/>
      <c r="FUH5" s="322"/>
      <c r="FUI5" s="322"/>
      <c r="FUJ5" s="322"/>
      <c r="FUK5" s="322"/>
      <c r="FUL5" s="322"/>
      <c r="FUM5" s="322"/>
      <c r="FUN5" s="322"/>
      <c r="FUO5" s="322"/>
      <c r="FUP5" s="322"/>
      <c r="FUQ5" s="322"/>
      <c r="FUR5" s="322"/>
      <c r="FUS5" s="322"/>
      <c r="FUT5" s="322"/>
      <c r="FUU5" s="322"/>
      <c r="FUV5" s="322"/>
      <c r="FUW5" s="322"/>
      <c r="FUX5" s="322"/>
      <c r="FUY5" s="322"/>
      <c r="FUZ5" s="322"/>
      <c r="FVA5" s="322"/>
      <c r="FVB5" s="322"/>
      <c r="FVC5" s="322"/>
      <c r="FVD5" s="322"/>
      <c r="FVE5" s="322"/>
      <c r="FVF5" s="322"/>
      <c r="FVG5" s="322"/>
      <c r="FVH5" s="322"/>
      <c r="FVI5" s="322"/>
      <c r="FVJ5" s="322"/>
      <c r="FVK5" s="322"/>
      <c r="FVL5" s="322"/>
      <c r="FVM5" s="322"/>
      <c r="FVN5" s="322"/>
      <c r="FVO5" s="322"/>
      <c r="FVP5" s="322"/>
      <c r="FVQ5" s="322"/>
      <c r="FVR5" s="322"/>
      <c r="FVS5" s="322"/>
      <c r="FVT5" s="322"/>
      <c r="FVU5" s="322"/>
      <c r="FVV5" s="322"/>
      <c r="FVW5" s="322"/>
      <c r="FVX5" s="322"/>
      <c r="FVY5" s="322"/>
      <c r="FVZ5" s="322"/>
      <c r="FWA5" s="322"/>
      <c r="FWB5" s="322"/>
      <c r="FWC5" s="322"/>
      <c r="FWD5" s="322"/>
      <c r="FWE5" s="322"/>
      <c r="FWF5" s="322"/>
      <c r="FWG5" s="322"/>
      <c r="FWH5" s="322"/>
      <c r="FWI5" s="322"/>
      <c r="FWJ5" s="322"/>
      <c r="FWK5" s="322"/>
      <c r="FWL5" s="322"/>
      <c r="FWM5" s="322"/>
      <c r="FWN5" s="322"/>
      <c r="FWO5" s="322"/>
      <c r="FWP5" s="322"/>
      <c r="FWQ5" s="322"/>
      <c r="FWR5" s="322"/>
      <c r="FWS5" s="322"/>
      <c r="FWT5" s="322"/>
      <c r="FWU5" s="322"/>
      <c r="FWV5" s="322"/>
      <c r="FWW5" s="322"/>
      <c r="FWX5" s="322"/>
      <c r="FWY5" s="322"/>
      <c r="FWZ5" s="322"/>
      <c r="FXA5" s="322"/>
      <c r="FXB5" s="322"/>
      <c r="FXC5" s="322"/>
      <c r="FXD5" s="322"/>
      <c r="FXE5" s="322"/>
      <c r="FXF5" s="322"/>
      <c r="FXG5" s="322"/>
      <c r="FXH5" s="322"/>
      <c r="FXI5" s="322"/>
      <c r="FXJ5" s="322"/>
      <c r="FXK5" s="322"/>
      <c r="FXL5" s="322"/>
      <c r="FXM5" s="322"/>
      <c r="FXN5" s="322"/>
      <c r="FXO5" s="322"/>
      <c r="FXP5" s="322"/>
      <c r="FXQ5" s="322"/>
      <c r="FXR5" s="322"/>
      <c r="FXS5" s="322"/>
      <c r="FXT5" s="322"/>
      <c r="FXU5" s="322"/>
      <c r="FXV5" s="322"/>
      <c r="FXW5" s="322"/>
      <c r="FXX5" s="322"/>
      <c r="FXY5" s="322"/>
      <c r="FXZ5" s="322"/>
      <c r="FYA5" s="322"/>
      <c r="FYB5" s="322"/>
      <c r="FYC5" s="322"/>
      <c r="FYD5" s="322"/>
      <c r="FYE5" s="322"/>
      <c r="FYF5" s="322"/>
      <c r="FYG5" s="322"/>
      <c r="FYH5" s="322"/>
      <c r="FYI5" s="322"/>
      <c r="FYJ5" s="322"/>
      <c r="FYK5" s="322"/>
      <c r="FYL5" s="322"/>
      <c r="FYM5" s="322"/>
      <c r="FYN5" s="322"/>
      <c r="FYO5" s="322"/>
      <c r="FYP5" s="322"/>
      <c r="FYQ5" s="322"/>
      <c r="FYR5" s="322"/>
      <c r="FYS5" s="322"/>
      <c r="FYT5" s="322"/>
      <c r="FYU5" s="322"/>
      <c r="FYV5" s="322"/>
      <c r="FYW5" s="322"/>
      <c r="FYX5" s="322"/>
      <c r="FYY5" s="322"/>
      <c r="FYZ5" s="322"/>
      <c r="FZA5" s="322"/>
      <c r="FZB5" s="322"/>
      <c r="FZC5" s="322"/>
      <c r="FZD5" s="322"/>
      <c r="FZE5" s="322"/>
      <c r="FZF5" s="322"/>
      <c r="FZG5" s="322"/>
      <c r="FZH5" s="322"/>
      <c r="FZI5" s="322"/>
      <c r="FZJ5" s="322"/>
      <c r="FZK5" s="322"/>
      <c r="FZL5" s="322"/>
      <c r="FZM5" s="322"/>
      <c r="FZN5" s="322"/>
      <c r="FZO5" s="322"/>
      <c r="FZP5" s="322"/>
      <c r="FZQ5" s="322"/>
      <c r="FZR5" s="322"/>
      <c r="FZS5" s="322"/>
      <c r="FZT5" s="322"/>
      <c r="FZU5" s="322"/>
      <c r="FZV5" s="322"/>
      <c r="FZW5" s="322"/>
      <c r="FZX5" s="322"/>
      <c r="FZY5" s="322"/>
      <c r="FZZ5" s="322"/>
      <c r="GAA5" s="322"/>
      <c r="GAB5" s="322"/>
      <c r="GAC5" s="322"/>
      <c r="GAD5" s="322"/>
      <c r="GAE5" s="322"/>
      <c r="GAF5" s="322"/>
      <c r="GAG5" s="322"/>
      <c r="GAH5" s="322"/>
      <c r="GAI5" s="322"/>
      <c r="GAJ5" s="322"/>
      <c r="GAK5" s="322"/>
      <c r="GAL5" s="322"/>
      <c r="GAM5" s="322"/>
      <c r="GAN5" s="322"/>
      <c r="GAO5" s="322"/>
      <c r="GAP5" s="322"/>
      <c r="GAQ5" s="322"/>
      <c r="GAR5" s="322"/>
      <c r="GAS5" s="322"/>
      <c r="GAT5" s="322"/>
      <c r="GAU5" s="322"/>
      <c r="GAV5" s="322"/>
      <c r="GAW5" s="322"/>
      <c r="GAX5" s="322"/>
      <c r="GAY5" s="322"/>
      <c r="GAZ5" s="322"/>
      <c r="GBA5" s="322"/>
      <c r="GBB5" s="322"/>
      <c r="GBC5" s="322"/>
      <c r="GBD5" s="322"/>
      <c r="GBE5" s="322"/>
      <c r="GBF5" s="322"/>
      <c r="GBG5" s="322"/>
      <c r="GBH5" s="322"/>
      <c r="GBI5" s="322"/>
      <c r="GBJ5" s="322"/>
      <c r="GBK5" s="322"/>
      <c r="GBL5" s="322"/>
      <c r="GBM5" s="322"/>
      <c r="GBN5" s="322"/>
      <c r="GBO5" s="322"/>
      <c r="GBP5" s="322"/>
      <c r="GBQ5" s="322"/>
      <c r="GBR5" s="322"/>
      <c r="GBS5" s="322"/>
      <c r="GBT5" s="322"/>
      <c r="GBU5" s="322"/>
      <c r="GBV5" s="322"/>
      <c r="GBW5" s="322"/>
      <c r="GBX5" s="322"/>
      <c r="GBY5" s="322"/>
      <c r="GBZ5" s="322"/>
      <c r="GCA5" s="322"/>
      <c r="GCB5" s="322"/>
      <c r="GCC5" s="322"/>
      <c r="GCD5" s="322"/>
      <c r="GCE5" s="322"/>
      <c r="GCF5" s="322"/>
      <c r="GCG5" s="322"/>
      <c r="GCH5" s="322"/>
      <c r="GCI5" s="322"/>
      <c r="GCJ5" s="322"/>
      <c r="GCK5" s="322"/>
      <c r="GCL5" s="322"/>
      <c r="GCM5" s="322"/>
      <c r="GCN5" s="322"/>
      <c r="GCO5" s="322"/>
      <c r="GCP5" s="322"/>
      <c r="GCQ5" s="322"/>
      <c r="GCR5" s="322"/>
      <c r="GCS5" s="322"/>
      <c r="GCT5" s="322"/>
      <c r="GCU5" s="322"/>
      <c r="GCV5" s="322"/>
      <c r="GCW5" s="322"/>
      <c r="GCX5" s="322"/>
      <c r="GCY5" s="322"/>
      <c r="GCZ5" s="322"/>
      <c r="GDA5" s="322"/>
      <c r="GDB5" s="322"/>
      <c r="GDC5" s="322"/>
      <c r="GDD5" s="322"/>
      <c r="GDE5" s="322"/>
      <c r="GDF5" s="322"/>
      <c r="GDG5" s="322"/>
      <c r="GDH5" s="322"/>
      <c r="GDI5" s="322"/>
      <c r="GDJ5" s="322"/>
      <c r="GDK5" s="322"/>
      <c r="GDL5" s="322"/>
      <c r="GDM5" s="322"/>
      <c r="GDN5" s="322"/>
      <c r="GDO5" s="322"/>
      <c r="GDP5" s="322"/>
      <c r="GDQ5" s="322"/>
      <c r="GDR5" s="322"/>
      <c r="GDS5" s="322"/>
      <c r="GDT5" s="322"/>
      <c r="GDU5" s="322"/>
      <c r="GDV5" s="322"/>
      <c r="GDW5" s="322"/>
      <c r="GDX5" s="322"/>
      <c r="GDY5" s="322"/>
      <c r="GDZ5" s="322"/>
      <c r="GEA5" s="322"/>
      <c r="GEB5" s="322"/>
      <c r="GEC5" s="322"/>
      <c r="GED5" s="322"/>
      <c r="GEE5" s="322"/>
      <c r="GEF5" s="322"/>
      <c r="GEG5" s="322"/>
      <c r="GEH5" s="322"/>
      <c r="GEI5" s="322"/>
      <c r="GEJ5" s="322"/>
      <c r="GEK5" s="322"/>
      <c r="GEL5" s="322"/>
      <c r="GEM5" s="322"/>
      <c r="GEN5" s="322"/>
      <c r="GEO5" s="322"/>
      <c r="GEP5" s="322"/>
      <c r="GEQ5" s="322"/>
      <c r="GER5" s="322"/>
      <c r="GES5" s="322"/>
      <c r="GET5" s="322"/>
      <c r="GEU5" s="322"/>
      <c r="GEV5" s="322"/>
      <c r="GEW5" s="322"/>
      <c r="GEX5" s="322"/>
      <c r="GEY5" s="322"/>
      <c r="GEZ5" s="322"/>
      <c r="GFA5" s="322"/>
      <c r="GFB5" s="322"/>
      <c r="GFC5" s="322"/>
      <c r="GFD5" s="322"/>
      <c r="GFE5" s="322"/>
      <c r="GFF5" s="322"/>
      <c r="GFG5" s="322"/>
      <c r="GFH5" s="322"/>
      <c r="GFI5" s="322"/>
      <c r="GFJ5" s="322"/>
      <c r="GFK5" s="322"/>
      <c r="GFL5" s="322"/>
      <c r="GFM5" s="322"/>
      <c r="GFN5" s="322"/>
      <c r="GFO5" s="322"/>
      <c r="GFP5" s="322"/>
      <c r="GFQ5" s="322"/>
      <c r="GFR5" s="322"/>
      <c r="GFS5" s="322"/>
      <c r="GFT5" s="322"/>
      <c r="GFU5" s="322"/>
      <c r="GFV5" s="322"/>
      <c r="GFW5" s="322"/>
      <c r="GFX5" s="322"/>
      <c r="GFY5" s="322"/>
      <c r="GFZ5" s="322"/>
      <c r="GGA5" s="322"/>
      <c r="GGB5" s="322"/>
      <c r="GGC5" s="322"/>
      <c r="GGD5" s="322"/>
      <c r="GGE5" s="322"/>
      <c r="GGF5" s="322"/>
      <c r="GGG5" s="322"/>
      <c r="GGH5" s="322"/>
      <c r="GGI5" s="322"/>
      <c r="GGJ5" s="322"/>
      <c r="GGK5" s="322"/>
      <c r="GGL5" s="322"/>
      <c r="GGM5" s="322"/>
      <c r="GGN5" s="322"/>
      <c r="GGO5" s="322"/>
      <c r="GGP5" s="322"/>
      <c r="GGQ5" s="322"/>
      <c r="GGR5" s="322"/>
      <c r="GGS5" s="322"/>
      <c r="GGT5" s="322"/>
      <c r="GGU5" s="322"/>
      <c r="GGV5" s="322"/>
      <c r="GGW5" s="322"/>
      <c r="GGX5" s="322"/>
      <c r="GGY5" s="322"/>
      <c r="GGZ5" s="322"/>
      <c r="GHA5" s="322"/>
      <c r="GHB5" s="322"/>
      <c r="GHC5" s="322"/>
      <c r="GHD5" s="322"/>
      <c r="GHE5" s="322"/>
      <c r="GHF5" s="322"/>
      <c r="GHG5" s="322"/>
      <c r="GHH5" s="322"/>
      <c r="GHI5" s="322"/>
      <c r="GHJ5" s="322"/>
      <c r="GHK5" s="322"/>
      <c r="GHL5" s="322"/>
      <c r="GHM5" s="322"/>
      <c r="GHN5" s="322"/>
      <c r="GHO5" s="322"/>
      <c r="GHP5" s="322"/>
      <c r="GHQ5" s="322"/>
      <c r="GHR5" s="322"/>
      <c r="GHS5" s="322"/>
      <c r="GHT5" s="322"/>
      <c r="GHU5" s="322"/>
      <c r="GHV5" s="322"/>
      <c r="GHW5" s="322"/>
      <c r="GHX5" s="322"/>
      <c r="GHY5" s="322"/>
      <c r="GHZ5" s="322"/>
      <c r="GIA5" s="322"/>
      <c r="GIB5" s="322"/>
      <c r="GIC5" s="322"/>
      <c r="GID5" s="322"/>
      <c r="GIE5" s="322"/>
      <c r="GIF5" s="322"/>
      <c r="GIG5" s="322"/>
      <c r="GIH5" s="322"/>
      <c r="GII5" s="322"/>
      <c r="GIJ5" s="322"/>
      <c r="GIK5" s="322"/>
      <c r="GIL5" s="322"/>
      <c r="GIM5" s="322"/>
      <c r="GIN5" s="322"/>
      <c r="GIO5" s="322"/>
      <c r="GIP5" s="322"/>
      <c r="GIQ5" s="322"/>
      <c r="GIR5" s="322"/>
      <c r="GIS5" s="322"/>
      <c r="GIT5" s="322"/>
      <c r="GIU5" s="322"/>
      <c r="GIV5" s="322"/>
      <c r="GIW5" s="322"/>
      <c r="GIX5" s="322"/>
      <c r="GIY5" s="322"/>
      <c r="GIZ5" s="322"/>
      <c r="GJA5" s="322"/>
      <c r="GJB5" s="322"/>
      <c r="GJC5" s="322"/>
      <c r="GJD5" s="322"/>
      <c r="GJE5" s="322"/>
      <c r="GJF5" s="322"/>
      <c r="GJG5" s="322"/>
      <c r="GJH5" s="322"/>
      <c r="GJI5" s="322"/>
      <c r="GJJ5" s="322"/>
      <c r="GJK5" s="322"/>
      <c r="GJL5" s="322"/>
      <c r="GJM5" s="322"/>
      <c r="GJN5" s="322"/>
      <c r="GJO5" s="322"/>
      <c r="GJP5" s="322"/>
      <c r="GJQ5" s="322"/>
      <c r="GJR5" s="322"/>
      <c r="GJS5" s="322"/>
      <c r="GJT5" s="322"/>
      <c r="GJU5" s="322"/>
      <c r="GJV5" s="322"/>
      <c r="GJW5" s="322"/>
      <c r="GJX5" s="322"/>
      <c r="GJY5" s="322"/>
      <c r="GJZ5" s="322"/>
      <c r="GKA5" s="322"/>
      <c r="GKB5" s="322"/>
      <c r="GKC5" s="322"/>
      <c r="GKD5" s="322"/>
      <c r="GKE5" s="322"/>
      <c r="GKF5" s="322"/>
      <c r="GKG5" s="322"/>
      <c r="GKH5" s="322"/>
      <c r="GKI5" s="322"/>
      <c r="GKJ5" s="322"/>
      <c r="GKK5" s="322"/>
      <c r="GKL5" s="322"/>
      <c r="GKM5" s="322"/>
      <c r="GKN5" s="322"/>
      <c r="GKO5" s="322"/>
      <c r="GKP5" s="322"/>
      <c r="GKQ5" s="322"/>
      <c r="GKR5" s="322"/>
      <c r="GKS5" s="322"/>
      <c r="GKT5" s="322"/>
      <c r="GKU5" s="322"/>
      <c r="GKV5" s="322"/>
      <c r="GKW5" s="322"/>
      <c r="GKX5" s="322"/>
      <c r="GKY5" s="322"/>
      <c r="GKZ5" s="322"/>
      <c r="GLA5" s="322"/>
      <c r="GLB5" s="322"/>
      <c r="GLC5" s="322"/>
      <c r="GLD5" s="322"/>
      <c r="GLE5" s="322"/>
      <c r="GLF5" s="322"/>
      <c r="GLG5" s="322"/>
      <c r="GLH5" s="322"/>
      <c r="GLI5" s="322"/>
      <c r="GLJ5" s="322"/>
      <c r="GLK5" s="322"/>
      <c r="GLL5" s="322"/>
      <c r="GLM5" s="322"/>
      <c r="GLN5" s="322"/>
      <c r="GLO5" s="322"/>
      <c r="GLP5" s="322"/>
      <c r="GLQ5" s="322"/>
      <c r="GLR5" s="322"/>
      <c r="GLS5" s="322"/>
      <c r="GLT5" s="322"/>
      <c r="GLU5" s="322"/>
      <c r="GLV5" s="322"/>
      <c r="GLW5" s="322"/>
      <c r="GLX5" s="322"/>
      <c r="GLY5" s="322"/>
      <c r="GLZ5" s="322"/>
      <c r="GMA5" s="322"/>
      <c r="GMB5" s="322"/>
      <c r="GMC5" s="322"/>
      <c r="GMD5" s="322"/>
      <c r="GME5" s="322"/>
      <c r="GMF5" s="322"/>
      <c r="GMG5" s="322"/>
      <c r="GMH5" s="322"/>
      <c r="GMI5" s="322"/>
      <c r="GMJ5" s="322"/>
      <c r="GMK5" s="322"/>
      <c r="GML5" s="322"/>
      <c r="GMM5" s="322"/>
      <c r="GMN5" s="322"/>
      <c r="GMO5" s="322"/>
      <c r="GMP5" s="322"/>
      <c r="GMQ5" s="322"/>
      <c r="GMR5" s="322"/>
      <c r="GMS5" s="322"/>
      <c r="GMT5" s="322"/>
      <c r="GMU5" s="322"/>
      <c r="GMV5" s="322"/>
      <c r="GMW5" s="322"/>
      <c r="GMX5" s="322"/>
      <c r="GMY5" s="322"/>
      <c r="GMZ5" s="322"/>
      <c r="GNA5" s="322"/>
      <c r="GNB5" s="322"/>
      <c r="GNC5" s="322"/>
      <c r="GND5" s="322"/>
      <c r="GNE5" s="322"/>
      <c r="GNF5" s="322"/>
      <c r="GNG5" s="322"/>
      <c r="GNH5" s="322"/>
      <c r="GNI5" s="322"/>
      <c r="GNJ5" s="322"/>
      <c r="GNK5" s="322"/>
      <c r="GNL5" s="322"/>
      <c r="GNM5" s="322"/>
      <c r="GNN5" s="322"/>
      <c r="GNO5" s="322"/>
      <c r="GNP5" s="322"/>
      <c r="GNQ5" s="322"/>
      <c r="GNR5" s="322"/>
      <c r="GNS5" s="322"/>
      <c r="GNT5" s="322"/>
      <c r="GNU5" s="322"/>
      <c r="GNV5" s="322"/>
      <c r="GNW5" s="322"/>
      <c r="GNX5" s="322"/>
      <c r="GNY5" s="322"/>
      <c r="GNZ5" s="322"/>
      <c r="GOA5" s="322"/>
      <c r="GOB5" s="322"/>
      <c r="GOC5" s="322"/>
      <c r="GOD5" s="322"/>
      <c r="GOE5" s="322"/>
      <c r="GOF5" s="322"/>
      <c r="GOG5" s="322"/>
      <c r="GOH5" s="322"/>
      <c r="GOI5" s="322"/>
      <c r="GOJ5" s="322"/>
      <c r="GOK5" s="322"/>
      <c r="GOL5" s="322"/>
      <c r="GOM5" s="322"/>
      <c r="GON5" s="322"/>
      <c r="GOO5" s="322"/>
      <c r="GOP5" s="322"/>
      <c r="GOQ5" s="322"/>
      <c r="GOR5" s="322"/>
      <c r="GOS5" s="322"/>
      <c r="GOT5" s="322"/>
      <c r="GOU5" s="322"/>
      <c r="GOV5" s="322"/>
      <c r="GOW5" s="322"/>
      <c r="GOX5" s="322"/>
      <c r="GOY5" s="322"/>
      <c r="GOZ5" s="322"/>
      <c r="GPA5" s="322"/>
      <c r="GPB5" s="322"/>
      <c r="GPC5" s="322"/>
      <c r="GPD5" s="322"/>
      <c r="GPE5" s="322"/>
      <c r="GPF5" s="322"/>
      <c r="GPG5" s="322"/>
      <c r="GPH5" s="322"/>
      <c r="GPI5" s="322"/>
      <c r="GPJ5" s="322"/>
      <c r="GPK5" s="322"/>
      <c r="GPL5" s="322"/>
      <c r="GPM5" s="322"/>
      <c r="GPN5" s="322"/>
      <c r="GPO5" s="322"/>
      <c r="GPP5" s="322"/>
      <c r="GPQ5" s="322"/>
      <c r="GPR5" s="322"/>
      <c r="GPS5" s="322"/>
      <c r="GPT5" s="322"/>
      <c r="GPU5" s="322"/>
      <c r="GPV5" s="322"/>
      <c r="GPW5" s="322"/>
      <c r="GPX5" s="322"/>
      <c r="GPY5" s="322"/>
      <c r="GPZ5" s="322"/>
      <c r="GQA5" s="322"/>
      <c r="GQB5" s="322"/>
      <c r="GQC5" s="322"/>
      <c r="GQD5" s="322"/>
      <c r="GQE5" s="322"/>
      <c r="GQF5" s="322"/>
      <c r="GQG5" s="322"/>
      <c r="GQH5" s="322"/>
      <c r="GQI5" s="322"/>
      <c r="GQJ5" s="322"/>
      <c r="GQK5" s="322"/>
      <c r="GQL5" s="322"/>
      <c r="GQM5" s="322"/>
      <c r="GQN5" s="322"/>
      <c r="GQO5" s="322"/>
      <c r="GQP5" s="322"/>
      <c r="GQQ5" s="322"/>
      <c r="GQR5" s="322"/>
      <c r="GQS5" s="322"/>
      <c r="GQT5" s="322"/>
      <c r="GQU5" s="322"/>
      <c r="GQV5" s="322"/>
      <c r="GQW5" s="322"/>
      <c r="GQX5" s="322"/>
      <c r="GQY5" s="322"/>
      <c r="GQZ5" s="322"/>
      <c r="GRA5" s="322"/>
      <c r="GRB5" s="322"/>
      <c r="GRC5" s="322"/>
      <c r="GRD5" s="322"/>
      <c r="GRE5" s="322"/>
      <c r="GRF5" s="322"/>
      <c r="GRG5" s="322"/>
      <c r="GRH5" s="322"/>
      <c r="GRI5" s="322"/>
      <c r="GRJ5" s="322"/>
      <c r="GRK5" s="322"/>
      <c r="GRL5" s="322"/>
      <c r="GRM5" s="322"/>
      <c r="GRN5" s="322"/>
      <c r="GRO5" s="322"/>
      <c r="GRP5" s="322"/>
      <c r="GRQ5" s="322"/>
      <c r="GRR5" s="322"/>
      <c r="GRS5" s="322"/>
      <c r="GRT5" s="322"/>
      <c r="GRU5" s="322"/>
      <c r="GRV5" s="322"/>
      <c r="GRW5" s="322"/>
      <c r="GRX5" s="322"/>
      <c r="GRY5" s="322"/>
      <c r="GRZ5" s="322"/>
      <c r="GSA5" s="322"/>
      <c r="GSB5" s="322"/>
      <c r="GSC5" s="322"/>
      <c r="GSD5" s="322"/>
      <c r="GSE5" s="322"/>
      <c r="GSF5" s="322"/>
      <c r="GSG5" s="322"/>
      <c r="GSH5" s="322"/>
      <c r="GSI5" s="322"/>
      <c r="GSJ5" s="322"/>
      <c r="GSK5" s="322"/>
      <c r="GSL5" s="322"/>
      <c r="GSM5" s="322"/>
      <c r="GSN5" s="322"/>
      <c r="GSO5" s="322"/>
      <c r="GSP5" s="322"/>
      <c r="GSQ5" s="322"/>
      <c r="GSR5" s="322"/>
      <c r="GSS5" s="322"/>
      <c r="GST5" s="322"/>
      <c r="GSU5" s="322"/>
      <c r="GSV5" s="322"/>
      <c r="GSW5" s="322"/>
      <c r="GSX5" s="322"/>
      <c r="GSY5" s="322"/>
      <c r="GSZ5" s="322"/>
      <c r="GTA5" s="322"/>
      <c r="GTB5" s="322"/>
      <c r="GTC5" s="322"/>
      <c r="GTD5" s="322"/>
      <c r="GTE5" s="322"/>
      <c r="GTF5" s="322"/>
      <c r="GTG5" s="322"/>
      <c r="GTH5" s="322"/>
      <c r="GTI5" s="322"/>
      <c r="GTJ5" s="322"/>
      <c r="GTK5" s="322"/>
      <c r="GTL5" s="322"/>
      <c r="GTM5" s="322"/>
      <c r="GTN5" s="322"/>
      <c r="GTO5" s="322"/>
      <c r="GTP5" s="322"/>
      <c r="GTQ5" s="322"/>
      <c r="GTR5" s="322"/>
      <c r="GTS5" s="322"/>
      <c r="GTT5" s="322"/>
      <c r="GTU5" s="322"/>
      <c r="GTV5" s="322"/>
      <c r="GTW5" s="322"/>
      <c r="GTX5" s="322"/>
      <c r="GTY5" s="322"/>
      <c r="GTZ5" s="322"/>
      <c r="GUA5" s="322"/>
      <c r="GUB5" s="322"/>
      <c r="GUC5" s="322"/>
      <c r="GUD5" s="322"/>
      <c r="GUE5" s="322"/>
      <c r="GUF5" s="322"/>
      <c r="GUG5" s="322"/>
      <c r="GUH5" s="322"/>
      <c r="GUI5" s="322"/>
      <c r="GUJ5" s="322"/>
      <c r="GUK5" s="322"/>
      <c r="GUL5" s="322"/>
      <c r="GUM5" s="322"/>
      <c r="GUN5" s="322"/>
      <c r="GUO5" s="322"/>
      <c r="GUP5" s="322"/>
      <c r="GUQ5" s="322"/>
      <c r="GUR5" s="322"/>
      <c r="GUS5" s="322"/>
      <c r="GUT5" s="322"/>
      <c r="GUU5" s="322"/>
      <c r="GUV5" s="322"/>
      <c r="GUW5" s="322"/>
      <c r="GUX5" s="322"/>
      <c r="GUY5" s="322"/>
      <c r="GUZ5" s="322"/>
      <c r="GVA5" s="322"/>
      <c r="GVB5" s="322"/>
      <c r="GVC5" s="322"/>
      <c r="GVD5" s="322"/>
      <c r="GVE5" s="322"/>
      <c r="GVF5" s="322"/>
      <c r="GVG5" s="322"/>
      <c r="GVH5" s="322"/>
      <c r="GVI5" s="322"/>
      <c r="GVJ5" s="322"/>
      <c r="GVK5" s="322"/>
      <c r="GVL5" s="322"/>
      <c r="GVM5" s="322"/>
      <c r="GVN5" s="322"/>
      <c r="GVO5" s="322"/>
      <c r="GVP5" s="322"/>
      <c r="GVQ5" s="322"/>
      <c r="GVR5" s="322"/>
      <c r="GVS5" s="322"/>
      <c r="GVT5" s="322"/>
      <c r="GVU5" s="322"/>
      <c r="GVV5" s="322"/>
      <c r="GVW5" s="322"/>
      <c r="GVX5" s="322"/>
      <c r="GVY5" s="322"/>
      <c r="GVZ5" s="322"/>
      <c r="GWA5" s="322"/>
      <c r="GWB5" s="322"/>
      <c r="GWC5" s="322"/>
      <c r="GWD5" s="322"/>
      <c r="GWE5" s="322"/>
      <c r="GWF5" s="322"/>
      <c r="GWG5" s="322"/>
      <c r="GWH5" s="322"/>
      <c r="GWI5" s="322"/>
      <c r="GWJ5" s="322"/>
      <c r="GWK5" s="322"/>
      <c r="GWL5" s="322"/>
      <c r="GWM5" s="322"/>
      <c r="GWN5" s="322"/>
      <c r="GWO5" s="322"/>
      <c r="GWP5" s="322"/>
      <c r="GWQ5" s="322"/>
      <c r="GWR5" s="322"/>
      <c r="GWS5" s="322"/>
      <c r="GWT5" s="322"/>
      <c r="GWU5" s="322"/>
      <c r="GWV5" s="322"/>
      <c r="GWW5" s="322"/>
      <c r="GWX5" s="322"/>
      <c r="GWY5" s="322"/>
      <c r="GWZ5" s="322"/>
      <c r="GXA5" s="322"/>
      <c r="GXB5" s="322"/>
      <c r="GXC5" s="322"/>
      <c r="GXD5" s="322"/>
      <c r="GXE5" s="322"/>
      <c r="GXF5" s="322"/>
      <c r="GXG5" s="322"/>
      <c r="GXH5" s="322"/>
      <c r="GXI5" s="322"/>
      <c r="GXJ5" s="322"/>
      <c r="GXK5" s="322"/>
      <c r="GXL5" s="322"/>
      <c r="GXM5" s="322"/>
      <c r="GXN5" s="322"/>
      <c r="GXO5" s="322"/>
      <c r="GXP5" s="322"/>
      <c r="GXQ5" s="322"/>
      <c r="GXR5" s="322"/>
      <c r="GXS5" s="322"/>
      <c r="GXT5" s="322"/>
      <c r="GXU5" s="322"/>
      <c r="GXV5" s="322"/>
      <c r="GXW5" s="322"/>
      <c r="GXX5" s="322"/>
      <c r="GXY5" s="322"/>
      <c r="GXZ5" s="322"/>
      <c r="GYA5" s="322"/>
      <c r="GYB5" s="322"/>
      <c r="GYC5" s="322"/>
      <c r="GYD5" s="322"/>
      <c r="GYE5" s="322"/>
      <c r="GYF5" s="322"/>
      <c r="GYG5" s="322"/>
      <c r="GYH5" s="322"/>
      <c r="GYI5" s="322"/>
      <c r="GYJ5" s="322"/>
      <c r="GYK5" s="322"/>
      <c r="GYL5" s="322"/>
      <c r="GYM5" s="322"/>
      <c r="GYN5" s="322"/>
      <c r="GYO5" s="322"/>
      <c r="GYP5" s="322"/>
      <c r="GYQ5" s="322"/>
      <c r="GYR5" s="322"/>
      <c r="GYS5" s="322"/>
      <c r="GYT5" s="322"/>
      <c r="GYU5" s="322"/>
      <c r="GYV5" s="322"/>
      <c r="GYW5" s="322"/>
      <c r="GYX5" s="322"/>
      <c r="GYY5" s="322"/>
      <c r="GYZ5" s="322"/>
      <c r="GZA5" s="322"/>
      <c r="GZB5" s="322"/>
      <c r="GZC5" s="322"/>
      <c r="GZD5" s="322"/>
      <c r="GZE5" s="322"/>
      <c r="GZF5" s="322"/>
      <c r="GZG5" s="322"/>
      <c r="GZH5" s="322"/>
      <c r="GZI5" s="322"/>
      <c r="GZJ5" s="322"/>
      <c r="GZK5" s="322"/>
      <c r="GZL5" s="322"/>
      <c r="GZM5" s="322"/>
      <c r="GZN5" s="322"/>
      <c r="GZO5" s="322"/>
      <c r="GZP5" s="322"/>
      <c r="GZQ5" s="322"/>
      <c r="GZR5" s="322"/>
      <c r="GZS5" s="322"/>
      <c r="GZT5" s="322"/>
      <c r="GZU5" s="322"/>
      <c r="GZV5" s="322"/>
      <c r="GZW5" s="322"/>
      <c r="GZX5" s="322"/>
      <c r="GZY5" s="322"/>
      <c r="GZZ5" s="322"/>
      <c r="HAA5" s="322"/>
      <c r="HAB5" s="322"/>
      <c r="HAC5" s="322"/>
      <c r="HAD5" s="322"/>
      <c r="HAE5" s="322"/>
      <c r="HAF5" s="322"/>
      <c r="HAG5" s="322"/>
      <c r="HAH5" s="322"/>
      <c r="HAI5" s="322"/>
      <c r="HAJ5" s="322"/>
      <c r="HAK5" s="322"/>
      <c r="HAL5" s="322"/>
      <c r="HAM5" s="322"/>
      <c r="HAN5" s="322"/>
      <c r="HAO5" s="322"/>
      <c r="HAP5" s="322"/>
      <c r="HAQ5" s="322"/>
      <c r="HAR5" s="322"/>
      <c r="HAS5" s="322"/>
      <c r="HAT5" s="322"/>
      <c r="HAU5" s="322"/>
      <c r="HAV5" s="322"/>
      <c r="HAW5" s="322"/>
      <c r="HAX5" s="322"/>
      <c r="HAY5" s="322"/>
      <c r="HAZ5" s="322"/>
      <c r="HBA5" s="322"/>
      <c r="HBB5" s="322"/>
      <c r="HBC5" s="322"/>
      <c r="HBD5" s="322"/>
      <c r="HBE5" s="322"/>
      <c r="HBF5" s="322"/>
      <c r="HBG5" s="322"/>
      <c r="HBH5" s="322"/>
      <c r="HBI5" s="322"/>
      <c r="HBJ5" s="322"/>
      <c r="HBK5" s="322"/>
      <c r="HBL5" s="322"/>
      <c r="HBM5" s="322"/>
      <c r="HBN5" s="322"/>
      <c r="HBO5" s="322"/>
      <c r="HBP5" s="322"/>
      <c r="HBQ5" s="322"/>
      <c r="HBR5" s="322"/>
      <c r="HBS5" s="322"/>
      <c r="HBT5" s="322"/>
      <c r="HBU5" s="322"/>
      <c r="HBV5" s="322"/>
      <c r="HBW5" s="322"/>
      <c r="HBX5" s="322"/>
      <c r="HBY5" s="322"/>
      <c r="HBZ5" s="322"/>
      <c r="HCA5" s="322"/>
      <c r="HCB5" s="322"/>
      <c r="HCC5" s="322"/>
      <c r="HCD5" s="322"/>
      <c r="HCE5" s="322"/>
      <c r="HCF5" s="322"/>
      <c r="HCG5" s="322"/>
      <c r="HCH5" s="322"/>
      <c r="HCI5" s="322"/>
      <c r="HCJ5" s="322"/>
      <c r="HCK5" s="322"/>
      <c r="HCL5" s="322"/>
      <c r="HCM5" s="322"/>
      <c r="HCN5" s="322"/>
      <c r="HCO5" s="322"/>
      <c r="HCP5" s="322"/>
      <c r="HCQ5" s="322"/>
      <c r="HCR5" s="322"/>
      <c r="HCS5" s="322"/>
      <c r="HCT5" s="322"/>
      <c r="HCU5" s="322"/>
      <c r="HCV5" s="322"/>
      <c r="HCW5" s="322"/>
      <c r="HCX5" s="322"/>
      <c r="HCY5" s="322"/>
      <c r="HCZ5" s="322"/>
      <c r="HDA5" s="322"/>
      <c r="HDB5" s="322"/>
      <c r="HDC5" s="322"/>
      <c r="HDD5" s="322"/>
      <c r="HDE5" s="322"/>
      <c r="HDF5" s="322"/>
      <c r="HDG5" s="322"/>
      <c r="HDH5" s="322"/>
      <c r="HDI5" s="322"/>
      <c r="HDJ5" s="322"/>
      <c r="HDK5" s="322"/>
      <c r="HDL5" s="322"/>
      <c r="HDM5" s="322"/>
      <c r="HDN5" s="322"/>
      <c r="HDO5" s="322"/>
      <c r="HDP5" s="322"/>
      <c r="HDQ5" s="322"/>
      <c r="HDR5" s="322"/>
      <c r="HDS5" s="322"/>
      <c r="HDT5" s="322"/>
      <c r="HDU5" s="322"/>
      <c r="HDV5" s="322"/>
      <c r="HDW5" s="322"/>
      <c r="HDX5" s="322"/>
      <c r="HDY5" s="322"/>
      <c r="HDZ5" s="322"/>
      <c r="HEA5" s="322"/>
      <c r="HEB5" s="322"/>
      <c r="HEC5" s="322"/>
      <c r="HED5" s="322"/>
      <c r="HEE5" s="322"/>
      <c r="HEF5" s="322"/>
      <c r="HEG5" s="322"/>
      <c r="HEH5" s="322"/>
      <c r="HEI5" s="322"/>
      <c r="HEJ5" s="322"/>
      <c r="HEK5" s="322"/>
      <c r="HEL5" s="322"/>
      <c r="HEM5" s="322"/>
      <c r="HEN5" s="322"/>
      <c r="HEO5" s="322"/>
      <c r="HEP5" s="322"/>
      <c r="HEQ5" s="322"/>
      <c r="HER5" s="322"/>
      <c r="HES5" s="322"/>
      <c r="HET5" s="322"/>
      <c r="HEU5" s="322"/>
      <c r="HEV5" s="322"/>
      <c r="HEW5" s="322"/>
      <c r="HEX5" s="322"/>
      <c r="HEY5" s="322"/>
      <c r="HEZ5" s="322"/>
      <c r="HFA5" s="322"/>
      <c r="HFB5" s="322"/>
      <c r="HFC5" s="322"/>
      <c r="HFD5" s="322"/>
      <c r="HFE5" s="322"/>
      <c r="HFF5" s="322"/>
      <c r="HFG5" s="322"/>
      <c r="HFH5" s="322"/>
      <c r="HFI5" s="322"/>
      <c r="HFJ5" s="322"/>
      <c r="HFK5" s="322"/>
      <c r="HFL5" s="322"/>
      <c r="HFM5" s="322"/>
      <c r="HFN5" s="322"/>
      <c r="HFO5" s="322"/>
      <c r="HFP5" s="322"/>
      <c r="HFQ5" s="322"/>
      <c r="HFR5" s="322"/>
      <c r="HFS5" s="322"/>
      <c r="HFT5" s="322"/>
      <c r="HFU5" s="322"/>
      <c r="HFV5" s="322"/>
      <c r="HFW5" s="322"/>
      <c r="HFX5" s="322"/>
      <c r="HFY5" s="322"/>
      <c r="HFZ5" s="322"/>
      <c r="HGA5" s="322"/>
      <c r="HGB5" s="322"/>
      <c r="HGC5" s="322"/>
      <c r="HGD5" s="322"/>
      <c r="HGE5" s="322"/>
      <c r="HGF5" s="322"/>
      <c r="HGG5" s="322"/>
      <c r="HGH5" s="322"/>
      <c r="HGI5" s="322"/>
      <c r="HGJ5" s="322"/>
      <c r="HGK5" s="322"/>
      <c r="HGL5" s="322"/>
      <c r="HGM5" s="322"/>
      <c r="HGN5" s="322"/>
      <c r="HGO5" s="322"/>
      <c r="HGP5" s="322"/>
      <c r="HGQ5" s="322"/>
      <c r="HGR5" s="322"/>
      <c r="HGS5" s="322"/>
      <c r="HGT5" s="322"/>
      <c r="HGU5" s="322"/>
      <c r="HGV5" s="322"/>
      <c r="HGW5" s="322"/>
      <c r="HGX5" s="322"/>
      <c r="HGY5" s="322"/>
      <c r="HGZ5" s="322"/>
      <c r="HHA5" s="322"/>
      <c r="HHB5" s="322"/>
      <c r="HHC5" s="322"/>
      <c r="HHD5" s="322"/>
      <c r="HHE5" s="322"/>
      <c r="HHF5" s="322"/>
      <c r="HHG5" s="322"/>
      <c r="HHH5" s="322"/>
      <c r="HHI5" s="322"/>
      <c r="HHJ5" s="322"/>
      <c r="HHK5" s="322"/>
      <c r="HHL5" s="322"/>
      <c r="HHM5" s="322"/>
      <c r="HHN5" s="322"/>
      <c r="HHO5" s="322"/>
      <c r="HHP5" s="322"/>
      <c r="HHQ5" s="322"/>
      <c r="HHR5" s="322"/>
      <c r="HHS5" s="322"/>
      <c r="HHT5" s="322"/>
      <c r="HHU5" s="322"/>
      <c r="HHV5" s="322"/>
      <c r="HHW5" s="322"/>
      <c r="HHX5" s="322"/>
      <c r="HHY5" s="322"/>
      <c r="HHZ5" s="322"/>
      <c r="HIA5" s="322"/>
      <c r="HIB5" s="322"/>
      <c r="HIC5" s="322"/>
      <c r="HID5" s="322"/>
      <c r="HIE5" s="322"/>
      <c r="HIF5" s="322"/>
      <c r="HIG5" s="322"/>
      <c r="HIH5" s="322"/>
      <c r="HII5" s="322"/>
      <c r="HIJ5" s="322"/>
      <c r="HIK5" s="322"/>
      <c r="HIL5" s="322"/>
      <c r="HIM5" s="322"/>
      <c r="HIN5" s="322"/>
      <c r="HIO5" s="322"/>
      <c r="HIP5" s="322"/>
      <c r="HIQ5" s="322"/>
      <c r="HIR5" s="322"/>
      <c r="HIS5" s="322"/>
      <c r="HIT5" s="322"/>
      <c r="HIU5" s="322"/>
      <c r="HIV5" s="322"/>
      <c r="HIW5" s="322"/>
      <c r="HIX5" s="322"/>
      <c r="HIY5" s="322"/>
      <c r="HIZ5" s="322"/>
      <c r="HJA5" s="322"/>
      <c r="HJB5" s="322"/>
      <c r="HJC5" s="322"/>
      <c r="HJD5" s="322"/>
      <c r="HJE5" s="322"/>
      <c r="HJF5" s="322"/>
      <c r="HJG5" s="322"/>
      <c r="HJH5" s="322"/>
      <c r="HJI5" s="322"/>
      <c r="HJJ5" s="322"/>
      <c r="HJK5" s="322"/>
      <c r="HJL5" s="322"/>
      <c r="HJM5" s="322"/>
      <c r="HJN5" s="322"/>
      <c r="HJO5" s="322"/>
      <c r="HJP5" s="322"/>
      <c r="HJQ5" s="322"/>
      <c r="HJR5" s="322"/>
      <c r="HJS5" s="322"/>
      <c r="HJT5" s="322"/>
      <c r="HJU5" s="322"/>
      <c r="HJV5" s="322"/>
      <c r="HJW5" s="322"/>
      <c r="HJX5" s="322"/>
      <c r="HJY5" s="322"/>
      <c r="HJZ5" s="322"/>
      <c r="HKA5" s="322"/>
      <c r="HKB5" s="322"/>
      <c r="HKC5" s="322"/>
      <c r="HKD5" s="322"/>
      <c r="HKE5" s="322"/>
      <c r="HKF5" s="322"/>
      <c r="HKG5" s="322"/>
      <c r="HKH5" s="322"/>
      <c r="HKI5" s="322"/>
      <c r="HKJ5" s="322"/>
      <c r="HKK5" s="322"/>
      <c r="HKL5" s="322"/>
      <c r="HKM5" s="322"/>
      <c r="HKN5" s="322"/>
      <c r="HKO5" s="322"/>
      <c r="HKP5" s="322"/>
      <c r="HKQ5" s="322"/>
      <c r="HKR5" s="322"/>
      <c r="HKS5" s="322"/>
      <c r="HKT5" s="322"/>
      <c r="HKU5" s="322"/>
      <c r="HKV5" s="322"/>
      <c r="HKW5" s="322"/>
      <c r="HKX5" s="322"/>
      <c r="HKY5" s="322"/>
      <c r="HKZ5" s="322"/>
      <c r="HLA5" s="322"/>
      <c r="HLB5" s="322"/>
      <c r="HLC5" s="322"/>
      <c r="HLD5" s="322"/>
      <c r="HLE5" s="322"/>
      <c r="HLF5" s="322"/>
      <c r="HLG5" s="322"/>
      <c r="HLH5" s="322"/>
      <c r="HLI5" s="322"/>
      <c r="HLJ5" s="322"/>
      <c r="HLK5" s="322"/>
      <c r="HLL5" s="322"/>
      <c r="HLM5" s="322"/>
      <c r="HLN5" s="322"/>
      <c r="HLO5" s="322"/>
      <c r="HLP5" s="322"/>
      <c r="HLQ5" s="322"/>
      <c r="HLR5" s="322"/>
      <c r="HLS5" s="322"/>
      <c r="HLT5" s="322"/>
      <c r="HLU5" s="322"/>
      <c r="HLV5" s="322"/>
      <c r="HLW5" s="322"/>
      <c r="HLX5" s="322"/>
      <c r="HLY5" s="322"/>
      <c r="HLZ5" s="322"/>
      <c r="HMA5" s="322"/>
      <c r="HMB5" s="322"/>
      <c r="HMC5" s="322"/>
      <c r="HMD5" s="322"/>
      <c r="HME5" s="322"/>
      <c r="HMF5" s="322"/>
      <c r="HMG5" s="322"/>
      <c r="HMH5" s="322"/>
      <c r="HMI5" s="322"/>
      <c r="HMJ5" s="322"/>
      <c r="HMK5" s="322"/>
      <c r="HML5" s="322"/>
      <c r="HMM5" s="322"/>
      <c r="HMN5" s="322"/>
      <c r="HMO5" s="322"/>
      <c r="HMP5" s="322"/>
      <c r="HMQ5" s="322"/>
      <c r="HMR5" s="322"/>
      <c r="HMS5" s="322"/>
      <c r="HMT5" s="322"/>
      <c r="HMU5" s="322"/>
      <c r="HMV5" s="322"/>
      <c r="HMW5" s="322"/>
      <c r="HMX5" s="322"/>
      <c r="HMY5" s="322"/>
      <c r="HMZ5" s="322"/>
      <c r="HNA5" s="322"/>
      <c r="HNB5" s="322"/>
      <c r="HNC5" s="322"/>
      <c r="HND5" s="322"/>
      <c r="HNE5" s="322"/>
      <c r="HNF5" s="322"/>
      <c r="HNG5" s="322"/>
      <c r="HNH5" s="322"/>
      <c r="HNI5" s="322"/>
      <c r="HNJ5" s="322"/>
      <c r="HNK5" s="322"/>
      <c r="HNL5" s="322"/>
      <c r="HNM5" s="322"/>
      <c r="HNN5" s="322"/>
      <c r="HNO5" s="322"/>
      <c r="HNP5" s="322"/>
      <c r="HNQ5" s="322"/>
      <c r="HNR5" s="322"/>
      <c r="HNS5" s="322"/>
      <c r="HNT5" s="322"/>
      <c r="HNU5" s="322"/>
      <c r="HNV5" s="322"/>
      <c r="HNW5" s="322"/>
      <c r="HNX5" s="322"/>
      <c r="HNY5" s="322"/>
      <c r="HNZ5" s="322"/>
      <c r="HOA5" s="322"/>
      <c r="HOB5" s="322"/>
      <c r="HOC5" s="322"/>
      <c r="HOD5" s="322"/>
      <c r="HOE5" s="322"/>
      <c r="HOF5" s="322"/>
      <c r="HOG5" s="322"/>
      <c r="HOH5" s="322"/>
      <c r="HOI5" s="322"/>
      <c r="HOJ5" s="322"/>
      <c r="HOK5" s="322"/>
      <c r="HOL5" s="322"/>
      <c r="HOM5" s="322"/>
      <c r="HON5" s="322"/>
      <c r="HOO5" s="322"/>
      <c r="HOP5" s="322"/>
      <c r="HOQ5" s="322"/>
      <c r="HOR5" s="322"/>
      <c r="HOS5" s="322"/>
      <c r="HOT5" s="322"/>
      <c r="HOU5" s="322"/>
      <c r="HOV5" s="322"/>
      <c r="HOW5" s="322"/>
      <c r="HOX5" s="322"/>
      <c r="HOY5" s="322"/>
      <c r="HOZ5" s="322"/>
      <c r="HPA5" s="322"/>
      <c r="HPB5" s="322"/>
      <c r="HPC5" s="322"/>
      <c r="HPD5" s="322"/>
      <c r="HPE5" s="322"/>
      <c r="HPF5" s="322"/>
      <c r="HPG5" s="322"/>
      <c r="HPH5" s="322"/>
      <c r="HPI5" s="322"/>
      <c r="HPJ5" s="322"/>
      <c r="HPK5" s="322"/>
      <c r="HPL5" s="322"/>
      <c r="HPM5" s="322"/>
      <c r="HPN5" s="322"/>
      <c r="HPO5" s="322"/>
      <c r="HPP5" s="322"/>
      <c r="HPQ5" s="322"/>
      <c r="HPR5" s="322"/>
      <c r="HPS5" s="322"/>
      <c r="HPT5" s="322"/>
      <c r="HPU5" s="322"/>
      <c r="HPV5" s="322"/>
      <c r="HPW5" s="322"/>
      <c r="HPX5" s="322"/>
      <c r="HPY5" s="322"/>
      <c r="HPZ5" s="322"/>
      <c r="HQA5" s="322"/>
      <c r="HQB5" s="322"/>
      <c r="HQC5" s="322"/>
      <c r="HQD5" s="322"/>
      <c r="HQE5" s="322"/>
      <c r="HQF5" s="322"/>
      <c r="HQG5" s="322"/>
      <c r="HQH5" s="322"/>
      <c r="HQI5" s="322"/>
      <c r="HQJ5" s="322"/>
      <c r="HQK5" s="322"/>
      <c r="HQL5" s="322"/>
      <c r="HQM5" s="322"/>
      <c r="HQN5" s="322"/>
      <c r="HQO5" s="322"/>
      <c r="HQP5" s="322"/>
      <c r="HQQ5" s="322"/>
      <c r="HQR5" s="322"/>
      <c r="HQS5" s="322"/>
      <c r="HQT5" s="322"/>
      <c r="HQU5" s="322"/>
      <c r="HQV5" s="322"/>
      <c r="HQW5" s="322"/>
      <c r="HQX5" s="322"/>
      <c r="HQY5" s="322"/>
      <c r="HQZ5" s="322"/>
      <c r="HRA5" s="322"/>
      <c r="HRB5" s="322"/>
      <c r="HRC5" s="322"/>
      <c r="HRD5" s="322"/>
      <c r="HRE5" s="322"/>
      <c r="HRF5" s="322"/>
      <c r="HRG5" s="322"/>
      <c r="HRH5" s="322"/>
      <c r="HRI5" s="322"/>
      <c r="HRJ5" s="322"/>
      <c r="HRK5" s="322"/>
      <c r="HRL5" s="322"/>
      <c r="HRM5" s="322"/>
      <c r="HRN5" s="322"/>
      <c r="HRO5" s="322"/>
      <c r="HRP5" s="322"/>
      <c r="HRQ5" s="322"/>
      <c r="HRR5" s="322"/>
      <c r="HRS5" s="322"/>
      <c r="HRT5" s="322"/>
      <c r="HRU5" s="322"/>
      <c r="HRV5" s="322"/>
      <c r="HRW5" s="322"/>
      <c r="HRX5" s="322"/>
      <c r="HRY5" s="322"/>
      <c r="HRZ5" s="322"/>
      <c r="HSA5" s="322"/>
      <c r="HSB5" s="322"/>
      <c r="HSC5" s="322"/>
      <c r="HSD5" s="322"/>
      <c r="HSE5" s="322"/>
      <c r="HSF5" s="322"/>
      <c r="HSG5" s="322"/>
      <c r="HSH5" s="322"/>
      <c r="HSI5" s="322"/>
      <c r="HSJ5" s="322"/>
      <c r="HSK5" s="322"/>
      <c r="HSL5" s="322"/>
      <c r="HSM5" s="322"/>
      <c r="HSN5" s="322"/>
      <c r="HSO5" s="322"/>
      <c r="HSP5" s="322"/>
      <c r="HSQ5" s="322"/>
      <c r="HSR5" s="322"/>
      <c r="HSS5" s="322"/>
      <c r="HST5" s="322"/>
      <c r="HSU5" s="322"/>
      <c r="HSV5" s="322"/>
      <c r="HSW5" s="322"/>
      <c r="HSX5" s="322"/>
      <c r="HSY5" s="322"/>
      <c r="HSZ5" s="322"/>
      <c r="HTA5" s="322"/>
      <c r="HTB5" s="322"/>
      <c r="HTC5" s="322"/>
      <c r="HTD5" s="322"/>
      <c r="HTE5" s="322"/>
      <c r="HTF5" s="322"/>
      <c r="HTG5" s="322"/>
      <c r="HTH5" s="322"/>
      <c r="HTI5" s="322"/>
      <c r="HTJ5" s="322"/>
      <c r="HTK5" s="322"/>
      <c r="HTL5" s="322"/>
      <c r="HTM5" s="322"/>
      <c r="HTN5" s="322"/>
      <c r="HTO5" s="322"/>
      <c r="HTP5" s="322"/>
      <c r="HTQ5" s="322"/>
      <c r="HTR5" s="322"/>
      <c r="HTS5" s="322"/>
      <c r="HTT5" s="322"/>
      <c r="HTU5" s="322"/>
      <c r="HTV5" s="322"/>
      <c r="HTW5" s="322"/>
      <c r="HTX5" s="322"/>
      <c r="HTY5" s="322"/>
      <c r="HTZ5" s="322"/>
      <c r="HUA5" s="322"/>
      <c r="HUB5" s="322"/>
      <c r="HUC5" s="322"/>
      <c r="HUD5" s="322"/>
      <c r="HUE5" s="322"/>
      <c r="HUF5" s="322"/>
      <c r="HUG5" s="322"/>
      <c r="HUH5" s="322"/>
      <c r="HUI5" s="322"/>
      <c r="HUJ5" s="322"/>
      <c r="HUK5" s="322"/>
      <c r="HUL5" s="322"/>
      <c r="HUM5" s="322"/>
      <c r="HUN5" s="322"/>
      <c r="HUO5" s="322"/>
      <c r="HUP5" s="322"/>
      <c r="HUQ5" s="322"/>
      <c r="HUR5" s="322"/>
      <c r="HUS5" s="322"/>
      <c r="HUT5" s="322"/>
      <c r="HUU5" s="322"/>
      <c r="HUV5" s="322"/>
      <c r="HUW5" s="322"/>
      <c r="HUX5" s="322"/>
      <c r="HUY5" s="322"/>
      <c r="HUZ5" s="322"/>
      <c r="HVA5" s="322"/>
      <c r="HVB5" s="322"/>
      <c r="HVC5" s="322"/>
      <c r="HVD5" s="322"/>
      <c r="HVE5" s="322"/>
      <c r="HVF5" s="322"/>
      <c r="HVG5" s="322"/>
      <c r="HVH5" s="322"/>
      <c r="HVI5" s="322"/>
      <c r="HVJ5" s="322"/>
      <c r="HVK5" s="322"/>
      <c r="HVL5" s="322"/>
      <c r="HVM5" s="322"/>
      <c r="HVN5" s="322"/>
      <c r="HVO5" s="322"/>
      <c r="HVP5" s="322"/>
      <c r="HVQ5" s="322"/>
      <c r="HVR5" s="322"/>
      <c r="HVS5" s="322"/>
      <c r="HVT5" s="322"/>
      <c r="HVU5" s="322"/>
      <c r="HVV5" s="322"/>
      <c r="HVW5" s="322"/>
      <c r="HVX5" s="322"/>
      <c r="HVY5" s="322"/>
      <c r="HVZ5" s="322"/>
      <c r="HWA5" s="322"/>
      <c r="HWB5" s="322"/>
      <c r="HWC5" s="322"/>
      <c r="HWD5" s="322"/>
      <c r="HWE5" s="322"/>
      <c r="HWF5" s="322"/>
      <c r="HWG5" s="322"/>
      <c r="HWH5" s="322"/>
      <c r="HWI5" s="322"/>
      <c r="HWJ5" s="322"/>
      <c r="HWK5" s="322"/>
      <c r="HWL5" s="322"/>
      <c r="HWM5" s="322"/>
      <c r="HWN5" s="322"/>
      <c r="HWO5" s="322"/>
      <c r="HWP5" s="322"/>
      <c r="HWQ5" s="322"/>
      <c r="HWR5" s="322"/>
      <c r="HWS5" s="322"/>
      <c r="HWT5" s="322"/>
      <c r="HWU5" s="322"/>
      <c r="HWV5" s="322"/>
      <c r="HWW5" s="322"/>
      <c r="HWX5" s="322"/>
      <c r="HWY5" s="322"/>
      <c r="HWZ5" s="322"/>
      <c r="HXA5" s="322"/>
      <c r="HXB5" s="322"/>
      <c r="HXC5" s="322"/>
      <c r="HXD5" s="322"/>
      <c r="HXE5" s="322"/>
      <c r="HXF5" s="322"/>
      <c r="HXG5" s="322"/>
      <c r="HXH5" s="322"/>
      <c r="HXI5" s="322"/>
      <c r="HXJ5" s="322"/>
      <c r="HXK5" s="322"/>
      <c r="HXL5" s="322"/>
      <c r="HXM5" s="322"/>
      <c r="HXN5" s="322"/>
      <c r="HXO5" s="322"/>
      <c r="HXP5" s="322"/>
      <c r="HXQ5" s="322"/>
      <c r="HXR5" s="322"/>
      <c r="HXS5" s="322"/>
      <c r="HXT5" s="322"/>
      <c r="HXU5" s="322"/>
      <c r="HXV5" s="322"/>
      <c r="HXW5" s="322"/>
      <c r="HXX5" s="322"/>
      <c r="HXY5" s="322"/>
      <c r="HXZ5" s="322"/>
      <c r="HYA5" s="322"/>
      <c r="HYB5" s="322"/>
      <c r="HYC5" s="322"/>
      <c r="HYD5" s="322"/>
      <c r="HYE5" s="322"/>
      <c r="HYF5" s="322"/>
      <c r="HYG5" s="322"/>
      <c r="HYH5" s="322"/>
      <c r="HYI5" s="322"/>
      <c r="HYJ5" s="322"/>
      <c r="HYK5" s="322"/>
      <c r="HYL5" s="322"/>
      <c r="HYM5" s="322"/>
      <c r="HYN5" s="322"/>
      <c r="HYO5" s="322"/>
      <c r="HYP5" s="322"/>
      <c r="HYQ5" s="322"/>
      <c r="HYR5" s="322"/>
      <c r="HYS5" s="322"/>
      <c r="HYT5" s="322"/>
      <c r="HYU5" s="322"/>
      <c r="HYV5" s="322"/>
      <c r="HYW5" s="322"/>
      <c r="HYX5" s="322"/>
      <c r="HYY5" s="322"/>
      <c r="HYZ5" s="322"/>
      <c r="HZA5" s="322"/>
      <c r="HZB5" s="322"/>
      <c r="HZC5" s="322"/>
      <c r="HZD5" s="322"/>
      <c r="HZE5" s="322"/>
      <c r="HZF5" s="322"/>
      <c r="HZG5" s="322"/>
      <c r="HZH5" s="322"/>
      <c r="HZI5" s="322"/>
      <c r="HZJ5" s="322"/>
      <c r="HZK5" s="322"/>
      <c r="HZL5" s="322"/>
      <c r="HZM5" s="322"/>
      <c r="HZN5" s="322"/>
      <c r="HZO5" s="322"/>
      <c r="HZP5" s="322"/>
      <c r="HZQ5" s="322"/>
      <c r="HZR5" s="322"/>
      <c r="HZS5" s="322"/>
      <c r="HZT5" s="322"/>
      <c r="HZU5" s="322"/>
      <c r="HZV5" s="322"/>
      <c r="HZW5" s="322"/>
      <c r="HZX5" s="322"/>
      <c r="HZY5" s="322"/>
      <c r="HZZ5" s="322"/>
      <c r="IAA5" s="322"/>
      <c r="IAB5" s="322"/>
      <c r="IAC5" s="322"/>
      <c r="IAD5" s="322"/>
      <c r="IAE5" s="322"/>
      <c r="IAF5" s="322"/>
      <c r="IAG5" s="322"/>
      <c r="IAH5" s="322"/>
      <c r="IAI5" s="322"/>
      <c r="IAJ5" s="322"/>
      <c r="IAK5" s="322"/>
      <c r="IAL5" s="322"/>
      <c r="IAM5" s="322"/>
      <c r="IAN5" s="322"/>
      <c r="IAO5" s="322"/>
      <c r="IAP5" s="322"/>
      <c r="IAQ5" s="322"/>
      <c r="IAR5" s="322"/>
      <c r="IAS5" s="322"/>
      <c r="IAT5" s="322"/>
      <c r="IAU5" s="322"/>
      <c r="IAV5" s="322"/>
      <c r="IAW5" s="322"/>
      <c r="IAX5" s="322"/>
      <c r="IAY5" s="322"/>
      <c r="IAZ5" s="322"/>
      <c r="IBA5" s="322"/>
      <c r="IBB5" s="322"/>
      <c r="IBC5" s="322"/>
      <c r="IBD5" s="322"/>
      <c r="IBE5" s="322"/>
      <c r="IBF5" s="322"/>
      <c r="IBG5" s="322"/>
      <c r="IBH5" s="322"/>
      <c r="IBI5" s="322"/>
      <c r="IBJ5" s="322"/>
      <c r="IBK5" s="322"/>
      <c r="IBL5" s="322"/>
      <c r="IBM5" s="322"/>
      <c r="IBN5" s="322"/>
      <c r="IBO5" s="322"/>
      <c r="IBP5" s="322"/>
      <c r="IBQ5" s="322"/>
      <c r="IBR5" s="322"/>
      <c r="IBS5" s="322"/>
      <c r="IBT5" s="322"/>
      <c r="IBU5" s="322"/>
      <c r="IBV5" s="322"/>
      <c r="IBW5" s="322"/>
      <c r="IBX5" s="322"/>
      <c r="IBY5" s="322"/>
      <c r="IBZ5" s="322"/>
      <c r="ICA5" s="322"/>
      <c r="ICB5" s="322"/>
      <c r="ICC5" s="322"/>
      <c r="ICD5" s="322"/>
      <c r="ICE5" s="322"/>
      <c r="ICF5" s="322"/>
      <c r="ICG5" s="322"/>
      <c r="ICH5" s="322"/>
      <c r="ICI5" s="322"/>
      <c r="ICJ5" s="322"/>
      <c r="ICK5" s="322"/>
      <c r="ICL5" s="322"/>
      <c r="ICM5" s="322"/>
      <c r="ICN5" s="322"/>
      <c r="ICO5" s="322"/>
      <c r="ICP5" s="322"/>
      <c r="ICQ5" s="322"/>
      <c r="ICR5" s="322"/>
      <c r="ICS5" s="322"/>
      <c r="ICT5" s="322"/>
      <c r="ICU5" s="322"/>
      <c r="ICV5" s="322"/>
      <c r="ICW5" s="322"/>
      <c r="ICX5" s="322"/>
      <c r="ICY5" s="322"/>
      <c r="ICZ5" s="322"/>
      <c r="IDA5" s="322"/>
      <c r="IDB5" s="322"/>
      <c r="IDC5" s="322"/>
      <c r="IDD5" s="322"/>
      <c r="IDE5" s="322"/>
      <c r="IDF5" s="322"/>
      <c r="IDG5" s="322"/>
      <c r="IDH5" s="322"/>
      <c r="IDI5" s="322"/>
      <c r="IDJ5" s="322"/>
      <c r="IDK5" s="322"/>
      <c r="IDL5" s="322"/>
      <c r="IDM5" s="322"/>
      <c r="IDN5" s="322"/>
      <c r="IDO5" s="322"/>
      <c r="IDP5" s="322"/>
      <c r="IDQ5" s="322"/>
      <c r="IDR5" s="322"/>
      <c r="IDS5" s="322"/>
      <c r="IDT5" s="322"/>
      <c r="IDU5" s="322"/>
      <c r="IDV5" s="322"/>
      <c r="IDW5" s="322"/>
      <c r="IDX5" s="322"/>
      <c r="IDY5" s="322"/>
      <c r="IDZ5" s="322"/>
      <c r="IEA5" s="322"/>
      <c r="IEB5" s="322"/>
      <c r="IEC5" s="322"/>
      <c r="IED5" s="322"/>
      <c r="IEE5" s="322"/>
      <c r="IEF5" s="322"/>
      <c r="IEG5" s="322"/>
      <c r="IEH5" s="322"/>
      <c r="IEI5" s="322"/>
      <c r="IEJ5" s="322"/>
      <c r="IEK5" s="322"/>
      <c r="IEL5" s="322"/>
      <c r="IEM5" s="322"/>
      <c r="IEN5" s="322"/>
      <c r="IEO5" s="322"/>
      <c r="IEP5" s="322"/>
      <c r="IEQ5" s="322"/>
      <c r="IER5" s="322"/>
      <c r="IES5" s="322"/>
      <c r="IET5" s="322"/>
      <c r="IEU5" s="322"/>
      <c r="IEV5" s="322"/>
      <c r="IEW5" s="322"/>
      <c r="IEX5" s="322"/>
      <c r="IEY5" s="322"/>
      <c r="IEZ5" s="322"/>
      <c r="IFA5" s="322"/>
      <c r="IFB5" s="322"/>
      <c r="IFC5" s="322"/>
      <c r="IFD5" s="322"/>
      <c r="IFE5" s="322"/>
      <c r="IFF5" s="322"/>
      <c r="IFG5" s="322"/>
      <c r="IFH5" s="322"/>
      <c r="IFI5" s="322"/>
      <c r="IFJ5" s="322"/>
      <c r="IFK5" s="322"/>
      <c r="IFL5" s="322"/>
      <c r="IFM5" s="322"/>
      <c r="IFN5" s="322"/>
      <c r="IFO5" s="322"/>
      <c r="IFP5" s="322"/>
      <c r="IFQ5" s="322"/>
      <c r="IFR5" s="322"/>
      <c r="IFS5" s="322"/>
      <c r="IFT5" s="322"/>
      <c r="IFU5" s="322"/>
      <c r="IFV5" s="322"/>
      <c r="IFW5" s="322"/>
      <c r="IFX5" s="322"/>
      <c r="IFY5" s="322"/>
      <c r="IFZ5" s="322"/>
      <c r="IGA5" s="322"/>
      <c r="IGB5" s="322"/>
      <c r="IGC5" s="322"/>
      <c r="IGD5" s="322"/>
      <c r="IGE5" s="322"/>
      <c r="IGF5" s="322"/>
      <c r="IGG5" s="322"/>
      <c r="IGH5" s="322"/>
      <c r="IGI5" s="322"/>
      <c r="IGJ5" s="322"/>
      <c r="IGK5" s="322"/>
      <c r="IGL5" s="322"/>
      <c r="IGM5" s="322"/>
      <c r="IGN5" s="322"/>
      <c r="IGO5" s="322"/>
      <c r="IGP5" s="322"/>
      <c r="IGQ5" s="322"/>
      <c r="IGR5" s="322"/>
      <c r="IGS5" s="322"/>
      <c r="IGT5" s="322"/>
      <c r="IGU5" s="322"/>
      <c r="IGV5" s="322"/>
      <c r="IGW5" s="322"/>
      <c r="IGX5" s="322"/>
      <c r="IGY5" s="322"/>
      <c r="IGZ5" s="322"/>
      <c r="IHA5" s="322"/>
      <c r="IHB5" s="322"/>
      <c r="IHC5" s="322"/>
      <c r="IHD5" s="322"/>
      <c r="IHE5" s="322"/>
      <c r="IHF5" s="322"/>
      <c r="IHG5" s="322"/>
      <c r="IHH5" s="322"/>
      <c r="IHI5" s="322"/>
      <c r="IHJ5" s="322"/>
      <c r="IHK5" s="322"/>
      <c r="IHL5" s="322"/>
      <c r="IHM5" s="322"/>
      <c r="IHN5" s="322"/>
      <c r="IHO5" s="322"/>
      <c r="IHP5" s="322"/>
      <c r="IHQ5" s="322"/>
      <c r="IHR5" s="322"/>
      <c r="IHS5" s="322"/>
      <c r="IHT5" s="322"/>
      <c r="IHU5" s="322"/>
      <c r="IHV5" s="322"/>
      <c r="IHW5" s="322"/>
      <c r="IHX5" s="322"/>
      <c r="IHY5" s="322"/>
      <c r="IHZ5" s="322"/>
      <c r="IIA5" s="322"/>
      <c r="IIB5" s="322"/>
      <c r="IIC5" s="322"/>
      <c r="IID5" s="322"/>
      <c r="IIE5" s="322"/>
      <c r="IIF5" s="322"/>
      <c r="IIG5" s="322"/>
      <c r="IIH5" s="322"/>
      <c r="III5" s="322"/>
      <c r="IIJ5" s="322"/>
      <c r="IIK5" s="322"/>
      <c r="IIL5" s="322"/>
      <c r="IIM5" s="322"/>
      <c r="IIN5" s="322"/>
      <c r="IIO5" s="322"/>
      <c r="IIP5" s="322"/>
      <c r="IIQ5" s="322"/>
      <c r="IIR5" s="322"/>
      <c r="IIS5" s="322"/>
      <c r="IIT5" s="322"/>
      <c r="IIU5" s="322"/>
      <c r="IIV5" s="322"/>
      <c r="IIW5" s="322"/>
      <c r="IIX5" s="322"/>
      <c r="IIY5" s="322"/>
      <c r="IIZ5" s="322"/>
      <c r="IJA5" s="322"/>
      <c r="IJB5" s="322"/>
      <c r="IJC5" s="322"/>
      <c r="IJD5" s="322"/>
      <c r="IJE5" s="322"/>
      <c r="IJF5" s="322"/>
      <c r="IJG5" s="322"/>
      <c r="IJH5" s="322"/>
      <c r="IJI5" s="322"/>
      <c r="IJJ5" s="322"/>
      <c r="IJK5" s="322"/>
      <c r="IJL5" s="322"/>
      <c r="IJM5" s="322"/>
      <c r="IJN5" s="322"/>
      <c r="IJO5" s="322"/>
      <c r="IJP5" s="322"/>
      <c r="IJQ5" s="322"/>
      <c r="IJR5" s="322"/>
      <c r="IJS5" s="322"/>
      <c r="IJT5" s="322"/>
      <c r="IJU5" s="322"/>
      <c r="IJV5" s="322"/>
      <c r="IJW5" s="322"/>
      <c r="IJX5" s="322"/>
      <c r="IJY5" s="322"/>
      <c r="IJZ5" s="322"/>
      <c r="IKA5" s="322"/>
      <c r="IKB5" s="322"/>
      <c r="IKC5" s="322"/>
      <c r="IKD5" s="322"/>
      <c r="IKE5" s="322"/>
      <c r="IKF5" s="322"/>
      <c r="IKG5" s="322"/>
      <c r="IKH5" s="322"/>
      <c r="IKI5" s="322"/>
      <c r="IKJ5" s="322"/>
      <c r="IKK5" s="322"/>
      <c r="IKL5" s="322"/>
      <c r="IKM5" s="322"/>
      <c r="IKN5" s="322"/>
      <c r="IKO5" s="322"/>
      <c r="IKP5" s="322"/>
      <c r="IKQ5" s="322"/>
      <c r="IKR5" s="322"/>
      <c r="IKS5" s="322"/>
      <c r="IKT5" s="322"/>
      <c r="IKU5" s="322"/>
      <c r="IKV5" s="322"/>
      <c r="IKW5" s="322"/>
      <c r="IKX5" s="322"/>
      <c r="IKY5" s="322"/>
      <c r="IKZ5" s="322"/>
      <c r="ILA5" s="322"/>
      <c r="ILB5" s="322"/>
      <c r="ILC5" s="322"/>
      <c r="ILD5" s="322"/>
      <c r="ILE5" s="322"/>
      <c r="ILF5" s="322"/>
      <c r="ILG5" s="322"/>
      <c r="ILH5" s="322"/>
      <c r="ILI5" s="322"/>
      <c r="ILJ5" s="322"/>
      <c r="ILK5" s="322"/>
      <c r="ILL5" s="322"/>
      <c r="ILM5" s="322"/>
      <c r="ILN5" s="322"/>
      <c r="ILO5" s="322"/>
      <c r="ILP5" s="322"/>
      <c r="ILQ5" s="322"/>
      <c r="ILR5" s="322"/>
      <c r="ILS5" s="322"/>
      <c r="ILT5" s="322"/>
      <c r="ILU5" s="322"/>
      <c r="ILV5" s="322"/>
      <c r="ILW5" s="322"/>
      <c r="ILX5" s="322"/>
      <c r="ILY5" s="322"/>
      <c r="ILZ5" s="322"/>
      <c r="IMA5" s="322"/>
      <c r="IMB5" s="322"/>
      <c r="IMC5" s="322"/>
      <c r="IMD5" s="322"/>
      <c r="IME5" s="322"/>
      <c r="IMF5" s="322"/>
      <c r="IMG5" s="322"/>
      <c r="IMH5" s="322"/>
      <c r="IMI5" s="322"/>
      <c r="IMJ5" s="322"/>
      <c r="IMK5" s="322"/>
      <c r="IML5" s="322"/>
      <c r="IMM5" s="322"/>
      <c r="IMN5" s="322"/>
      <c r="IMO5" s="322"/>
      <c r="IMP5" s="322"/>
      <c r="IMQ5" s="322"/>
      <c r="IMR5" s="322"/>
      <c r="IMS5" s="322"/>
      <c r="IMT5" s="322"/>
      <c r="IMU5" s="322"/>
      <c r="IMV5" s="322"/>
      <c r="IMW5" s="322"/>
      <c r="IMX5" s="322"/>
      <c r="IMY5" s="322"/>
      <c r="IMZ5" s="322"/>
      <c r="INA5" s="322"/>
      <c r="INB5" s="322"/>
      <c r="INC5" s="322"/>
      <c r="IND5" s="322"/>
      <c r="INE5" s="322"/>
      <c r="INF5" s="322"/>
      <c r="ING5" s="322"/>
      <c r="INH5" s="322"/>
      <c r="INI5" s="322"/>
      <c r="INJ5" s="322"/>
      <c r="INK5" s="322"/>
      <c r="INL5" s="322"/>
      <c r="INM5" s="322"/>
      <c r="INN5" s="322"/>
      <c r="INO5" s="322"/>
      <c r="INP5" s="322"/>
      <c r="INQ5" s="322"/>
      <c r="INR5" s="322"/>
      <c r="INS5" s="322"/>
      <c r="INT5" s="322"/>
      <c r="INU5" s="322"/>
      <c r="INV5" s="322"/>
      <c r="INW5" s="322"/>
      <c r="INX5" s="322"/>
      <c r="INY5" s="322"/>
      <c r="INZ5" s="322"/>
      <c r="IOA5" s="322"/>
      <c r="IOB5" s="322"/>
      <c r="IOC5" s="322"/>
      <c r="IOD5" s="322"/>
      <c r="IOE5" s="322"/>
      <c r="IOF5" s="322"/>
      <c r="IOG5" s="322"/>
      <c r="IOH5" s="322"/>
      <c r="IOI5" s="322"/>
      <c r="IOJ5" s="322"/>
      <c r="IOK5" s="322"/>
      <c r="IOL5" s="322"/>
      <c r="IOM5" s="322"/>
      <c r="ION5" s="322"/>
      <c r="IOO5" s="322"/>
      <c r="IOP5" s="322"/>
      <c r="IOQ5" s="322"/>
      <c r="IOR5" s="322"/>
      <c r="IOS5" s="322"/>
      <c r="IOT5" s="322"/>
      <c r="IOU5" s="322"/>
      <c r="IOV5" s="322"/>
      <c r="IOW5" s="322"/>
      <c r="IOX5" s="322"/>
      <c r="IOY5" s="322"/>
      <c r="IOZ5" s="322"/>
      <c r="IPA5" s="322"/>
      <c r="IPB5" s="322"/>
      <c r="IPC5" s="322"/>
      <c r="IPD5" s="322"/>
      <c r="IPE5" s="322"/>
      <c r="IPF5" s="322"/>
      <c r="IPG5" s="322"/>
      <c r="IPH5" s="322"/>
      <c r="IPI5" s="322"/>
      <c r="IPJ5" s="322"/>
      <c r="IPK5" s="322"/>
      <c r="IPL5" s="322"/>
      <c r="IPM5" s="322"/>
      <c r="IPN5" s="322"/>
      <c r="IPO5" s="322"/>
      <c r="IPP5" s="322"/>
      <c r="IPQ5" s="322"/>
      <c r="IPR5" s="322"/>
      <c r="IPS5" s="322"/>
      <c r="IPT5" s="322"/>
      <c r="IPU5" s="322"/>
      <c r="IPV5" s="322"/>
      <c r="IPW5" s="322"/>
      <c r="IPX5" s="322"/>
      <c r="IPY5" s="322"/>
      <c r="IPZ5" s="322"/>
      <c r="IQA5" s="322"/>
      <c r="IQB5" s="322"/>
      <c r="IQC5" s="322"/>
      <c r="IQD5" s="322"/>
      <c r="IQE5" s="322"/>
      <c r="IQF5" s="322"/>
      <c r="IQG5" s="322"/>
      <c r="IQH5" s="322"/>
      <c r="IQI5" s="322"/>
      <c r="IQJ5" s="322"/>
      <c r="IQK5" s="322"/>
      <c r="IQL5" s="322"/>
      <c r="IQM5" s="322"/>
      <c r="IQN5" s="322"/>
      <c r="IQO5" s="322"/>
      <c r="IQP5" s="322"/>
      <c r="IQQ5" s="322"/>
      <c r="IQR5" s="322"/>
      <c r="IQS5" s="322"/>
      <c r="IQT5" s="322"/>
      <c r="IQU5" s="322"/>
      <c r="IQV5" s="322"/>
      <c r="IQW5" s="322"/>
      <c r="IQX5" s="322"/>
      <c r="IQY5" s="322"/>
      <c r="IQZ5" s="322"/>
      <c r="IRA5" s="322"/>
      <c r="IRB5" s="322"/>
      <c r="IRC5" s="322"/>
      <c r="IRD5" s="322"/>
      <c r="IRE5" s="322"/>
      <c r="IRF5" s="322"/>
      <c r="IRG5" s="322"/>
      <c r="IRH5" s="322"/>
      <c r="IRI5" s="322"/>
      <c r="IRJ5" s="322"/>
      <c r="IRK5" s="322"/>
      <c r="IRL5" s="322"/>
      <c r="IRM5" s="322"/>
      <c r="IRN5" s="322"/>
      <c r="IRO5" s="322"/>
      <c r="IRP5" s="322"/>
      <c r="IRQ5" s="322"/>
      <c r="IRR5" s="322"/>
      <c r="IRS5" s="322"/>
      <c r="IRT5" s="322"/>
      <c r="IRU5" s="322"/>
      <c r="IRV5" s="322"/>
      <c r="IRW5" s="322"/>
      <c r="IRX5" s="322"/>
      <c r="IRY5" s="322"/>
      <c r="IRZ5" s="322"/>
      <c r="ISA5" s="322"/>
      <c r="ISB5" s="322"/>
      <c r="ISC5" s="322"/>
      <c r="ISD5" s="322"/>
      <c r="ISE5" s="322"/>
      <c r="ISF5" s="322"/>
      <c r="ISG5" s="322"/>
      <c r="ISH5" s="322"/>
      <c r="ISI5" s="322"/>
      <c r="ISJ5" s="322"/>
      <c r="ISK5" s="322"/>
      <c r="ISL5" s="322"/>
      <c r="ISM5" s="322"/>
      <c r="ISN5" s="322"/>
      <c r="ISO5" s="322"/>
      <c r="ISP5" s="322"/>
      <c r="ISQ5" s="322"/>
      <c r="ISR5" s="322"/>
      <c r="ISS5" s="322"/>
      <c r="IST5" s="322"/>
      <c r="ISU5" s="322"/>
      <c r="ISV5" s="322"/>
      <c r="ISW5" s="322"/>
      <c r="ISX5" s="322"/>
      <c r="ISY5" s="322"/>
      <c r="ISZ5" s="322"/>
      <c r="ITA5" s="322"/>
      <c r="ITB5" s="322"/>
      <c r="ITC5" s="322"/>
      <c r="ITD5" s="322"/>
      <c r="ITE5" s="322"/>
      <c r="ITF5" s="322"/>
      <c r="ITG5" s="322"/>
      <c r="ITH5" s="322"/>
      <c r="ITI5" s="322"/>
      <c r="ITJ5" s="322"/>
      <c r="ITK5" s="322"/>
      <c r="ITL5" s="322"/>
      <c r="ITM5" s="322"/>
      <c r="ITN5" s="322"/>
      <c r="ITO5" s="322"/>
      <c r="ITP5" s="322"/>
      <c r="ITQ5" s="322"/>
      <c r="ITR5" s="322"/>
      <c r="ITS5" s="322"/>
      <c r="ITT5" s="322"/>
      <c r="ITU5" s="322"/>
      <c r="ITV5" s="322"/>
      <c r="ITW5" s="322"/>
      <c r="ITX5" s="322"/>
      <c r="ITY5" s="322"/>
      <c r="ITZ5" s="322"/>
      <c r="IUA5" s="322"/>
      <c r="IUB5" s="322"/>
      <c r="IUC5" s="322"/>
      <c r="IUD5" s="322"/>
      <c r="IUE5" s="322"/>
      <c r="IUF5" s="322"/>
      <c r="IUG5" s="322"/>
      <c r="IUH5" s="322"/>
      <c r="IUI5" s="322"/>
      <c r="IUJ5" s="322"/>
      <c r="IUK5" s="322"/>
      <c r="IUL5" s="322"/>
      <c r="IUM5" s="322"/>
      <c r="IUN5" s="322"/>
      <c r="IUO5" s="322"/>
      <c r="IUP5" s="322"/>
      <c r="IUQ5" s="322"/>
      <c r="IUR5" s="322"/>
      <c r="IUS5" s="322"/>
      <c r="IUT5" s="322"/>
      <c r="IUU5" s="322"/>
      <c r="IUV5" s="322"/>
      <c r="IUW5" s="322"/>
      <c r="IUX5" s="322"/>
      <c r="IUY5" s="322"/>
      <c r="IUZ5" s="322"/>
      <c r="IVA5" s="322"/>
      <c r="IVB5" s="322"/>
      <c r="IVC5" s="322"/>
      <c r="IVD5" s="322"/>
      <c r="IVE5" s="322"/>
      <c r="IVF5" s="322"/>
      <c r="IVG5" s="322"/>
      <c r="IVH5" s="322"/>
      <c r="IVI5" s="322"/>
      <c r="IVJ5" s="322"/>
      <c r="IVK5" s="322"/>
      <c r="IVL5" s="322"/>
      <c r="IVM5" s="322"/>
      <c r="IVN5" s="322"/>
      <c r="IVO5" s="322"/>
      <c r="IVP5" s="322"/>
      <c r="IVQ5" s="322"/>
      <c r="IVR5" s="322"/>
      <c r="IVS5" s="322"/>
      <c r="IVT5" s="322"/>
      <c r="IVU5" s="322"/>
      <c r="IVV5" s="322"/>
      <c r="IVW5" s="322"/>
      <c r="IVX5" s="322"/>
      <c r="IVY5" s="322"/>
      <c r="IVZ5" s="322"/>
      <c r="IWA5" s="322"/>
      <c r="IWB5" s="322"/>
      <c r="IWC5" s="322"/>
      <c r="IWD5" s="322"/>
      <c r="IWE5" s="322"/>
      <c r="IWF5" s="322"/>
      <c r="IWG5" s="322"/>
      <c r="IWH5" s="322"/>
      <c r="IWI5" s="322"/>
      <c r="IWJ5" s="322"/>
      <c r="IWK5" s="322"/>
      <c r="IWL5" s="322"/>
      <c r="IWM5" s="322"/>
      <c r="IWN5" s="322"/>
      <c r="IWO5" s="322"/>
      <c r="IWP5" s="322"/>
      <c r="IWQ5" s="322"/>
      <c r="IWR5" s="322"/>
      <c r="IWS5" s="322"/>
      <c r="IWT5" s="322"/>
      <c r="IWU5" s="322"/>
      <c r="IWV5" s="322"/>
      <c r="IWW5" s="322"/>
      <c r="IWX5" s="322"/>
      <c r="IWY5" s="322"/>
      <c r="IWZ5" s="322"/>
      <c r="IXA5" s="322"/>
      <c r="IXB5" s="322"/>
      <c r="IXC5" s="322"/>
      <c r="IXD5" s="322"/>
      <c r="IXE5" s="322"/>
      <c r="IXF5" s="322"/>
      <c r="IXG5" s="322"/>
      <c r="IXH5" s="322"/>
      <c r="IXI5" s="322"/>
      <c r="IXJ5" s="322"/>
      <c r="IXK5" s="322"/>
      <c r="IXL5" s="322"/>
      <c r="IXM5" s="322"/>
      <c r="IXN5" s="322"/>
      <c r="IXO5" s="322"/>
      <c r="IXP5" s="322"/>
      <c r="IXQ5" s="322"/>
      <c r="IXR5" s="322"/>
      <c r="IXS5" s="322"/>
      <c r="IXT5" s="322"/>
      <c r="IXU5" s="322"/>
      <c r="IXV5" s="322"/>
      <c r="IXW5" s="322"/>
      <c r="IXX5" s="322"/>
      <c r="IXY5" s="322"/>
      <c r="IXZ5" s="322"/>
      <c r="IYA5" s="322"/>
      <c r="IYB5" s="322"/>
      <c r="IYC5" s="322"/>
      <c r="IYD5" s="322"/>
      <c r="IYE5" s="322"/>
      <c r="IYF5" s="322"/>
      <c r="IYG5" s="322"/>
      <c r="IYH5" s="322"/>
      <c r="IYI5" s="322"/>
      <c r="IYJ5" s="322"/>
      <c r="IYK5" s="322"/>
      <c r="IYL5" s="322"/>
      <c r="IYM5" s="322"/>
      <c r="IYN5" s="322"/>
      <c r="IYO5" s="322"/>
      <c r="IYP5" s="322"/>
      <c r="IYQ5" s="322"/>
      <c r="IYR5" s="322"/>
      <c r="IYS5" s="322"/>
      <c r="IYT5" s="322"/>
      <c r="IYU5" s="322"/>
      <c r="IYV5" s="322"/>
      <c r="IYW5" s="322"/>
      <c r="IYX5" s="322"/>
      <c r="IYY5" s="322"/>
      <c r="IYZ5" s="322"/>
      <c r="IZA5" s="322"/>
      <c r="IZB5" s="322"/>
      <c r="IZC5" s="322"/>
      <c r="IZD5" s="322"/>
      <c r="IZE5" s="322"/>
      <c r="IZF5" s="322"/>
      <c r="IZG5" s="322"/>
      <c r="IZH5" s="322"/>
      <c r="IZI5" s="322"/>
      <c r="IZJ5" s="322"/>
      <c r="IZK5" s="322"/>
      <c r="IZL5" s="322"/>
      <c r="IZM5" s="322"/>
      <c r="IZN5" s="322"/>
      <c r="IZO5" s="322"/>
      <c r="IZP5" s="322"/>
      <c r="IZQ5" s="322"/>
      <c r="IZR5" s="322"/>
      <c r="IZS5" s="322"/>
      <c r="IZT5" s="322"/>
      <c r="IZU5" s="322"/>
      <c r="IZV5" s="322"/>
      <c r="IZW5" s="322"/>
      <c r="IZX5" s="322"/>
      <c r="IZY5" s="322"/>
      <c r="IZZ5" s="322"/>
      <c r="JAA5" s="322"/>
      <c r="JAB5" s="322"/>
      <c r="JAC5" s="322"/>
      <c r="JAD5" s="322"/>
      <c r="JAE5" s="322"/>
      <c r="JAF5" s="322"/>
      <c r="JAG5" s="322"/>
      <c r="JAH5" s="322"/>
      <c r="JAI5" s="322"/>
      <c r="JAJ5" s="322"/>
      <c r="JAK5" s="322"/>
      <c r="JAL5" s="322"/>
      <c r="JAM5" s="322"/>
      <c r="JAN5" s="322"/>
      <c r="JAO5" s="322"/>
      <c r="JAP5" s="322"/>
      <c r="JAQ5" s="322"/>
      <c r="JAR5" s="322"/>
      <c r="JAS5" s="322"/>
      <c r="JAT5" s="322"/>
      <c r="JAU5" s="322"/>
      <c r="JAV5" s="322"/>
      <c r="JAW5" s="322"/>
      <c r="JAX5" s="322"/>
      <c r="JAY5" s="322"/>
      <c r="JAZ5" s="322"/>
      <c r="JBA5" s="322"/>
      <c r="JBB5" s="322"/>
      <c r="JBC5" s="322"/>
      <c r="JBD5" s="322"/>
      <c r="JBE5" s="322"/>
      <c r="JBF5" s="322"/>
      <c r="JBG5" s="322"/>
      <c r="JBH5" s="322"/>
      <c r="JBI5" s="322"/>
      <c r="JBJ5" s="322"/>
      <c r="JBK5" s="322"/>
      <c r="JBL5" s="322"/>
      <c r="JBM5" s="322"/>
      <c r="JBN5" s="322"/>
      <c r="JBO5" s="322"/>
      <c r="JBP5" s="322"/>
      <c r="JBQ5" s="322"/>
      <c r="JBR5" s="322"/>
      <c r="JBS5" s="322"/>
      <c r="JBT5" s="322"/>
      <c r="JBU5" s="322"/>
      <c r="JBV5" s="322"/>
      <c r="JBW5" s="322"/>
      <c r="JBX5" s="322"/>
      <c r="JBY5" s="322"/>
      <c r="JBZ5" s="322"/>
      <c r="JCA5" s="322"/>
      <c r="JCB5" s="322"/>
      <c r="JCC5" s="322"/>
      <c r="JCD5" s="322"/>
      <c r="JCE5" s="322"/>
      <c r="JCF5" s="322"/>
      <c r="JCG5" s="322"/>
      <c r="JCH5" s="322"/>
      <c r="JCI5" s="322"/>
      <c r="JCJ5" s="322"/>
      <c r="JCK5" s="322"/>
      <c r="JCL5" s="322"/>
      <c r="JCM5" s="322"/>
      <c r="JCN5" s="322"/>
      <c r="JCO5" s="322"/>
      <c r="JCP5" s="322"/>
      <c r="JCQ5" s="322"/>
      <c r="JCR5" s="322"/>
      <c r="JCS5" s="322"/>
      <c r="JCT5" s="322"/>
      <c r="JCU5" s="322"/>
      <c r="JCV5" s="322"/>
      <c r="JCW5" s="322"/>
      <c r="JCX5" s="322"/>
      <c r="JCY5" s="322"/>
      <c r="JCZ5" s="322"/>
      <c r="JDA5" s="322"/>
      <c r="JDB5" s="322"/>
      <c r="JDC5" s="322"/>
      <c r="JDD5" s="322"/>
      <c r="JDE5" s="322"/>
      <c r="JDF5" s="322"/>
      <c r="JDG5" s="322"/>
      <c r="JDH5" s="322"/>
      <c r="JDI5" s="322"/>
      <c r="JDJ5" s="322"/>
      <c r="JDK5" s="322"/>
      <c r="JDL5" s="322"/>
      <c r="JDM5" s="322"/>
      <c r="JDN5" s="322"/>
      <c r="JDO5" s="322"/>
      <c r="JDP5" s="322"/>
      <c r="JDQ5" s="322"/>
      <c r="JDR5" s="322"/>
      <c r="JDS5" s="322"/>
      <c r="JDT5" s="322"/>
      <c r="JDU5" s="322"/>
      <c r="JDV5" s="322"/>
      <c r="JDW5" s="322"/>
      <c r="JDX5" s="322"/>
      <c r="JDY5" s="322"/>
      <c r="JDZ5" s="322"/>
      <c r="JEA5" s="322"/>
      <c r="JEB5" s="322"/>
      <c r="JEC5" s="322"/>
      <c r="JED5" s="322"/>
      <c r="JEE5" s="322"/>
      <c r="JEF5" s="322"/>
      <c r="JEG5" s="322"/>
      <c r="JEH5" s="322"/>
      <c r="JEI5" s="322"/>
      <c r="JEJ5" s="322"/>
      <c r="JEK5" s="322"/>
      <c r="JEL5" s="322"/>
      <c r="JEM5" s="322"/>
      <c r="JEN5" s="322"/>
      <c r="JEO5" s="322"/>
      <c r="JEP5" s="322"/>
      <c r="JEQ5" s="322"/>
      <c r="JER5" s="322"/>
      <c r="JES5" s="322"/>
      <c r="JET5" s="322"/>
      <c r="JEU5" s="322"/>
      <c r="JEV5" s="322"/>
      <c r="JEW5" s="322"/>
      <c r="JEX5" s="322"/>
      <c r="JEY5" s="322"/>
      <c r="JEZ5" s="322"/>
      <c r="JFA5" s="322"/>
      <c r="JFB5" s="322"/>
      <c r="JFC5" s="322"/>
      <c r="JFD5" s="322"/>
      <c r="JFE5" s="322"/>
      <c r="JFF5" s="322"/>
      <c r="JFG5" s="322"/>
      <c r="JFH5" s="322"/>
      <c r="JFI5" s="322"/>
      <c r="JFJ5" s="322"/>
      <c r="JFK5" s="322"/>
      <c r="JFL5" s="322"/>
      <c r="JFM5" s="322"/>
      <c r="JFN5" s="322"/>
      <c r="JFO5" s="322"/>
      <c r="JFP5" s="322"/>
      <c r="JFQ5" s="322"/>
      <c r="JFR5" s="322"/>
      <c r="JFS5" s="322"/>
      <c r="JFT5" s="322"/>
      <c r="JFU5" s="322"/>
      <c r="JFV5" s="322"/>
      <c r="JFW5" s="322"/>
      <c r="JFX5" s="322"/>
      <c r="JFY5" s="322"/>
      <c r="JFZ5" s="322"/>
      <c r="JGA5" s="322"/>
      <c r="JGB5" s="322"/>
      <c r="JGC5" s="322"/>
      <c r="JGD5" s="322"/>
      <c r="JGE5" s="322"/>
      <c r="JGF5" s="322"/>
      <c r="JGG5" s="322"/>
      <c r="JGH5" s="322"/>
      <c r="JGI5" s="322"/>
      <c r="JGJ5" s="322"/>
      <c r="JGK5" s="322"/>
      <c r="JGL5" s="322"/>
      <c r="JGM5" s="322"/>
      <c r="JGN5" s="322"/>
      <c r="JGO5" s="322"/>
      <c r="JGP5" s="322"/>
      <c r="JGQ5" s="322"/>
      <c r="JGR5" s="322"/>
      <c r="JGS5" s="322"/>
      <c r="JGT5" s="322"/>
      <c r="JGU5" s="322"/>
      <c r="JGV5" s="322"/>
      <c r="JGW5" s="322"/>
      <c r="JGX5" s="322"/>
      <c r="JGY5" s="322"/>
      <c r="JGZ5" s="322"/>
      <c r="JHA5" s="322"/>
      <c r="JHB5" s="322"/>
      <c r="JHC5" s="322"/>
      <c r="JHD5" s="322"/>
      <c r="JHE5" s="322"/>
      <c r="JHF5" s="322"/>
      <c r="JHG5" s="322"/>
      <c r="JHH5" s="322"/>
      <c r="JHI5" s="322"/>
      <c r="JHJ5" s="322"/>
      <c r="JHK5" s="322"/>
      <c r="JHL5" s="322"/>
      <c r="JHM5" s="322"/>
      <c r="JHN5" s="322"/>
      <c r="JHO5" s="322"/>
      <c r="JHP5" s="322"/>
      <c r="JHQ5" s="322"/>
      <c r="JHR5" s="322"/>
      <c r="JHS5" s="322"/>
      <c r="JHT5" s="322"/>
      <c r="JHU5" s="322"/>
      <c r="JHV5" s="322"/>
      <c r="JHW5" s="322"/>
      <c r="JHX5" s="322"/>
      <c r="JHY5" s="322"/>
      <c r="JHZ5" s="322"/>
      <c r="JIA5" s="322"/>
      <c r="JIB5" s="322"/>
      <c r="JIC5" s="322"/>
      <c r="JID5" s="322"/>
      <c r="JIE5" s="322"/>
      <c r="JIF5" s="322"/>
      <c r="JIG5" s="322"/>
      <c r="JIH5" s="322"/>
      <c r="JII5" s="322"/>
      <c r="JIJ5" s="322"/>
      <c r="JIK5" s="322"/>
      <c r="JIL5" s="322"/>
      <c r="JIM5" s="322"/>
      <c r="JIN5" s="322"/>
      <c r="JIO5" s="322"/>
      <c r="JIP5" s="322"/>
      <c r="JIQ5" s="322"/>
      <c r="JIR5" s="322"/>
      <c r="JIS5" s="322"/>
      <c r="JIT5" s="322"/>
      <c r="JIU5" s="322"/>
      <c r="JIV5" s="322"/>
      <c r="JIW5" s="322"/>
      <c r="JIX5" s="322"/>
      <c r="JIY5" s="322"/>
      <c r="JIZ5" s="322"/>
      <c r="JJA5" s="322"/>
      <c r="JJB5" s="322"/>
      <c r="JJC5" s="322"/>
      <c r="JJD5" s="322"/>
      <c r="JJE5" s="322"/>
      <c r="JJF5" s="322"/>
      <c r="JJG5" s="322"/>
      <c r="JJH5" s="322"/>
      <c r="JJI5" s="322"/>
      <c r="JJJ5" s="322"/>
      <c r="JJK5" s="322"/>
      <c r="JJL5" s="322"/>
      <c r="JJM5" s="322"/>
      <c r="JJN5" s="322"/>
      <c r="JJO5" s="322"/>
      <c r="JJP5" s="322"/>
      <c r="JJQ5" s="322"/>
      <c r="JJR5" s="322"/>
      <c r="JJS5" s="322"/>
      <c r="JJT5" s="322"/>
      <c r="JJU5" s="322"/>
      <c r="JJV5" s="322"/>
      <c r="JJW5" s="322"/>
      <c r="JJX5" s="322"/>
      <c r="JJY5" s="322"/>
      <c r="JJZ5" s="322"/>
      <c r="JKA5" s="322"/>
      <c r="JKB5" s="322"/>
      <c r="JKC5" s="322"/>
      <c r="JKD5" s="322"/>
      <c r="JKE5" s="322"/>
      <c r="JKF5" s="322"/>
      <c r="JKG5" s="322"/>
      <c r="JKH5" s="322"/>
      <c r="JKI5" s="322"/>
      <c r="JKJ5" s="322"/>
      <c r="JKK5" s="322"/>
      <c r="JKL5" s="322"/>
      <c r="JKM5" s="322"/>
      <c r="JKN5" s="322"/>
      <c r="JKO5" s="322"/>
      <c r="JKP5" s="322"/>
      <c r="JKQ5" s="322"/>
      <c r="JKR5" s="322"/>
      <c r="JKS5" s="322"/>
      <c r="JKT5" s="322"/>
      <c r="JKU5" s="322"/>
      <c r="JKV5" s="322"/>
      <c r="JKW5" s="322"/>
      <c r="JKX5" s="322"/>
      <c r="JKY5" s="322"/>
      <c r="JKZ5" s="322"/>
      <c r="JLA5" s="322"/>
      <c r="JLB5" s="322"/>
      <c r="JLC5" s="322"/>
      <c r="JLD5" s="322"/>
      <c r="JLE5" s="322"/>
      <c r="JLF5" s="322"/>
      <c r="JLG5" s="322"/>
      <c r="JLH5" s="322"/>
      <c r="JLI5" s="322"/>
      <c r="JLJ5" s="322"/>
      <c r="JLK5" s="322"/>
      <c r="JLL5" s="322"/>
      <c r="JLM5" s="322"/>
      <c r="JLN5" s="322"/>
      <c r="JLO5" s="322"/>
      <c r="JLP5" s="322"/>
      <c r="JLQ5" s="322"/>
      <c r="JLR5" s="322"/>
      <c r="JLS5" s="322"/>
      <c r="JLT5" s="322"/>
      <c r="JLU5" s="322"/>
      <c r="JLV5" s="322"/>
      <c r="JLW5" s="322"/>
      <c r="JLX5" s="322"/>
      <c r="JLY5" s="322"/>
      <c r="JLZ5" s="322"/>
      <c r="JMA5" s="322"/>
      <c r="JMB5" s="322"/>
      <c r="JMC5" s="322"/>
      <c r="JMD5" s="322"/>
      <c r="JME5" s="322"/>
      <c r="JMF5" s="322"/>
      <c r="JMG5" s="322"/>
      <c r="JMH5" s="322"/>
      <c r="JMI5" s="322"/>
      <c r="JMJ5" s="322"/>
      <c r="JMK5" s="322"/>
      <c r="JML5" s="322"/>
      <c r="JMM5" s="322"/>
      <c r="JMN5" s="322"/>
      <c r="JMO5" s="322"/>
      <c r="JMP5" s="322"/>
      <c r="JMQ5" s="322"/>
      <c r="JMR5" s="322"/>
      <c r="JMS5" s="322"/>
      <c r="JMT5" s="322"/>
      <c r="JMU5" s="322"/>
      <c r="JMV5" s="322"/>
      <c r="JMW5" s="322"/>
      <c r="JMX5" s="322"/>
      <c r="JMY5" s="322"/>
      <c r="JMZ5" s="322"/>
      <c r="JNA5" s="322"/>
      <c r="JNB5" s="322"/>
      <c r="JNC5" s="322"/>
      <c r="JND5" s="322"/>
      <c r="JNE5" s="322"/>
      <c r="JNF5" s="322"/>
      <c r="JNG5" s="322"/>
      <c r="JNH5" s="322"/>
      <c r="JNI5" s="322"/>
      <c r="JNJ5" s="322"/>
      <c r="JNK5" s="322"/>
      <c r="JNL5" s="322"/>
      <c r="JNM5" s="322"/>
      <c r="JNN5" s="322"/>
      <c r="JNO5" s="322"/>
      <c r="JNP5" s="322"/>
      <c r="JNQ5" s="322"/>
      <c r="JNR5" s="322"/>
      <c r="JNS5" s="322"/>
      <c r="JNT5" s="322"/>
      <c r="JNU5" s="322"/>
      <c r="JNV5" s="322"/>
      <c r="JNW5" s="322"/>
      <c r="JNX5" s="322"/>
      <c r="JNY5" s="322"/>
      <c r="JNZ5" s="322"/>
      <c r="JOA5" s="322"/>
      <c r="JOB5" s="322"/>
      <c r="JOC5" s="322"/>
      <c r="JOD5" s="322"/>
      <c r="JOE5" s="322"/>
      <c r="JOF5" s="322"/>
      <c r="JOG5" s="322"/>
      <c r="JOH5" s="322"/>
      <c r="JOI5" s="322"/>
      <c r="JOJ5" s="322"/>
      <c r="JOK5" s="322"/>
      <c r="JOL5" s="322"/>
      <c r="JOM5" s="322"/>
      <c r="JON5" s="322"/>
      <c r="JOO5" s="322"/>
      <c r="JOP5" s="322"/>
      <c r="JOQ5" s="322"/>
      <c r="JOR5" s="322"/>
      <c r="JOS5" s="322"/>
      <c r="JOT5" s="322"/>
      <c r="JOU5" s="322"/>
      <c r="JOV5" s="322"/>
      <c r="JOW5" s="322"/>
      <c r="JOX5" s="322"/>
      <c r="JOY5" s="322"/>
      <c r="JOZ5" s="322"/>
      <c r="JPA5" s="322"/>
      <c r="JPB5" s="322"/>
      <c r="JPC5" s="322"/>
      <c r="JPD5" s="322"/>
      <c r="JPE5" s="322"/>
      <c r="JPF5" s="322"/>
      <c r="JPG5" s="322"/>
      <c r="JPH5" s="322"/>
      <c r="JPI5" s="322"/>
      <c r="JPJ5" s="322"/>
      <c r="JPK5" s="322"/>
      <c r="JPL5" s="322"/>
      <c r="JPM5" s="322"/>
      <c r="JPN5" s="322"/>
      <c r="JPO5" s="322"/>
      <c r="JPP5" s="322"/>
      <c r="JPQ5" s="322"/>
      <c r="JPR5" s="322"/>
      <c r="JPS5" s="322"/>
      <c r="JPT5" s="322"/>
      <c r="JPU5" s="322"/>
      <c r="JPV5" s="322"/>
      <c r="JPW5" s="322"/>
      <c r="JPX5" s="322"/>
      <c r="JPY5" s="322"/>
      <c r="JPZ5" s="322"/>
      <c r="JQA5" s="322"/>
      <c r="JQB5" s="322"/>
      <c r="JQC5" s="322"/>
      <c r="JQD5" s="322"/>
      <c r="JQE5" s="322"/>
      <c r="JQF5" s="322"/>
      <c r="JQG5" s="322"/>
      <c r="JQH5" s="322"/>
      <c r="JQI5" s="322"/>
      <c r="JQJ5" s="322"/>
      <c r="JQK5" s="322"/>
      <c r="JQL5" s="322"/>
      <c r="JQM5" s="322"/>
      <c r="JQN5" s="322"/>
      <c r="JQO5" s="322"/>
      <c r="JQP5" s="322"/>
      <c r="JQQ5" s="322"/>
      <c r="JQR5" s="322"/>
      <c r="JQS5" s="322"/>
      <c r="JQT5" s="322"/>
      <c r="JQU5" s="322"/>
      <c r="JQV5" s="322"/>
      <c r="JQW5" s="322"/>
      <c r="JQX5" s="322"/>
      <c r="JQY5" s="322"/>
      <c r="JQZ5" s="322"/>
      <c r="JRA5" s="322"/>
      <c r="JRB5" s="322"/>
      <c r="JRC5" s="322"/>
      <c r="JRD5" s="322"/>
      <c r="JRE5" s="322"/>
      <c r="JRF5" s="322"/>
      <c r="JRG5" s="322"/>
      <c r="JRH5" s="322"/>
      <c r="JRI5" s="322"/>
      <c r="JRJ5" s="322"/>
      <c r="JRK5" s="322"/>
      <c r="JRL5" s="322"/>
      <c r="JRM5" s="322"/>
      <c r="JRN5" s="322"/>
      <c r="JRO5" s="322"/>
      <c r="JRP5" s="322"/>
      <c r="JRQ5" s="322"/>
      <c r="JRR5" s="322"/>
      <c r="JRS5" s="322"/>
      <c r="JRT5" s="322"/>
      <c r="JRU5" s="322"/>
      <c r="JRV5" s="322"/>
      <c r="JRW5" s="322"/>
      <c r="JRX5" s="322"/>
      <c r="JRY5" s="322"/>
      <c r="JRZ5" s="322"/>
      <c r="JSA5" s="322"/>
      <c r="JSB5" s="322"/>
      <c r="JSC5" s="322"/>
      <c r="JSD5" s="322"/>
      <c r="JSE5" s="322"/>
      <c r="JSF5" s="322"/>
      <c r="JSG5" s="322"/>
      <c r="JSH5" s="322"/>
      <c r="JSI5" s="322"/>
      <c r="JSJ5" s="322"/>
      <c r="JSK5" s="322"/>
      <c r="JSL5" s="322"/>
      <c r="JSM5" s="322"/>
      <c r="JSN5" s="322"/>
      <c r="JSO5" s="322"/>
      <c r="JSP5" s="322"/>
      <c r="JSQ5" s="322"/>
      <c r="JSR5" s="322"/>
      <c r="JSS5" s="322"/>
      <c r="JST5" s="322"/>
      <c r="JSU5" s="322"/>
      <c r="JSV5" s="322"/>
      <c r="JSW5" s="322"/>
      <c r="JSX5" s="322"/>
      <c r="JSY5" s="322"/>
      <c r="JSZ5" s="322"/>
      <c r="JTA5" s="322"/>
      <c r="JTB5" s="322"/>
      <c r="JTC5" s="322"/>
      <c r="JTD5" s="322"/>
      <c r="JTE5" s="322"/>
      <c r="JTF5" s="322"/>
      <c r="JTG5" s="322"/>
      <c r="JTH5" s="322"/>
      <c r="JTI5" s="322"/>
      <c r="JTJ5" s="322"/>
      <c r="JTK5" s="322"/>
      <c r="JTL5" s="322"/>
      <c r="JTM5" s="322"/>
      <c r="JTN5" s="322"/>
      <c r="JTO5" s="322"/>
      <c r="JTP5" s="322"/>
      <c r="JTQ5" s="322"/>
      <c r="JTR5" s="322"/>
      <c r="JTS5" s="322"/>
      <c r="JTT5" s="322"/>
      <c r="JTU5" s="322"/>
      <c r="JTV5" s="322"/>
      <c r="JTW5" s="322"/>
      <c r="JTX5" s="322"/>
      <c r="JTY5" s="322"/>
      <c r="JTZ5" s="322"/>
      <c r="JUA5" s="322"/>
      <c r="JUB5" s="322"/>
      <c r="JUC5" s="322"/>
      <c r="JUD5" s="322"/>
      <c r="JUE5" s="322"/>
      <c r="JUF5" s="322"/>
      <c r="JUG5" s="322"/>
      <c r="JUH5" s="322"/>
      <c r="JUI5" s="322"/>
      <c r="JUJ5" s="322"/>
      <c r="JUK5" s="322"/>
      <c r="JUL5" s="322"/>
      <c r="JUM5" s="322"/>
      <c r="JUN5" s="322"/>
      <c r="JUO5" s="322"/>
      <c r="JUP5" s="322"/>
      <c r="JUQ5" s="322"/>
      <c r="JUR5" s="322"/>
      <c r="JUS5" s="322"/>
      <c r="JUT5" s="322"/>
      <c r="JUU5" s="322"/>
      <c r="JUV5" s="322"/>
      <c r="JUW5" s="322"/>
      <c r="JUX5" s="322"/>
      <c r="JUY5" s="322"/>
      <c r="JUZ5" s="322"/>
      <c r="JVA5" s="322"/>
      <c r="JVB5" s="322"/>
      <c r="JVC5" s="322"/>
      <c r="JVD5" s="322"/>
      <c r="JVE5" s="322"/>
      <c r="JVF5" s="322"/>
      <c r="JVG5" s="322"/>
      <c r="JVH5" s="322"/>
      <c r="JVI5" s="322"/>
      <c r="JVJ5" s="322"/>
      <c r="JVK5" s="322"/>
      <c r="JVL5" s="322"/>
      <c r="JVM5" s="322"/>
      <c r="JVN5" s="322"/>
      <c r="JVO5" s="322"/>
      <c r="JVP5" s="322"/>
      <c r="JVQ5" s="322"/>
      <c r="JVR5" s="322"/>
      <c r="JVS5" s="322"/>
      <c r="JVT5" s="322"/>
      <c r="JVU5" s="322"/>
      <c r="JVV5" s="322"/>
      <c r="JVW5" s="322"/>
      <c r="JVX5" s="322"/>
      <c r="JVY5" s="322"/>
      <c r="JVZ5" s="322"/>
      <c r="JWA5" s="322"/>
      <c r="JWB5" s="322"/>
      <c r="JWC5" s="322"/>
      <c r="JWD5" s="322"/>
      <c r="JWE5" s="322"/>
      <c r="JWF5" s="322"/>
      <c r="JWG5" s="322"/>
      <c r="JWH5" s="322"/>
      <c r="JWI5" s="322"/>
      <c r="JWJ5" s="322"/>
      <c r="JWK5" s="322"/>
      <c r="JWL5" s="322"/>
      <c r="JWM5" s="322"/>
      <c r="JWN5" s="322"/>
      <c r="JWO5" s="322"/>
      <c r="JWP5" s="322"/>
      <c r="JWQ5" s="322"/>
      <c r="JWR5" s="322"/>
      <c r="JWS5" s="322"/>
      <c r="JWT5" s="322"/>
      <c r="JWU5" s="322"/>
      <c r="JWV5" s="322"/>
      <c r="JWW5" s="322"/>
      <c r="JWX5" s="322"/>
      <c r="JWY5" s="322"/>
      <c r="JWZ5" s="322"/>
      <c r="JXA5" s="322"/>
      <c r="JXB5" s="322"/>
      <c r="JXC5" s="322"/>
      <c r="JXD5" s="322"/>
      <c r="JXE5" s="322"/>
      <c r="JXF5" s="322"/>
      <c r="JXG5" s="322"/>
      <c r="JXH5" s="322"/>
      <c r="JXI5" s="322"/>
      <c r="JXJ5" s="322"/>
      <c r="JXK5" s="322"/>
      <c r="JXL5" s="322"/>
      <c r="JXM5" s="322"/>
      <c r="JXN5" s="322"/>
      <c r="JXO5" s="322"/>
      <c r="JXP5" s="322"/>
      <c r="JXQ5" s="322"/>
      <c r="JXR5" s="322"/>
      <c r="JXS5" s="322"/>
      <c r="JXT5" s="322"/>
      <c r="JXU5" s="322"/>
      <c r="JXV5" s="322"/>
      <c r="JXW5" s="322"/>
      <c r="JXX5" s="322"/>
      <c r="JXY5" s="322"/>
      <c r="JXZ5" s="322"/>
      <c r="JYA5" s="322"/>
      <c r="JYB5" s="322"/>
      <c r="JYC5" s="322"/>
      <c r="JYD5" s="322"/>
      <c r="JYE5" s="322"/>
      <c r="JYF5" s="322"/>
      <c r="JYG5" s="322"/>
      <c r="JYH5" s="322"/>
      <c r="JYI5" s="322"/>
      <c r="JYJ5" s="322"/>
      <c r="JYK5" s="322"/>
      <c r="JYL5" s="322"/>
      <c r="JYM5" s="322"/>
      <c r="JYN5" s="322"/>
      <c r="JYO5" s="322"/>
      <c r="JYP5" s="322"/>
      <c r="JYQ5" s="322"/>
      <c r="JYR5" s="322"/>
      <c r="JYS5" s="322"/>
      <c r="JYT5" s="322"/>
      <c r="JYU5" s="322"/>
      <c r="JYV5" s="322"/>
      <c r="JYW5" s="322"/>
      <c r="JYX5" s="322"/>
      <c r="JYY5" s="322"/>
      <c r="JYZ5" s="322"/>
      <c r="JZA5" s="322"/>
      <c r="JZB5" s="322"/>
      <c r="JZC5" s="322"/>
      <c r="JZD5" s="322"/>
      <c r="JZE5" s="322"/>
      <c r="JZF5" s="322"/>
      <c r="JZG5" s="322"/>
      <c r="JZH5" s="322"/>
      <c r="JZI5" s="322"/>
      <c r="JZJ5" s="322"/>
      <c r="JZK5" s="322"/>
      <c r="JZL5" s="322"/>
      <c r="JZM5" s="322"/>
      <c r="JZN5" s="322"/>
      <c r="JZO5" s="322"/>
      <c r="JZP5" s="322"/>
      <c r="JZQ5" s="322"/>
      <c r="JZR5" s="322"/>
      <c r="JZS5" s="322"/>
      <c r="JZT5" s="322"/>
      <c r="JZU5" s="322"/>
      <c r="JZV5" s="322"/>
      <c r="JZW5" s="322"/>
      <c r="JZX5" s="322"/>
      <c r="JZY5" s="322"/>
      <c r="JZZ5" s="322"/>
      <c r="KAA5" s="322"/>
      <c r="KAB5" s="322"/>
      <c r="KAC5" s="322"/>
      <c r="KAD5" s="322"/>
      <c r="KAE5" s="322"/>
      <c r="KAF5" s="322"/>
      <c r="KAG5" s="322"/>
      <c r="KAH5" s="322"/>
      <c r="KAI5" s="322"/>
      <c r="KAJ5" s="322"/>
      <c r="KAK5" s="322"/>
      <c r="KAL5" s="322"/>
      <c r="KAM5" s="322"/>
      <c r="KAN5" s="322"/>
      <c r="KAO5" s="322"/>
      <c r="KAP5" s="322"/>
      <c r="KAQ5" s="322"/>
      <c r="KAR5" s="322"/>
      <c r="KAS5" s="322"/>
      <c r="KAT5" s="322"/>
      <c r="KAU5" s="322"/>
      <c r="KAV5" s="322"/>
      <c r="KAW5" s="322"/>
      <c r="KAX5" s="322"/>
      <c r="KAY5" s="322"/>
      <c r="KAZ5" s="322"/>
      <c r="KBA5" s="322"/>
      <c r="KBB5" s="322"/>
      <c r="KBC5" s="322"/>
      <c r="KBD5" s="322"/>
      <c r="KBE5" s="322"/>
      <c r="KBF5" s="322"/>
      <c r="KBG5" s="322"/>
      <c r="KBH5" s="322"/>
      <c r="KBI5" s="322"/>
      <c r="KBJ5" s="322"/>
      <c r="KBK5" s="322"/>
      <c r="KBL5" s="322"/>
      <c r="KBM5" s="322"/>
      <c r="KBN5" s="322"/>
      <c r="KBO5" s="322"/>
      <c r="KBP5" s="322"/>
      <c r="KBQ5" s="322"/>
      <c r="KBR5" s="322"/>
      <c r="KBS5" s="322"/>
      <c r="KBT5" s="322"/>
      <c r="KBU5" s="322"/>
      <c r="KBV5" s="322"/>
      <c r="KBW5" s="322"/>
      <c r="KBX5" s="322"/>
      <c r="KBY5" s="322"/>
      <c r="KBZ5" s="322"/>
      <c r="KCA5" s="322"/>
      <c r="KCB5" s="322"/>
      <c r="KCC5" s="322"/>
      <c r="KCD5" s="322"/>
      <c r="KCE5" s="322"/>
      <c r="KCF5" s="322"/>
      <c r="KCG5" s="322"/>
      <c r="KCH5" s="322"/>
      <c r="KCI5" s="322"/>
      <c r="KCJ5" s="322"/>
      <c r="KCK5" s="322"/>
      <c r="KCL5" s="322"/>
      <c r="KCM5" s="322"/>
      <c r="KCN5" s="322"/>
      <c r="KCO5" s="322"/>
      <c r="KCP5" s="322"/>
      <c r="KCQ5" s="322"/>
      <c r="KCR5" s="322"/>
      <c r="KCS5" s="322"/>
      <c r="KCT5" s="322"/>
      <c r="KCU5" s="322"/>
      <c r="KCV5" s="322"/>
      <c r="KCW5" s="322"/>
      <c r="KCX5" s="322"/>
      <c r="KCY5" s="322"/>
      <c r="KCZ5" s="322"/>
      <c r="KDA5" s="322"/>
      <c r="KDB5" s="322"/>
      <c r="KDC5" s="322"/>
      <c r="KDD5" s="322"/>
      <c r="KDE5" s="322"/>
      <c r="KDF5" s="322"/>
      <c r="KDG5" s="322"/>
      <c r="KDH5" s="322"/>
      <c r="KDI5" s="322"/>
      <c r="KDJ5" s="322"/>
      <c r="KDK5" s="322"/>
      <c r="KDL5" s="322"/>
      <c r="KDM5" s="322"/>
      <c r="KDN5" s="322"/>
      <c r="KDO5" s="322"/>
      <c r="KDP5" s="322"/>
      <c r="KDQ5" s="322"/>
      <c r="KDR5" s="322"/>
      <c r="KDS5" s="322"/>
      <c r="KDT5" s="322"/>
      <c r="KDU5" s="322"/>
      <c r="KDV5" s="322"/>
      <c r="KDW5" s="322"/>
      <c r="KDX5" s="322"/>
      <c r="KDY5" s="322"/>
      <c r="KDZ5" s="322"/>
      <c r="KEA5" s="322"/>
      <c r="KEB5" s="322"/>
      <c r="KEC5" s="322"/>
      <c r="KED5" s="322"/>
      <c r="KEE5" s="322"/>
      <c r="KEF5" s="322"/>
      <c r="KEG5" s="322"/>
      <c r="KEH5" s="322"/>
      <c r="KEI5" s="322"/>
      <c r="KEJ5" s="322"/>
      <c r="KEK5" s="322"/>
      <c r="KEL5" s="322"/>
      <c r="KEM5" s="322"/>
      <c r="KEN5" s="322"/>
      <c r="KEO5" s="322"/>
      <c r="KEP5" s="322"/>
      <c r="KEQ5" s="322"/>
      <c r="KER5" s="322"/>
      <c r="KES5" s="322"/>
      <c r="KET5" s="322"/>
      <c r="KEU5" s="322"/>
      <c r="KEV5" s="322"/>
      <c r="KEW5" s="322"/>
      <c r="KEX5" s="322"/>
      <c r="KEY5" s="322"/>
      <c r="KEZ5" s="322"/>
      <c r="KFA5" s="322"/>
      <c r="KFB5" s="322"/>
      <c r="KFC5" s="322"/>
      <c r="KFD5" s="322"/>
      <c r="KFE5" s="322"/>
      <c r="KFF5" s="322"/>
      <c r="KFG5" s="322"/>
      <c r="KFH5" s="322"/>
      <c r="KFI5" s="322"/>
      <c r="KFJ5" s="322"/>
      <c r="KFK5" s="322"/>
      <c r="KFL5" s="322"/>
      <c r="KFM5" s="322"/>
      <c r="KFN5" s="322"/>
      <c r="KFO5" s="322"/>
      <c r="KFP5" s="322"/>
      <c r="KFQ5" s="322"/>
      <c r="KFR5" s="322"/>
      <c r="KFS5" s="322"/>
      <c r="KFT5" s="322"/>
      <c r="KFU5" s="322"/>
      <c r="KFV5" s="322"/>
      <c r="KFW5" s="322"/>
      <c r="KFX5" s="322"/>
      <c r="KFY5" s="322"/>
      <c r="KFZ5" s="322"/>
      <c r="KGA5" s="322"/>
      <c r="KGB5" s="322"/>
      <c r="KGC5" s="322"/>
      <c r="KGD5" s="322"/>
      <c r="KGE5" s="322"/>
      <c r="KGF5" s="322"/>
      <c r="KGG5" s="322"/>
      <c r="KGH5" s="322"/>
      <c r="KGI5" s="322"/>
      <c r="KGJ5" s="322"/>
      <c r="KGK5" s="322"/>
      <c r="KGL5" s="322"/>
      <c r="KGM5" s="322"/>
      <c r="KGN5" s="322"/>
      <c r="KGO5" s="322"/>
      <c r="KGP5" s="322"/>
      <c r="KGQ5" s="322"/>
      <c r="KGR5" s="322"/>
      <c r="KGS5" s="322"/>
      <c r="KGT5" s="322"/>
      <c r="KGU5" s="322"/>
      <c r="KGV5" s="322"/>
      <c r="KGW5" s="322"/>
      <c r="KGX5" s="322"/>
      <c r="KGY5" s="322"/>
      <c r="KGZ5" s="322"/>
      <c r="KHA5" s="322"/>
      <c r="KHB5" s="322"/>
      <c r="KHC5" s="322"/>
      <c r="KHD5" s="322"/>
      <c r="KHE5" s="322"/>
      <c r="KHF5" s="322"/>
      <c r="KHG5" s="322"/>
      <c r="KHH5" s="322"/>
      <c r="KHI5" s="322"/>
      <c r="KHJ5" s="322"/>
      <c r="KHK5" s="322"/>
      <c r="KHL5" s="322"/>
      <c r="KHM5" s="322"/>
      <c r="KHN5" s="322"/>
      <c r="KHO5" s="322"/>
      <c r="KHP5" s="322"/>
      <c r="KHQ5" s="322"/>
      <c r="KHR5" s="322"/>
      <c r="KHS5" s="322"/>
      <c r="KHT5" s="322"/>
      <c r="KHU5" s="322"/>
      <c r="KHV5" s="322"/>
      <c r="KHW5" s="322"/>
      <c r="KHX5" s="322"/>
      <c r="KHY5" s="322"/>
      <c r="KHZ5" s="322"/>
      <c r="KIA5" s="322"/>
      <c r="KIB5" s="322"/>
      <c r="KIC5" s="322"/>
      <c r="KID5" s="322"/>
      <c r="KIE5" s="322"/>
      <c r="KIF5" s="322"/>
      <c r="KIG5" s="322"/>
      <c r="KIH5" s="322"/>
      <c r="KII5" s="322"/>
      <c r="KIJ5" s="322"/>
      <c r="KIK5" s="322"/>
      <c r="KIL5" s="322"/>
      <c r="KIM5" s="322"/>
      <c r="KIN5" s="322"/>
      <c r="KIO5" s="322"/>
      <c r="KIP5" s="322"/>
      <c r="KIQ5" s="322"/>
      <c r="KIR5" s="322"/>
      <c r="KIS5" s="322"/>
      <c r="KIT5" s="322"/>
      <c r="KIU5" s="322"/>
      <c r="KIV5" s="322"/>
      <c r="KIW5" s="322"/>
      <c r="KIX5" s="322"/>
      <c r="KIY5" s="322"/>
      <c r="KIZ5" s="322"/>
      <c r="KJA5" s="322"/>
      <c r="KJB5" s="322"/>
      <c r="KJC5" s="322"/>
      <c r="KJD5" s="322"/>
      <c r="KJE5" s="322"/>
      <c r="KJF5" s="322"/>
      <c r="KJG5" s="322"/>
      <c r="KJH5" s="322"/>
      <c r="KJI5" s="322"/>
      <c r="KJJ5" s="322"/>
      <c r="KJK5" s="322"/>
      <c r="KJL5" s="322"/>
      <c r="KJM5" s="322"/>
      <c r="KJN5" s="322"/>
      <c r="KJO5" s="322"/>
      <c r="KJP5" s="322"/>
      <c r="KJQ5" s="322"/>
      <c r="KJR5" s="322"/>
      <c r="KJS5" s="322"/>
      <c r="KJT5" s="322"/>
      <c r="KJU5" s="322"/>
      <c r="KJV5" s="322"/>
      <c r="KJW5" s="322"/>
      <c r="KJX5" s="322"/>
      <c r="KJY5" s="322"/>
      <c r="KJZ5" s="322"/>
      <c r="KKA5" s="322"/>
      <c r="KKB5" s="322"/>
      <c r="KKC5" s="322"/>
      <c r="KKD5" s="322"/>
      <c r="KKE5" s="322"/>
      <c r="KKF5" s="322"/>
      <c r="KKG5" s="322"/>
      <c r="KKH5" s="322"/>
      <c r="KKI5" s="322"/>
      <c r="KKJ5" s="322"/>
      <c r="KKK5" s="322"/>
      <c r="KKL5" s="322"/>
      <c r="KKM5" s="322"/>
      <c r="KKN5" s="322"/>
      <c r="KKO5" s="322"/>
      <c r="KKP5" s="322"/>
      <c r="KKQ5" s="322"/>
      <c r="KKR5" s="322"/>
      <c r="KKS5" s="322"/>
      <c r="KKT5" s="322"/>
      <c r="KKU5" s="322"/>
      <c r="KKV5" s="322"/>
      <c r="KKW5" s="322"/>
      <c r="KKX5" s="322"/>
      <c r="KKY5" s="322"/>
      <c r="KKZ5" s="322"/>
      <c r="KLA5" s="322"/>
      <c r="KLB5" s="322"/>
      <c r="KLC5" s="322"/>
      <c r="KLD5" s="322"/>
      <c r="KLE5" s="322"/>
      <c r="KLF5" s="322"/>
      <c r="KLG5" s="322"/>
      <c r="KLH5" s="322"/>
      <c r="KLI5" s="322"/>
      <c r="KLJ5" s="322"/>
      <c r="KLK5" s="322"/>
      <c r="KLL5" s="322"/>
      <c r="KLM5" s="322"/>
      <c r="KLN5" s="322"/>
      <c r="KLO5" s="322"/>
      <c r="KLP5" s="322"/>
      <c r="KLQ5" s="322"/>
      <c r="KLR5" s="322"/>
      <c r="KLS5" s="322"/>
      <c r="KLT5" s="322"/>
      <c r="KLU5" s="322"/>
      <c r="KLV5" s="322"/>
      <c r="KLW5" s="322"/>
      <c r="KLX5" s="322"/>
      <c r="KLY5" s="322"/>
      <c r="KLZ5" s="322"/>
      <c r="KMA5" s="322"/>
      <c r="KMB5" s="322"/>
      <c r="KMC5" s="322"/>
      <c r="KMD5" s="322"/>
      <c r="KME5" s="322"/>
      <c r="KMF5" s="322"/>
      <c r="KMG5" s="322"/>
      <c r="KMH5" s="322"/>
      <c r="KMI5" s="322"/>
      <c r="KMJ5" s="322"/>
      <c r="KMK5" s="322"/>
      <c r="KML5" s="322"/>
      <c r="KMM5" s="322"/>
      <c r="KMN5" s="322"/>
      <c r="KMO5" s="322"/>
      <c r="KMP5" s="322"/>
      <c r="KMQ5" s="322"/>
      <c r="KMR5" s="322"/>
      <c r="KMS5" s="322"/>
      <c r="KMT5" s="322"/>
      <c r="KMU5" s="322"/>
      <c r="KMV5" s="322"/>
      <c r="KMW5" s="322"/>
      <c r="KMX5" s="322"/>
      <c r="KMY5" s="322"/>
      <c r="KMZ5" s="322"/>
      <c r="KNA5" s="322"/>
      <c r="KNB5" s="322"/>
      <c r="KNC5" s="322"/>
      <c r="KND5" s="322"/>
      <c r="KNE5" s="322"/>
      <c r="KNF5" s="322"/>
      <c r="KNG5" s="322"/>
      <c r="KNH5" s="322"/>
      <c r="KNI5" s="322"/>
      <c r="KNJ5" s="322"/>
      <c r="KNK5" s="322"/>
      <c r="KNL5" s="322"/>
      <c r="KNM5" s="322"/>
      <c r="KNN5" s="322"/>
      <c r="KNO5" s="322"/>
      <c r="KNP5" s="322"/>
      <c r="KNQ5" s="322"/>
      <c r="KNR5" s="322"/>
      <c r="KNS5" s="322"/>
      <c r="KNT5" s="322"/>
      <c r="KNU5" s="322"/>
      <c r="KNV5" s="322"/>
      <c r="KNW5" s="322"/>
      <c r="KNX5" s="322"/>
      <c r="KNY5" s="322"/>
      <c r="KNZ5" s="322"/>
      <c r="KOA5" s="322"/>
      <c r="KOB5" s="322"/>
      <c r="KOC5" s="322"/>
      <c r="KOD5" s="322"/>
      <c r="KOE5" s="322"/>
      <c r="KOF5" s="322"/>
      <c r="KOG5" s="322"/>
      <c r="KOH5" s="322"/>
      <c r="KOI5" s="322"/>
      <c r="KOJ5" s="322"/>
      <c r="KOK5" s="322"/>
      <c r="KOL5" s="322"/>
      <c r="KOM5" s="322"/>
      <c r="KON5" s="322"/>
      <c r="KOO5" s="322"/>
      <c r="KOP5" s="322"/>
      <c r="KOQ5" s="322"/>
      <c r="KOR5" s="322"/>
      <c r="KOS5" s="322"/>
      <c r="KOT5" s="322"/>
      <c r="KOU5" s="322"/>
      <c r="KOV5" s="322"/>
      <c r="KOW5" s="322"/>
      <c r="KOX5" s="322"/>
      <c r="KOY5" s="322"/>
      <c r="KOZ5" s="322"/>
      <c r="KPA5" s="322"/>
      <c r="KPB5" s="322"/>
      <c r="KPC5" s="322"/>
      <c r="KPD5" s="322"/>
      <c r="KPE5" s="322"/>
      <c r="KPF5" s="322"/>
      <c r="KPG5" s="322"/>
      <c r="KPH5" s="322"/>
      <c r="KPI5" s="322"/>
      <c r="KPJ5" s="322"/>
      <c r="KPK5" s="322"/>
      <c r="KPL5" s="322"/>
      <c r="KPM5" s="322"/>
      <c r="KPN5" s="322"/>
      <c r="KPO5" s="322"/>
      <c r="KPP5" s="322"/>
      <c r="KPQ5" s="322"/>
      <c r="KPR5" s="322"/>
      <c r="KPS5" s="322"/>
      <c r="KPT5" s="322"/>
      <c r="KPU5" s="322"/>
      <c r="KPV5" s="322"/>
      <c r="KPW5" s="322"/>
      <c r="KPX5" s="322"/>
      <c r="KPY5" s="322"/>
      <c r="KPZ5" s="322"/>
      <c r="KQA5" s="322"/>
      <c r="KQB5" s="322"/>
      <c r="KQC5" s="322"/>
      <c r="KQD5" s="322"/>
      <c r="KQE5" s="322"/>
      <c r="KQF5" s="322"/>
      <c r="KQG5" s="322"/>
      <c r="KQH5" s="322"/>
      <c r="KQI5" s="322"/>
      <c r="KQJ5" s="322"/>
      <c r="KQK5" s="322"/>
      <c r="KQL5" s="322"/>
      <c r="KQM5" s="322"/>
      <c r="KQN5" s="322"/>
      <c r="KQO5" s="322"/>
      <c r="KQP5" s="322"/>
      <c r="KQQ5" s="322"/>
      <c r="KQR5" s="322"/>
      <c r="KQS5" s="322"/>
      <c r="KQT5" s="322"/>
      <c r="KQU5" s="322"/>
      <c r="KQV5" s="322"/>
      <c r="KQW5" s="322"/>
      <c r="KQX5" s="322"/>
      <c r="KQY5" s="322"/>
      <c r="KQZ5" s="322"/>
      <c r="KRA5" s="322"/>
      <c r="KRB5" s="322"/>
      <c r="KRC5" s="322"/>
      <c r="KRD5" s="322"/>
      <c r="KRE5" s="322"/>
      <c r="KRF5" s="322"/>
      <c r="KRG5" s="322"/>
      <c r="KRH5" s="322"/>
      <c r="KRI5" s="322"/>
      <c r="KRJ5" s="322"/>
      <c r="KRK5" s="322"/>
      <c r="KRL5" s="322"/>
      <c r="KRM5" s="322"/>
      <c r="KRN5" s="322"/>
      <c r="KRO5" s="322"/>
      <c r="KRP5" s="322"/>
      <c r="KRQ5" s="322"/>
      <c r="KRR5" s="322"/>
      <c r="KRS5" s="322"/>
      <c r="KRT5" s="322"/>
      <c r="KRU5" s="322"/>
      <c r="KRV5" s="322"/>
      <c r="KRW5" s="322"/>
      <c r="KRX5" s="322"/>
      <c r="KRY5" s="322"/>
      <c r="KRZ5" s="322"/>
      <c r="KSA5" s="322"/>
      <c r="KSB5" s="322"/>
      <c r="KSC5" s="322"/>
      <c r="KSD5" s="322"/>
      <c r="KSE5" s="322"/>
      <c r="KSF5" s="322"/>
      <c r="KSG5" s="322"/>
      <c r="KSH5" s="322"/>
      <c r="KSI5" s="322"/>
      <c r="KSJ5" s="322"/>
      <c r="KSK5" s="322"/>
      <c r="KSL5" s="322"/>
      <c r="KSM5" s="322"/>
      <c r="KSN5" s="322"/>
      <c r="KSO5" s="322"/>
      <c r="KSP5" s="322"/>
      <c r="KSQ5" s="322"/>
      <c r="KSR5" s="322"/>
      <c r="KSS5" s="322"/>
      <c r="KST5" s="322"/>
      <c r="KSU5" s="322"/>
      <c r="KSV5" s="322"/>
      <c r="KSW5" s="322"/>
      <c r="KSX5" s="322"/>
      <c r="KSY5" s="322"/>
      <c r="KSZ5" s="322"/>
      <c r="KTA5" s="322"/>
      <c r="KTB5" s="322"/>
      <c r="KTC5" s="322"/>
      <c r="KTD5" s="322"/>
      <c r="KTE5" s="322"/>
      <c r="KTF5" s="322"/>
      <c r="KTG5" s="322"/>
      <c r="KTH5" s="322"/>
      <c r="KTI5" s="322"/>
      <c r="KTJ5" s="322"/>
      <c r="KTK5" s="322"/>
      <c r="KTL5" s="322"/>
      <c r="KTM5" s="322"/>
      <c r="KTN5" s="322"/>
      <c r="KTO5" s="322"/>
      <c r="KTP5" s="322"/>
      <c r="KTQ5" s="322"/>
      <c r="KTR5" s="322"/>
      <c r="KTS5" s="322"/>
      <c r="KTT5" s="322"/>
      <c r="KTU5" s="322"/>
      <c r="KTV5" s="322"/>
      <c r="KTW5" s="322"/>
      <c r="KTX5" s="322"/>
      <c r="KTY5" s="322"/>
      <c r="KTZ5" s="322"/>
      <c r="KUA5" s="322"/>
      <c r="KUB5" s="322"/>
      <c r="KUC5" s="322"/>
      <c r="KUD5" s="322"/>
      <c r="KUE5" s="322"/>
      <c r="KUF5" s="322"/>
      <c r="KUG5" s="322"/>
      <c r="KUH5" s="322"/>
      <c r="KUI5" s="322"/>
      <c r="KUJ5" s="322"/>
      <c r="KUK5" s="322"/>
      <c r="KUL5" s="322"/>
      <c r="KUM5" s="322"/>
      <c r="KUN5" s="322"/>
      <c r="KUO5" s="322"/>
      <c r="KUP5" s="322"/>
      <c r="KUQ5" s="322"/>
      <c r="KUR5" s="322"/>
      <c r="KUS5" s="322"/>
      <c r="KUT5" s="322"/>
      <c r="KUU5" s="322"/>
      <c r="KUV5" s="322"/>
      <c r="KUW5" s="322"/>
      <c r="KUX5" s="322"/>
      <c r="KUY5" s="322"/>
      <c r="KUZ5" s="322"/>
      <c r="KVA5" s="322"/>
      <c r="KVB5" s="322"/>
      <c r="KVC5" s="322"/>
      <c r="KVD5" s="322"/>
      <c r="KVE5" s="322"/>
      <c r="KVF5" s="322"/>
      <c r="KVG5" s="322"/>
      <c r="KVH5" s="322"/>
      <c r="KVI5" s="322"/>
      <c r="KVJ5" s="322"/>
      <c r="KVK5" s="322"/>
      <c r="KVL5" s="322"/>
      <c r="KVM5" s="322"/>
      <c r="KVN5" s="322"/>
      <c r="KVO5" s="322"/>
      <c r="KVP5" s="322"/>
      <c r="KVQ5" s="322"/>
      <c r="KVR5" s="322"/>
      <c r="KVS5" s="322"/>
      <c r="KVT5" s="322"/>
      <c r="KVU5" s="322"/>
      <c r="KVV5" s="322"/>
      <c r="KVW5" s="322"/>
      <c r="KVX5" s="322"/>
      <c r="KVY5" s="322"/>
      <c r="KVZ5" s="322"/>
      <c r="KWA5" s="322"/>
      <c r="KWB5" s="322"/>
      <c r="KWC5" s="322"/>
      <c r="KWD5" s="322"/>
      <c r="KWE5" s="322"/>
      <c r="KWF5" s="322"/>
      <c r="KWG5" s="322"/>
      <c r="KWH5" s="322"/>
      <c r="KWI5" s="322"/>
      <c r="KWJ5" s="322"/>
      <c r="KWK5" s="322"/>
      <c r="KWL5" s="322"/>
      <c r="KWM5" s="322"/>
      <c r="KWN5" s="322"/>
      <c r="KWO5" s="322"/>
      <c r="KWP5" s="322"/>
      <c r="KWQ5" s="322"/>
      <c r="KWR5" s="322"/>
      <c r="KWS5" s="322"/>
      <c r="KWT5" s="322"/>
      <c r="KWU5" s="322"/>
      <c r="KWV5" s="322"/>
      <c r="KWW5" s="322"/>
      <c r="KWX5" s="322"/>
      <c r="KWY5" s="322"/>
      <c r="KWZ5" s="322"/>
      <c r="KXA5" s="322"/>
      <c r="KXB5" s="322"/>
      <c r="KXC5" s="322"/>
      <c r="KXD5" s="322"/>
      <c r="KXE5" s="322"/>
      <c r="KXF5" s="322"/>
      <c r="KXG5" s="322"/>
      <c r="KXH5" s="322"/>
      <c r="KXI5" s="322"/>
      <c r="KXJ5" s="322"/>
      <c r="KXK5" s="322"/>
      <c r="KXL5" s="322"/>
      <c r="KXM5" s="322"/>
      <c r="KXN5" s="322"/>
      <c r="KXO5" s="322"/>
      <c r="KXP5" s="322"/>
      <c r="KXQ5" s="322"/>
      <c r="KXR5" s="322"/>
      <c r="KXS5" s="322"/>
      <c r="KXT5" s="322"/>
      <c r="KXU5" s="322"/>
      <c r="KXV5" s="322"/>
      <c r="KXW5" s="322"/>
      <c r="KXX5" s="322"/>
      <c r="KXY5" s="322"/>
      <c r="KXZ5" s="322"/>
      <c r="KYA5" s="322"/>
      <c r="KYB5" s="322"/>
      <c r="KYC5" s="322"/>
      <c r="KYD5" s="322"/>
      <c r="KYE5" s="322"/>
      <c r="KYF5" s="322"/>
      <c r="KYG5" s="322"/>
      <c r="KYH5" s="322"/>
      <c r="KYI5" s="322"/>
      <c r="KYJ5" s="322"/>
      <c r="KYK5" s="322"/>
      <c r="KYL5" s="322"/>
      <c r="KYM5" s="322"/>
      <c r="KYN5" s="322"/>
      <c r="KYO5" s="322"/>
      <c r="KYP5" s="322"/>
      <c r="KYQ5" s="322"/>
      <c r="KYR5" s="322"/>
      <c r="KYS5" s="322"/>
      <c r="KYT5" s="322"/>
      <c r="KYU5" s="322"/>
      <c r="KYV5" s="322"/>
      <c r="KYW5" s="322"/>
      <c r="KYX5" s="322"/>
      <c r="KYY5" s="322"/>
      <c r="KYZ5" s="322"/>
      <c r="KZA5" s="322"/>
      <c r="KZB5" s="322"/>
      <c r="KZC5" s="322"/>
      <c r="KZD5" s="322"/>
      <c r="KZE5" s="322"/>
      <c r="KZF5" s="322"/>
      <c r="KZG5" s="322"/>
      <c r="KZH5" s="322"/>
      <c r="KZI5" s="322"/>
      <c r="KZJ5" s="322"/>
      <c r="KZK5" s="322"/>
      <c r="KZL5" s="322"/>
      <c r="KZM5" s="322"/>
      <c r="KZN5" s="322"/>
      <c r="KZO5" s="322"/>
      <c r="KZP5" s="322"/>
      <c r="KZQ5" s="322"/>
      <c r="KZR5" s="322"/>
      <c r="KZS5" s="322"/>
      <c r="KZT5" s="322"/>
      <c r="KZU5" s="322"/>
      <c r="KZV5" s="322"/>
      <c r="KZW5" s="322"/>
      <c r="KZX5" s="322"/>
      <c r="KZY5" s="322"/>
      <c r="KZZ5" s="322"/>
      <c r="LAA5" s="322"/>
      <c r="LAB5" s="322"/>
      <c r="LAC5" s="322"/>
      <c r="LAD5" s="322"/>
      <c r="LAE5" s="322"/>
      <c r="LAF5" s="322"/>
      <c r="LAG5" s="322"/>
      <c r="LAH5" s="322"/>
      <c r="LAI5" s="322"/>
      <c r="LAJ5" s="322"/>
      <c r="LAK5" s="322"/>
      <c r="LAL5" s="322"/>
      <c r="LAM5" s="322"/>
      <c r="LAN5" s="322"/>
      <c r="LAO5" s="322"/>
      <c r="LAP5" s="322"/>
      <c r="LAQ5" s="322"/>
      <c r="LAR5" s="322"/>
      <c r="LAS5" s="322"/>
      <c r="LAT5" s="322"/>
      <c r="LAU5" s="322"/>
      <c r="LAV5" s="322"/>
      <c r="LAW5" s="322"/>
      <c r="LAX5" s="322"/>
      <c r="LAY5" s="322"/>
      <c r="LAZ5" s="322"/>
      <c r="LBA5" s="322"/>
      <c r="LBB5" s="322"/>
      <c r="LBC5" s="322"/>
      <c r="LBD5" s="322"/>
      <c r="LBE5" s="322"/>
      <c r="LBF5" s="322"/>
      <c r="LBG5" s="322"/>
      <c r="LBH5" s="322"/>
      <c r="LBI5" s="322"/>
      <c r="LBJ5" s="322"/>
      <c r="LBK5" s="322"/>
      <c r="LBL5" s="322"/>
      <c r="LBM5" s="322"/>
      <c r="LBN5" s="322"/>
      <c r="LBO5" s="322"/>
      <c r="LBP5" s="322"/>
      <c r="LBQ5" s="322"/>
      <c r="LBR5" s="322"/>
      <c r="LBS5" s="322"/>
      <c r="LBT5" s="322"/>
      <c r="LBU5" s="322"/>
      <c r="LBV5" s="322"/>
      <c r="LBW5" s="322"/>
      <c r="LBX5" s="322"/>
      <c r="LBY5" s="322"/>
      <c r="LBZ5" s="322"/>
      <c r="LCA5" s="322"/>
      <c r="LCB5" s="322"/>
      <c r="LCC5" s="322"/>
      <c r="LCD5" s="322"/>
      <c r="LCE5" s="322"/>
      <c r="LCF5" s="322"/>
      <c r="LCG5" s="322"/>
      <c r="LCH5" s="322"/>
      <c r="LCI5" s="322"/>
      <c r="LCJ5" s="322"/>
      <c r="LCK5" s="322"/>
      <c r="LCL5" s="322"/>
      <c r="LCM5" s="322"/>
      <c r="LCN5" s="322"/>
      <c r="LCO5" s="322"/>
      <c r="LCP5" s="322"/>
      <c r="LCQ5" s="322"/>
      <c r="LCR5" s="322"/>
      <c r="LCS5" s="322"/>
      <c r="LCT5" s="322"/>
      <c r="LCU5" s="322"/>
      <c r="LCV5" s="322"/>
      <c r="LCW5" s="322"/>
      <c r="LCX5" s="322"/>
      <c r="LCY5" s="322"/>
      <c r="LCZ5" s="322"/>
      <c r="LDA5" s="322"/>
      <c r="LDB5" s="322"/>
      <c r="LDC5" s="322"/>
      <c r="LDD5" s="322"/>
      <c r="LDE5" s="322"/>
      <c r="LDF5" s="322"/>
      <c r="LDG5" s="322"/>
      <c r="LDH5" s="322"/>
      <c r="LDI5" s="322"/>
      <c r="LDJ5" s="322"/>
      <c r="LDK5" s="322"/>
      <c r="LDL5" s="322"/>
      <c r="LDM5" s="322"/>
      <c r="LDN5" s="322"/>
      <c r="LDO5" s="322"/>
      <c r="LDP5" s="322"/>
      <c r="LDQ5" s="322"/>
      <c r="LDR5" s="322"/>
      <c r="LDS5" s="322"/>
      <c r="LDT5" s="322"/>
      <c r="LDU5" s="322"/>
      <c r="LDV5" s="322"/>
      <c r="LDW5" s="322"/>
      <c r="LDX5" s="322"/>
      <c r="LDY5" s="322"/>
      <c r="LDZ5" s="322"/>
      <c r="LEA5" s="322"/>
      <c r="LEB5" s="322"/>
      <c r="LEC5" s="322"/>
      <c r="LED5" s="322"/>
      <c r="LEE5" s="322"/>
      <c r="LEF5" s="322"/>
      <c r="LEG5" s="322"/>
      <c r="LEH5" s="322"/>
      <c r="LEI5" s="322"/>
      <c r="LEJ5" s="322"/>
      <c r="LEK5" s="322"/>
      <c r="LEL5" s="322"/>
      <c r="LEM5" s="322"/>
      <c r="LEN5" s="322"/>
      <c r="LEO5" s="322"/>
      <c r="LEP5" s="322"/>
      <c r="LEQ5" s="322"/>
      <c r="LER5" s="322"/>
      <c r="LES5" s="322"/>
      <c r="LET5" s="322"/>
      <c r="LEU5" s="322"/>
      <c r="LEV5" s="322"/>
      <c r="LEW5" s="322"/>
      <c r="LEX5" s="322"/>
      <c r="LEY5" s="322"/>
      <c r="LEZ5" s="322"/>
      <c r="LFA5" s="322"/>
      <c r="LFB5" s="322"/>
      <c r="LFC5" s="322"/>
      <c r="LFD5" s="322"/>
      <c r="LFE5" s="322"/>
      <c r="LFF5" s="322"/>
      <c r="LFG5" s="322"/>
      <c r="LFH5" s="322"/>
      <c r="LFI5" s="322"/>
      <c r="LFJ5" s="322"/>
      <c r="LFK5" s="322"/>
      <c r="LFL5" s="322"/>
      <c r="LFM5" s="322"/>
      <c r="LFN5" s="322"/>
      <c r="LFO5" s="322"/>
      <c r="LFP5" s="322"/>
      <c r="LFQ5" s="322"/>
      <c r="LFR5" s="322"/>
      <c r="LFS5" s="322"/>
      <c r="LFT5" s="322"/>
      <c r="LFU5" s="322"/>
      <c r="LFV5" s="322"/>
      <c r="LFW5" s="322"/>
      <c r="LFX5" s="322"/>
      <c r="LFY5" s="322"/>
      <c r="LFZ5" s="322"/>
      <c r="LGA5" s="322"/>
      <c r="LGB5" s="322"/>
      <c r="LGC5" s="322"/>
      <c r="LGD5" s="322"/>
      <c r="LGE5" s="322"/>
      <c r="LGF5" s="322"/>
      <c r="LGG5" s="322"/>
      <c r="LGH5" s="322"/>
      <c r="LGI5" s="322"/>
      <c r="LGJ5" s="322"/>
      <c r="LGK5" s="322"/>
      <c r="LGL5" s="322"/>
      <c r="LGM5" s="322"/>
      <c r="LGN5" s="322"/>
      <c r="LGO5" s="322"/>
      <c r="LGP5" s="322"/>
      <c r="LGQ5" s="322"/>
      <c r="LGR5" s="322"/>
      <c r="LGS5" s="322"/>
      <c r="LGT5" s="322"/>
      <c r="LGU5" s="322"/>
      <c r="LGV5" s="322"/>
      <c r="LGW5" s="322"/>
      <c r="LGX5" s="322"/>
      <c r="LGY5" s="322"/>
      <c r="LGZ5" s="322"/>
      <c r="LHA5" s="322"/>
      <c r="LHB5" s="322"/>
      <c r="LHC5" s="322"/>
      <c r="LHD5" s="322"/>
      <c r="LHE5" s="322"/>
      <c r="LHF5" s="322"/>
      <c r="LHG5" s="322"/>
      <c r="LHH5" s="322"/>
      <c r="LHI5" s="322"/>
      <c r="LHJ5" s="322"/>
      <c r="LHK5" s="322"/>
      <c r="LHL5" s="322"/>
      <c r="LHM5" s="322"/>
      <c r="LHN5" s="322"/>
      <c r="LHO5" s="322"/>
      <c r="LHP5" s="322"/>
      <c r="LHQ5" s="322"/>
      <c r="LHR5" s="322"/>
      <c r="LHS5" s="322"/>
      <c r="LHT5" s="322"/>
      <c r="LHU5" s="322"/>
      <c r="LHV5" s="322"/>
      <c r="LHW5" s="322"/>
      <c r="LHX5" s="322"/>
      <c r="LHY5" s="322"/>
      <c r="LHZ5" s="322"/>
      <c r="LIA5" s="322"/>
      <c r="LIB5" s="322"/>
      <c r="LIC5" s="322"/>
      <c r="LID5" s="322"/>
      <c r="LIE5" s="322"/>
      <c r="LIF5" s="322"/>
      <c r="LIG5" s="322"/>
      <c r="LIH5" s="322"/>
      <c r="LII5" s="322"/>
      <c r="LIJ5" s="322"/>
      <c r="LIK5" s="322"/>
      <c r="LIL5" s="322"/>
      <c r="LIM5" s="322"/>
      <c r="LIN5" s="322"/>
      <c r="LIO5" s="322"/>
      <c r="LIP5" s="322"/>
      <c r="LIQ5" s="322"/>
      <c r="LIR5" s="322"/>
      <c r="LIS5" s="322"/>
      <c r="LIT5" s="322"/>
      <c r="LIU5" s="322"/>
      <c r="LIV5" s="322"/>
      <c r="LIW5" s="322"/>
      <c r="LIX5" s="322"/>
      <c r="LIY5" s="322"/>
      <c r="LIZ5" s="322"/>
      <c r="LJA5" s="322"/>
      <c r="LJB5" s="322"/>
      <c r="LJC5" s="322"/>
      <c r="LJD5" s="322"/>
      <c r="LJE5" s="322"/>
      <c r="LJF5" s="322"/>
      <c r="LJG5" s="322"/>
      <c r="LJH5" s="322"/>
      <c r="LJI5" s="322"/>
      <c r="LJJ5" s="322"/>
      <c r="LJK5" s="322"/>
      <c r="LJL5" s="322"/>
      <c r="LJM5" s="322"/>
      <c r="LJN5" s="322"/>
      <c r="LJO5" s="322"/>
      <c r="LJP5" s="322"/>
      <c r="LJQ5" s="322"/>
      <c r="LJR5" s="322"/>
      <c r="LJS5" s="322"/>
      <c r="LJT5" s="322"/>
      <c r="LJU5" s="322"/>
      <c r="LJV5" s="322"/>
      <c r="LJW5" s="322"/>
      <c r="LJX5" s="322"/>
      <c r="LJY5" s="322"/>
      <c r="LJZ5" s="322"/>
      <c r="LKA5" s="322"/>
      <c r="LKB5" s="322"/>
      <c r="LKC5" s="322"/>
      <c r="LKD5" s="322"/>
      <c r="LKE5" s="322"/>
      <c r="LKF5" s="322"/>
      <c r="LKG5" s="322"/>
      <c r="LKH5" s="322"/>
      <c r="LKI5" s="322"/>
      <c r="LKJ5" s="322"/>
      <c r="LKK5" s="322"/>
      <c r="LKL5" s="322"/>
      <c r="LKM5" s="322"/>
      <c r="LKN5" s="322"/>
      <c r="LKO5" s="322"/>
      <c r="LKP5" s="322"/>
      <c r="LKQ5" s="322"/>
      <c r="LKR5" s="322"/>
      <c r="LKS5" s="322"/>
      <c r="LKT5" s="322"/>
      <c r="LKU5" s="322"/>
      <c r="LKV5" s="322"/>
      <c r="LKW5" s="322"/>
      <c r="LKX5" s="322"/>
      <c r="LKY5" s="322"/>
      <c r="LKZ5" s="322"/>
      <c r="LLA5" s="322"/>
      <c r="LLB5" s="322"/>
      <c r="LLC5" s="322"/>
      <c r="LLD5" s="322"/>
      <c r="LLE5" s="322"/>
      <c r="LLF5" s="322"/>
      <c r="LLG5" s="322"/>
      <c r="LLH5" s="322"/>
      <c r="LLI5" s="322"/>
      <c r="LLJ5" s="322"/>
      <c r="LLK5" s="322"/>
      <c r="LLL5" s="322"/>
      <c r="LLM5" s="322"/>
      <c r="LLN5" s="322"/>
      <c r="LLO5" s="322"/>
      <c r="LLP5" s="322"/>
      <c r="LLQ5" s="322"/>
      <c r="LLR5" s="322"/>
      <c r="LLS5" s="322"/>
      <c r="LLT5" s="322"/>
      <c r="LLU5" s="322"/>
      <c r="LLV5" s="322"/>
      <c r="LLW5" s="322"/>
      <c r="LLX5" s="322"/>
      <c r="LLY5" s="322"/>
      <c r="LLZ5" s="322"/>
      <c r="LMA5" s="322"/>
      <c r="LMB5" s="322"/>
      <c r="LMC5" s="322"/>
      <c r="LMD5" s="322"/>
      <c r="LME5" s="322"/>
      <c r="LMF5" s="322"/>
      <c r="LMG5" s="322"/>
      <c r="LMH5" s="322"/>
      <c r="LMI5" s="322"/>
      <c r="LMJ5" s="322"/>
      <c r="LMK5" s="322"/>
      <c r="LML5" s="322"/>
      <c r="LMM5" s="322"/>
      <c r="LMN5" s="322"/>
      <c r="LMO5" s="322"/>
      <c r="LMP5" s="322"/>
      <c r="LMQ5" s="322"/>
      <c r="LMR5" s="322"/>
      <c r="LMS5" s="322"/>
      <c r="LMT5" s="322"/>
      <c r="LMU5" s="322"/>
      <c r="LMV5" s="322"/>
      <c r="LMW5" s="322"/>
      <c r="LMX5" s="322"/>
      <c r="LMY5" s="322"/>
      <c r="LMZ5" s="322"/>
      <c r="LNA5" s="322"/>
      <c r="LNB5" s="322"/>
      <c r="LNC5" s="322"/>
      <c r="LND5" s="322"/>
      <c r="LNE5" s="322"/>
      <c r="LNF5" s="322"/>
      <c r="LNG5" s="322"/>
      <c r="LNH5" s="322"/>
      <c r="LNI5" s="322"/>
      <c r="LNJ5" s="322"/>
      <c r="LNK5" s="322"/>
      <c r="LNL5" s="322"/>
      <c r="LNM5" s="322"/>
      <c r="LNN5" s="322"/>
      <c r="LNO5" s="322"/>
      <c r="LNP5" s="322"/>
      <c r="LNQ5" s="322"/>
      <c r="LNR5" s="322"/>
      <c r="LNS5" s="322"/>
      <c r="LNT5" s="322"/>
      <c r="LNU5" s="322"/>
      <c r="LNV5" s="322"/>
      <c r="LNW5" s="322"/>
      <c r="LNX5" s="322"/>
      <c r="LNY5" s="322"/>
      <c r="LNZ5" s="322"/>
      <c r="LOA5" s="322"/>
      <c r="LOB5" s="322"/>
      <c r="LOC5" s="322"/>
      <c r="LOD5" s="322"/>
      <c r="LOE5" s="322"/>
      <c r="LOF5" s="322"/>
      <c r="LOG5" s="322"/>
      <c r="LOH5" s="322"/>
      <c r="LOI5" s="322"/>
      <c r="LOJ5" s="322"/>
      <c r="LOK5" s="322"/>
      <c r="LOL5" s="322"/>
      <c r="LOM5" s="322"/>
      <c r="LON5" s="322"/>
      <c r="LOO5" s="322"/>
      <c r="LOP5" s="322"/>
      <c r="LOQ5" s="322"/>
      <c r="LOR5" s="322"/>
      <c r="LOS5" s="322"/>
      <c r="LOT5" s="322"/>
      <c r="LOU5" s="322"/>
      <c r="LOV5" s="322"/>
      <c r="LOW5" s="322"/>
      <c r="LOX5" s="322"/>
      <c r="LOY5" s="322"/>
      <c r="LOZ5" s="322"/>
      <c r="LPA5" s="322"/>
      <c r="LPB5" s="322"/>
      <c r="LPC5" s="322"/>
      <c r="LPD5" s="322"/>
      <c r="LPE5" s="322"/>
      <c r="LPF5" s="322"/>
      <c r="LPG5" s="322"/>
      <c r="LPH5" s="322"/>
      <c r="LPI5" s="322"/>
      <c r="LPJ5" s="322"/>
      <c r="LPK5" s="322"/>
      <c r="LPL5" s="322"/>
      <c r="LPM5" s="322"/>
      <c r="LPN5" s="322"/>
      <c r="LPO5" s="322"/>
      <c r="LPP5" s="322"/>
      <c r="LPQ5" s="322"/>
      <c r="LPR5" s="322"/>
      <c r="LPS5" s="322"/>
      <c r="LPT5" s="322"/>
      <c r="LPU5" s="322"/>
      <c r="LPV5" s="322"/>
      <c r="LPW5" s="322"/>
      <c r="LPX5" s="322"/>
      <c r="LPY5" s="322"/>
      <c r="LPZ5" s="322"/>
      <c r="LQA5" s="322"/>
      <c r="LQB5" s="322"/>
      <c r="LQC5" s="322"/>
      <c r="LQD5" s="322"/>
      <c r="LQE5" s="322"/>
      <c r="LQF5" s="322"/>
      <c r="LQG5" s="322"/>
      <c r="LQH5" s="322"/>
      <c r="LQI5" s="322"/>
      <c r="LQJ5" s="322"/>
      <c r="LQK5" s="322"/>
      <c r="LQL5" s="322"/>
      <c r="LQM5" s="322"/>
      <c r="LQN5" s="322"/>
      <c r="LQO5" s="322"/>
      <c r="LQP5" s="322"/>
      <c r="LQQ5" s="322"/>
      <c r="LQR5" s="322"/>
      <c r="LQS5" s="322"/>
      <c r="LQT5" s="322"/>
      <c r="LQU5" s="322"/>
      <c r="LQV5" s="322"/>
      <c r="LQW5" s="322"/>
      <c r="LQX5" s="322"/>
      <c r="LQY5" s="322"/>
      <c r="LQZ5" s="322"/>
      <c r="LRA5" s="322"/>
      <c r="LRB5" s="322"/>
      <c r="LRC5" s="322"/>
      <c r="LRD5" s="322"/>
      <c r="LRE5" s="322"/>
      <c r="LRF5" s="322"/>
      <c r="LRG5" s="322"/>
      <c r="LRH5" s="322"/>
      <c r="LRI5" s="322"/>
      <c r="LRJ5" s="322"/>
      <c r="LRK5" s="322"/>
      <c r="LRL5" s="322"/>
      <c r="LRM5" s="322"/>
      <c r="LRN5" s="322"/>
      <c r="LRO5" s="322"/>
      <c r="LRP5" s="322"/>
      <c r="LRQ5" s="322"/>
      <c r="LRR5" s="322"/>
      <c r="LRS5" s="322"/>
      <c r="LRT5" s="322"/>
      <c r="LRU5" s="322"/>
      <c r="LRV5" s="322"/>
      <c r="LRW5" s="322"/>
      <c r="LRX5" s="322"/>
      <c r="LRY5" s="322"/>
      <c r="LRZ5" s="322"/>
      <c r="LSA5" s="322"/>
      <c r="LSB5" s="322"/>
      <c r="LSC5" s="322"/>
      <c r="LSD5" s="322"/>
      <c r="LSE5" s="322"/>
      <c r="LSF5" s="322"/>
      <c r="LSG5" s="322"/>
      <c r="LSH5" s="322"/>
      <c r="LSI5" s="322"/>
      <c r="LSJ5" s="322"/>
      <c r="LSK5" s="322"/>
      <c r="LSL5" s="322"/>
      <c r="LSM5" s="322"/>
      <c r="LSN5" s="322"/>
      <c r="LSO5" s="322"/>
      <c r="LSP5" s="322"/>
      <c r="LSQ5" s="322"/>
      <c r="LSR5" s="322"/>
      <c r="LSS5" s="322"/>
      <c r="LST5" s="322"/>
      <c r="LSU5" s="322"/>
      <c r="LSV5" s="322"/>
      <c r="LSW5" s="322"/>
      <c r="LSX5" s="322"/>
      <c r="LSY5" s="322"/>
      <c r="LSZ5" s="322"/>
      <c r="LTA5" s="322"/>
      <c r="LTB5" s="322"/>
      <c r="LTC5" s="322"/>
      <c r="LTD5" s="322"/>
      <c r="LTE5" s="322"/>
      <c r="LTF5" s="322"/>
      <c r="LTG5" s="322"/>
      <c r="LTH5" s="322"/>
      <c r="LTI5" s="322"/>
      <c r="LTJ5" s="322"/>
      <c r="LTK5" s="322"/>
      <c r="LTL5" s="322"/>
      <c r="LTM5" s="322"/>
      <c r="LTN5" s="322"/>
      <c r="LTO5" s="322"/>
      <c r="LTP5" s="322"/>
      <c r="LTQ5" s="322"/>
      <c r="LTR5" s="322"/>
      <c r="LTS5" s="322"/>
      <c r="LTT5" s="322"/>
      <c r="LTU5" s="322"/>
      <c r="LTV5" s="322"/>
      <c r="LTW5" s="322"/>
      <c r="LTX5" s="322"/>
      <c r="LTY5" s="322"/>
      <c r="LTZ5" s="322"/>
      <c r="LUA5" s="322"/>
      <c r="LUB5" s="322"/>
      <c r="LUC5" s="322"/>
      <c r="LUD5" s="322"/>
      <c r="LUE5" s="322"/>
      <c r="LUF5" s="322"/>
      <c r="LUG5" s="322"/>
      <c r="LUH5" s="322"/>
      <c r="LUI5" s="322"/>
      <c r="LUJ5" s="322"/>
      <c r="LUK5" s="322"/>
      <c r="LUL5" s="322"/>
      <c r="LUM5" s="322"/>
      <c r="LUN5" s="322"/>
      <c r="LUO5" s="322"/>
      <c r="LUP5" s="322"/>
      <c r="LUQ5" s="322"/>
      <c r="LUR5" s="322"/>
      <c r="LUS5" s="322"/>
      <c r="LUT5" s="322"/>
      <c r="LUU5" s="322"/>
      <c r="LUV5" s="322"/>
      <c r="LUW5" s="322"/>
      <c r="LUX5" s="322"/>
      <c r="LUY5" s="322"/>
      <c r="LUZ5" s="322"/>
      <c r="LVA5" s="322"/>
      <c r="LVB5" s="322"/>
      <c r="LVC5" s="322"/>
      <c r="LVD5" s="322"/>
      <c r="LVE5" s="322"/>
      <c r="LVF5" s="322"/>
      <c r="LVG5" s="322"/>
      <c r="LVH5" s="322"/>
      <c r="LVI5" s="322"/>
      <c r="LVJ5" s="322"/>
      <c r="LVK5" s="322"/>
      <c r="LVL5" s="322"/>
      <c r="LVM5" s="322"/>
      <c r="LVN5" s="322"/>
      <c r="LVO5" s="322"/>
      <c r="LVP5" s="322"/>
      <c r="LVQ5" s="322"/>
      <c r="LVR5" s="322"/>
      <c r="LVS5" s="322"/>
      <c r="LVT5" s="322"/>
      <c r="LVU5" s="322"/>
      <c r="LVV5" s="322"/>
      <c r="LVW5" s="322"/>
      <c r="LVX5" s="322"/>
      <c r="LVY5" s="322"/>
      <c r="LVZ5" s="322"/>
      <c r="LWA5" s="322"/>
      <c r="LWB5" s="322"/>
      <c r="LWC5" s="322"/>
      <c r="LWD5" s="322"/>
      <c r="LWE5" s="322"/>
      <c r="LWF5" s="322"/>
      <c r="LWG5" s="322"/>
      <c r="LWH5" s="322"/>
      <c r="LWI5" s="322"/>
      <c r="LWJ5" s="322"/>
      <c r="LWK5" s="322"/>
      <c r="LWL5" s="322"/>
      <c r="LWM5" s="322"/>
      <c r="LWN5" s="322"/>
      <c r="LWO5" s="322"/>
      <c r="LWP5" s="322"/>
      <c r="LWQ5" s="322"/>
      <c r="LWR5" s="322"/>
      <c r="LWS5" s="322"/>
      <c r="LWT5" s="322"/>
      <c r="LWU5" s="322"/>
      <c r="LWV5" s="322"/>
      <c r="LWW5" s="322"/>
      <c r="LWX5" s="322"/>
      <c r="LWY5" s="322"/>
      <c r="LWZ5" s="322"/>
      <c r="LXA5" s="322"/>
      <c r="LXB5" s="322"/>
      <c r="LXC5" s="322"/>
      <c r="LXD5" s="322"/>
      <c r="LXE5" s="322"/>
      <c r="LXF5" s="322"/>
      <c r="LXG5" s="322"/>
      <c r="LXH5" s="322"/>
      <c r="LXI5" s="322"/>
      <c r="LXJ5" s="322"/>
      <c r="LXK5" s="322"/>
      <c r="LXL5" s="322"/>
      <c r="LXM5" s="322"/>
      <c r="LXN5" s="322"/>
      <c r="LXO5" s="322"/>
      <c r="LXP5" s="322"/>
      <c r="LXQ5" s="322"/>
      <c r="LXR5" s="322"/>
      <c r="LXS5" s="322"/>
      <c r="LXT5" s="322"/>
      <c r="LXU5" s="322"/>
      <c r="LXV5" s="322"/>
      <c r="LXW5" s="322"/>
      <c r="LXX5" s="322"/>
      <c r="LXY5" s="322"/>
      <c r="LXZ5" s="322"/>
      <c r="LYA5" s="322"/>
      <c r="LYB5" s="322"/>
      <c r="LYC5" s="322"/>
      <c r="LYD5" s="322"/>
      <c r="LYE5" s="322"/>
      <c r="LYF5" s="322"/>
      <c r="LYG5" s="322"/>
      <c r="LYH5" s="322"/>
      <c r="LYI5" s="322"/>
      <c r="LYJ5" s="322"/>
      <c r="LYK5" s="322"/>
      <c r="LYL5" s="322"/>
      <c r="LYM5" s="322"/>
      <c r="LYN5" s="322"/>
      <c r="LYO5" s="322"/>
      <c r="LYP5" s="322"/>
      <c r="LYQ5" s="322"/>
      <c r="LYR5" s="322"/>
      <c r="LYS5" s="322"/>
      <c r="LYT5" s="322"/>
      <c r="LYU5" s="322"/>
      <c r="LYV5" s="322"/>
      <c r="LYW5" s="322"/>
      <c r="LYX5" s="322"/>
      <c r="LYY5" s="322"/>
      <c r="LYZ5" s="322"/>
      <c r="LZA5" s="322"/>
      <c r="LZB5" s="322"/>
      <c r="LZC5" s="322"/>
      <c r="LZD5" s="322"/>
      <c r="LZE5" s="322"/>
      <c r="LZF5" s="322"/>
      <c r="LZG5" s="322"/>
      <c r="LZH5" s="322"/>
      <c r="LZI5" s="322"/>
      <c r="LZJ5" s="322"/>
      <c r="LZK5" s="322"/>
      <c r="LZL5" s="322"/>
      <c r="LZM5" s="322"/>
      <c r="LZN5" s="322"/>
      <c r="LZO5" s="322"/>
      <c r="LZP5" s="322"/>
      <c r="LZQ5" s="322"/>
      <c r="LZR5" s="322"/>
      <c r="LZS5" s="322"/>
      <c r="LZT5" s="322"/>
      <c r="LZU5" s="322"/>
      <c r="LZV5" s="322"/>
      <c r="LZW5" s="322"/>
      <c r="LZX5" s="322"/>
      <c r="LZY5" s="322"/>
      <c r="LZZ5" s="322"/>
      <c r="MAA5" s="322"/>
      <c r="MAB5" s="322"/>
      <c r="MAC5" s="322"/>
      <c r="MAD5" s="322"/>
      <c r="MAE5" s="322"/>
      <c r="MAF5" s="322"/>
      <c r="MAG5" s="322"/>
      <c r="MAH5" s="322"/>
      <c r="MAI5" s="322"/>
      <c r="MAJ5" s="322"/>
      <c r="MAK5" s="322"/>
      <c r="MAL5" s="322"/>
      <c r="MAM5" s="322"/>
      <c r="MAN5" s="322"/>
      <c r="MAO5" s="322"/>
      <c r="MAP5" s="322"/>
      <c r="MAQ5" s="322"/>
      <c r="MAR5" s="322"/>
      <c r="MAS5" s="322"/>
      <c r="MAT5" s="322"/>
      <c r="MAU5" s="322"/>
      <c r="MAV5" s="322"/>
      <c r="MAW5" s="322"/>
      <c r="MAX5" s="322"/>
      <c r="MAY5" s="322"/>
      <c r="MAZ5" s="322"/>
      <c r="MBA5" s="322"/>
      <c r="MBB5" s="322"/>
      <c r="MBC5" s="322"/>
      <c r="MBD5" s="322"/>
      <c r="MBE5" s="322"/>
      <c r="MBF5" s="322"/>
      <c r="MBG5" s="322"/>
      <c r="MBH5" s="322"/>
      <c r="MBI5" s="322"/>
      <c r="MBJ5" s="322"/>
      <c r="MBK5" s="322"/>
      <c r="MBL5" s="322"/>
      <c r="MBM5" s="322"/>
      <c r="MBN5" s="322"/>
      <c r="MBO5" s="322"/>
      <c r="MBP5" s="322"/>
      <c r="MBQ5" s="322"/>
      <c r="MBR5" s="322"/>
      <c r="MBS5" s="322"/>
      <c r="MBT5" s="322"/>
      <c r="MBU5" s="322"/>
      <c r="MBV5" s="322"/>
      <c r="MBW5" s="322"/>
      <c r="MBX5" s="322"/>
      <c r="MBY5" s="322"/>
      <c r="MBZ5" s="322"/>
      <c r="MCA5" s="322"/>
      <c r="MCB5" s="322"/>
      <c r="MCC5" s="322"/>
      <c r="MCD5" s="322"/>
      <c r="MCE5" s="322"/>
      <c r="MCF5" s="322"/>
      <c r="MCG5" s="322"/>
      <c r="MCH5" s="322"/>
      <c r="MCI5" s="322"/>
      <c r="MCJ5" s="322"/>
      <c r="MCK5" s="322"/>
      <c r="MCL5" s="322"/>
      <c r="MCM5" s="322"/>
      <c r="MCN5" s="322"/>
      <c r="MCO5" s="322"/>
      <c r="MCP5" s="322"/>
      <c r="MCQ5" s="322"/>
      <c r="MCR5" s="322"/>
      <c r="MCS5" s="322"/>
      <c r="MCT5" s="322"/>
      <c r="MCU5" s="322"/>
      <c r="MCV5" s="322"/>
      <c r="MCW5" s="322"/>
      <c r="MCX5" s="322"/>
      <c r="MCY5" s="322"/>
      <c r="MCZ5" s="322"/>
      <c r="MDA5" s="322"/>
      <c r="MDB5" s="322"/>
      <c r="MDC5" s="322"/>
      <c r="MDD5" s="322"/>
      <c r="MDE5" s="322"/>
      <c r="MDF5" s="322"/>
      <c r="MDG5" s="322"/>
      <c r="MDH5" s="322"/>
      <c r="MDI5" s="322"/>
      <c r="MDJ5" s="322"/>
      <c r="MDK5" s="322"/>
      <c r="MDL5" s="322"/>
      <c r="MDM5" s="322"/>
      <c r="MDN5" s="322"/>
      <c r="MDO5" s="322"/>
      <c r="MDP5" s="322"/>
      <c r="MDQ5" s="322"/>
      <c r="MDR5" s="322"/>
      <c r="MDS5" s="322"/>
      <c r="MDT5" s="322"/>
      <c r="MDU5" s="322"/>
      <c r="MDV5" s="322"/>
      <c r="MDW5" s="322"/>
      <c r="MDX5" s="322"/>
      <c r="MDY5" s="322"/>
      <c r="MDZ5" s="322"/>
      <c r="MEA5" s="322"/>
      <c r="MEB5" s="322"/>
      <c r="MEC5" s="322"/>
      <c r="MED5" s="322"/>
      <c r="MEE5" s="322"/>
      <c r="MEF5" s="322"/>
      <c r="MEG5" s="322"/>
      <c r="MEH5" s="322"/>
      <c r="MEI5" s="322"/>
      <c r="MEJ5" s="322"/>
      <c r="MEK5" s="322"/>
      <c r="MEL5" s="322"/>
      <c r="MEM5" s="322"/>
      <c r="MEN5" s="322"/>
      <c r="MEO5" s="322"/>
      <c r="MEP5" s="322"/>
      <c r="MEQ5" s="322"/>
      <c r="MER5" s="322"/>
      <c r="MES5" s="322"/>
      <c r="MET5" s="322"/>
      <c r="MEU5" s="322"/>
      <c r="MEV5" s="322"/>
      <c r="MEW5" s="322"/>
      <c r="MEX5" s="322"/>
      <c r="MEY5" s="322"/>
      <c r="MEZ5" s="322"/>
      <c r="MFA5" s="322"/>
      <c r="MFB5" s="322"/>
      <c r="MFC5" s="322"/>
      <c r="MFD5" s="322"/>
      <c r="MFE5" s="322"/>
      <c r="MFF5" s="322"/>
      <c r="MFG5" s="322"/>
      <c r="MFH5" s="322"/>
      <c r="MFI5" s="322"/>
      <c r="MFJ5" s="322"/>
      <c r="MFK5" s="322"/>
      <c r="MFL5" s="322"/>
      <c r="MFM5" s="322"/>
      <c r="MFN5" s="322"/>
      <c r="MFO5" s="322"/>
      <c r="MFP5" s="322"/>
      <c r="MFQ5" s="322"/>
      <c r="MFR5" s="322"/>
      <c r="MFS5" s="322"/>
      <c r="MFT5" s="322"/>
      <c r="MFU5" s="322"/>
      <c r="MFV5" s="322"/>
      <c r="MFW5" s="322"/>
      <c r="MFX5" s="322"/>
      <c r="MFY5" s="322"/>
      <c r="MFZ5" s="322"/>
      <c r="MGA5" s="322"/>
      <c r="MGB5" s="322"/>
      <c r="MGC5" s="322"/>
      <c r="MGD5" s="322"/>
      <c r="MGE5" s="322"/>
      <c r="MGF5" s="322"/>
      <c r="MGG5" s="322"/>
      <c r="MGH5" s="322"/>
      <c r="MGI5" s="322"/>
      <c r="MGJ5" s="322"/>
      <c r="MGK5" s="322"/>
      <c r="MGL5" s="322"/>
      <c r="MGM5" s="322"/>
      <c r="MGN5" s="322"/>
      <c r="MGO5" s="322"/>
      <c r="MGP5" s="322"/>
      <c r="MGQ5" s="322"/>
      <c r="MGR5" s="322"/>
      <c r="MGS5" s="322"/>
      <c r="MGT5" s="322"/>
      <c r="MGU5" s="322"/>
      <c r="MGV5" s="322"/>
      <c r="MGW5" s="322"/>
      <c r="MGX5" s="322"/>
      <c r="MGY5" s="322"/>
      <c r="MGZ5" s="322"/>
      <c r="MHA5" s="322"/>
      <c r="MHB5" s="322"/>
      <c r="MHC5" s="322"/>
      <c r="MHD5" s="322"/>
      <c r="MHE5" s="322"/>
      <c r="MHF5" s="322"/>
      <c r="MHG5" s="322"/>
      <c r="MHH5" s="322"/>
      <c r="MHI5" s="322"/>
      <c r="MHJ5" s="322"/>
      <c r="MHK5" s="322"/>
      <c r="MHL5" s="322"/>
      <c r="MHM5" s="322"/>
      <c r="MHN5" s="322"/>
      <c r="MHO5" s="322"/>
      <c r="MHP5" s="322"/>
      <c r="MHQ5" s="322"/>
      <c r="MHR5" s="322"/>
      <c r="MHS5" s="322"/>
      <c r="MHT5" s="322"/>
      <c r="MHU5" s="322"/>
      <c r="MHV5" s="322"/>
      <c r="MHW5" s="322"/>
      <c r="MHX5" s="322"/>
      <c r="MHY5" s="322"/>
      <c r="MHZ5" s="322"/>
      <c r="MIA5" s="322"/>
      <c r="MIB5" s="322"/>
      <c r="MIC5" s="322"/>
      <c r="MID5" s="322"/>
      <c r="MIE5" s="322"/>
      <c r="MIF5" s="322"/>
      <c r="MIG5" s="322"/>
      <c r="MIH5" s="322"/>
      <c r="MII5" s="322"/>
      <c r="MIJ5" s="322"/>
      <c r="MIK5" s="322"/>
      <c r="MIL5" s="322"/>
      <c r="MIM5" s="322"/>
      <c r="MIN5" s="322"/>
      <c r="MIO5" s="322"/>
      <c r="MIP5" s="322"/>
      <c r="MIQ5" s="322"/>
      <c r="MIR5" s="322"/>
      <c r="MIS5" s="322"/>
      <c r="MIT5" s="322"/>
      <c r="MIU5" s="322"/>
      <c r="MIV5" s="322"/>
      <c r="MIW5" s="322"/>
      <c r="MIX5" s="322"/>
      <c r="MIY5" s="322"/>
      <c r="MIZ5" s="322"/>
      <c r="MJA5" s="322"/>
      <c r="MJB5" s="322"/>
      <c r="MJC5" s="322"/>
      <c r="MJD5" s="322"/>
      <c r="MJE5" s="322"/>
      <c r="MJF5" s="322"/>
      <c r="MJG5" s="322"/>
      <c r="MJH5" s="322"/>
      <c r="MJI5" s="322"/>
      <c r="MJJ5" s="322"/>
      <c r="MJK5" s="322"/>
      <c r="MJL5" s="322"/>
      <c r="MJM5" s="322"/>
      <c r="MJN5" s="322"/>
      <c r="MJO5" s="322"/>
      <c r="MJP5" s="322"/>
      <c r="MJQ5" s="322"/>
      <c r="MJR5" s="322"/>
      <c r="MJS5" s="322"/>
      <c r="MJT5" s="322"/>
      <c r="MJU5" s="322"/>
      <c r="MJV5" s="322"/>
      <c r="MJW5" s="322"/>
      <c r="MJX5" s="322"/>
      <c r="MJY5" s="322"/>
      <c r="MJZ5" s="322"/>
      <c r="MKA5" s="322"/>
      <c r="MKB5" s="322"/>
      <c r="MKC5" s="322"/>
      <c r="MKD5" s="322"/>
      <c r="MKE5" s="322"/>
      <c r="MKF5" s="322"/>
      <c r="MKG5" s="322"/>
      <c r="MKH5" s="322"/>
      <c r="MKI5" s="322"/>
      <c r="MKJ5" s="322"/>
      <c r="MKK5" s="322"/>
      <c r="MKL5" s="322"/>
      <c r="MKM5" s="322"/>
      <c r="MKN5" s="322"/>
      <c r="MKO5" s="322"/>
      <c r="MKP5" s="322"/>
      <c r="MKQ5" s="322"/>
      <c r="MKR5" s="322"/>
      <c r="MKS5" s="322"/>
      <c r="MKT5" s="322"/>
      <c r="MKU5" s="322"/>
      <c r="MKV5" s="322"/>
      <c r="MKW5" s="322"/>
      <c r="MKX5" s="322"/>
      <c r="MKY5" s="322"/>
      <c r="MKZ5" s="322"/>
      <c r="MLA5" s="322"/>
      <c r="MLB5" s="322"/>
      <c r="MLC5" s="322"/>
      <c r="MLD5" s="322"/>
      <c r="MLE5" s="322"/>
      <c r="MLF5" s="322"/>
      <c r="MLG5" s="322"/>
      <c r="MLH5" s="322"/>
      <c r="MLI5" s="322"/>
      <c r="MLJ5" s="322"/>
      <c r="MLK5" s="322"/>
      <c r="MLL5" s="322"/>
      <c r="MLM5" s="322"/>
      <c r="MLN5" s="322"/>
      <c r="MLO5" s="322"/>
      <c r="MLP5" s="322"/>
      <c r="MLQ5" s="322"/>
      <c r="MLR5" s="322"/>
      <c r="MLS5" s="322"/>
      <c r="MLT5" s="322"/>
      <c r="MLU5" s="322"/>
      <c r="MLV5" s="322"/>
      <c r="MLW5" s="322"/>
      <c r="MLX5" s="322"/>
      <c r="MLY5" s="322"/>
      <c r="MLZ5" s="322"/>
      <c r="MMA5" s="322"/>
      <c r="MMB5" s="322"/>
      <c r="MMC5" s="322"/>
      <c r="MMD5" s="322"/>
      <c r="MME5" s="322"/>
      <c r="MMF5" s="322"/>
      <c r="MMG5" s="322"/>
      <c r="MMH5" s="322"/>
      <c r="MMI5" s="322"/>
      <c r="MMJ5" s="322"/>
      <c r="MMK5" s="322"/>
      <c r="MML5" s="322"/>
      <c r="MMM5" s="322"/>
      <c r="MMN5" s="322"/>
      <c r="MMO5" s="322"/>
      <c r="MMP5" s="322"/>
      <c r="MMQ5" s="322"/>
      <c r="MMR5" s="322"/>
      <c r="MMS5" s="322"/>
      <c r="MMT5" s="322"/>
      <c r="MMU5" s="322"/>
      <c r="MMV5" s="322"/>
      <c r="MMW5" s="322"/>
      <c r="MMX5" s="322"/>
      <c r="MMY5" s="322"/>
      <c r="MMZ5" s="322"/>
      <c r="MNA5" s="322"/>
      <c r="MNB5" s="322"/>
      <c r="MNC5" s="322"/>
      <c r="MND5" s="322"/>
      <c r="MNE5" s="322"/>
      <c r="MNF5" s="322"/>
      <c r="MNG5" s="322"/>
      <c r="MNH5" s="322"/>
      <c r="MNI5" s="322"/>
      <c r="MNJ5" s="322"/>
      <c r="MNK5" s="322"/>
      <c r="MNL5" s="322"/>
      <c r="MNM5" s="322"/>
      <c r="MNN5" s="322"/>
      <c r="MNO5" s="322"/>
      <c r="MNP5" s="322"/>
      <c r="MNQ5" s="322"/>
      <c r="MNR5" s="322"/>
      <c r="MNS5" s="322"/>
      <c r="MNT5" s="322"/>
      <c r="MNU5" s="322"/>
      <c r="MNV5" s="322"/>
      <c r="MNW5" s="322"/>
      <c r="MNX5" s="322"/>
      <c r="MNY5" s="322"/>
      <c r="MNZ5" s="322"/>
      <c r="MOA5" s="322"/>
      <c r="MOB5" s="322"/>
      <c r="MOC5" s="322"/>
      <c r="MOD5" s="322"/>
      <c r="MOE5" s="322"/>
      <c r="MOF5" s="322"/>
      <c r="MOG5" s="322"/>
      <c r="MOH5" s="322"/>
      <c r="MOI5" s="322"/>
      <c r="MOJ5" s="322"/>
      <c r="MOK5" s="322"/>
      <c r="MOL5" s="322"/>
      <c r="MOM5" s="322"/>
      <c r="MON5" s="322"/>
      <c r="MOO5" s="322"/>
      <c r="MOP5" s="322"/>
      <c r="MOQ5" s="322"/>
      <c r="MOR5" s="322"/>
      <c r="MOS5" s="322"/>
      <c r="MOT5" s="322"/>
      <c r="MOU5" s="322"/>
      <c r="MOV5" s="322"/>
      <c r="MOW5" s="322"/>
      <c r="MOX5" s="322"/>
      <c r="MOY5" s="322"/>
      <c r="MOZ5" s="322"/>
      <c r="MPA5" s="322"/>
      <c r="MPB5" s="322"/>
      <c r="MPC5" s="322"/>
      <c r="MPD5" s="322"/>
      <c r="MPE5" s="322"/>
      <c r="MPF5" s="322"/>
      <c r="MPG5" s="322"/>
      <c r="MPH5" s="322"/>
      <c r="MPI5" s="322"/>
      <c r="MPJ5" s="322"/>
      <c r="MPK5" s="322"/>
      <c r="MPL5" s="322"/>
      <c r="MPM5" s="322"/>
      <c r="MPN5" s="322"/>
      <c r="MPO5" s="322"/>
      <c r="MPP5" s="322"/>
      <c r="MPQ5" s="322"/>
      <c r="MPR5" s="322"/>
      <c r="MPS5" s="322"/>
      <c r="MPT5" s="322"/>
      <c r="MPU5" s="322"/>
      <c r="MPV5" s="322"/>
      <c r="MPW5" s="322"/>
      <c r="MPX5" s="322"/>
      <c r="MPY5" s="322"/>
      <c r="MPZ5" s="322"/>
      <c r="MQA5" s="322"/>
      <c r="MQB5" s="322"/>
      <c r="MQC5" s="322"/>
      <c r="MQD5" s="322"/>
      <c r="MQE5" s="322"/>
      <c r="MQF5" s="322"/>
      <c r="MQG5" s="322"/>
      <c r="MQH5" s="322"/>
      <c r="MQI5" s="322"/>
      <c r="MQJ5" s="322"/>
      <c r="MQK5" s="322"/>
      <c r="MQL5" s="322"/>
      <c r="MQM5" s="322"/>
      <c r="MQN5" s="322"/>
      <c r="MQO5" s="322"/>
      <c r="MQP5" s="322"/>
      <c r="MQQ5" s="322"/>
      <c r="MQR5" s="322"/>
      <c r="MQS5" s="322"/>
      <c r="MQT5" s="322"/>
      <c r="MQU5" s="322"/>
      <c r="MQV5" s="322"/>
      <c r="MQW5" s="322"/>
      <c r="MQX5" s="322"/>
      <c r="MQY5" s="322"/>
      <c r="MQZ5" s="322"/>
      <c r="MRA5" s="322"/>
      <c r="MRB5" s="322"/>
      <c r="MRC5" s="322"/>
      <c r="MRD5" s="322"/>
      <c r="MRE5" s="322"/>
      <c r="MRF5" s="322"/>
      <c r="MRG5" s="322"/>
      <c r="MRH5" s="322"/>
      <c r="MRI5" s="322"/>
      <c r="MRJ5" s="322"/>
      <c r="MRK5" s="322"/>
      <c r="MRL5" s="322"/>
      <c r="MRM5" s="322"/>
      <c r="MRN5" s="322"/>
      <c r="MRO5" s="322"/>
      <c r="MRP5" s="322"/>
      <c r="MRQ5" s="322"/>
      <c r="MRR5" s="322"/>
      <c r="MRS5" s="322"/>
      <c r="MRT5" s="322"/>
      <c r="MRU5" s="322"/>
      <c r="MRV5" s="322"/>
      <c r="MRW5" s="322"/>
      <c r="MRX5" s="322"/>
      <c r="MRY5" s="322"/>
      <c r="MRZ5" s="322"/>
      <c r="MSA5" s="322"/>
      <c r="MSB5" s="322"/>
      <c r="MSC5" s="322"/>
      <c r="MSD5" s="322"/>
      <c r="MSE5" s="322"/>
      <c r="MSF5" s="322"/>
      <c r="MSG5" s="322"/>
      <c r="MSH5" s="322"/>
      <c r="MSI5" s="322"/>
      <c r="MSJ5" s="322"/>
      <c r="MSK5" s="322"/>
      <c r="MSL5" s="322"/>
      <c r="MSM5" s="322"/>
      <c r="MSN5" s="322"/>
      <c r="MSO5" s="322"/>
      <c r="MSP5" s="322"/>
      <c r="MSQ5" s="322"/>
      <c r="MSR5" s="322"/>
      <c r="MSS5" s="322"/>
      <c r="MST5" s="322"/>
      <c r="MSU5" s="322"/>
      <c r="MSV5" s="322"/>
      <c r="MSW5" s="322"/>
      <c r="MSX5" s="322"/>
      <c r="MSY5" s="322"/>
      <c r="MSZ5" s="322"/>
      <c r="MTA5" s="322"/>
      <c r="MTB5" s="322"/>
      <c r="MTC5" s="322"/>
      <c r="MTD5" s="322"/>
      <c r="MTE5" s="322"/>
      <c r="MTF5" s="322"/>
      <c r="MTG5" s="322"/>
      <c r="MTH5" s="322"/>
      <c r="MTI5" s="322"/>
      <c r="MTJ5" s="322"/>
      <c r="MTK5" s="322"/>
      <c r="MTL5" s="322"/>
      <c r="MTM5" s="322"/>
      <c r="MTN5" s="322"/>
      <c r="MTO5" s="322"/>
      <c r="MTP5" s="322"/>
      <c r="MTQ5" s="322"/>
      <c r="MTR5" s="322"/>
      <c r="MTS5" s="322"/>
      <c r="MTT5" s="322"/>
      <c r="MTU5" s="322"/>
      <c r="MTV5" s="322"/>
      <c r="MTW5" s="322"/>
      <c r="MTX5" s="322"/>
      <c r="MTY5" s="322"/>
      <c r="MTZ5" s="322"/>
      <c r="MUA5" s="322"/>
      <c r="MUB5" s="322"/>
      <c r="MUC5" s="322"/>
      <c r="MUD5" s="322"/>
      <c r="MUE5" s="322"/>
      <c r="MUF5" s="322"/>
      <c r="MUG5" s="322"/>
      <c r="MUH5" s="322"/>
      <c r="MUI5" s="322"/>
      <c r="MUJ5" s="322"/>
      <c r="MUK5" s="322"/>
      <c r="MUL5" s="322"/>
      <c r="MUM5" s="322"/>
      <c r="MUN5" s="322"/>
      <c r="MUO5" s="322"/>
      <c r="MUP5" s="322"/>
      <c r="MUQ5" s="322"/>
      <c r="MUR5" s="322"/>
      <c r="MUS5" s="322"/>
      <c r="MUT5" s="322"/>
      <c r="MUU5" s="322"/>
      <c r="MUV5" s="322"/>
      <c r="MUW5" s="322"/>
      <c r="MUX5" s="322"/>
      <c r="MUY5" s="322"/>
      <c r="MUZ5" s="322"/>
      <c r="MVA5" s="322"/>
      <c r="MVB5" s="322"/>
      <c r="MVC5" s="322"/>
      <c r="MVD5" s="322"/>
      <c r="MVE5" s="322"/>
      <c r="MVF5" s="322"/>
      <c r="MVG5" s="322"/>
      <c r="MVH5" s="322"/>
      <c r="MVI5" s="322"/>
      <c r="MVJ5" s="322"/>
      <c r="MVK5" s="322"/>
      <c r="MVL5" s="322"/>
      <c r="MVM5" s="322"/>
      <c r="MVN5" s="322"/>
      <c r="MVO5" s="322"/>
      <c r="MVP5" s="322"/>
      <c r="MVQ5" s="322"/>
      <c r="MVR5" s="322"/>
      <c r="MVS5" s="322"/>
      <c r="MVT5" s="322"/>
      <c r="MVU5" s="322"/>
      <c r="MVV5" s="322"/>
      <c r="MVW5" s="322"/>
      <c r="MVX5" s="322"/>
      <c r="MVY5" s="322"/>
      <c r="MVZ5" s="322"/>
      <c r="MWA5" s="322"/>
      <c r="MWB5" s="322"/>
      <c r="MWC5" s="322"/>
      <c r="MWD5" s="322"/>
      <c r="MWE5" s="322"/>
      <c r="MWF5" s="322"/>
      <c r="MWG5" s="322"/>
      <c r="MWH5" s="322"/>
      <c r="MWI5" s="322"/>
      <c r="MWJ5" s="322"/>
      <c r="MWK5" s="322"/>
      <c r="MWL5" s="322"/>
      <c r="MWM5" s="322"/>
      <c r="MWN5" s="322"/>
      <c r="MWO5" s="322"/>
      <c r="MWP5" s="322"/>
      <c r="MWQ5" s="322"/>
      <c r="MWR5" s="322"/>
      <c r="MWS5" s="322"/>
      <c r="MWT5" s="322"/>
      <c r="MWU5" s="322"/>
      <c r="MWV5" s="322"/>
      <c r="MWW5" s="322"/>
      <c r="MWX5" s="322"/>
      <c r="MWY5" s="322"/>
      <c r="MWZ5" s="322"/>
      <c r="MXA5" s="322"/>
      <c r="MXB5" s="322"/>
      <c r="MXC5" s="322"/>
      <c r="MXD5" s="322"/>
      <c r="MXE5" s="322"/>
      <c r="MXF5" s="322"/>
      <c r="MXG5" s="322"/>
      <c r="MXH5" s="322"/>
      <c r="MXI5" s="322"/>
      <c r="MXJ5" s="322"/>
      <c r="MXK5" s="322"/>
      <c r="MXL5" s="322"/>
      <c r="MXM5" s="322"/>
      <c r="MXN5" s="322"/>
      <c r="MXO5" s="322"/>
      <c r="MXP5" s="322"/>
      <c r="MXQ5" s="322"/>
      <c r="MXR5" s="322"/>
      <c r="MXS5" s="322"/>
      <c r="MXT5" s="322"/>
      <c r="MXU5" s="322"/>
      <c r="MXV5" s="322"/>
      <c r="MXW5" s="322"/>
      <c r="MXX5" s="322"/>
      <c r="MXY5" s="322"/>
      <c r="MXZ5" s="322"/>
      <c r="MYA5" s="322"/>
      <c r="MYB5" s="322"/>
      <c r="MYC5" s="322"/>
      <c r="MYD5" s="322"/>
      <c r="MYE5" s="322"/>
      <c r="MYF5" s="322"/>
      <c r="MYG5" s="322"/>
      <c r="MYH5" s="322"/>
      <c r="MYI5" s="322"/>
      <c r="MYJ5" s="322"/>
      <c r="MYK5" s="322"/>
      <c r="MYL5" s="322"/>
      <c r="MYM5" s="322"/>
      <c r="MYN5" s="322"/>
      <c r="MYO5" s="322"/>
      <c r="MYP5" s="322"/>
      <c r="MYQ5" s="322"/>
      <c r="MYR5" s="322"/>
      <c r="MYS5" s="322"/>
      <c r="MYT5" s="322"/>
      <c r="MYU5" s="322"/>
      <c r="MYV5" s="322"/>
      <c r="MYW5" s="322"/>
      <c r="MYX5" s="322"/>
      <c r="MYY5" s="322"/>
      <c r="MYZ5" s="322"/>
      <c r="MZA5" s="322"/>
      <c r="MZB5" s="322"/>
      <c r="MZC5" s="322"/>
      <c r="MZD5" s="322"/>
      <c r="MZE5" s="322"/>
      <c r="MZF5" s="322"/>
      <c r="MZG5" s="322"/>
      <c r="MZH5" s="322"/>
      <c r="MZI5" s="322"/>
      <c r="MZJ5" s="322"/>
      <c r="MZK5" s="322"/>
      <c r="MZL5" s="322"/>
      <c r="MZM5" s="322"/>
      <c r="MZN5" s="322"/>
      <c r="MZO5" s="322"/>
      <c r="MZP5" s="322"/>
      <c r="MZQ5" s="322"/>
      <c r="MZR5" s="322"/>
      <c r="MZS5" s="322"/>
      <c r="MZT5" s="322"/>
      <c r="MZU5" s="322"/>
      <c r="MZV5" s="322"/>
      <c r="MZW5" s="322"/>
      <c r="MZX5" s="322"/>
      <c r="MZY5" s="322"/>
      <c r="MZZ5" s="322"/>
      <c r="NAA5" s="322"/>
      <c r="NAB5" s="322"/>
      <c r="NAC5" s="322"/>
      <c r="NAD5" s="322"/>
      <c r="NAE5" s="322"/>
      <c r="NAF5" s="322"/>
      <c r="NAG5" s="322"/>
      <c r="NAH5" s="322"/>
      <c r="NAI5" s="322"/>
      <c r="NAJ5" s="322"/>
      <c r="NAK5" s="322"/>
      <c r="NAL5" s="322"/>
      <c r="NAM5" s="322"/>
      <c r="NAN5" s="322"/>
      <c r="NAO5" s="322"/>
      <c r="NAP5" s="322"/>
      <c r="NAQ5" s="322"/>
      <c r="NAR5" s="322"/>
      <c r="NAS5" s="322"/>
      <c r="NAT5" s="322"/>
      <c r="NAU5" s="322"/>
      <c r="NAV5" s="322"/>
      <c r="NAW5" s="322"/>
      <c r="NAX5" s="322"/>
      <c r="NAY5" s="322"/>
      <c r="NAZ5" s="322"/>
      <c r="NBA5" s="322"/>
      <c r="NBB5" s="322"/>
      <c r="NBC5" s="322"/>
      <c r="NBD5" s="322"/>
      <c r="NBE5" s="322"/>
      <c r="NBF5" s="322"/>
      <c r="NBG5" s="322"/>
      <c r="NBH5" s="322"/>
      <c r="NBI5" s="322"/>
      <c r="NBJ5" s="322"/>
      <c r="NBK5" s="322"/>
      <c r="NBL5" s="322"/>
      <c r="NBM5" s="322"/>
      <c r="NBN5" s="322"/>
      <c r="NBO5" s="322"/>
      <c r="NBP5" s="322"/>
      <c r="NBQ5" s="322"/>
      <c r="NBR5" s="322"/>
      <c r="NBS5" s="322"/>
      <c r="NBT5" s="322"/>
      <c r="NBU5" s="322"/>
      <c r="NBV5" s="322"/>
      <c r="NBW5" s="322"/>
      <c r="NBX5" s="322"/>
      <c r="NBY5" s="322"/>
      <c r="NBZ5" s="322"/>
      <c r="NCA5" s="322"/>
      <c r="NCB5" s="322"/>
      <c r="NCC5" s="322"/>
      <c r="NCD5" s="322"/>
      <c r="NCE5" s="322"/>
      <c r="NCF5" s="322"/>
      <c r="NCG5" s="322"/>
      <c r="NCH5" s="322"/>
      <c r="NCI5" s="322"/>
      <c r="NCJ5" s="322"/>
      <c r="NCK5" s="322"/>
      <c r="NCL5" s="322"/>
      <c r="NCM5" s="322"/>
      <c r="NCN5" s="322"/>
      <c r="NCO5" s="322"/>
      <c r="NCP5" s="322"/>
      <c r="NCQ5" s="322"/>
      <c r="NCR5" s="322"/>
      <c r="NCS5" s="322"/>
      <c r="NCT5" s="322"/>
      <c r="NCU5" s="322"/>
      <c r="NCV5" s="322"/>
      <c r="NCW5" s="322"/>
      <c r="NCX5" s="322"/>
      <c r="NCY5" s="322"/>
      <c r="NCZ5" s="322"/>
      <c r="NDA5" s="322"/>
      <c r="NDB5" s="322"/>
      <c r="NDC5" s="322"/>
      <c r="NDD5" s="322"/>
      <c r="NDE5" s="322"/>
      <c r="NDF5" s="322"/>
      <c r="NDG5" s="322"/>
      <c r="NDH5" s="322"/>
      <c r="NDI5" s="322"/>
      <c r="NDJ5" s="322"/>
      <c r="NDK5" s="322"/>
      <c r="NDL5" s="322"/>
      <c r="NDM5" s="322"/>
      <c r="NDN5" s="322"/>
      <c r="NDO5" s="322"/>
      <c r="NDP5" s="322"/>
      <c r="NDQ5" s="322"/>
      <c r="NDR5" s="322"/>
      <c r="NDS5" s="322"/>
      <c r="NDT5" s="322"/>
      <c r="NDU5" s="322"/>
      <c r="NDV5" s="322"/>
      <c r="NDW5" s="322"/>
      <c r="NDX5" s="322"/>
      <c r="NDY5" s="322"/>
      <c r="NDZ5" s="322"/>
      <c r="NEA5" s="322"/>
      <c r="NEB5" s="322"/>
      <c r="NEC5" s="322"/>
      <c r="NED5" s="322"/>
      <c r="NEE5" s="322"/>
      <c r="NEF5" s="322"/>
      <c r="NEG5" s="322"/>
      <c r="NEH5" s="322"/>
      <c r="NEI5" s="322"/>
      <c r="NEJ5" s="322"/>
      <c r="NEK5" s="322"/>
      <c r="NEL5" s="322"/>
      <c r="NEM5" s="322"/>
      <c r="NEN5" s="322"/>
      <c r="NEO5" s="322"/>
      <c r="NEP5" s="322"/>
      <c r="NEQ5" s="322"/>
      <c r="NER5" s="322"/>
      <c r="NES5" s="322"/>
      <c r="NET5" s="322"/>
      <c r="NEU5" s="322"/>
      <c r="NEV5" s="322"/>
      <c r="NEW5" s="322"/>
      <c r="NEX5" s="322"/>
      <c r="NEY5" s="322"/>
      <c r="NEZ5" s="322"/>
      <c r="NFA5" s="322"/>
      <c r="NFB5" s="322"/>
      <c r="NFC5" s="322"/>
      <c r="NFD5" s="322"/>
      <c r="NFE5" s="322"/>
      <c r="NFF5" s="322"/>
      <c r="NFG5" s="322"/>
      <c r="NFH5" s="322"/>
      <c r="NFI5" s="322"/>
      <c r="NFJ5" s="322"/>
      <c r="NFK5" s="322"/>
      <c r="NFL5" s="322"/>
      <c r="NFM5" s="322"/>
      <c r="NFN5" s="322"/>
      <c r="NFO5" s="322"/>
      <c r="NFP5" s="322"/>
      <c r="NFQ5" s="322"/>
      <c r="NFR5" s="322"/>
      <c r="NFS5" s="322"/>
      <c r="NFT5" s="322"/>
      <c r="NFU5" s="322"/>
      <c r="NFV5" s="322"/>
      <c r="NFW5" s="322"/>
      <c r="NFX5" s="322"/>
      <c r="NFY5" s="322"/>
      <c r="NFZ5" s="322"/>
      <c r="NGA5" s="322"/>
      <c r="NGB5" s="322"/>
      <c r="NGC5" s="322"/>
      <c r="NGD5" s="322"/>
      <c r="NGE5" s="322"/>
      <c r="NGF5" s="322"/>
      <c r="NGG5" s="322"/>
      <c r="NGH5" s="322"/>
      <c r="NGI5" s="322"/>
      <c r="NGJ5" s="322"/>
      <c r="NGK5" s="322"/>
      <c r="NGL5" s="322"/>
      <c r="NGM5" s="322"/>
      <c r="NGN5" s="322"/>
      <c r="NGO5" s="322"/>
      <c r="NGP5" s="322"/>
      <c r="NGQ5" s="322"/>
      <c r="NGR5" s="322"/>
      <c r="NGS5" s="322"/>
      <c r="NGT5" s="322"/>
      <c r="NGU5" s="322"/>
      <c r="NGV5" s="322"/>
      <c r="NGW5" s="322"/>
      <c r="NGX5" s="322"/>
      <c r="NGY5" s="322"/>
      <c r="NGZ5" s="322"/>
      <c r="NHA5" s="322"/>
      <c r="NHB5" s="322"/>
      <c r="NHC5" s="322"/>
      <c r="NHD5" s="322"/>
      <c r="NHE5" s="322"/>
      <c r="NHF5" s="322"/>
      <c r="NHG5" s="322"/>
      <c r="NHH5" s="322"/>
      <c r="NHI5" s="322"/>
      <c r="NHJ5" s="322"/>
      <c r="NHK5" s="322"/>
      <c r="NHL5" s="322"/>
      <c r="NHM5" s="322"/>
      <c r="NHN5" s="322"/>
      <c r="NHO5" s="322"/>
      <c r="NHP5" s="322"/>
      <c r="NHQ5" s="322"/>
      <c r="NHR5" s="322"/>
      <c r="NHS5" s="322"/>
      <c r="NHT5" s="322"/>
      <c r="NHU5" s="322"/>
      <c r="NHV5" s="322"/>
      <c r="NHW5" s="322"/>
      <c r="NHX5" s="322"/>
      <c r="NHY5" s="322"/>
      <c r="NHZ5" s="322"/>
      <c r="NIA5" s="322"/>
      <c r="NIB5" s="322"/>
      <c r="NIC5" s="322"/>
      <c r="NID5" s="322"/>
      <c r="NIE5" s="322"/>
      <c r="NIF5" s="322"/>
      <c r="NIG5" s="322"/>
      <c r="NIH5" s="322"/>
      <c r="NII5" s="322"/>
      <c r="NIJ5" s="322"/>
      <c r="NIK5" s="322"/>
      <c r="NIL5" s="322"/>
      <c r="NIM5" s="322"/>
      <c r="NIN5" s="322"/>
      <c r="NIO5" s="322"/>
      <c r="NIP5" s="322"/>
      <c r="NIQ5" s="322"/>
      <c r="NIR5" s="322"/>
      <c r="NIS5" s="322"/>
      <c r="NIT5" s="322"/>
      <c r="NIU5" s="322"/>
      <c r="NIV5" s="322"/>
      <c r="NIW5" s="322"/>
      <c r="NIX5" s="322"/>
      <c r="NIY5" s="322"/>
      <c r="NIZ5" s="322"/>
      <c r="NJA5" s="322"/>
      <c r="NJB5" s="322"/>
      <c r="NJC5" s="322"/>
      <c r="NJD5" s="322"/>
      <c r="NJE5" s="322"/>
      <c r="NJF5" s="322"/>
      <c r="NJG5" s="322"/>
      <c r="NJH5" s="322"/>
      <c r="NJI5" s="322"/>
      <c r="NJJ5" s="322"/>
      <c r="NJK5" s="322"/>
      <c r="NJL5" s="322"/>
      <c r="NJM5" s="322"/>
      <c r="NJN5" s="322"/>
      <c r="NJO5" s="322"/>
      <c r="NJP5" s="322"/>
      <c r="NJQ5" s="322"/>
      <c r="NJR5" s="322"/>
      <c r="NJS5" s="322"/>
      <c r="NJT5" s="322"/>
      <c r="NJU5" s="322"/>
      <c r="NJV5" s="322"/>
      <c r="NJW5" s="322"/>
      <c r="NJX5" s="322"/>
      <c r="NJY5" s="322"/>
      <c r="NJZ5" s="322"/>
      <c r="NKA5" s="322"/>
      <c r="NKB5" s="322"/>
      <c r="NKC5" s="322"/>
      <c r="NKD5" s="322"/>
      <c r="NKE5" s="322"/>
      <c r="NKF5" s="322"/>
      <c r="NKG5" s="322"/>
      <c r="NKH5" s="322"/>
      <c r="NKI5" s="322"/>
      <c r="NKJ5" s="322"/>
      <c r="NKK5" s="322"/>
      <c r="NKL5" s="322"/>
      <c r="NKM5" s="322"/>
      <c r="NKN5" s="322"/>
      <c r="NKO5" s="322"/>
      <c r="NKP5" s="322"/>
      <c r="NKQ5" s="322"/>
      <c r="NKR5" s="322"/>
      <c r="NKS5" s="322"/>
      <c r="NKT5" s="322"/>
      <c r="NKU5" s="322"/>
      <c r="NKV5" s="322"/>
      <c r="NKW5" s="322"/>
      <c r="NKX5" s="322"/>
      <c r="NKY5" s="322"/>
      <c r="NKZ5" s="322"/>
      <c r="NLA5" s="322"/>
      <c r="NLB5" s="322"/>
      <c r="NLC5" s="322"/>
      <c r="NLD5" s="322"/>
      <c r="NLE5" s="322"/>
      <c r="NLF5" s="322"/>
      <c r="NLG5" s="322"/>
      <c r="NLH5" s="322"/>
      <c r="NLI5" s="322"/>
      <c r="NLJ5" s="322"/>
      <c r="NLK5" s="322"/>
      <c r="NLL5" s="322"/>
      <c r="NLM5" s="322"/>
      <c r="NLN5" s="322"/>
      <c r="NLO5" s="322"/>
      <c r="NLP5" s="322"/>
      <c r="NLQ5" s="322"/>
      <c r="NLR5" s="322"/>
      <c r="NLS5" s="322"/>
      <c r="NLT5" s="322"/>
      <c r="NLU5" s="322"/>
      <c r="NLV5" s="322"/>
      <c r="NLW5" s="322"/>
      <c r="NLX5" s="322"/>
      <c r="NLY5" s="322"/>
      <c r="NLZ5" s="322"/>
      <c r="NMA5" s="322"/>
      <c r="NMB5" s="322"/>
      <c r="NMC5" s="322"/>
      <c r="NMD5" s="322"/>
      <c r="NME5" s="322"/>
      <c r="NMF5" s="322"/>
      <c r="NMG5" s="322"/>
      <c r="NMH5" s="322"/>
      <c r="NMI5" s="322"/>
      <c r="NMJ5" s="322"/>
      <c r="NMK5" s="322"/>
      <c r="NML5" s="322"/>
      <c r="NMM5" s="322"/>
      <c r="NMN5" s="322"/>
      <c r="NMO5" s="322"/>
      <c r="NMP5" s="322"/>
      <c r="NMQ5" s="322"/>
      <c r="NMR5" s="322"/>
      <c r="NMS5" s="322"/>
      <c r="NMT5" s="322"/>
      <c r="NMU5" s="322"/>
      <c r="NMV5" s="322"/>
      <c r="NMW5" s="322"/>
      <c r="NMX5" s="322"/>
      <c r="NMY5" s="322"/>
      <c r="NMZ5" s="322"/>
      <c r="NNA5" s="322"/>
      <c r="NNB5" s="322"/>
      <c r="NNC5" s="322"/>
      <c r="NND5" s="322"/>
      <c r="NNE5" s="322"/>
      <c r="NNF5" s="322"/>
      <c r="NNG5" s="322"/>
      <c r="NNH5" s="322"/>
      <c r="NNI5" s="322"/>
      <c r="NNJ5" s="322"/>
      <c r="NNK5" s="322"/>
      <c r="NNL5" s="322"/>
      <c r="NNM5" s="322"/>
      <c r="NNN5" s="322"/>
      <c r="NNO5" s="322"/>
      <c r="NNP5" s="322"/>
      <c r="NNQ5" s="322"/>
      <c r="NNR5" s="322"/>
      <c r="NNS5" s="322"/>
      <c r="NNT5" s="322"/>
      <c r="NNU5" s="322"/>
      <c r="NNV5" s="322"/>
      <c r="NNW5" s="322"/>
      <c r="NNX5" s="322"/>
      <c r="NNY5" s="322"/>
      <c r="NNZ5" s="322"/>
      <c r="NOA5" s="322"/>
      <c r="NOB5" s="322"/>
      <c r="NOC5" s="322"/>
      <c r="NOD5" s="322"/>
      <c r="NOE5" s="322"/>
      <c r="NOF5" s="322"/>
      <c r="NOG5" s="322"/>
      <c r="NOH5" s="322"/>
      <c r="NOI5" s="322"/>
      <c r="NOJ5" s="322"/>
      <c r="NOK5" s="322"/>
      <c r="NOL5" s="322"/>
      <c r="NOM5" s="322"/>
      <c r="NON5" s="322"/>
      <c r="NOO5" s="322"/>
      <c r="NOP5" s="322"/>
      <c r="NOQ5" s="322"/>
      <c r="NOR5" s="322"/>
      <c r="NOS5" s="322"/>
      <c r="NOT5" s="322"/>
      <c r="NOU5" s="322"/>
      <c r="NOV5" s="322"/>
      <c r="NOW5" s="322"/>
      <c r="NOX5" s="322"/>
      <c r="NOY5" s="322"/>
      <c r="NOZ5" s="322"/>
      <c r="NPA5" s="322"/>
      <c r="NPB5" s="322"/>
      <c r="NPC5" s="322"/>
      <c r="NPD5" s="322"/>
      <c r="NPE5" s="322"/>
      <c r="NPF5" s="322"/>
      <c r="NPG5" s="322"/>
      <c r="NPH5" s="322"/>
      <c r="NPI5" s="322"/>
      <c r="NPJ5" s="322"/>
      <c r="NPK5" s="322"/>
      <c r="NPL5" s="322"/>
      <c r="NPM5" s="322"/>
      <c r="NPN5" s="322"/>
      <c r="NPO5" s="322"/>
      <c r="NPP5" s="322"/>
      <c r="NPQ5" s="322"/>
      <c r="NPR5" s="322"/>
      <c r="NPS5" s="322"/>
      <c r="NPT5" s="322"/>
      <c r="NPU5" s="322"/>
      <c r="NPV5" s="322"/>
      <c r="NPW5" s="322"/>
      <c r="NPX5" s="322"/>
      <c r="NPY5" s="322"/>
      <c r="NPZ5" s="322"/>
      <c r="NQA5" s="322"/>
      <c r="NQB5" s="322"/>
      <c r="NQC5" s="322"/>
      <c r="NQD5" s="322"/>
      <c r="NQE5" s="322"/>
      <c r="NQF5" s="322"/>
      <c r="NQG5" s="322"/>
      <c r="NQH5" s="322"/>
      <c r="NQI5" s="322"/>
      <c r="NQJ5" s="322"/>
      <c r="NQK5" s="322"/>
      <c r="NQL5" s="322"/>
      <c r="NQM5" s="322"/>
      <c r="NQN5" s="322"/>
      <c r="NQO5" s="322"/>
      <c r="NQP5" s="322"/>
      <c r="NQQ5" s="322"/>
      <c r="NQR5" s="322"/>
      <c r="NQS5" s="322"/>
      <c r="NQT5" s="322"/>
      <c r="NQU5" s="322"/>
      <c r="NQV5" s="322"/>
      <c r="NQW5" s="322"/>
      <c r="NQX5" s="322"/>
      <c r="NQY5" s="322"/>
      <c r="NQZ5" s="322"/>
      <c r="NRA5" s="322"/>
      <c r="NRB5" s="322"/>
      <c r="NRC5" s="322"/>
      <c r="NRD5" s="322"/>
      <c r="NRE5" s="322"/>
      <c r="NRF5" s="322"/>
      <c r="NRG5" s="322"/>
      <c r="NRH5" s="322"/>
      <c r="NRI5" s="322"/>
      <c r="NRJ5" s="322"/>
      <c r="NRK5" s="322"/>
      <c r="NRL5" s="322"/>
      <c r="NRM5" s="322"/>
      <c r="NRN5" s="322"/>
      <c r="NRO5" s="322"/>
      <c r="NRP5" s="322"/>
      <c r="NRQ5" s="322"/>
      <c r="NRR5" s="322"/>
      <c r="NRS5" s="322"/>
      <c r="NRT5" s="322"/>
      <c r="NRU5" s="322"/>
      <c r="NRV5" s="322"/>
      <c r="NRW5" s="322"/>
      <c r="NRX5" s="322"/>
      <c r="NRY5" s="322"/>
      <c r="NRZ5" s="322"/>
      <c r="NSA5" s="322"/>
      <c r="NSB5" s="322"/>
      <c r="NSC5" s="322"/>
      <c r="NSD5" s="322"/>
      <c r="NSE5" s="322"/>
      <c r="NSF5" s="322"/>
      <c r="NSG5" s="322"/>
      <c r="NSH5" s="322"/>
      <c r="NSI5" s="322"/>
      <c r="NSJ5" s="322"/>
      <c r="NSK5" s="322"/>
      <c r="NSL5" s="322"/>
      <c r="NSM5" s="322"/>
      <c r="NSN5" s="322"/>
      <c r="NSO5" s="322"/>
      <c r="NSP5" s="322"/>
      <c r="NSQ5" s="322"/>
      <c r="NSR5" s="322"/>
      <c r="NSS5" s="322"/>
      <c r="NST5" s="322"/>
      <c r="NSU5" s="322"/>
      <c r="NSV5" s="322"/>
      <c r="NSW5" s="322"/>
      <c r="NSX5" s="322"/>
      <c r="NSY5" s="322"/>
      <c r="NSZ5" s="322"/>
      <c r="NTA5" s="322"/>
      <c r="NTB5" s="322"/>
      <c r="NTC5" s="322"/>
      <c r="NTD5" s="322"/>
      <c r="NTE5" s="322"/>
      <c r="NTF5" s="322"/>
      <c r="NTG5" s="322"/>
      <c r="NTH5" s="322"/>
      <c r="NTI5" s="322"/>
      <c r="NTJ5" s="322"/>
      <c r="NTK5" s="322"/>
      <c r="NTL5" s="322"/>
      <c r="NTM5" s="322"/>
      <c r="NTN5" s="322"/>
      <c r="NTO5" s="322"/>
      <c r="NTP5" s="322"/>
      <c r="NTQ5" s="322"/>
      <c r="NTR5" s="322"/>
      <c r="NTS5" s="322"/>
      <c r="NTT5" s="322"/>
      <c r="NTU5" s="322"/>
      <c r="NTV5" s="322"/>
      <c r="NTW5" s="322"/>
      <c r="NTX5" s="322"/>
      <c r="NTY5" s="322"/>
      <c r="NTZ5" s="322"/>
      <c r="NUA5" s="322"/>
      <c r="NUB5" s="322"/>
      <c r="NUC5" s="322"/>
      <c r="NUD5" s="322"/>
      <c r="NUE5" s="322"/>
      <c r="NUF5" s="322"/>
      <c r="NUG5" s="322"/>
      <c r="NUH5" s="322"/>
      <c r="NUI5" s="322"/>
      <c r="NUJ5" s="322"/>
      <c r="NUK5" s="322"/>
      <c r="NUL5" s="322"/>
      <c r="NUM5" s="322"/>
      <c r="NUN5" s="322"/>
      <c r="NUO5" s="322"/>
      <c r="NUP5" s="322"/>
      <c r="NUQ5" s="322"/>
      <c r="NUR5" s="322"/>
      <c r="NUS5" s="322"/>
      <c r="NUT5" s="322"/>
      <c r="NUU5" s="322"/>
      <c r="NUV5" s="322"/>
      <c r="NUW5" s="322"/>
      <c r="NUX5" s="322"/>
      <c r="NUY5" s="322"/>
      <c r="NUZ5" s="322"/>
      <c r="NVA5" s="322"/>
      <c r="NVB5" s="322"/>
      <c r="NVC5" s="322"/>
      <c r="NVD5" s="322"/>
      <c r="NVE5" s="322"/>
      <c r="NVF5" s="322"/>
      <c r="NVG5" s="322"/>
      <c r="NVH5" s="322"/>
      <c r="NVI5" s="322"/>
      <c r="NVJ5" s="322"/>
      <c r="NVK5" s="322"/>
      <c r="NVL5" s="322"/>
      <c r="NVM5" s="322"/>
      <c r="NVN5" s="322"/>
      <c r="NVO5" s="322"/>
      <c r="NVP5" s="322"/>
      <c r="NVQ5" s="322"/>
      <c r="NVR5" s="322"/>
      <c r="NVS5" s="322"/>
      <c r="NVT5" s="322"/>
      <c r="NVU5" s="322"/>
      <c r="NVV5" s="322"/>
      <c r="NVW5" s="322"/>
      <c r="NVX5" s="322"/>
      <c r="NVY5" s="322"/>
      <c r="NVZ5" s="322"/>
      <c r="NWA5" s="322"/>
      <c r="NWB5" s="322"/>
      <c r="NWC5" s="322"/>
      <c r="NWD5" s="322"/>
      <c r="NWE5" s="322"/>
      <c r="NWF5" s="322"/>
      <c r="NWG5" s="322"/>
      <c r="NWH5" s="322"/>
      <c r="NWI5" s="322"/>
      <c r="NWJ5" s="322"/>
      <c r="NWK5" s="322"/>
      <c r="NWL5" s="322"/>
      <c r="NWM5" s="322"/>
      <c r="NWN5" s="322"/>
      <c r="NWO5" s="322"/>
      <c r="NWP5" s="322"/>
      <c r="NWQ5" s="322"/>
      <c r="NWR5" s="322"/>
      <c r="NWS5" s="322"/>
      <c r="NWT5" s="322"/>
      <c r="NWU5" s="322"/>
      <c r="NWV5" s="322"/>
      <c r="NWW5" s="322"/>
      <c r="NWX5" s="322"/>
      <c r="NWY5" s="322"/>
      <c r="NWZ5" s="322"/>
      <c r="NXA5" s="322"/>
      <c r="NXB5" s="322"/>
      <c r="NXC5" s="322"/>
      <c r="NXD5" s="322"/>
      <c r="NXE5" s="322"/>
      <c r="NXF5" s="322"/>
      <c r="NXG5" s="322"/>
      <c r="NXH5" s="322"/>
      <c r="NXI5" s="322"/>
      <c r="NXJ5" s="322"/>
      <c r="NXK5" s="322"/>
      <c r="NXL5" s="322"/>
      <c r="NXM5" s="322"/>
      <c r="NXN5" s="322"/>
      <c r="NXO5" s="322"/>
      <c r="NXP5" s="322"/>
      <c r="NXQ5" s="322"/>
      <c r="NXR5" s="322"/>
      <c r="NXS5" s="322"/>
      <c r="NXT5" s="322"/>
      <c r="NXU5" s="322"/>
      <c r="NXV5" s="322"/>
      <c r="NXW5" s="322"/>
      <c r="NXX5" s="322"/>
      <c r="NXY5" s="322"/>
      <c r="NXZ5" s="322"/>
      <c r="NYA5" s="322"/>
      <c r="NYB5" s="322"/>
      <c r="NYC5" s="322"/>
      <c r="NYD5" s="322"/>
      <c r="NYE5" s="322"/>
      <c r="NYF5" s="322"/>
      <c r="NYG5" s="322"/>
      <c r="NYH5" s="322"/>
      <c r="NYI5" s="322"/>
      <c r="NYJ5" s="322"/>
      <c r="NYK5" s="322"/>
      <c r="NYL5" s="322"/>
      <c r="NYM5" s="322"/>
      <c r="NYN5" s="322"/>
      <c r="NYO5" s="322"/>
      <c r="NYP5" s="322"/>
      <c r="NYQ5" s="322"/>
      <c r="NYR5" s="322"/>
      <c r="NYS5" s="322"/>
      <c r="NYT5" s="322"/>
      <c r="NYU5" s="322"/>
      <c r="NYV5" s="322"/>
      <c r="NYW5" s="322"/>
      <c r="NYX5" s="322"/>
      <c r="NYY5" s="322"/>
      <c r="NYZ5" s="322"/>
      <c r="NZA5" s="322"/>
      <c r="NZB5" s="322"/>
      <c r="NZC5" s="322"/>
      <c r="NZD5" s="322"/>
      <c r="NZE5" s="322"/>
      <c r="NZF5" s="322"/>
      <c r="NZG5" s="322"/>
      <c r="NZH5" s="322"/>
      <c r="NZI5" s="322"/>
      <c r="NZJ5" s="322"/>
      <c r="NZK5" s="322"/>
      <c r="NZL5" s="322"/>
      <c r="NZM5" s="322"/>
      <c r="NZN5" s="322"/>
      <c r="NZO5" s="322"/>
      <c r="NZP5" s="322"/>
      <c r="NZQ5" s="322"/>
      <c r="NZR5" s="322"/>
      <c r="NZS5" s="322"/>
      <c r="NZT5" s="322"/>
      <c r="NZU5" s="322"/>
      <c r="NZV5" s="322"/>
      <c r="NZW5" s="322"/>
      <c r="NZX5" s="322"/>
      <c r="NZY5" s="322"/>
      <c r="NZZ5" s="322"/>
      <c r="OAA5" s="322"/>
      <c r="OAB5" s="322"/>
      <c r="OAC5" s="322"/>
      <c r="OAD5" s="322"/>
      <c r="OAE5" s="322"/>
      <c r="OAF5" s="322"/>
      <c r="OAG5" s="322"/>
      <c r="OAH5" s="322"/>
      <c r="OAI5" s="322"/>
      <c r="OAJ5" s="322"/>
      <c r="OAK5" s="322"/>
      <c r="OAL5" s="322"/>
      <c r="OAM5" s="322"/>
      <c r="OAN5" s="322"/>
      <c r="OAO5" s="322"/>
      <c r="OAP5" s="322"/>
      <c r="OAQ5" s="322"/>
      <c r="OAR5" s="322"/>
      <c r="OAS5" s="322"/>
      <c r="OAT5" s="322"/>
      <c r="OAU5" s="322"/>
      <c r="OAV5" s="322"/>
      <c r="OAW5" s="322"/>
      <c r="OAX5" s="322"/>
      <c r="OAY5" s="322"/>
      <c r="OAZ5" s="322"/>
      <c r="OBA5" s="322"/>
      <c r="OBB5" s="322"/>
      <c r="OBC5" s="322"/>
      <c r="OBD5" s="322"/>
      <c r="OBE5" s="322"/>
      <c r="OBF5" s="322"/>
      <c r="OBG5" s="322"/>
      <c r="OBH5" s="322"/>
      <c r="OBI5" s="322"/>
      <c r="OBJ5" s="322"/>
      <c r="OBK5" s="322"/>
      <c r="OBL5" s="322"/>
      <c r="OBM5" s="322"/>
      <c r="OBN5" s="322"/>
      <c r="OBO5" s="322"/>
      <c r="OBP5" s="322"/>
      <c r="OBQ5" s="322"/>
      <c r="OBR5" s="322"/>
      <c r="OBS5" s="322"/>
      <c r="OBT5" s="322"/>
      <c r="OBU5" s="322"/>
      <c r="OBV5" s="322"/>
      <c r="OBW5" s="322"/>
      <c r="OBX5" s="322"/>
      <c r="OBY5" s="322"/>
      <c r="OBZ5" s="322"/>
      <c r="OCA5" s="322"/>
      <c r="OCB5" s="322"/>
      <c r="OCC5" s="322"/>
      <c r="OCD5" s="322"/>
      <c r="OCE5" s="322"/>
      <c r="OCF5" s="322"/>
      <c r="OCG5" s="322"/>
      <c r="OCH5" s="322"/>
      <c r="OCI5" s="322"/>
      <c r="OCJ5" s="322"/>
      <c r="OCK5" s="322"/>
      <c r="OCL5" s="322"/>
      <c r="OCM5" s="322"/>
      <c r="OCN5" s="322"/>
      <c r="OCO5" s="322"/>
      <c r="OCP5" s="322"/>
      <c r="OCQ5" s="322"/>
      <c r="OCR5" s="322"/>
      <c r="OCS5" s="322"/>
      <c r="OCT5" s="322"/>
      <c r="OCU5" s="322"/>
      <c r="OCV5" s="322"/>
      <c r="OCW5" s="322"/>
      <c r="OCX5" s="322"/>
      <c r="OCY5" s="322"/>
      <c r="OCZ5" s="322"/>
      <c r="ODA5" s="322"/>
      <c r="ODB5" s="322"/>
      <c r="ODC5" s="322"/>
      <c r="ODD5" s="322"/>
      <c r="ODE5" s="322"/>
      <c r="ODF5" s="322"/>
      <c r="ODG5" s="322"/>
      <c r="ODH5" s="322"/>
      <c r="ODI5" s="322"/>
      <c r="ODJ5" s="322"/>
      <c r="ODK5" s="322"/>
      <c r="ODL5" s="322"/>
      <c r="ODM5" s="322"/>
      <c r="ODN5" s="322"/>
      <c r="ODO5" s="322"/>
      <c r="ODP5" s="322"/>
      <c r="ODQ5" s="322"/>
      <c r="ODR5" s="322"/>
      <c r="ODS5" s="322"/>
      <c r="ODT5" s="322"/>
      <c r="ODU5" s="322"/>
      <c r="ODV5" s="322"/>
      <c r="ODW5" s="322"/>
      <c r="ODX5" s="322"/>
      <c r="ODY5" s="322"/>
      <c r="ODZ5" s="322"/>
      <c r="OEA5" s="322"/>
      <c r="OEB5" s="322"/>
      <c r="OEC5" s="322"/>
      <c r="OED5" s="322"/>
      <c r="OEE5" s="322"/>
      <c r="OEF5" s="322"/>
      <c r="OEG5" s="322"/>
      <c r="OEH5" s="322"/>
      <c r="OEI5" s="322"/>
      <c r="OEJ5" s="322"/>
      <c r="OEK5" s="322"/>
      <c r="OEL5" s="322"/>
      <c r="OEM5" s="322"/>
      <c r="OEN5" s="322"/>
      <c r="OEO5" s="322"/>
      <c r="OEP5" s="322"/>
      <c r="OEQ5" s="322"/>
      <c r="OER5" s="322"/>
      <c r="OES5" s="322"/>
      <c r="OET5" s="322"/>
      <c r="OEU5" s="322"/>
      <c r="OEV5" s="322"/>
      <c r="OEW5" s="322"/>
      <c r="OEX5" s="322"/>
      <c r="OEY5" s="322"/>
      <c r="OEZ5" s="322"/>
      <c r="OFA5" s="322"/>
      <c r="OFB5" s="322"/>
      <c r="OFC5" s="322"/>
      <c r="OFD5" s="322"/>
      <c r="OFE5" s="322"/>
      <c r="OFF5" s="322"/>
      <c r="OFG5" s="322"/>
      <c r="OFH5" s="322"/>
      <c r="OFI5" s="322"/>
      <c r="OFJ5" s="322"/>
      <c r="OFK5" s="322"/>
      <c r="OFL5" s="322"/>
      <c r="OFM5" s="322"/>
      <c r="OFN5" s="322"/>
      <c r="OFO5" s="322"/>
      <c r="OFP5" s="322"/>
      <c r="OFQ5" s="322"/>
      <c r="OFR5" s="322"/>
      <c r="OFS5" s="322"/>
      <c r="OFT5" s="322"/>
      <c r="OFU5" s="322"/>
      <c r="OFV5" s="322"/>
      <c r="OFW5" s="322"/>
      <c r="OFX5" s="322"/>
      <c r="OFY5" s="322"/>
      <c r="OFZ5" s="322"/>
      <c r="OGA5" s="322"/>
      <c r="OGB5" s="322"/>
      <c r="OGC5" s="322"/>
      <c r="OGD5" s="322"/>
      <c r="OGE5" s="322"/>
      <c r="OGF5" s="322"/>
      <c r="OGG5" s="322"/>
      <c r="OGH5" s="322"/>
      <c r="OGI5" s="322"/>
      <c r="OGJ5" s="322"/>
      <c r="OGK5" s="322"/>
      <c r="OGL5" s="322"/>
      <c r="OGM5" s="322"/>
      <c r="OGN5" s="322"/>
      <c r="OGO5" s="322"/>
      <c r="OGP5" s="322"/>
      <c r="OGQ5" s="322"/>
      <c r="OGR5" s="322"/>
      <c r="OGS5" s="322"/>
      <c r="OGT5" s="322"/>
      <c r="OGU5" s="322"/>
      <c r="OGV5" s="322"/>
      <c r="OGW5" s="322"/>
      <c r="OGX5" s="322"/>
      <c r="OGY5" s="322"/>
      <c r="OGZ5" s="322"/>
      <c r="OHA5" s="322"/>
      <c r="OHB5" s="322"/>
      <c r="OHC5" s="322"/>
      <c r="OHD5" s="322"/>
      <c r="OHE5" s="322"/>
      <c r="OHF5" s="322"/>
      <c r="OHG5" s="322"/>
      <c r="OHH5" s="322"/>
      <c r="OHI5" s="322"/>
      <c r="OHJ5" s="322"/>
      <c r="OHK5" s="322"/>
      <c r="OHL5" s="322"/>
      <c r="OHM5" s="322"/>
      <c r="OHN5" s="322"/>
      <c r="OHO5" s="322"/>
      <c r="OHP5" s="322"/>
      <c r="OHQ5" s="322"/>
      <c r="OHR5" s="322"/>
      <c r="OHS5" s="322"/>
      <c r="OHT5" s="322"/>
      <c r="OHU5" s="322"/>
      <c r="OHV5" s="322"/>
      <c r="OHW5" s="322"/>
      <c r="OHX5" s="322"/>
      <c r="OHY5" s="322"/>
      <c r="OHZ5" s="322"/>
      <c r="OIA5" s="322"/>
      <c r="OIB5" s="322"/>
      <c r="OIC5" s="322"/>
      <c r="OID5" s="322"/>
      <c r="OIE5" s="322"/>
      <c r="OIF5" s="322"/>
      <c r="OIG5" s="322"/>
      <c r="OIH5" s="322"/>
      <c r="OII5" s="322"/>
      <c r="OIJ5" s="322"/>
      <c r="OIK5" s="322"/>
      <c r="OIL5" s="322"/>
      <c r="OIM5" s="322"/>
      <c r="OIN5" s="322"/>
      <c r="OIO5" s="322"/>
      <c r="OIP5" s="322"/>
      <c r="OIQ5" s="322"/>
      <c r="OIR5" s="322"/>
      <c r="OIS5" s="322"/>
      <c r="OIT5" s="322"/>
      <c r="OIU5" s="322"/>
      <c r="OIV5" s="322"/>
      <c r="OIW5" s="322"/>
      <c r="OIX5" s="322"/>
      <c r="OIY5" s="322"/>
      <c r="OIZ5" s="322"/>
      <c r="OJA5" s="322"/>
      <c r="OJB5" s="322"/>
      <c r="OJC5" s="322"/>
      <c r="OJD5" s="322"/>
      <c r="OJE5" s="322"/>
      <c r="OJF5" s="322"/>
      <c r="OJG5" s="322"/>
      <c r="OJH5" s="322"/>
      <c r="OJI5" s="322"/>
      <c r="OJJ5" s="322"/>
      <c r="OJK5" s="322"/>
      <c r="OJL5" s="322"/>
      <c r="OJM5" s="322"/>
      <c r="OJN5" s="322"/>
      <c r="OJO5" s="322"/>
      <c r="OJP5" s="322"/>
      <c r="OJQ5" s="322"/>
      <c r="OJR5" s="322"/>
      <c r="OJS5" s="322"/>
      <c r="OJT5" s="322"/>
      <c r="OJU5" s="322"/>
      <c r="OJV5" s="322"/>
      <c r="OJW5" s="322"/>
      <c r="OJX5" s="322"/>
      <c r="OJY5" s="322"/>
      <c r="OJZ5" s="322"/>
      <c r="OKA5" s="322"/>
      <c r="OKB5" s="322"/>
      <c r="OKC5" s="322"/>
      <c r="OKD5" s="322"/>
      <c r="OKE5" s="322"/>
      <c r="OKF5" s="322"/>
      <c r="OKG5" s="322"/>
      <c r="OKH5" s="322"/>
      <c r="OKI5" s="322"/>
      <c r="OKJ5" s="322"/>
      <c r="OKK5" s="322"/>
      <c r="OKL5" s="322"/>
      <c r="OKM5" s="322"/>
      <c r="OKN5" s="322"/>
      <c r="OKO5" s="322"/>
      <c r="OKP5" s="322"/>
      <c r="OKQ5" s="322"/>
      <c r="OKR5" s="322"/>
      <c r="OKS5" s="322"/>
      <c r="OKT5" s="322"/>
      <c r="OKU5" s="322"/>
      <c r="OKV5" s="322"/>
      <c r="OKW5" s="322"/>
      <c r="OKX5" s="322"/>
      <c r="OKY5" s="322"/>
      <c r="OKZ5" s="322"/>
      <c r="OLA5" s="322"/>
      <c r="OLB5" s="322"/>
      <c r="OLC5" s="322"/>
      <c r="OLD5" s="322"/>
      <c r="OLE5" s="322"/>
      <c r="OLF5" s="322"/>
      <c r="OLG5" s="322"/>
      <c r="OLH5" s="322"/>
      <c r="OLI5" s="322"/>
      <c r="OLJ5" s="322"/>
      <c r="OLK5" s="322"/>
      <c r="OLL5" s="322"/>
      <c r="OLM5" s="322"/>
      <c r="OLN5" s="322"/>
      <c r="OLO5" s="322"/>
      <c r="OLP5" s="322"/>
      <c r="OLQ5" s="322"/>
      <c r="OLR5" s="322"/>
      <c r="OLS5" s="322"/>
      <c r="OLT5" s="322"/>
      <c r="OLU5" s="322"/>
      <c r="OLV5" s="322"/>
      <c r="OLW5" s="322"/>
      <c r="OLX5" s="322"/>
      <c r="OLY5" s="322"/>
      <c r="OLZ5" s="322"/>
      <c r="OMA5" s="322"/>
      <c r="OMB5" s="322"/>
      <c r="OMC5" s="322"/>
      <c r="OMD5" s="322"/>
      <c r="OME5" s="322"/>
      <c r="OMF5" s="322"/>
      <c r="OMG5" s="322"/>
      <c r="OMH5" s="322"/>
      <c r="OMI5" s="322"/>
      <c r="OMJ5" s="322"/>
      <c r="OMK5" s="322"/>
      <c r="OML5" s="322"/>
      <c r="OMM5" s="322"/>
      <c r="OMN5" s="322"/>
      <c r="OMO5" s="322"/>
      <c r="OMP5" s="322"/>
      <c r="OMQ5" s="322"/>
      <c r="OMR5" s="322"/>
      <c r="OMS5" s="322"/>
      <c r="OMT5" s="322"/>
      <c r="OMU5" s="322"/>
      <c r="OMV5" s="322"/>
      <c r="OMW5" s="322"/>
      <c r="OMX5" s="322"/>
      <c r="OMY5" s="322"/>
      <c r="OMZ5" s="322"/>
      <c r="ONA5" s="322"/>
      <c r="ONB5" s="322"/>
      <c r="ONC5" s="322"/>
      <c r="OND5" s="322"/>
      <c r="ONE5" s="322"/>
      <c r="ONF5" s="322"/>
      <c r="ONG5" s="322"/>
      <c r="ONH5" s="322"/>
      <c r="ONI5" s="322"/>
      <c r="ONJ5" s="322"/>
      <c r="ONK5" s="322"/>
      <c r="ONL5" s="322"/>
      <c r="ONM5" s="322"/>
      <c r="ONN5" s="322"/>
      <c r="ONO5" s="322"/>
      <c r="ONP5" s="322"/>
      <c r="ONQ5" s="322"/>
      <c r="ONR5" s="322"/>
      <c r="ONS5" s="322"/>
      <c r="ONT5" s="322"/>
      <c r="ONU5" s="322"/>
      <c r="ONV5" s="322"/>
      <c r="ONW5" s="322"/>
      <c r="ONX5" s="322"/>
      <c r="ONY5" s="322"/>
      <c r="ONZ5" s="322"/>
      <c r="OOA5" s="322"/>
      <c r="OOB5" s="322"/>
      <c r="OOC5" s="322"/>
      <c r="OOD5" s="322"/>
      <c r="OOE5" s="322"/>
      <c r="OOF5" s="322"/>
      <c r="OOG5" s="322"/>
      <c r="OOH5" s="322"/>
      <c r="OOI5" s="322"/>
      <c r="OOJ5" s="322"/>
      <c r="OOK5" s="322"/>
      <c r="OOL5" s="322"/>
      <c r="OOM5" s="322"/>
      <c r="OON5" s="322"/>
      <c r="OOO5" s="322"/>
      <c r="OOP5" s="322"/>
      <c r="OOQ5" s="322"/>
      <c r="OOR5" s="322"/>
      <c r="OOS5" s="322"/>
      <c r="OOT5" s="322"/>
      <c r="OOU5" s="322"/>
      <c r="OOV5" s="322"/>
      <c r="OOW5" s="322"/>
      <c r="OOX5" s="322"/>
      <c r="OOY5" s="322"/>
      <c r="OOZ5" s="322"/>
      <c r="OPA5" s="322"/>
      <c r="OPB5" s="322"/>
      <c r="OPC5" s="322"/>
      <c r="OPD5" s="322"/>
      <c r="OPE5" s="322"/>
      <c r="OPF5" s="322"/>
      <c r="OPG5" s="322"/>
      <c r="OPH5" s="322"/>
      <c r="OPI5" s="322"/>
      <c r="OPJ5" s="322"/>
      <c r="OPK5" s="322"/>
      <c r="OPL5" s="322"/>
      <c r="OPM5" s="322"/>
      <c r="OPN5" s="322"/>
      <c r="OPO5" s="322"/>
      <c r="OPP5" s="322"/>
      <c r="OPQ5" s="322"/>
      <c r="OPR5" s="322"/>
      <c r="OPS5" s="322"/>
      <c r="OPT5" s="322"/>
      <c r="OPU5" s="322"/>
      <c r="OPV5" s="322"/>
      <c r="OPW5" s="322"/>
      <c r="OPX5" s="322"/>
      <c r="OPY5" s="322"/>
      <c r="OPZ5" s="322"/>
      <c r="OQA5" s="322"/>
      <c r="OQB5" s="322"/>
      <c r="OQC5" s="322"/>
      <c r="OQD5" s="322"/>
      <c r="OQE5" s="322"/>
      <c r="OQF5" s="322"/>
      <c r="OQG5" s="322"/>
      <c r="OQH5" s="322"/>
      <c r="OQI5" s="322"/>
      <c r="OQJ5" s="322"/>
      <c r="OQK5" s="322"/>
      <c r="OQL5" s="322"/>
      <c r="OQM5" s="322"/>
      <c r="OQN5" s="322"/>
      <c r="OQO5" s="322"/>
      <c r="OQP5" s="322"/>
      <c r="OQQ5" s="322"/>
      <c r="OQR5" s="322"/>
      <c r="OQS5" s="322"/>
      <c r="OQT5" s="322"/>
      <c r="OQU5" s="322"/>
      <c r="OQV5" s="322"/>
      <c r="OQW5" s="322"/>
      <c r="OQX5" s="322"/>
      <c r="OQY5" s="322"/>
      <c r="OQZ5" s="322"/>
      <c r="ORA5" s="322"/>
      <c r="ORB5" s="322"/>
      <c r="ORC5" s="322"/>
      <c r="ORD5" s="322"/>
      <c r="ORE5" s="322"/>
      <c r="ORF5" s="322"/>
      <c r="ORG5" s="322"/>
      <c r="ORH5" s="322"/>
      <c r="ORI5" s="322"/>
      <c r="ORJ5" s="322"/>
      <c r="ORK5" s="322"/>
      <c r="ORL5" s="322"/>
      <c r="ORM5" s="322"/>
      <c r="ORN5" s="322"/>
      <c r="ORO5" s="322"/>
      <c r="ORP5" s="322"/>
      <c r="ORQ5" s="322"/>
      <c r="ORR5" s="322"/>
      <c r="ORS5" s="322"/>
      <c r="ORT5" s="322"/>
      <c r="ORU5" s="322"/>
      <c r="ORV5" s="322"/>
      <c r="ORW5" s="322"/>
      <c r="ORX5" s="322"/>
      <c r="ORY5" s="322"/>
      <c r="ORZ5" s="322"/>
      <c r="OSA5" s="322"/>
      <c r="OSB5" s="322"/>
      <c r="OSC5" s="322"/>
      <c r="OSD5" s="322"/>
      <c r="OSE5" s="322"/>
      <c r="OSF5" s="322"/>
      <c r="OSG5" s="322"/>
      <c r="OSH5" s="322"/>
      <c r="OSI5" s="322"/>
      <c r="OSJ5" s="322"/>
      <c r="OSK5" s="322"/>
      <c r="OSL5" s="322"/>
      <c r="OSM5" s="322"/>
      <c r="OSN5" s="322"/>
      <c r="OSO5" s="322"/>
      <c r="OSP5" s="322"/>
      <c r="OSQ5" s="322"/>
      <c r="OSR5" s="322"/>
      <c r="OSS5" s="322"/>
      <c r="OST5" s="322"/>
      <c r="OSU5" s="322"/>
      <c r="OSV5" s="322"/>
      <c r="OSW5" s="322"/>
      <c r="OSX5" s="322"/>
      <c r="OSY5" s="322"/>
      <c r="OSZ5" s="322"/>
      <c r="OTA5" s="322"/>
      <c r="OTB5" s="322"/>
      <c r="OTC5" s="322"/>
      <c r="OTD5" s="322"/>
      <c r="OTE5" s="322"/>
      <c r="OTF5" s="322"/>
      <c r="OTG5" s="322"/>
      <c r="OTH5" s="322"/>
      <c r="OTI5" s="322"/>
      <c r="OTJ5" s="322"/>
      <c r="OTK5" s="322"/>
      <c r="OTL5" s="322"/>
      <c r="OTM5" s="322"/>
      <c r="OTN5" s="322"/>
      <c r="OTO5" s="322"/>
      <c r="OTP5" s="322"/>
      <c r="OTQ5" s="322"/>
      <c r="OTR5" s="322"/>
      <c r="OTS5" s="322"/>
      <c r="OTT5" s="322"/>
      <c r="OTU5" s="322"/>
      <c r="OTV5" s="322"/>
      <c r="OTW5" s="322"/>
      <c r="OTX5" s="322"/>
      <c r="OTY5" s="322"/>
      <c r="OTZ5" s="322"/>
      <c r="OUA5" s="322"/>
      <c r="OUB5" s="322"/>
      <c r="OUC5" s="322"/>
      <c r="OUD5" s="322"/>
      <c r="OUE5" s="322"/>
      <c r="OUF5" s="322"/>
      <c r="OUG5" s="322"/>
      <c r="OUH5" s="322"/>
      <c r="OUI5" s="322"/>
      <c r="OUJ5" s="322"/>
      <c r="OUK5" s="322"/>
      <c r="OUL5" s="322"/>
      <c r="OUM5" s="322"/>
      <c r="OUN5" s="322"/>
      <c r="OUO5" s="322"/>
      <c r="OUP5" s="322"/>
      <c r="OUQ5" s="322"/>
      <c r="OUR5" s="322"/>
      <c r="OUS5" s="322"/>
      <c r="OUT5" s="322"/>
      <c r="OUU5" s="322"/>
      <c r="OUV5" s="322"/>
      <c r="OUW5" s="322"/>
      <c r="OUX5" s="322"/>
      <c r="OUY5" s="322"/>
      <c r="OUZ5" s="322"/>
      <c r="OVA5" s="322"/>
      <c r="OVB5" s="322"/>
      <c r="OVC5" s="322"/>
      <c r="OVD5" s="322"/>
      <c r="OVE5" s="322"/>
      <c r="OVF5" s="322"/>
      <c r="OVG5" s="322"/>
      <c r="OVH5" s="322"/>
      <c r="OVI5" s="322"/>
      <c r="OVJ5" s="322"/>
      <c r="OVK5" s="322"/>
      <c r="OVL5" s="322"/>
      <c r="OVM5" s="322"/>
      <c r="OVN5" s="322"/>
      <c r="OVO5" s="322"/>
      <c r="OVP5" s="322"/>
      <c r="OVQ5" s="322"/>
      <c r="OVR5" s="322"/>
      <c r="OVS5" s="322"/>
      <c r="OVT5" s="322"/>
      <c r="OVU5" s="322"/>
      <c r="OVV5" s="322"/>
      <c r="OVW5" s="322"/>
      <c r="OVX5" s="322"/>
      <c r="OVY5" s="322"/>
      <c r="OVZ5" s="322"/>
      <c r="OWA5" s="322"/>
      <c r="OWB5" s="322"/>
      <c r="OWC5" s="322"/>
      <c r="OWD5" s="322"/>
      <c r="OWE5" s="322"/>
      <c r="OWF5" s="322"/>
      <c r="OWG5" s="322"/>
      <c r="OWH5" s="322"/>
      <c r="OWI5" s="322"/>
      <c r="OWJ5" s="322"/>
      <c r="OWK5" s="322"/>
      <c r="OWL5" s="322"/>
      <c r="OWM5" s="322"/>
      <c r="OWN5" s="322"/>
      <c r="OWO5" s="322"/>
      <c r="OWP5" s="322"/>
      <c r="OWQ5" s="322"/>
      <c r="OWR5" s="322"/>
      <c r="OWS5" s="322"/>
      <c r="OWT5" s="322"/>
      <c r="OWU5" s="322"/>
      <c r="OWV5" s="322"/>
      <c r="OWW5" s="322"/>
      <c r="OWX5" s="322"/>
      <c r="OWY5" s="322"/>
      <c r="OWZ5" s="322"/>
      <c r="OXA5" s="322"/>
      <c r="OXB5" s="322"/>
      <c r="OXC5" s="322"/>
      <c r="OXD5" s="322"/>
      <c r="OXE5" s="322"/>
      <c r="OXF5" s="322"/>
      <c r="OXG5" s="322"/>
      <c r="OXH5" s="322"/>
      <c r="OXI5" s="322"/>
      <c r="OXJ5" s="322"/>
      <c r="OXK5" s="322"/>
      <c r="OXL5" s="322"/>
      <c r="OXM5" s="322"/>
      <c r="OXN5" s="322"/>
      <c r="OXO5" s="322"/>
      <c r="OXP5" s="322"/>
      <c r="OXQ5" s="322"/>
      <c r="OXR5" s="322"/>
      <c r="OXS5" s="322"/>
      <c r="OXT5" s="322"/>
      <c r="OXU5" s="322"/>
      <c r="OXV5" s="322"/>
      <c r="OXW5" s="322"/>
      <c r="OXX5" s="322"/>
      <c r="OXY5" s="322"/>
      <c r="OXZ5" s="322"/>
      <c r="OYA5" s="322"/>
      <c r="OYB5" s="322"/>
      <c r="OYC5" s="322"/>
      <c r="OYD5" s="322"/>
      <c r="OYE5" s="322"/>
      <c r="OYF5" s="322"/>
      <c r="OYG5" s="322"/>
      <c r="OYH5" s="322"/>
      <c r="OYI5" s="322"/>
      <c r="OYJ5" s="322"/>
      <c r="OYK5" s="322"/>
      <c r="OYL5" s="322"/>
      <c r="OYM5" s="322"/>
      <c r="OYN5" s="322"/>
      <c r="OYO5" s="322"/>
      <c r="OYP5" s="322"/>
      <c r="OYQ5" s="322"/>
      <c r="OYR5" s="322"/>
      <c r="OYS5" s="322"/>
      <c r="OYT5" s="322"/>
      <c r="OYU5" s="322"/>
      <c r="OYV5" s="322"/>
      <c r="OYW5" s="322"/>
      <c r="OYX5" s="322"/>
      <c r="OYY5" s="322"/>
      <c r="OYZ5" s="322"/>
      <c r="OZA5" s="322"/>
      <c r="OZB5" s="322"/>
      <c r="OZC5" s="322"/>
      <c r="OZD5" s="322"/>
      <c r="OZE5" s="322"/>
      <c r="OZF5" s="322"/>
      <c r="OZG5" s="322"/>
      <c r="OZH5" s="322"/>
      <c r="OZI5" s="322"/>
      <c r="OZJ5" s="322"/>
      <c r="OZK5" s="322"/>
      <c r="OZL5" s="322"/>
      <c r="OZM5" s="322"/>
      <c r="OZN5" s="322"/>
      <c r="OZO5" s="322"/>
      <c r="OZP5" s="322"/>
      <c r="OZQ5" s="322"/>
      <c r="OZR5" s="322"/>
      <c r="OZS5" s="322"/>
      <c r="OZT5" s="322"/>
      <c r="OZU5" s="322"/>
      <c r="OZV5" s="322"/>
      <c r="OZW5" s="322"/>
      <c r="OZX5" s="322"/>
      <c r="OZY5" s="322"/>
      <c r="OZZ5" s="322"/>
      <c r="PAA5" s="322"/>
      <c r="PAB5" s="322"/>
      <c r="PAC5" s="322"/>
      <c r="PAD5" s="322"/>
      <c r="PAE5" s="322"/>
      <c r="PAF5" s="322"/>
      <c r="PAG5" s="322"/>
      <c r="PAH5" s="322"/>
      <c r="PAI5" s="322"/>
      <c r="PAJ5" s="322"/>
      <c r="PAK5" s="322"/>
      <c r="PAL5" s="322"/>
      <c r="PAM5" s="322"/>
      <c r="PAN5" s="322"/>
      <c r="PAO5" s="322"/>
      <c r="PAP5" s="322"/>
      <c r="PAQ5" s="322"/>
      <c r="PAR5" s="322"/>
      <c r="PAS5" s="322"/>
      <c r="PAT5" s="322"/>
      <c r="PAU5" s="322"/>
      <c r="PAV5" s="322"/>
      <c r="PAW5" s="322"/>
      <c r="PAX5" s="322"/>
      <c r="PAY5" s="322"/>
      <c r="PAZ5" s="322"/>
      <c r="PBA5" s="322"/>
      <c r="PBB5" s="322"/>
      <c r="PBC5" s="322"/>
      <c r="PBD5" s="322"/>
      <c r="PBE5" s="322"/>
      <c r="PBF5" s="322"/>
      <c r="PBG5" s="322"/>
      <c r="PBH5" s="322"/>
      <c r="PBI5" s="322"/>
      <c r="PBJ5" s="322"/>
      <c r="PBK5" s="322"/>
      <c r="PBL5" s="322"/>
      <c r="PBM5" s="322"/>
      <c r="PBN5" s="322"/>
      <c r="PBO5" s="322"/>
      <c r="PBP5" s="322"/>
      <c r="PBQ5" s="322"/>
      <c r="PBR5" s="322"/>
      <c r="PBS5" s="322"/>
      <c r="PBT5" s="322"/>
      <c r="PBU5" s="322"/>
      <c r="PBV5" s="322"/>
      <c r="PBW5" s="322"/>
      <c r="PBX5" s="322"/>
      <c r="PBY5" s="322"/>
      <c r="PBZ5" s="322"/>
      <c r="PCA5" s="322"/>
      <c r="PCB5" s="322"/>
      <c r="PCC5" s="322"/>
      <c r="PCD5" s="322"/>
      <c r="PCE5" s="322"/>
      <c r="PCF5" s="322"/>
      <c r="PCG5" s="322"/>
      <c r="PCH5" s="322"/>
      <c r="PCI5" s="322"/>
      <c r="PCJ5" s="322"/>
      <c r="PCK5" s="322"/>
      <c r="PCL5" s="322"/>
      <c r="PCM5" s="322"/>
      <c r="PCN5" s="322"/>
      <c r="PCO5" s="322"/>
      <c r="PCP5" s="322"/>
      <c r="PCQ5" s="322"/>
      <c r="PCR5" s="322"/>
      <c r="PCS5" s="322"/>
      <c r="PCT5" s="322"/>
      <c r="PCU5" s="322"/>
      <c r="PCV5" s="322"/>
      <c r="PCW5" s="322"/>
      <c r="PCX5" s="322"/>
      <c r="PCY5" s="322"/>
      <c r="PCZ5" s="322"/>
      <c r="PDA5" s="322"/>
      <c r="PDB5" s="322"/>
      <c r="PDC5" s="322"/>
      <c r="PDD5" s="322"/>
      <c r="PDE5" s="322"/>
      <c r="PDF5" s="322"/>
      <c r="PDG5" s="322"/>
      <c r="PDH5" s="322"/>
      <c r="PDI5" s="322"/>
      <c r="PDJ5" s="322"/>
      <c r="PDK5" s="322"/>
      <c r="PDL5" s="322"/>
      <c r="PDM5" s="322"/>
      <c r="PDN5" s="322"/>
      <c r="PDO5" s="322"/>
      <c r="PDP5" s="322"/>
      <c r="PDQ5" s="322"/>
      <c r="PDR5" s="322"/>
      <c r="PDS5" s="322"/>
      <c r="PDT5" s="322"/>
      <c r="PDU5" s="322"/>
      <c r="PDV5" s="322"/>
      <c r="PDW5" s="322"/>
      <c r="PDX5" s="322"/>
      <c r="PDY5" s="322"/>
      <c r="PDZ5" s="322"/>
      <c r="PEA5" s="322"/>
      <c r="PEB5" s="322"/>
      <c r="PEC5" s="322"/>
      <c r="PED5" s="322"/>
      <c r="PEE5" s="322"/>
      <c r="PEF5" s="322"/>
      <c r="PEG5" s="322"/>
      <c r="PEH5" s="322"/>
      <c r="PEI5" s="322"/>
      <c r="PEJ5" s="322"/>
      <c r="PEK5" s="322"/>
      <c r="PEL5" s="322"/>
      <c r="PEM5" s="322"/>
      <c r="PEN5" s="322"/>
      <c r="PEO5" s="322"/>
      <c r="PEP5" s="322"/>
      <c r="PEQ5" s="322"/>
      <c r="PER5" s="322"/>
      <c r="PES5" s="322"/>
      <c r="PET5" s="322"/>
      <c r="PEU5" s="322"/>
      <c r="PEV5" s="322"/>
      <c r="PEW5" s="322"/>
      <c r="PEX5" s="322"/>
      <c r="PEY5" s="322"/>
      <c r="PEZ5" s="322"/>
      <c r="PFA5" s="322"/>
      <c r="PFB5" s="322"/>
      <c r="PFC5" s="322"/>
      <c r="PFD5" s="322"/>
      <c r="PFE5" s="322"/>
      <c r="PFF5" s="322"/>
      <c r="PFG5" s="322"/>
      <c r="PFH5" s="322"/>
      <c r="PFI5" s="322"/>
      <c r="PFJ5" s="322"/>
      <c r="PFK5" s="322"/>
      <c r="PFL5" s="322"/>
      <c r="PFM5" s="322"/>
      <c r="PFN5" s="322"/>
      <c r="PFO5" s="322"/>
      <c r="PFP5" s="322"/>
      <c r="PFQ5" s="322"/>
      <c r="PFR5" s="322"/>
      <c r="PFS5" s="322"/>
      <c r="PFT5" s="322"/>
      <c r="PFU5" s="322"/>
      <c r="PFV5" s="322"/>
      <c r="PFW5" s="322"/>
      <c r="PFX5" s="322"/>
      <c r="PFY5" s="322"/>
      <c r="PFZ5" s="322"/>
      <c r="PGA5" s="322"/>
      <c r="PGB5" s="322"/>
      <c r="PGC5" s="322"/>
      <c r="PGD5" s="322"/>
      <c r="PGE5" s="322"/>
      <c r="PGF5" s="322"/>
      <c r="PGG5" s="322"/>
      <c r="PGH5" s="322"/>
      <c r="PGI5" s="322"/>
      <c r="PGJ5" s="322"/>
      <c r="PGK5" s="322"/>
      <c r="PGL5" s="322"/>
      <c r="PGM5" s="322"/>
      <c r="PGN5" s="322"/>
      <c r="PGO5" s="322"/>
      <c r="PGP5" s="322"/>
      <c r="PGQ5" s="322"/>
      <c r="PGR5" s="322"/>
      <c r="PGS5" s="322"/>
      <c r="PGT5" s="322"/>
      <c r="PGU5" s="322"/>
      <c r="PGV5" s="322"/>
      <c r="PGW5" s="322"/>
      <c r="PGX5" s="322"/>
      <c r="PGY5" s="322"/>
      <c r="PGZ5" s="322"/>
      <c r="PHA5" s="322"/>
      <c r="PHB5" s="322"/>
      <c r="PHC5" s="322"/>
      <c r="PHD5" s="322"/>
      <c r="PHE5" s="322"/>
      <c r="PHF5" s="322"/>
      <c r="PHG5" s="322"/>
      <c r="PHH5" s="322"/>
      <c r="PHI5" s="322"/>
      <c r="PHJ5" s="322"/>
      <c r="PHK5" s="322"/>
      <c r="PHL5" s="322"/>
      <c r="PHM5" s="322"/>
      <c r="PHN5" s="322"/>
      <c r="PHO5" s="322"/>
      <c r="PHP5" s="322"/>
      <c r="PHQ5" s="322"/>
      <c r="PHR5" s="322"/>
      <c r="PHS5" s="322"/>
      <c r="PHT5" s="322"/>
      <c r="PHU5" s="322"/>
      <c r="PHV5" s="322"/>
      <c r="PHW5" s="322"/>
      <c r="PHX5" s="322"/>
      <c r="PHY5" s="322"/>
      <c r="PHZ5" s="322"/>
      <c r="PIA5" s="322"/>
      <c r="PIB5" s="322"/>
      <c r="PIC5" s="322"/>
      <c r="PID5" s="322"/>
      <c r="PIE5" s="322"/>
      <c r="PIF5" s="322"/>
      <c r="PIG5" s="322"/>
      <c r="PIH5" s="322"/>
      <c r="PII5" s="322"/>
      <c r="PIJ5" s="322"/>
      <c r="PIK5" s="322"/>
      <c r="PIL5" s="322"/>
      <c r="PIM5" s="322"/>
      <c r="PIN5" s="322"/>
      <c r="PIO5" s="322"/>
      <c r="PIP5" s="322"/>
      <c r="PIQ5" s="322"/>
      <c r="PIR5" s="322"/>
      <c r="PIS5" s="322"/>
      <c r="PIT5" s="322"/>
      <c r="PIU5" s="322"/>
      <c r="PIV5" s="322"/>
      <c r="PIW5" s="322"/>
      <c r="PIX5" s="322"/>
      <c r="PIY5" s="322"/>
      <c r="PIZ5" s="322"/>
      <c r="PJA5" s="322"/>
      <c r="PJB5" s="322"/>
      <c r="PJC5" s="322"/>
      <c r="PJD5" s="322"/>
      <c r="PJE5" s="322"/>
      <c r="PJF5" s="322"/>
      <c r="PJG5" s="322"/>
      <c r="PJH5" s="322"/>
      <c r="PJI5" s="322"/>
      <c r="PJJ5" s="322"/>
      <c r="PJK5" s="322"/>
      <c r="PJL5" s="322"/>
      <c r="PJM5" s="322"/>
      <c r="PJN5" s="322"/>
      <c r="PJO5" s="322"/>
      <c r="PJP5" s="322"/>
      <c r="PJQ5" s="322"/>
      <c r="PJR5" s="322"/>
      <c r="PJS5" s="322"/>
      <c r="PJT5" s="322"/>
      <c r="PJU5" s="322"/>
      <c r="PJV5" s="322"/>
      <c r="PJW5" s="322"/>
      <c r="PJX5" s="322"/>
      <c r="PJY5" s="322"/>
      <c r="PJZ5" s="322"/>
      <c r="PKA5" s="322"/>
      <c r="PKB5" s="322"/>
      <c r="PKC5" s="322"/>
      <c r="PKD5" s="322"/>
      <c r="PKE5" s="322"/>
      <c r="PKF5" s="322"/>
      <c r="PKG5" s="322"/>
      <c r="PKH5" s="322"/>
      <c r="PKI5" s="322"/>
      <c r="PKJ5" s="322"/>
      <c r="PKK5" s="322"/>
      <c r="PKL5" s="322"/>
      <c r="PKM5" s="322"/>
      <c r="PKN5" s="322"/>
      <c r="PKO5" s="322"/>
      <c r="PKP5" s="322"/>
      <c r="PKQ5" s="322"/>
      <c r="PKR5" s="322"/>
      <c r="PKS5" s="322"/>
      <c r="PKT5" s="322"/>
      <c r="PKU5" s="322"/>
      <c r="PKV5" s="322"/>
      <c r="PKW5" s="322"/>
      <c r="PKX5" s="322"/>
      <c r="PKY5" s="322"/>
      <c r="PKZ5" s="322"/>
      <c r="PLA5" s="322"/>
      <c r="PLB5" s="322"/>
      <c r="PLC5" s="322"/>
      <c r="PLD5" s="322"/>
      <c r="PLE5" s="322"/>
      <c r="PLF5" s="322"/>
      <c r="PLG5" s="322"/>
      <c r="PLH5" s="322"/>
      <c r="PLI5" s="322"/>
      <c r="PLJ5" s="322"/>
      <c r="PLK5" s="322"/>
      <c r="PLL5" s="322"/>
      <c r="PLM5" s="322"/>
      <c r="PLN5" s="322"/>
      <c r="PLO5" s="322"/>
      <c r="PLP5" s="322"/>
      <c r="PLQ5" s="322"/>
      <c r="PLR5" s="322"/>
      <c r="PLS5" s="322"/>
      <c r="PLT5" s="322"/>
      <c r="PLU5" s="322"/>
      <c r="PLV5" s="322"/>
      <c r="PLW5" s="322"/>
      <c r="PLX5" s="322"/>
      <c r="PLY5" s="322"/>
      <c r="PLZ5" s="322"/>
      <c r="PMA5" s="322"/>
      <c r="PMB5" s="322"/>
      <c r="PMC5" s="322"/>
      <c r="PMD5" s="322"/>
      <c r="PME5" s="322"/>
      <c r="PMF5" s="322"/>
      <c r="PMG5" s="322"/>
      <c r="PMH5" s="322"/>
      <c r="PMI5" s="322"/>
      <c r="PMJ5" s="322"/>
      <c r="PMK5" s="322"/>
      <c r="PML5" s="322"/>
      <c r="PMM5" s="322"/>
      <c r="PMN5" s="322"/>
      <c r="PMO5" s="322"/>
      <c r="PMP5" s="322"/>
      <c r="PMQ5" s="322"/>
      <c r="PMR5" s="322"/>
      <c r="PMS5" s="322"/>
      <c r="PMT5" s="322"/>
      <c r="PMU5" s="322"/>
      <c r="PMV5" s="322"/>
      <c r="PMW5" s="322"/>
      <c r="PMX5" s="322"/>
      <c r="PMY5" s="322"/>
      <c r="PMZ5" s="322"/>
      <c r="PNA5" s="322"/>
      <c r="PNB5" s="322"/>
      <c r="PNC5" s="322"/>
      <c r="PND5" s="322"/>
      <c r="PNE5" s="322"/>
      <c r="PNF5" s="322"/>
      <c r="PNG5" s="322"/>
      <c r="PNH5" s="322"/>
      <c r="PNI5" s="322"/>
      <c r="PNJ5" s="322"/>
      <c r="PNK5" s="322"/>
      <c r="PNL5" s="322"/>
      <c r="PNM5" s="322"/>
      <c r="PNN5" s="322"/>
      <c r="PNO5" s="322"/>
      <c r="PNP5" s="322"/>
      <c r="PNQ5" s="322"/>
      <c r="PNR5" s="322"/>
      <c r="PNS5" s="322"/>
      <c r="PNT5" s="322"/>
      <c r="PNU5" s="322"/>
      <c r="PNV5" s="322"/>
      <c r="PNW5" s="322"/>
      <c r="PNX5" s="322"/>
      <c r="PNY5" s="322"/>
      <c r="PNZ5" s="322"/>
      <c r="POA5" s="322"/>
      <c r="POB5" s="322"/>
      <c r="POC5" s="322"/>
      <c r="POD5" s="322"/>
      <c r="POE5" s="322"/>
      <c r="POF5" s="322"/>
      <c r="POG5" s="322"/>
      <c r="POH5" s="322"/>
      <c r="POI5" s="322"/>
      <c r="POJ5" s="322"/>
      <c r="POK5" s="322"/>
      <c r="POL5" s="322"/>
      <c r="POM5" s="322"/>
      <c r="PON5" s="322"/>
      <c r="POO5" s="322"/>
      <c r="POP5" s="322"/>
      <c r="POQ5" s="322"/>
      <c r="POR5" s="322"/>
      <c r="POS5" s="322"/>
      <c r="POT5" s="322"/>
      <c r="POU5" s="322"/>
      <c r="POV5" s="322"/>
      <c r="POW5" s="322"/>
      <c r="POX5" s="322"/>
      <c r="POY5" s="322"/>
      <c r="POZ5" s="322"/>
      <c r="PPA5" s="322"/>
      <c r="PPB5" s="322"/>
      <c r="PPC5" s="322"/>
      <c r="PPD5" s="322"/>
      <c r="PPE5" s="322"/>
      <c r="PPF5" s="322"/>
      <c r="PPG5" s="322"/>
      <c r="PPH5" s="322"/>
      <c r="PPI5" s="322"/>
      <c r="PPJ5" s="322"/>
      <c r="PPK5" s="322"/>
      <c r="PPL5" s="322"/>
      <c r="PPM5" s="322"/>
      <c r="PPN5" s="322"/>
      <c r="PPO5" s="322"/>
      <c r="PPP5" s="322"/>
      <c r="PPQ5" s="322"/>
      <c r="PPR5" s="322"/>
      <c r="PPS5" s="322"/>
      <c r="PPT5" s="322"/>
      <c r="PPU5" s="322"/>
      <c r="PPV5" s="322"/>
      <c r="PPW5" s="322"/>
      <c r="PPX5" s="322"/>
      <c r="PPY5" s="322"/>
      <c r="PPZ5" s="322"/>
      <c r="PQA5" s="322"/>
      <c r="PQB5" s="322"/>
      <c r="PQC5" s="322"/>
      <c r="PQD5" s="322"/>
      <c r="PQE5" s="322"/>
      <c r="PQF5" s="322"/>
      <c r="PQG5" s="322"/>
      <c r="PQH5" s="322"/>
      <c r="PQI5" s="322"/>
      <c r="PQJ5" s="322"/>
      <c r="PQK5" s="322"/>
      <c r="PQL5" s="322"/>
      <c r="PQM5" s="322"/>
      <c r="PQN5" s="322"/>
      <c r="PQO5" s="322"/>
      <c r="PQP5" s="322"/>
      <c r="PQQ5" s="322"/>
      <c r="PQR5" s="322"/>
      <c r="PQS5" s="322"/>
      <c r="PQT5" s="322"/>
      <c r="PQU5" s="322"/>
      <c r="PQV5" s="322"/>
      <c r="PQW5" s="322"/>
      <c r="PQX5" s="322"/>
      <c r="PQY5" s="322"/>
      <c r="PQZ5" s="322"/>
      <c r="PRA5" s="322"/>
      <c r="PRB5" s="322"/>
      <c r="PRC5" s="322"/>
      <c r="PRD5" s="322"/>
      <c r="PRE5" s="322"/>
      <c r="PRF5" s="322"/>
      <c r="PRG5" s="322"/>
      <c r="PRH5" s="322"/>
      <c r="PRI5" s="322"/>
      <c r="PRJ5" s="322"/>
      <c r="PRK5" s="322"/>
      <c r="PRL5" s="322"/>
      <c r="PRM5" s="322"/>
      <c r="PRN5" s="322"/>
      <c r="PRO5" s="322"/>
      <c r="PRP5" s="322"/>
      <c r="PRQ5" s="322"/>
      <c r="PRR5" s="322"/>
      <c r="PRS5" s="322"/>
      <c r="PRT5" s="322"/>
      <c r="PRU5" s="322"/>
      <c r="PRV5" s="322"/>
      <c r="PRW5" s="322"/>
      <c r="PRX5" s="322"/>
      <c r="PRY5" s="322"/>
      <c r="PRZ5" s="322"/>
      <c r="PSA5" s="322"/>
      <c r="PSB5" s="322"/>
      <c r="PSC5" s="322"/>
      <c r="PSD5" s="322"/>
      <c r="PSE5" s="322"/>
      <c r="PSF5" s="322"/>
      <c r="PSG5" s="322"/>
      <c r="PSH5" s="322"/>
      <c r="PSI5" s="322"/>
      <c r="PSJ5" s="322"/>
      <c r="PSK5" s="322"/>
      <c r="PSL5" s="322"/>
      <c r="PSM5" s="322"/>
      <c r="PSN5" s="322"/>
      <c r="PSO5" s="322"/>
      <c r="PSP5" s="322"/>
      <c r="PSQ5" s="322"/>
      <c r="PSR5" s="322"/>
      <c r="PSS5" s="322"/>
      <c r="PST5" s="322"/>
      <c r="PSU5" s="322"/>
      <c r="PSV5" s="322"/>
      <c r="PSW5" s="322"/>
      <c r="PSX5" s="322"/>
      <c r="PSY5" s="322"/>
      <c r="PSZ5" s="322"/>
      <c r="PTA5" s="322"/>
      <c r="PTB5" s="322"/>
      <c r="PTC5" s="322"/>
      <c r="PTD5" s="322"/>
      <c r="PTE5" s="322"/>
      <c r="PTF5" s="322"/>
      <c r="PTG5" s="322"/>
      <c r="PTH5" s="322"/>
      <c r="PTI5" s="322"/>
      <c r="PTJ5" s="322"/>
      <c r="PTK5" s="322"/>
      <c r="PTL5" s="322"/>
      <c r="PTM5" s="322"/>
      <c r="PTN5" s="322"/>
      <c r="PTO5" s="322"/>
      <c r="PTP5" s="322"/>
      <c r="PTQ5" s="322"/>
      <c r="PTR5" s="322"/>
      <c r="PTS5" s="322"/>
      <c r="PTT5" s="322"/>
      <c r="PTU5" s="322"/>
      <c r="PTV5" s="322"/>
      <c r="PTW5" s="322"/>
      <c r="PTX5" s="322"/>
      <c r="PTY5" s="322"/>
      <c r="PTZ5" s="322"/>
      <c r="PUA5" s="322"/>
      <c r="PUB5" s="322"/>
      <c r="PUC5" s="322"/>
      <c r="PUD5" s="322"/>
      <c r="PUE5" s="322"/>
      <c r="PUF5" s="322"/>
      <c r="PUG5" s="322"/>
      <c r="PUH5" s="322"/>
      <c r="PUI5" s="322"/>
      <c r="PUJ5" s="322"/>
      <c r="PUK5" s="322"/>
      <c r="PUL5" s="322"/>
      <c r="PUM5" s="322"/>
      <c r="PUN5" s="322"/>
      <c r="PUO5" s="322"/>
      <c r="PUP5" s="322"/>
      <c r="PUQ5" s="322"/>
      <c r="PUR5" s="322"/>
      <c r="PUS5" s="322"/>
      <c r="PUT5" s="322"/>
      <c r="PUU5" s="322"/>
      <c r="PUV5" s="322"/>
      <c r="PUW5" s="322"/>
      <c r="PUX5" s="322"/>
      <c r="PUY5" s="322"/>
      <c r="PUZ5" s="322"/>
      <c r="PVA5" s="322"/>
      <c r="PVB5" s="322"/>
      <c r="PVC5" s="322"/>
      <c r="PVD5" s="322"/>
      <c r="PVE5" s="322"/>
      <c r="PVF5" s="322"/>
      <c r="PVG5" s="322"/>
      <c r="PVH5" s="322"/>
      <c r="PVI5" s="322"/>
      <c r="PVJ5" s="322"/>
      <c r="PVK5" s="322"/>
      <c r="PVL5" s="322"/>
      <c r="PVM5" s="322"/>
      <c r="PVN5" s="322"/>
      <c r="PVO5" s="322"/>
      <c r="PVP5" s="322"/>
      <c r="PVQ5" s="322"/>
      <c r="PVR5" s="322"/>
      <c r="PVS5" s="322"/>
      <c r="PVT5" s="322"/>
      <c r="PVU5" s="322"/>
      <c r="PVV5" s="322"/>
      <c r="PVW5" s="322"/>
      <c r="PVX5" s="322"/>
      <c r="PVY5" s="322"/>
      <c r="PVZ5" s="322"/>
      <c r="PWA5" s="322"/>
      <c r="PWB5" s="322"/>
      <c r="PWC5" s="322"/>
      <c r="PWD5" s="322"/>
      <c r="PWE5" s="322"/>
      <c r="PWF5" s="322"/>
      <c r="PWG5" s="322"/>
      <c r="PWH5" s="322"/>
      <c r="PWI5" s="322"/>
      <c r="PWJ5" s="322"/>
      <c r="PWK5" s="322"/>
      <c r="PWL5" s="322"/>
      <c r="PWM5" s="322"/>
      <c r="PWN5" s="322"/>
      <c r="PWO5" s="322"/>
      <c r="PWP5" s="322"/>
      <c r="PWQ5" s="322"/>
      <c r="PWR5" s="322"/>
      <c r="PWS5" s="322"/>
      <c r="PWT5" s="322"/>
      <c r="PWU5" s="322"/>
      <c r="PWV5" s="322"/>
      <c r="PWW5" s="322"/>
      <c r="PWX5" s="322"/>
      <c r="PWY5" s="322"/>
      <c r="PWZ5" s="322"/>
      <c r="PXA5" s="322"/>
      <c r="PXB5" s="322"/>
      <c r="PXC5" s="322"/>
      <c r="PXD5" s="322"/>
      <c r="PXE5" s="322"/>
      <c r="PXF5" s="322"/>
      <c r="PXG5" s="322"/>
      <c r="PXH5" s="322"/>
      <c r="PXI5" s="322"/>
      <c r="PXJ5" s="322"/>
      <c r="PXK5" s="322"/>
      <c r="PXL5" s="322"/>
      <c r="PXM5" s="322"/>
      <c r="PXN5" s="322"/>
      <c r="PXO5" s="322"/>
      <c r="PXP5" s="322"/>
      <c r="PXQ5" s="322"/>
      <c r="PXR5" s="322"/>
      <c r="PXS5" s="322"/>
      <c r="PXT5" s="322"/>
      <c r="PXU5" s="322"/>
      <c r="PXV5" s="322"/>
      <c r="PXW5" s="322"/>
      <c r="PXX5" s="322"/>
      <c r="PXY5" s="322"/>
      <c r="PXZ5" s="322"/>
      <c r="PYA5" s="322"/>
      <c r="PYB5" s="322"/>
      <c r="PYC5" s="322"/>
      <c r="PYD5" s="322"/>
      <c r="PYE5" s="322"/>
      <c r="PYF5" s="322"/>
      <c r="PYG5" s="322"/>
      <c r="PYH5" s="322"/>
      <c r="PYI5" s="322"/>
      <c r="PYJ5" s="322"/>
      <c r="PYK5" s="322"/>
      <c r="PYL5" s="322"/>
      <c r="PYM5" s="322"/>
      <c r="PYN5" s="322"/>
      <c r="PYO5" s="322"/>
      <c r="PYP5" s="322"/>
      <c r="PYQ5" s="322"/>
      <c r="PYR5" s="322"/>
      <c r="PYS5" s="322"/>
      <c r="PYT5" s="322"/>
      <c r="PYU5" s="322"/>
      <c r="PYV5" s="322"/>
      <c r="PYW5" s="322"/>
      <c r="PYX5" s="322"/>
      <c r="PYY5" s="322"/>
      <c r="PYZ5" s="322"/>
      <c r="PZA5" s="322"/>
      <c r="PZB5" s="322"/>
      <c r="PZC5" s="322"/>
      <c r="PZD5" s="322"/>
      <c r="PZE5" s="322"/>
      <c r="PZF5" s="322"/>
      <c r="PZG5" s="322"/>
      <c r="PZH5" s="322"/>
      <c r="PZI5" s="322"/>
      <c r="PZJ5" s="322"/>
      <c r="PZK5" s="322"/>
      <c r="PZL5" s="322"/>
      <c r="PZM5" s="322"/>
      <c r="PZN5" s="322"/>
      <c r="PZO5" s="322"/>
      <c r="PZP5" s="322"/>
      <c r="PZQ5" s="322"/>
      <c r="PZR5" s="322"/>
      <c r="PZS5" s="322"/>
      <c r="PZT5" s="322"/>
      <c r="PZU5" s="322"/>
      <c r="PZV5" s="322"/>
      <c r="PZW5" s="322"/>
      <c r="PZX5" s="322"/>
      <c r="PZY5" s="322"/>
      <c r="PZZ5" s="322"/>
      <c r="QAA5" s="322"/>
      <c r="QAB5" s="322"/>
      <c r="QAC5" s="322"/>
      <c r="QAD5" s="322"/>
      <c r="QAE5" s="322"/>
      <c r="QAF5" s="322"/>
      <c r="QAG5" s="322"/>
      <c r="QAH5" s="322"/>
      <c r="QAI5" s="322"/>
      <c r="QAJ5" s="322"/>
      <c r="QAK5" s="322"/>
      <c r="QAL5" s="322"/>
      <c r="QAM5" s="322"/>
      <c r="QAN5" s="322"/>
      <c r="QAO5" s="322"/>
      <c r="QAP5" s="322"/>
      <c r="QAQ5" s="322"/>
      <c r="QAR5" s="322"/>
      <c r="QAS5" s="322"/>
      <c r="QAT5" s="322"/>
      <c r="QAU5" s="322"/>
      <c r="QAV5" s="322"/>
      <c r="QAW5" s="322"/>
      <c r="QAX5" s="322"/>
      <c r="QAY5" s="322"/>
      <c r="QAZ5" s="322"/>
      <c r="QBA5" s="322"/>
      <c r="QBB5" s="322"/>
      <c r="QBC5" s="322"/>
      <c r="QBD5" s="322"/>
      <c r="QBE5" s="322"/>
      <c r="QBF5" s="322"/>
      <c r="QBG5" s="322"/>
      <c r="QBH5" s="322"/>
      <c r="QBI5" s="322"/>
      <c r="QBJ5" s="322"/>
      <c r="QBK5" s="322"/>
      <c r="QBL5" s="322"/>
      <c r="QBM5" s="322"/>
      <c r="QBN5" s="322"/>
      <c r="QBO5" s="322"/>
      <c r="QBP5" s="322"/>
      <c r="QBQ5" s="322"/>
      <c r="QBR5" s="322"/>
      <c r="QBS5" s="322"/>
      <c r="QBT5" s="322"/>
      <c r="QBU5" s="322"/>
      <c r="QBV5" s="322"/>
      <c r="QBW5" s="322"/>
      <c r="QBX5" s="322"/>
      <c r="QBY5" s="322"/>
      <c r="QBZ5" s="322"/>
      <c r="QCA5" s="322"/>
      <c r="QCB5" s="322"/>
      <c r="QCC5" s="322"/>
      <c r="QCD5" s="322"/>
      <c r="QCE5" s="322"/>
      <c r="QCF5" s="322"/>
      <c r="QCG5" s="322"/>
      <c r="QCH5" s="322"/>
      <c r="QCI5" s="322"/>
      <c r="QCJ5" s="322"/>
      <c r="QCK5" s="322"/>
      <c r="QCL5" s="322"/>
      <c r="QCM5" s="322"/>
      <c r="QCN5" s="322"/>
      <c r="QCO5" s="322"/>
      <c r="QCP5" s="322"/>
      <c r="QCQ5" s="322"/>
      <c r="QCR5" s="322"/>
      <c r="QCS5" s="322"/>
      <c r="QCT5" s="322"/>
      <c r="QCU5" s="322"/>
      <c r="QCV5" s="322"/>
      <c r="QCW5" s="322"/>
      <c r="QCX5" s="322"/>
      <c r="QCY5" s="322"/>
      <c r="QCZ5" s="322"/>
      <c r="QDA5" s="322"/>
      <c r="QDB5" s="322"/>
      <c r="QDC5" s="322"/>
      <c r="QDD5" s="322"/>
      <c r="QDE5" s="322"/>
      <c r="QDF5" s="322"/>
      <c r="QDG5" s="322"/>
      <c r="QDH5" s="322"/>
      <c r="QDI5" s="322"/>
      <c r="QDJ5" s="322"/>
      <c r="QDK5" s="322"/>
      <c r="QDL5" s="322"/>
      <c r="QDM5" s="322"/>
      <c r="QDN5" s="322"/>
      <c r="QDO5" s="322"/>
      <c r="QDP5" s="322"/>
      <c r="QDQ5" s="322"/>
      <c r="QDR5" s="322"/>
      <c r="QDS5" s="322"/>
      <c r="QDT5" s="322"/>
      <c r="QDU5" s="322"/>
      <c r="QDV5" s="322"/>
      <c r="QDW5" s="322"/>
      <c r="QDX5" s="322"/>
      <c r="QDY5" s="322"/>
      <c r="QDZ5" s="322"/>
      <c r="QEA5" s="322"/>
      <c r="QEB5" s="322"/>
      <c r="QEC5" s="322"/>
      <c r="QED5" s="322"/>
      <c r="QEE5" s="322"/>
      <c r="QEF5" s="322"/>
      <c r="QEG5" s="322"/>
      <c r="QEH5" s="322"/>
      <c r="QEI5" s="322"/>
      <c r="QEJ5" s="322"/>
      <c r="QEK5" s="322"/>
      <c r="QEL5" s="322"/>
      <c r="QEM5" s="322"/>
      <c r="QEN5" s="322"/>
      <c r="QEO5" s="322"/>
      <c r="QEP5" s="322"/>
      <c r="QEQ5" s="322"/>
      <c r="QER5" s="322"/>
      <c r="QES5" s="322"/>
      <c r="QET5" s="322"/>
      <c r="QEU5" s="322"/>
      <c r="QEV5" s="322"/>
      <c r="QEW5" s="322"/>
      <c r="QEX5" s="322"/>
      <c r="QEY5" s="322"/>
      <c r="QEZ5" s="322"/>
      <c r="QFA5" s="322"/>
      <c r="QFB5" s="322"/>
      <c r="QFC5" s="322"/>
      <c r="QFD5" s="322"/>
      <c r="QFE5" s="322"/>
      <c r="QFF5" s="322"/>
      <c r="QFG5" s="322"/>
      <c r="QFH5" s="322"/>
      <c r="QFI5" s="322"/>
      <c r="QFJ5" s="322"/>
      <c r="QFK5" s="322"/>
      <c r="QFL5" s="322"/>
      <c r="QFM5" s="322"/>
      <c r="QFN5" s="322"/>
      <c r="QFO5" s="322"/>
      <c r="QFP5" s="322"/>
      <c r="QFQ5" s="322"/>
      <c r="QFR5" s="322"/>
      <c r="QFS5" s="322"/>
      <c r="QFT5" s="322"/>
      <c r="QFU5" s="322"/>
      <c r="QFV5" s="322"/>
      <c r="QFW5" s="322"/>
      <c r="QFX5" s="322"/>
      <c r="QFY5" s="322"/>
      <c r="QFZ5" s="322"/>
      <c r="QGA5" s="322"/>
      <c r="QGB5" s="322"/>
      <c r="QGC5" s="322"/>
      <c r="QGD5" s="322"/>
      <c r="QGE5" s="322"/>
      <c r="QGF5" s="322"/>
      <c r="QGG5" s="322"/>
      <c r="QGH5" s="322"/>
      <c r="QGI5" s="322"/>
      <c r="QGJ5" s="322"/>
      <c r="QGK5" s="322"/>
      <c r="QGL5" s="322"/>
      <c r="QGM5" s="322"/>
      <c r="QGN5" s="322"/>
      <c r="QGO5" s="322"/>
      <c r="QGP5" s="322"/>
      <c r="QGQ5" s="322"/>
      <c r="QGR5" s="322"/>
      <c r="QGS5" s="322"/>
      <c r="QGT5" s="322"/>
      <c r="QGU5" s="322"/>
      <c r="QGV5" s="322"/>
      <c r="QGW5" s="322"/>
      <c r="QGX5" s="322"/>
      <c r="QGY5" s="322"/>
      <c r="QGZ5" s="322"/>
      <c r="QHA5" s="322"/>
      <c r="QHB5" s="322"/>
      <c r="QHC5" s="322"/>
      <c r="QHD5" s="322"/>
      <c r="QHE5" s="322"/>
      <c r="QHF5" s="322"/>
      <c r="QHG5" s="322"/>
      <c r="QHH5" s="322"/>
      <c r="QHI5" s="322"/>
      <c r="QHJ5" s="322"/>
      <c r="QHK5" s="322"/>
      <c r="QHL5" s="322"/>
      <c r="QHM5" s="322"/>
      <c r="QHN5" s="322"/>
      <c r="QHO5" s="322"/>
      <c r="QHP5" s="322"/>
      <c r="QHQ5" s="322"/>
      <c r="QHR5" s="322"/>
      <c r="QHS5" s="322"/>
      <c r="QHT5" s="322"/>
      <c r="QHU5" s="322"/>
      <c r="QHV5" s="322"/>
      <c r="QHW5" s="322"/>
      <c r="QHX5" s="322"/>
      <c r="QHY5" s="322"/>
      <c r="QHZ5" s="322"/>
      <c r="QIA5" s="322"/>
      <c r="QIB5" s="322"/>
      <c r="QIC5" s="322"/>
      <c r="QID5" s="322"/>
      <c r="QIE5" s="322"/>
      <c r="QIF5" s="322"/>
      <c r="QIG5" s="322"/>
      <c r="QIH5" s="322"/>
      <c r="QII5" s="322"/>
      <c r="QIJ5" s="322"/>
      <c r="QIK5" s="322"/>
      <c r="QIL5" s="322"/>
      <c r="QIM5" s="322"/>
      <c r="QIN5" s="322"/>
      <c r="QIO5" s="322"/>
      <c r="QIP5" s="322"/>
      <c r="QIQ5" s="322"/>
      <c r="QIR5" s="322"/>
      <c r="QIS5" s="322"/>
      <c r="QIT5" s="322"/>
      <c r="QIU5" s="322"/>
      <c r="QIV5" s="322"/>
      <c r="QIW5" s="322"/>
      <c r="QIX5" s="322"/>
      <c r="QIY5" s="322"/>
      <c r="QIZ5" s="322"/>
      <c r="QJA5" s="322"/>
      <c r="QJB5" s="322"/>
      <c r="QJC5" s="322"/>
      <c r="QJD5" s="322"/>
      <c r="QJE5" s="322"/>
      <c r="QJF5" s="322"/>
      <c r="QJG5" s="322"/>
      <c r="QJH5" s="322"/>
      <c r="QJI5" s="322"/>
      <c r="QJJ5" s="322"/>
      <c r="QJK5" s="322"/>
      <c r="QJL5" s="322"/>
      <c r="QJM5" s="322"/>
      <c r="QJN5" s="322"/>
      <c r="QJO5" s="322"/>
      <c r="QJP5" s="322"/>
      <c r="QJQ5" s="322"/>
      <c r="QJR5" s="322"/>
      <c r="QJS5" s="322"/>
      <c r="QJT5" s="322"/>
      <c r="QJU5" s="322"/>
      <c r="QJV5" s="322"/>
      <c r="QJW5" s="322"/>
      <c r="QJX5" s="322"/>
      <c r="QJY5" s="322"/>
      <c r="QJZ5" s="322"/>
      <c r="QKA5" s="322"/>
      <c r="QKB5" s="322"/>
      <c r="QKC5" s="322"/>
      <c r="QKD5" s="322"/>
      <c r="QKE5" s="322"/>
      <c r="QKF5" s="322"/>
      <c r="QKG5" s="322"/>
      <c r="QKH5" s="322"/>
      <c r="QKI5" s="322"/>
      <c r="QKJ5" s="322"/>
      <c r="QKK5" s="322"/>
      <c r="QKL5" s="322"/>
      <c r="QKM5" s="322"/>
      <c r="QKN5" s="322"/>
      <c r="QKO5" s="322"/>
      <c r="QKP5" s="322"/>
      <c r="QKQ5" s="322"/>
      <c r="QKR5" s="322"/>
      <c r="QKS5" s="322"/>
      <c r="QKT5" s="322"/>
      <c r="QKU5" s="322"/>
      <c r="QKV5" s="322"/>
      <c r="QKW5" s="322"/>
      <c r="QKX5" s="322"/>
      <c r="QKY5" s="322"/>
      <c r="QKZ5" s="322"/>
      <c r="QLA5" s="322"/>
      <c r="QLB5" s="322"/>
      <c r="QLC5" s="322"/>
      <c r="QLD5" s="322"/>
      <c r="QLE5" s="322"/>
      <c r="QLF5" s="322"/>
      <c r="QLG5" s="322"/>
      <c r="QLH5" s="322"/>
      <c r="QLI5" s="322"/>
      <c r="QLJ5" s="322"/>
      <c r="QLK5" s="322"/>
      <c r="QLL5" s="322"/>
      <c r="QLM5" s="322"/>
      <c r="QLN5" s="322"/>
      <c r="QLO5" s="322"/>
      <c r="QLP5" s="322"/>
      <c r="QLQ5" s="322"/>
      <c r="QLR5" s="322"/>
      <c r="QLS5" s="322"/>
      <c r="QLT5" s="322"/>
      <c r="QLU5" s="322"/>
      <c r="QLV5" s="322"/>
      <c r="QLW5" s="322"/>
      <c r="QLX5" s="322"/>
      <c r="QLY5" s="322"/>
      <c r="QLZ5" s="322"/>
      <c r="QMA5" s="322"/>
      <c r="QMB5" s="322"/>
      <c r="QMC5" s="322"/>
      <c r="QMD5" s="322"/>
      <c r="QME5" s="322"/>
      <c r="QMF5" s="322"/>
      <c r="QMG5" s="322"/>
      <c r="QMH5" s="322"/>
      <c r="QMI5" s="322"/>
      <c r="QMJ5" s="322"/>
      <c r="QMK5" s="322"/>
      <c r="QML5" s="322"/>
      <c r="QMM5" s="322"/>
      <c r="QMN5" s="322"/>
      <c r="QMO5" s="322"/>
      <c r="QMP5" s="322"/>
      <c r="QMQ5" s="322"/>
      <c r="QMR5" s="322"/>
      <c r="QMS5" s="322"/>
      <c r="QMT5" s="322"/>
      <c r="QMU5" s="322"/>
      <c r="QMV5" s="322"/>
      <c r="QMW5" s="322"/>
      <c r="QMX5" s="322"/>
      <c r="QMY5" s="322"/>
      <c r="QMZ5" s="322"/>
      <c r="QNA5" s="322"/>
      <c r="QNB5" s="322"/>
      <c r="QNC5" s="322"/>
      <c r="QND5" s="322"/>
      <c r="QNE5" s="322"/>
      <c r="QNF5" s="322"/>
      <c r="QNG5" s="322"/>
      <c r="QNH5" s="322"/>
      <c r="QNI5" s="322"/>
      <c r="QNJ5" s="322"/>
      <c r="QNK5" s="322"/>
      <c r="QNL5" s="322"/>
      <c r="QNM5" s="322"/>
      <c r="QNN5" s="322"/>
      <c r="QNO5" s="322"/>
      <c r="QNP5" s="322"/>
      <c r="QNQ5" s="322"/>
      <c r="QNR5" s="322"/>
      <c r="QNS5" s="322"/>
      <c r="QNT5" s="322"/>
      <c r="QNU5" s="322"/>
      <c r="QNV5" s="322"/>
      <c r="QNW5" s="322"/>
      <c r="QNX5" s="322"/>
      <c r="QNY5" s="322"/>
      <c r="QNZ5" s="322"/>
      <c r="QOA5" s="322"/>
      <c r="QOB5" s="322"/>
      <c r="QOC5" s="322"/>
      <c r="QOD5" s="322"/>
      <c r="QOE5" s="322"/>
      <c r="QOF5" s="322"/>
      <c r="QOG5" s="322"/>
      <c r="QOH5" s="322"/>
      <c r="QOI5" s="322"/>
      <c r="QOJ5" s="322"/>
      <c r="QOK5" s="322"/>
      <c r="QOL5" s="322"/>
      <c r="QOM5" s="322"/>
      <c r="QON5" s="322"/>
      <c r="QOO5" s="322"/>
      <c r="QOP5" s="322"/>
      <c r="QOQ5" s="322"/>
      <c r="QOR5" s="322"/>
      <c r="QOS5" s="322"/>
      <c r="QOT5" s="322"/>
      <c r="QOU5" s="322"/>
      <c r="QOV5" s="322"/>
      <c r="QOW5" s="322"/>
      <c r="QOX5" s="322"/>
      <c r="QOY5" s="322"/>
      <c r="QOZ5" s="322"/>
      <c r="QPA5" s="322"/>
      <c r="QPB5" s="322"/>
      <c r="QPC5" s="322"/>
      <c r="QPD5" s="322"/>
      <c r="QPE5" s="322"/>
      <c r="QPF5" s="322"/>
      <c r="QPG5" s="322"/>
      <c r="QPH5" s="322"/>
      <c r="QPI5" s="322"/>
      <c r="QPJ5" s="322"/>
      <c r="QPK5" s="322"/>
      <c r="QPL5" s="322"/>
      <c r="QPM5" s="322"/>
      <c r="QPN5" s="322"/>
      <c r="QPO5" s="322"/>
      <c r="QPP5" s="322"/>
      <c r="QPQ5" s="322"/>
      <c r="QPR5" s="322"/>
      <c r="QPS5" s="322"/>
      <c r="QPT5" s="322"/>
      <c r="QPU5" s="322"/>
      <c r="QPV5" s="322"/>
      <c r="QPW5" s="322"/>
      <c r="QPX5" s="322"/>
      <c r="QPY5" s="322"/>
      <c r="QPZ5" s="322"/>
      <c r="QQA5" s="322"/>
      <c r="QQB5" s="322"/>
      <c r="QQC5" s="322"/>
      <c r="QQD5" s="322"/>
      <c r="QQE5" s="322"/>
      <c r="QQF5" s="322"/>
      <c r="QQG5" s="322"/>
      <c r="QQH5" s="322"/>
      <c r="QQI5" s="322"/>
      <c r="QQJ5" s="322"/>
      <c r="QQK5" s="322"/>
      <c r="QQL5" s="322"/>
      <c r="QQM5" s="322"/>
      <c r="QQN5" s="322"/>
      <c r="QQO5" s="322"/>
      <c r="QQP5" s="322"/>
      <c r="QQQ5" s="322"/>
      <c r="QQR5" s="322"/>
      <c r="QQS5" s="322"/>
      <c r="QQT5" s="322"/>
      <c r="QQU5" s="322"/>
      <c r="QQV5" s="322"/>
      <c r="QQW5" s="322"/>
      <c r="QQX5" s="322"/>
      <c r="QQY5" s="322"/>
      <c r="QQZ5" s="322"/>
      <c r="QRA5" s="322"/>
      <c r="QRB5" s="322"/>
      <c r="QRC5" s="322"/>
      <c r="QRD5" s="322"/>
      <c r="QRE5" s="322"/>
      <c r="QRF5" s="322"/>
      <c r="QRG5" s="322"/>
      <c r="QRH5" s="322"/>
      <c r="QRI5" s="322"/>
      <c r="QRJ5" s="322"/>
      <c r="QRK5" s="322"/>
      <c r="QRL5" s="322"/>
      <c r="QRM5" s="322"/>
      <c r="QRN5" s="322"/>
      <c r="QRO5" s="322"/>
      <c r="QRP5" s="322"/>
      <c r="QRQ5" s="322"/>
      <c r="QRR5" s="322"/>
      <c r="QRS5" s="322"/>
      <c r="QRT5" s="322"/>
      <c r="QRU5" s="322"/>
      <c r="QRV5" s="322"/>
      <c r="QRW5" s="322"/>
      <c r="QRX5" s="322"/>
      <c r="QRY5" s="322"/>
      <c r="QRZ5" s="322"/>
      <c r="QSA5" s="322"/>
      <c r="QSB5" s="322"/>
      <c r="QSC5" s="322"/>
      <c r="QSD5" s="322"/>
      <c r="QSE5" s="322"/>
      <c r="QSF5" s="322"/>
      <c r="QSG5" s="322"/>
      <c r="QSH5" s="322"/>
      <c r="QSI5" s="322"/>
      <c r="QSJ5" s="322"/>
      <c r="QSK5" s="322"/>
      <c r="QSL5" s="322"/>
      <c r="QSM5" s="322"/>
      <c r="QSN5" s="322"/>
      <c r="QSO5" s="322"/>
      <c r="QSP5" s="322"/>
      <c r="QSQ5" s="322"/>
      <c r="QSR5" s="322"/>
      <c r="QSS5" s="322"/>
      <c r="QST5" s="322"/>
      <c r="QSU5" s="322"/>
      <c r="QSV5" s="322"/>
      <c r="QSW5" s="322"/>
      <c r="QSX5" s="322"/>
      <c r="QSY5" s="322"/>
      <c r="QSZ5" s="322"/>
      <c r="QTA5" s="322"/>
      <c r="QTB5" s="322"/>
      <c r="QTC5" s="322"/>
      <c r="QTD5" s="322"/>
      <c r="QTE5" s="322"/>
      <c r="QTF5" s="322"/>
      <c r="QTG5" s="322"/>
      <c r="QTH5" s="322"/>
      <c r="QTI5" s="322"/>
      <c r="QTJ5" s="322"/>
      <c r="QTK5" s="322"/>
      <c r="QTL5" s="322"/>
      <c r="QTM5" s="322"/>
      <c r="QTN5" s="322"/>
      <c r="QTO5" s="322"/>
      <c r="QTP5" s="322"/>
      <c r="QTQ5" s="322"/>
      <c r="QTR5" s="322"/>
      <c r="QTS5" s="322"/>
      <c r="QTT5" s="322"/>
      <c r="QTU5" s="322"/>
      <c r="QTV5" s="322"/>
      <c r="QTW5" s="322"/>
      <c r="QTX5" s="322"/>
      <c r="QTY5" s="322"/>
      <c r="QTZ5" s="322"/>
      <c r="QUA5" s="322"/>
      <c r="QUB5" s="322"/>
      <c r="QUC5" s="322"/>
      <c r="QUD5" s="322"/>
      <c r="QUE5" s="322"/>
      <c r="QUF5" s="322"/>
      <c r="QUG5" s="322"/>
      <c r="QUH5" s="322"/>
      <c r="QUI5" s="322"/>
      <c r="QUJ5" s="322"/>
      <c r="QUK5" s="322"/>
      <c r="QUL5" s="322"/>
      <c r="QUM5" s="322"/>
      <c r="QUN5" s="322"/>
      <c r="QUO5" s="322"/>
      <c r="QUP5" s="322"/>
      <c r="QUQ5" s="322"/>
      <c r="QUR5" s="322"/>
      <c r="QUS5" s="322"/>
      <c r="QUT5" s="322"/>
      <c r="QUU5" s="322"/>
      <c r="QUV5" s="322"/>
      <c r="QUW5" s="322"/>
      <c r="QUX5" s="322"/>
      <c r="QUY5" s="322"/>
      <c r="QUZ5" s="322"/>
      <c r="QVA5" s="322"/>
      <c r="QVB5" s="322"/>
      <c r="QVC5" s="322"/>
      <c r="QVD5" s="322"/>
      <c r="QVE5" s="322"/>
      <c r="QVF5" s="322"/>
      <c r="QVG5" s="322"/>
      <c r="QVH5" s="322"/>
      <c r="QVI5" s="322"/>
      <c r="QVJ5" s="322"/>
      <c r="QVK5" s="322"/>
      <c r="QVL5" s="322"/>
      <c r="QVM5" s="322"/>
      <c r="QVN5" s="322"/>
      <c r="QVO5" s="322"/>
      <c r="QVP5" s="322"/>
      <c r="QVQ5" s="322"/>
      <c r="QVR5" s="322"/>
      <c r="QVS5" s="322"/>
      <c r="QVT5" s="322"/>
      <c r="QVU5" s="322"/>
      <c r="QVV5" s="322"/>
      <c r="QVW5" s="322"/>
      <c r="QVX5" s="322"/>
      <c r="QVY5" s="322"/>
      <c r="QVZ5" s="322"/>
      <c r="QWA5" s="322"/>
      <c r="QWB5" s="322"/>
      <c r="QWC5" s="322"/>
      <c r="QWD5" s="322"/>
      <c r="QWE5" s="322"/>
      <c r="QWF5" s="322"/>
      <c r="QWG5" s="322"/>
      <c r="QWH5" s="322"/>
      <c r="QWI5" s="322"/>
      <c r="QWJ5" s="322"/>
      <c r="QWK5" s="322"/>
      <c r="QWL5" s="322"/>
      <c r="QWM5" s="322"/>
      <c r="QWN5" s="322"/>
      <c r="QWO5" s="322"/>
      <c r="QWP5" s="322"/>
      <c r="QWQ5" s="322"/>
      <c r="QWR5" s="322"/>
      <c r="QWS5" s="322"/>
      <c r="QWT5" s="322"/>
      <c r="QWU5" s="322"/>
      <c r="QWV5" s="322"/>
      <c r="QWW5" s="322"/>
      <c r="QWX5" s="322"/>
      <c r="QWY5" s="322"/>
      <c r="QWZ5" s="322"/>
      <c r="QXA5" s="322"/>
      <c r="QXB5" s="322"/>
      <c r="QXC5" s="322"/>
      <c r="QXD5" s="322"/>
      <c r="QXE5" s="322"/>
      <c r="QXF5" s="322"/>
      <c r="QXG5" s="322"/>
      <c r="QXH5" s="322"/>
      <c r="QXI5" s="322"/>
      <c r="QXJ5" s="322"/>
      <c r="QXK5" s="322"/>
      <c r="QXL5" s="322"/>
      <c r="QXM5" s="322"/>
      <c r="QXN5" s="322"/>
      <c r="QXO5" s="322"/>
      <c r="QXP5" s="322"/>
      <c r="QXQ5" s="322"/>
      <c r="QXR5" s="322"/>
      <c r="QXS5" s="322"/>
      <c r="QXT5" s="322"/>
      <c r="QXU5" s="322"/>
      <c r="QXV5" s="322"/>
      <c r="QXW5" s="322"/>
      <c r="QXX5" s="322"/>
      <c r="QXY5" s="322"/>
      <c r="QXZ5" s="322"/>
      <c r="QYA5" s="322"/>
      <c r="QYB5" s="322"/>
      <c r="QYC5" s="322"/>
      <c r="QYD5" s="322"/>
      <c r="QYE5" s="322"/>
      <c r="QYF5" s="322"/>
      <c r="QYG5" s="322"/>
      <c r="QYH5" s="322"/>
      <c r="QYI5" s="322"/>
      <c r="QYJ5" s="322"/>
      <c r="QYK5" s="322"/>
      <c r="QYL5" s="322"/>
      <c r="QYM5" s="322"/>
      <c r="QYN5" s="322"/>
      <c r="QYO5" s="322"/>
      <c r="QYP5" s="322"/>
      <c r="QYQ5" s="322"/>
      <c r="QYR5" s="322"/>
      <c r="QYS5" s="322"/>
      <c r="QYT5" s="322"/>
      <c r="QYU5" s="322"/>
      <c r="QYV5" s="322"/>
      <c r="QYW5" s="322"/>
      <c r="QYX5" s="322"/>
      <c r="QYY5" s="322"/>
      <c r="QYZ5" s="322"/>
      <c r="QZA5" s="322"/>
      <c r="QZB5" s="322"/>
      <c r="QZC5" s="322"/>
      <c r="QZD5" s="322"/>
      <c r="QZE5" s="322"/>
      <c r="QZF5" s="322"/>
      <c r="QZG5" s="322"/>
      <c r="QZH5" s="322"/>
      <c r="QZI5" s="322"/>
      <c r="QZJ5" s="322"/>
      <c r="QZK5" s="322"/>
      <c r="QZL5" s="322"/>
      <c r="QZM5" s="322"/>
      <c r="QZN5" s="322"/>
      <c r="QZO5" s="322"/>
      <c r="QZP5" s="322"/>
      <c r="QZQ5" s="322"/>
      <c r="QZR5" s="322"/>
      <c r="QZS5" s="322"/>
      <c r="QZT5" s="322"/>
      <c r="QZU5" s="322"/>
      <c r="QZV5" s="322"/>
      <c r="QZW5" s="322"/>
      <c r="QZX5" s="322"/>
      <c r="QZY5" s="322"/>
      <c r="QZZ5" s="322"/>
      <c r="RAA5" s="322"/>
      <c r="RAB5" s="322"/>
      <c r="RAC5" s="322"/>
      <c r="RAD5" s="322"/>
      <c r="RAE5" s="322"/>
      <c r="RAF5" s="322"/>
      <c r="RAG5" s="322"/>
      <c r="RAH5" s="322"/>
      <c r="RAI5" s="322"/>
      <c r="RAJ5" s="322"/>
      <c r="RAK5" s="322"/>
      <c r="RAL5" s="322"/>
      <c r="RAM5" s="322"/>
      <c r="RAN5" s="322"/>
      <c r="RAO5" s="322"/>
      <c r="RAP5" s="322"/>
      <c r="RAQ5" s="322"/>
      <c r="RAR5" s="322"/>
      <c r="RAS5" s="322"/>
      <c r="RAT5" s="322"/>
      <c r="RAU5" s="322"/>
      <c r="RAV5" s="322"/>
      <c r="RAW5" s="322"/>
      <c r="RAX5" s="322"/>
      <c r="RAY5" s="322"/>
      <c r="RAZ5" s="322"/>
      <c r="RBA5" s="322"/>
      <c r="RBB5" s="322"/>
      <c r="RBC5" s="322"/>
      <c r="RBD5" s="322"/>
      <c r="RBE5" s="322"/>
      <c r="RBF5" s="322"/>
      <c r="RBG5" s="322"/>
      <c r="RBH5" s="322"/>
      <c r="RBI5" s="322"/>
      <c r="RBJ5" s="322"/>
      <c r="RBK5" s="322"/>
      <c r="RBL5" s="322"/>
      <c r="RBM5" s="322"/>
      <c r="RBN5" s="322"/>
      <c r="RBO5" s="322"/>
      <c r="RBP5" s="322"/>
      <c r="RBQ5" s="322"/>
      <c r="RBR5" s="322"/>
      <c r="RBS5" s="322"/>
      <c r="RBT5" s="322"/>
      <c r="RBU5" s="322"/>
      <c r="RBV5" s="322"/>
      <c r="RBW5" s="322"/>
      <c r="RBX5" s="322"/>
      <c r="RBY5" s="322"/>
      <c r="RBZ5" s="322"/>
      <c r="RCA5" s="322"/>
      <c r="RCB5" s="322"/>
      <c r="RCC5" s="322"/>
      <c r="RCD5" s="322"/>
      <c r="RCE5" s="322"/>
      <c r="RCF5" s="322"/>
      <c r="RCG5" s="322"/>
      <c r="RCH5" s="322"/>
      <c r="RCI5" s="322"/>
      <c r="RCJ5" s="322"/>
      <c r="RCK5" s="322"/>
      <c r="RCL5" s="322"/>
      <c r="RCM5" s="322"/>
      <c r="RCN5" s="322"/>
      <c r="RCO5" s="322"/>
      <c r="RCP5" s="322"/>
      <c r="RCQ5" s="322"/>
      <c r="RCR5" s="322"/>
      <c r="RCS5" s="322"/>
      <c r="RCT5" s="322"/>
      <c r="RCU5" s="322"/>
      <c r="RCV5" s="322"/>
      <c r="RCW5" s="322"/>
      <c r="RCX5" s="322"/>
      <c r="RCY5" s="322"/>
      <c r="RCZ5" s="322"/>
      <c r="RDA5" s="322"/>
      <c r="RDB5" s="322"/>
      <c r="RDC5" s="322"/>
      <c r="RDD5" s="322"/>
      <c r="RDE5" s="322"/>
      <c r="RDF5" s="322"/>
      <c r="RDG5" s="322"/>
      <c r="RDH5" s="322"/>
      <c r="RDI5" s="322"/>
      <c r="RDJ5" s="322"/>
      <c r="RDK5" s="322"/>
      <c r="RDL5" s="322"/>
      <c r="RDM5" s="322"/>
      <c r="RDN5" s="322"/>
      <c r="RDO5" s="322"/>
      <c r="RDP5" s="322"/>
      <c r="RDQ5" s="322"/>
      <c r="RDR5" s="322"/>
      <c r="RDS5" s="322"/>
      <c r="RDT5" s="322"/>
      <c r="RDU5" s="322"/>
      <c r="RDV5" s="322"/>
      <c r="RDW5" s="322"/>
      <c r="RDX5" s="322"/>
      <c r="RDY5" s="322"/>
      <c r="RDZ5" s="322"/>
      <c r="REA5" s="322"/>
      <c r="REB5" s="322"/>
      <c r="REC5" s="322"/>
      <c r="RED5" s="322"/>
      <c r="REE5" s="322"/>
      <c r="REF5" s="322"/>
      <c r="REG5" s="322"/>
      <c r="REH5" s="322"/>
      <c r="REI5" s="322"/>
      <c r="REJ5" s="322"/>
      <c r="REK5" s="322"/>
      <c r="REL5" s="322"/>
      <c r="REM5" s="322"/>
      <c r="REN5" s="322"/>
      <c r="REO5" s="322"/>
      <c r="REP5" s="322"/>
      <c r="REQ5" s="322"/>
      <c r="RER5" s="322"/>
      <c r="RES5" s="322"/>
      <c r="RET5" s="322"/>
      <c r="REU5" s="322"/>
      <c r="REV5" s="322"/>
      <c r="REW5" s="322"/>
      <c r="REX5" s="322"/>
      <c r="REY5" s="322"/>
      <c r="REZ5" s="322"/>
      <c r="RFA5" s="322"/>
      <c r="RFB5" s="322"/>
      <c r="RFC5" s="322"/>
      <c r="RFD5" s="322"/>
      <c r="RFE5" s="322"/>
      <c r="RFF5" s="322"/>
      <c r="RFG5" s="322"/>
      <c r="RFH5" s="322"/>
      <c r="RFI5" s="322"/>
      <c r="RFJ5" s="322"/>
      <c r="RFK5" s="322"/>
      <c r="RFL5" s="322"/>
      <c r="RFM5" s="322"/>
      <c r="RFN5" s="322"/>
      <c r="RFO5" s="322"/>
      <c r="RFP5" s="322"/>
      <c r="RFQ5" s="322"/>
      <c r="RFR5" s="322"/>
      <c r="RFS5" s="322"/>
      <c r="RFT5" s="322"/>
      <c r="RFU5" s="322"/>
      <c r="RFV5" s="322"/>
      <c r="RFW5" s="322"/>
      <c r="RFX5" s="322"/>
      <c r="RFY5" s="322"/>
      <c r="RFZ5" s="322"/>
      <c r="RGA5" s="322"/>
      <c r="RGB5" s="322"/>
      <c r="RGC5" s="322"/>
      <c r="RGD5" s="322"/>
      <c r="RGE5" s="322"/>
      <c r="RGF5" s="322"/>
      <c r="RGG5" s="322"/>
      <c r="RGH5" s="322"/>
      <c r="RGI5" s="322"/>
      <c r="RGJ5" s="322"/>
      <c r="RGK5" s="322"/>
      <c r="RGL5" s="322"/>
      <c r="RGM5" s="322"/>
      <c r="RGN5" s="322"/>
      <c r="RGO5" s="322"/>
      <c r="RGP5" s="322"/>
      <c r="RGQ5" s="322"/>
      <c r="RGR5" s="322"/>
      <c r="RGS5" s="322"/>
      <c r="RGT5" s="322"/>
      <c r="RGU5" s="322"/>
      <c r="RGV5" s="322"/>
      <c r="RGW5" s="322"/>
      <c r="RGX5" s="322"/>
      <c r="RGY5" s="322"/>
      <c r="RGZ5" s="322"/>
      <c r="RHA5" s="322"/>
      <c r="RHB5" s="322"/>
      <c r="RHC5" s="322"/>
      <c r="RHD5" s="322"/>
      <c r="RHE5" s="322"/>
      <c r="RHF5" s="322"/>
      <c r="RHG5" s="322"/>
      <c r="RHH5" s="322"/>
      <c r="RHI5" s="322"/>
      <c r="RHJ5" s="322"/>
      <c r="RHK5" s="322"/>
      <c r="RHL5" s="322"/>
      <c r="RHM5" s="322"/>
      <c r="RHN5" s="322"/>
      <c r="RHO5" s="322"/>
      <c r="RHP5" s="322"/>
      <c r="RHQ5" s="322"/>
      <c r="RHR5" s="322"/>
      <c r="RHS5" s="322"/>
      <c r="RHT5" s="322"/>
      <c r="RHU5" s="322"/>
      <c r="RHV5" s="322"/>
      <c r="RHW5" s="322"/>
      <c r="RHX5" s="322"/>
      <c r="RHY5" s="322"/>
      <c r="RHZ5" s="322"/>
      <c r="RIA5" s="322"/>
      <c r="RIB5" s="322"/>
      <c r="RIC5" s="322"/>
      <c r="RID5" s="322"/>
      <c r="RIE5" s="322"/>
      <c r="RIF5" s="322"/>
      <c r="RIG5" s="322"/>
      <c r="RIH5" s="322"/>
      <c r="RII5" s="322"/>
      <c r="RIJ5" s="322"/>
      <c r="RIK5" s="322"/>
      <c r="RIL5" s="322"/>
      <c r="RIM5" s="322"/>
      <c r="RIN5" s="322"/>
      <c r="RIO5" s="322"/>
      <c r="RIP5" s="322"/>
      <c r="RIQ5" s="322"/>
      <c r="RIR5" s="322"/>
      <c r="RIS5" s="322"/>
      <c r="RIT5" s="322"/>
      <c r="RIU5" s="322"/>
      <c r="RIV5" s="322"/>
      <c r="RIW5" s="322"/>
      <c r="RIX5" s="322"/>
      <c r="RIY5" s="322"/>
      <c r="RIZ5" s="322"/>
      <c r="RJA5" s="322"/>
      <c r="RJB5" s="322"/>
      <c r="RJC5" s="322"/>
      <c r="RJD5" s="322"/>
      <c r="RJE5" s="322"/>
      <c r="RJF5" s="322"/>
      <c r="RJG5" s="322"/>
      <c r="RJH5" s="322"/>
      <c r="RJI5" s="322"/>
      <c r="RJJ5" s="322"/>
      <c r="RJK5" s="322"/>
      <c r="RJL5" s="322"/>
      <c r="RJM5" s="322"/>
      <c r="RJN5" s="322"/>
      <c r="RJO5" s="322"/>
      <c r="RJP5" s="322"/>
      <c r="RJQ5" s="322"/>
      <c r="RJR5" s="322"/>
      <c r="RJS5" s="322"/>
      <c r="RJT5" s="322"/>
      <c r="RJU5" s="322"/>
      <c r="RJV5" s="322"/>
      <c r="RJW5" s="322"/>
      <c r="RJX5" s="322"/>
      <c r="RJY5" s="322"/>
      <c r="RJZ5" s="322"/>
      <c r="RKA5" s="322"/>
      <c r="RKB5" s="322"/>
      <c r="RKC5" s="322"/>
      <c r="RKD5" s="322"/>
      <c r="RKE5" s="322"/>
      <c r="RKF5" s="322"/>
      <c r="RKG5" s="322"/>
      <c r="RKH5" s="322"/>
      <c r="RKI5" s="322"/>
      <c r="RKJ5" s="322"/>
      <c r="RKK5" s="322"/>
      <c r="RKL5" s="322"/>
      <c r="RKM5" s="322"/>
      <c r="RKN5" s="322"/>
      <c r="RKO5" s="322"/>
      <c r="RKP5" s="322"/>
      <c r="RKQ5" s="322"/>
      <c r="RKR5" s="322"/>
      <c r="RKS5" s="322"/>
      <c r="RKT5" s="322"/>
      <c r="RKU5" s="322"/>
      <c r="RKV5" s="322"/>
      <c r="RKW5" s="322"/>
      <c r="RKX5" s="322"/>
      <c r="RKY5" s="322"/>
      <c r="RKZ5" s="322"/>
      <c r="RLA5" s="322"/>
      <c r="RLB5" s="322"/>
      <c r="RLC5" s="322"/>
      <c r="RLD5" s="322"/>
      <c r="RLE5" s="322"/>
      <c r="RLF5" s="322"/>
      <c r="RLG5" s="322"/>
      <c r="RLH5" s="322"/>
      <c r="RLI5" s="322"/>
      <c r="RLJ5" s="322"/>
      <c r="RLK5" s="322"/>
      <c r="RLL5" s="322"/>
      <c r="RLM5" s="322"/>
      <c r="RLN5" s="322"/>
      <c r="RLO5" s="322"/>
      <c r="RLP5" s="322"/>
      <c r="RLQ5" s="322"/>
      <c r="RLR5" s="322"/>
      <c r="RLS5" s="322"/>
      <c r="RLT5" s="322"/>
      <c r="RLU5" s="322"/>
      <c r="RLV5" s="322"/>
      <c r="RLW5" s="322"/>
      <c r="RLX5" s="322"/>
      <c r="RLY5" s="322"/>
      <c r="RLZ5" s="322"/>
      <c r="RMA5" s="322"/>
      <c r="RMB5" s="322"/>
      <c r="RMC5" s="322"/>
      <c r="RMD5" s="322"/>
      <c r="RME5" s="322"/>
      <c r="RMF5" s="322"/>
      <c r="RMG5" s="322"/>
      <c r="RMH5" s="322"/>
      <c r="RMI5" s="322"/>
      <c r="RMJ5" s="322"/>
      <c r="RMK5" s="322"/>
      <c r="RML5" s="322"/>
      <c r="RMM5" s="322"/>
      <c r="RMN5" s="322"/>
      <c r="RMO5" s="322"/>
      <c r="RMP5" s="322"/>
      <c r="RMQ5" s="322"/>
      <c r="RMR5" s="322"/>
      <c r="RMS5" s="322"/>
      <c r="RMT5" s="322"/>
      <c r="RMU5" s="322"/>
      <c r="RMV5" s="322"/>
      <c r="RMW5" s="322"/>
      <c r="RMX5" s="322"/>
      <c r="RMY5" s="322"/>
      <c r="RMZ5" s="322"/>
      <c r="RNA5" s="322"/>
      <c r="RNB5" s="322"/>
      <c r="RNC5" s="322"/>
      <c r="RND5" s="322"/>
      <c r="RNE5" s="322"/>
      <c r="RNF5" s="322"/>
      <c r="RNG5" s="322"/>
      <c r="RNH5" s="322"/>
      <c r="RNI5" s="322"/>
      <c r="RNJ5" s="322"/>
      <c r="RNK5" s="322"/>
      <c r="RNL5" s="322"/>
      <c r="RNM5" s="322"/>
      <c r="RNN5" s="322"/>
      <c r="RNO5" s="322"/>
      <c r="RNP5" s="322"/>
      <c r="RNQ5" s="322"/>
      <c r="RNR5" s="322"/>
      <c r="RNS5" s="322"/>
      <c r="RNT5" s="322"/>
      <c r="RNU5" s="322"/>
      <c r="RNV5" s="322"/>
      <c r="RNW5" s="322"/>
      <c r="RNX5" s="322"/>
      <c r="RNY5" s="322"/>
      <c r="RNZ5" s="322"/>
      <c r="ROA5" s="322"/>
      <c r="ROB5" s="322"/>
      <c r="ROC5" s="322"/>
      <c r="ROD5" s="322"/>
      <c r="ROE5" s="322"/>
      <c r="ROF5" s="322"/>
      <c r="ROG5" s="322"/>
      <c r="ROH5" s="322"/>
      <c r="ROI5" s="322"/>
      <c r="ROJ5" s="322"/>
      <c r="ROK5" s="322"/>
      <c r="ROL5" s="322"/>
      <c r="ROM5" s="322"/>
      <c r="RON5" s="322"/>
      <c r="ROO5" s="322"/>
      <c r="ROP5" s="322"/>
      <c r="ROQ5" s="322"/>
      <c r="ROR5" s="322"/>
      <c r="ROS5" s="322"/>
      <c r="ROT5" s="322"/>
      <c r="ROU5" s="322"/>
      <c r="ROV5" s="322"/>
      <c r="ROW5" s="322"/>
      <c r="ROX5" s="322"/>
      <c r="ROY5" s="322"/>
      <c r="ROZ5" s="322"/>
      <c r="RPA5" s="322"/>
      <c r="RPB5" s="322"/>
      <c r="RPC5" s="322"/>
      <c r="RPD5" s="322"/>
      <c r="RPE5" s="322"/>
      <c r="RPF5" s="322"/>
      <c r="RPG5" s="322"/>
      <c r="RPH5" s="322"/>
      <c r="RPI5" s="322"/>
      <c r="RPJ5" s="322"/>
      <c r="RPK5" s="322"/>
      <c r="RPL5" s="322"/>
      <c r="RPM5" s="322"/>
      <c r="RPN5" s="322"/>
      <c r="RPO5" s="322"/>
      <c r="RPP5" s="322"/>
      <c r="RPQ5" s="322"/>
      <c r="RPR5" s="322"/>
      <c r="RPS5" s="322"/>
      <c r="RPT5" s="322"/>
      <c r="RPU5" s="322"/>
      <c r="RPV5" s="322"/>
      <c r="RPW5" s="322"/>
      <c r="RPX5" s="322"/>
      <c r="RPY5" s="322"/>
      <c r="RPZ5" s="322"/>
      <c r="RQA5" s="322"/>
      <c r="RQB5" s="322"/>
      <c r="RQC5" s="322"/>
      <c r="RQD5" s="322"/>
      <c r="RQE5" s="322"/>
      <c r="RQF5" s="322"/>
      <c r="RQG5" s="322"/>
      <c r="RQH5" s="322"/>
      <c r="RQI5" s="322"/>
      <c r="RQJ5" s="322"/>
      <c r="RQK5" s="322"/>
      <c r="RQL5" s="322"/>
      <c r="RQM5" s="322"/>
      <c r="RQN5" s="322"/>
      <c r="RQO5" s="322"/>
      <c r="RQP5" s="322"/>
      <c r="RQQ5" s="322"/>
      <c r="RQR5" s="322"/>
      <c r="RQS5" s="322"/>
      <c r="RQT5" s="322"/>
      <c r="RQU5" s="322"/>
      <c r="RQV5" s="322"/>
      <c r="RQW5" s="322"/>
      <c r="RQX5" s="322"/>
      <c r="RQY5" s="322"/>
      <c r="RQZ5" s="322"/>
      <c r="RRA5" s="322"/>
      <c r="RRB5" s="322"/>
      <c r="RRC5" s="322"/>
      <c r="RRD5" s="322"/>
      <c r="RRE5" s="322"/>
      <c r="RRF5" s="322"/>
      <c r="RRG5" s="322"/>
      <c r="RRH5" s="322"/>
      <c r="RRI5" s="322"/>
      <c r="RRJ5" s="322"/>
      <c r="RRK5" s="322"/>
      <c r="RRL5" s="322"/>
      <c r="RRM5" s="322"/>
      <c r="RRN5" s="322"/>
      <c r="RRO5" s="322"/>
      <c r="RRP5" s="322"/>
      <c r="RRQ5" s="322"/>
      <c r="RRR5" s="322"/>
      <c r="RRS5" s="322"/>
      <c r="RRT5" s="322"/>
      <c r="RRU5" s="322"/>
      <c r="RRV5" s="322"/>
      <c r="RRW5" s="322"/>
      <c r="RRX5" s="322"/>
      <c r="RRY5" s="322"/>
      <c r="RRZ5" s="322"/>
      <c r="RSA5" s="322"/>
      <c r="RSB5" s="322"/>
      <c r="RSC5" s="322"/>
      <c r="RSD5" s="322"/>
      <c r="RSE5" s="322"/>
      <c r="RSF5" s="322"/>
      <c r="RSG5" s="322"/>
      <c r="RSH5" s="322"/>
      <c r="RSI5" s="322"/>
      <c r="RSJ5" s="322"/>
      <c r="RSK5" s="322"/>
      <c r="RSL5" s="322"/>
      <c r="RSM5" s="322"/>
      <c r="RSN5" s="322"/>
      <c r="RSO5" s="322"/>
      <c r="RSP5" s="322"/>
      <c r="RSQ5" s="322"/>
      <c r="RSR5" s="322"/>
      <c r="RSS5" s="322"/>
      <c r="RST5" s="322"/>
      <c r="RSU5" s="322"/>
      <c r="RSV5" s="322"/>
      <c r="RSW5" s="322"/>
      <c r="RSX5" s="322"/>
      <c r="RSY5" s="322"/>
      <c r="RSZ5" s="322"/>
      <c r="RTA5" s="322"/>
      <c r="RTB5" s="322"/>
      <c r="RTC5" s="322"/>
      <c r="RTD5" s="322"/>
      <c r="RTE5" s="322"/>
      <c r="RTF5" s="322"/>
      <c r="RTG5" s="322"/>
      <c r="RTH5" s="322"/>
      <c r="RTI5" s="322"/>
      <c r="RTJ5" s="322"/>
      <c r="RTK5" s="322"/>
      <c r="RTL5" s="322"/>
      <c r="RTM5" s="322"/>
      <c r="RTN5" s="322"/>
      <c r="RTO5" s="322"/>
      <c r="RTP5" s="322"/>
      <c r="RTQ5" s="322"/>
      <c r="RTR5" s="322"/>
      <c r="RTS5" s="322"/>
      <c r="RTT5" s="322"/>
      <c r="RTU5" s="322"/>
      <c r="RTV5" s="322"/>
      <c r="RTW5" s="322"/>
      <c r="RTX5" s="322"/>
      <c r="RTY5" s="322"/>
      <c r="RTZ5" s="322"/>
      <c r="RUA5" s="322"/>
      <c r="RUB5" s="322"/>
      <c r="RUC5" s="322"/>
      <c r="RUD5" s="322"/>
      <c r="RUE5" s="322"/>
      <c r="RUF5" s="322"/>
      <c r="RUG5" s="322"/>
      <c r="RUH5" s="322"/>
      <c r="RUI5" s="322"/>
      <c r="RUJ5" s="322"/>
      <c r="RUK5" s="322"/>
      <c r="RUL5" s="322"/>
      <c r="RUM5" s="322"/>
      <c r="RUN5" s="322"/>
      <c r="RUO5" s="322"/>
      <c r="RUP5" s="322"/>
      <c r="RUQ5" s="322"/>
      <c r="RUR5" s="322"/>
      <c r="RUS5" s="322"/>
      <c r="RUT5" s="322"/>
      <c r="RUU5" s="322"/>
      <c r="RUV5" s="322"/>
      <c r="RUW5" s="322"/>
      <c r="RUX5" s="322"/>
      <c r="RUY5" s="322"/>
      <c r="RUZ5" s="322"/>
      <c r="RVA5" s="322"/>
      <c r="RVB5" s="322"/>
      <c r="RVC5" s="322"/>
      <c r="RVD5" s="322"/>
      <c r="RVE5" s="322"/>
      <c r="RVF5" s="322"/>
      <c r="RVG5" s="322"/>
      <c r="RVH5" s="322"/>
      <c r="RVI5" s="322"/>
      <c r="RVJ5" s="322"/>
      <c r="RVK5" s="322"/>
      <c r="RVL5" s="322"/>
      <c r="RVM5" s="322"/>
      <c r="RVN5" s="322"/>
      <c r="RVO5" s="322"/>
      <c r="RVP5" s="322"/>
      <c r="RVQ5" s="322"/>
      <c r="RVR5" s="322"/>
      <c r="RVS5" s="322"/>
      <c r="RVT5" s="322"/>
      <c r="RVU5" s="322"/>
      <c r="RVV5" s="322"/>
      <c r="RVW5" s="322"/>
      <c r="RVX5" s="322"/>
      <c r="RVY5" s="322"/>
      <c r="RVZ5" s="322"/>
      <c r="RWA5" s="322"/>
      <c r="RWB5" s="322"/>
      <c r="RWC5" s="322"/>
      <c r="RWD5" s="322"/>
      <c r="RWE5" s="322"/>
      <c r="RWF5" s="322"/>
      <c r="RWG5" s="322"/>
      <c r="RWH5" s="322"/>
      <c r="RWI5" s="322"/>
      <c r="RWJ5" s="322"/>
      <c r="RWK5" s="322"/>
      <c r="RWL5" s="322"/>
      <c r="RWM5" s="322"/>
      <c r="RWN5" s="322"/>
      <c r="RWO5" s="322"/>
      <c r="RWP5" s="322"/>
      <c r="RWQ5" s="322"/>
      <c r="RWR5" s="322"/>
      <c r="RWS5" s="322"/>
      <c r="RWT5" s="322"/>
      <c r="RWU5" s="322"/>
      <c r="RWV5" s="322"/>
      <c r="RWW5" s="322"/>
      <c r="RWX5" s="322"/>
      <c r="RWY5" s="322"/>
      <c r="RWZ5" s="322"/>
      <c r="RXA5" s="322"/>
      <c r="RXB5" s="322"/>
      <c r="RXC5" s="322"/>
      <c r="RXD5" s="322"/>
      <c r="RXE5" s="322"/>
      <c r="RXF5" s="322"/>
      <c r="RXG5" s="322"/>
      <c r="RXH5" s="322"/>
      <c r="RXI5" s="322"/>
      <c r="RXJ5" s="322"/>
      <c r="RXK5" s="322"/>
      <c r="RXL5" s="322"/>
      <c r="RXM5" s="322"/>
      <c r="RXN5" s="322"/>
      <c r="RXO5" s="322"/>
      <c r="RXP5" s="322"/>
      <c r="RXQ5" s="322"/>
      <c r="RXR5" s="322"/>
      <c r="RXS5" s="322"/>
      <c r="RXT5" s="322"/>
      <c r="RXU5" s="322"/>
      <c r="RXV5" s="322"/>
      <c r="RXW5" s="322"/>
      <c r="RXX5" s="322"/>
      <c r="RXY5" s="322"/>
      <c r="RXZ5" s="322"/>
      <c r="RYA5" s="322"/>
      <c r="RYB5" s="322"/>
      <c r="RYC5" s="322"/>
      <c r="RYD5" s="322"/>
      <c r="RYE5" s="322"/>
      <c r="RYF5" s="322"/>
      <c r="RYG5" s="322"/>
      <c r="RYH5" s="322"/>
      <c r="RYI5" s="322"/>
      <c r="RYJ5" s="322"/>
      <c r="RYK5" s="322"/>
      <c r="RYL5" s="322"/>
      <c r="RYM5" s="322"/>
      <c r="RYN5" s="322"/>
      <c r="RYO5" s="322"/>
      <c r="RYP5" s="322"/>
      <c r="RYQ5" s="322"/>
      <c r="RYR5" s="322"/>
      <c r="RYS5" s="322"/>
      <c r="RYT5" s="322"/>
      <c r="RYU5" s="322"/>
      <c r="RYV5" s="322"/>
      <c r="RYW5" s="322"/>
      <c r="RYX5" s="322"/>
      <c r="RYY5" s="322"/>
      <c r="RYZ5" s="322"/>
      <c r="RZA5" s="322"/>
      <c r="RZB5" s="322"/>
      <c r="RZC5" s="322"/>
      <c r="RZD5" s="322"/>
      <c r="RZE5" s="322"/>
      <c r="RZF5" s="322"/>
      <c r="RZG5" s="322"/>
      <c r="RZH5" s="322"/>
      <c r="RZI5" s="322"/>
      <c r="RZJ5" s="322"/>
      <c r="RZK5" s="322"/>
      <c r="RZL5" s="322"/>
      <c r="RZM5" s="322"/>
      <c r="RZN5" s="322"/>
      <c r="RZO5" s="322"/>
      <c r="RZP5" s="322"/>
      <c r="RZQ5" s="322"/>
      <c r="RZR5" s="322"/>
      <c r="RZS5" s="322"/>
      <c r="RZT5" s="322"/>
      <c r="RZU5" s="322"/>
      <c r="RZV5" s="322"/>
      <c r="RZW5" s="322"/>
      <c r="RZX5" s="322"/>
      <c r="RZY5" s="322"/>
      <c r="RZZ5" s="322"/>
      <c r="SAA5" s="322"/>
      <c r="SAB5" s="322"/>
      <c r="SAC5" s="322"/>
      <c r="SAD5" s="322"/>
      <c r="SAE5" s="322"/>
      <c r="SAF5" s="322"/>
      <c r="SAG5" s="322"/>
      <c r="SAH5" s="322"/>
      <c r="SAI5" s="322"/>
      <c r="SAJ5" s="322"/>
      <c r="SAK5" s="322"/>
      <c r="SAL5" s="322"/>
      <c r="SAM5" s="322"/>
      <c r="SAN5" s="322"/>
      <c r="SAO5" s="322"/>
      <c r="SAP5" s="322"/>
      <c r="SAQ5" s="322"/>
      <c r="SAR5" s="322"/>
      <c r="SAS5" s="322"/>
      <c r="SAT5" s="322"/>
      <c r="SAU5" s="322"/>
      <c r="SAV5" s="322"/>
      <c r="SAW5" s="322"/>
      <c r="SAX5" s="322"/>
      <c r="SAY5" s="322"/>
      <c r="SAZ5" s="322"/>
      <c r="SBA5" s="322"/>
      <c r="SBB5" s="322"/>
      <c r="SBC5" s="322"/>
      <c r="SBD5" s="322"/>
      <c r="SBE5" s="322"/>
      <c r="SBF5" s="322"/>
      <c r="SBG5" s="322"/>
      <c r="SBH5" s="322"/>
      <c r="SBI5" s="322"/>
      <c r="SBJ5" s="322"/>
      <c r="SBK5" s="322"/>
      <c r="SBL5" s="322"/>
      <c r="SBM5" s="322"/>
      <c r="SBN5" s="322"/>
      <c r="SBO5" s="322"/>
      <c r="SBP5" s="322"/>
      <c r="SBQ5" s="322"/>
      <c r="SBR5" s="322"/>
      <c r="SBS5" s="322"/>
      <c r="SBT5" s="322"/>
      <c r="SBU5" s="322"/>
      <c r="SBV5" s="322"/>
      <c r="SBW5" s="322"/>
      <c r="SBX5" s="322"/>
      <c r="SBY5" s="322"/>
      <c r="SBZ5" s="322"/>
      <c r="SCA5" s="322"/>
      <c r="SCB5" s="322"/>
      <c r="SCC5" s="322"/>
      <c r="SCD5" s="322"/>
      <c r="SCE5" s="322"/>
      <c r="SCF5" s="322"/>
      <c r="SCG5" s="322"/>
      <c r="SCH5" s="322"/>
      <c r="SCI5" s="322"/>
      <c r="SCJ5" s="322"/>
      <c r="SCK5" s="322"/>
      <c r="SCL5" s="322"/>
      <c r="SCM5" s="322"/>
      <c r="SCN5" s="322"/>
      <c r="SCO5" s="322"/>
      <c r="SCP5" s="322"/>
      <c r="SCQ5" s="322"/>
      <c r="SCR5" s="322"/>
      <c r="SCS5" s="322"/>
      <c r="SCT5" s="322"/>
      <c r="SCU5" s="322"/>
      <c r="SCV5" s="322"/>
      <c r="SCW5" s="322"/>
      <c r="SCX5" s="322"/>
      <c r="SCY5" s="322"/>
      <c r="SCZ5" s="322"/>
      <c r="SDA5" s="322"/>
      <c r="SDB5" s="322"/>
      <c r="SDC5" s="322"/>
      <c r="SDD5" s="322"/>
      <c r="SDE5" s="322"/>
      <c r="SDF5" s="322"/>
      <c r="SDG5" s="322"/>
      <c r="SDH5" s="322"/>
      <c r="SDI5" s="322"/>
      <c r="SDJ5" s="322"/>
      <c r="SDK5" s="322"/>
      <c r="SDL5" s="322"/>
      <c r="SDM5" s="322"/>
      <c r="SDN5" s="322"/>
      <c r="SDO5" s="322"/>
      <c r="SDP5" s="322"/>
      <c r="SDQ5" s="322"/>
      <c r="SDR5" s="322"/>
      <c r="SDS5" s="322"/>
      <c r="SDT5" s="322"/>
      <c r="SDU5" s="322"/>
      <c r="SDV5" s="322"/>
      <c r="SDW5" s="322"/>
      <c r="SDX5" s="322"/>
      <c r="SDY5" s="322"/>
      <c r="SDZ5" s="322"/>
      <c r="SEA5" s="322"/>
      <c r="SEB5" s="322"/>
      <c r="SEC5" s="322"/>
      <c r="SED5" s="322"/>
      <c r="SEE5" s="322"/>
      <c r="SEF5" s="322"/>
      <c r="SEG5" s="322"/>
      <c r="SEH5" s="322"/>
      <c r="SEI5" s="322"/>
      <c r="SEJ5" s="322"/>
      <c r="SEK5" s="322"/>
      <c r="SEL5" s="322"/>
      <c r="SEM5" s="322"/>
      <c r="SEN5" s="322"/>
      <c r="SEO5" s="322"/>
      <c r="SEP5" s="322"/>
      <c r="SEQ5" s="322"/>
      <c r="SER5" s="322"/>
      <c r="SES5" s="322"/>
      <c r="SET5" s="322"/>
      <c r="SEU5" s="322"/>
      <c r="SEV5" s="322"/>
      <c r="SEW5" s="322"/>
      <c r="SEX5" s="322"/>
      <c r="SEY5" s="322"/>
      <c r="SEZ5" s="322"/>
      <c r="SFA5" s="322"/>
      <c r="SFB5" s="322"/>
      <c r="SFC5" s="322"/>
      <c r="SFD5" s="322"/>
      <c r="SFE5" s="322"/>
      <c r="SFF5" s="322"/>
      <c r="SFG5" s="322"/>
      <c r="SFH5" s="322"/>
      <c r="SFI5" s="322"/>
      <c r="SFJ5" s="322"/>
      <c r="SFK5" s="322"/>
      <c r="SFL5" s="322"/>
      <c r="SFM5" s="322"/>
      <c r="SFN5" s="322"/>
      <c r="SFO5" s="322"/>
      <c r="SFP5" s="322"/>
      <c r="SFQ5" s="322"/>
      <c r="SFR5" s="322"/>
      <c r="SFS5" s="322"/>
      <c r="SFT5" s="322"/>
      <c r="SFU5" s="322"/>
      <c r="SFV5" s="322"/>
      <c r="SFW5" s="322"/>
      <c r="SFX5" s="322"/>
      <c r="SFY5" s="322"/>
      <c r="SFZ5" s="322"/>
      <c r="SGA5" s="322"/>
      <c r="SGB5" s="322"/>
      <c r="SGC5" s="322"/>
      <c r="SGD5" s="322"/>
      <c r="SGE5" s="322"/>
      <c r="SGF5" s="322"/>
      <c r="SGG5" s="322"/>
      <c r="SGH5" s="322"/>
      <c r="SGI5" s="322"/>
      <c r="SGJ5" s="322"/>
      <c r="SGK5" s="322"/>
      <c r="SGL5" s="322"/>
      <c r="SGM5" s="322"/>
      <c r="SGN5" s="322"/>
      <c r="SGO5" s="322"/>
      <c r="SGP5" s="322"/>
      <c r="SGQ5" s="322"/>
      <c r="SGR5" s="322"/>
      <c r="SGS5" s="322"/>
      <c r="SGT5" s="322"/>
      <c r="SGU5" s="322"/>
      <c r="SGV5" s="322"/>
      <c r="SGW5" s="322"/>
      <c r="SGX5" s="322"/>
      <c r="SGY5" s="322"/>
      <c r="SGZ5" s="322"/>
      <c r="SHA5" s="322"/>
      <c r="SHB5" s="322"/>
      <c r="SHC5" s="322"/>
      <c r="SHD5" s="322"/>
      <c r="SHE5" s="322"/>
      <c r="SHF5" s="322"/>
      <c r="SHG5" s="322"/>
      <c r="SHH5" s="322"/>
      <c r="SHI5" s="322"/>
      <c r="SHJ5" s="322"/>
      <c r="SHK5" s="322"/>
      <c r="SHL5" s="322"/>
      <c r="SHM5" s="322"/>
      <c r="SHN5" s="322"/>
      <c r="SHO5" s="322"/>
      <c r="SHP5" s="322"/>
      <c r="SHQ5" s="322"/>
      <c r="SHR5" s="322"/>
      <c r="SHS5" s="322"/>
      <c r="SHT5" s="322"/>
      <c r="SHU5" s="322"/>
      <c r="SHV5" s="322"/>
      <c r="SHW5" s="322"/>
      <c r="SHX5" s="322"/>
      <c r="SHY5" s="322"/>
      <c r="SHZ5" s="322"/>
      <c r="SIA5" s="322"/>
      <c r="SIB5" s="322"/>
      <c r="SIC5" s="322"/>
      <c r="SID5" s="322"/>
      <c r="SIE5" s="322"/>
      <c r="SIF5" s="322"/>
      <c r="SIG5" s="322"/>
      <c r="SIH5" s="322"/>
      <c r="SII5" s="322"/>
      <c r="SIJ5" s="322"/>
      <c r="SIK5" s="322"/>
      <c r="SIL5" s="322"/>
      <c r="SIM5" s="322"/>
      <c r="SIN5" s="322"/>
      <c r="SIO5" s="322"/>
      <c r="SIP5" s="322"/>
      <c r="SIQ5" s="322"/>
      <c r="SIR5" s="322"/>
      <c r="SIS5" s="322"/>
      <c r="SIT5" s="322"/>
      <c r="SIU5" s="322"/>
      <c r="SIV5" s="322"/>
      <c r="SIW5" s="322"/>
      <c r="SIX5" s="322"/>
      <c r="SIY5" s="322"/>
      <c r="SIZ5" s="322"/>
      <c r="SJA5" s="322"/>
      <c r="SJB5" s="322"/>
      <c r="SJC5" s="322"/>
      <c r="SJD5" s="322"/>
      <c r="SJE5" s="322"/>
      <c r="SJF5" s="322"/>
      <c r="SJG5" s="322"/>
      <c r="SJH5" s="322"/>
      <c r="SJI5" s="322"/>
      <c r="SJJ5" s="322"/>
      <c r="SJK5" s="322"/>
      <c r="SJL5" s="322"/>
      <c r="SJM5" s="322"/>
      <c r="SJN5" s="322"/>
      <c r="SJO5" s="322"/>
      <c r="SJP5" s="322"/>
      <c r="SJQ5" s="322"/>
      <c r="SJR5" s="322"/>
      <c r="SJS5" s="322"/>
      <c r="SJT5" s="322"/>
      <c r="SJU5" s="322"/>
      <c r="SJV5" s="322"/>
      <c r="SJW5" s="322"/>
      <c r="SJX5" s="322"/>
      <c r="SJY5" s="322"/>
      <c r="SJZ5" s="322"/>
      <c r="SKA5" s="322"/>
      <c r="SKB5" s="322"/>
      <c r="SKC5" s="322"/>
      <c r="SKD5" s="322"/>
      <c r="SKE5" s="322"/>
      <c r="SKF5" s="322"/>
      <c r="SKG5" s="322"/>
      <c r="SKH5" s="322"/>
      <c r="SKI5" s="322"/>
      <c r="SKJ5" s="322"/>
      <c r="SKK5" s="322"/>
      <c r="SKL5" s="322"/>
      <c r="SKM5" s="322"/>
      <c r="SKN5" s="322"/>
      <c r="SKO5" s="322"/>
      <c r="SKP5" s="322"/>
      <c r="SKQ5" s="322"/>
      <c r="SKR5" s="322"/>
      <c r="SKS5" s="322"/>
      <c r="SKT5" s="322"/>
      <c r="SKU5" s="322"/>
      <c r="SKV5" s="322"/>
      <c r="SKW5" s="322"/>
      <c r="SKX5" s="322"/>
      <c r="SKY5" s="322"/>
      <c r="SKZ5" s="322"/>
      <c r="SLA5" s="322"/>
      <c r="SLB5" s="322"/>
      <c r="SLC5" s="322"/>
      <c r="SLD5" s="322"/>
      <c r="SLE5" s="322"/>
      <c r="SLF5" s="322"/>
      <c r="SLG5" s="322"/>
      <c r="SLH5" s="322"/>
      <c r="SLI5" s="322"/>
      <c r="SLJ5" s="322"/>
      <c r="SLK5" s="322"/>
      <c r="SLL5" s="322"/>
      <c r="SLM5" s="322"/>
      <c r="SLN5" s="322"/>
      <c r="SLO5" s="322"/>
      <c r="SLP5" s="322"/>
      <c r="SLQ5" s="322"/>
      <c r="SLR5" s="322"/>
      <c r="SLS5" s="322"/>
      <c r="SLT5" s="322"/>
      <c r="SLU5" s="322"/>
      <c r="SLV5" s="322"/>
      <c r="SLW5" s="322"/>
      <c r="SLX5" s="322"/>
      <c r="SLY5" s="322"/>
      <c r="SLZ5" s="322"/>
      <c r="SMA5" s="322"/>
      <c r="SMB5" s="322"/>
      <c r="SMC5" s="322"/>
      <c r="SMD5" s="322"/>
      <c r="SME5" s="322"/>
      <c r="SMF5" s="322"/>
      <c r="SMG5" s="322"/>
      <c r="SMH5" s="322"/>
      <c r="SMI5" s="322"/>
      <c r="SMJ5" s="322"/>
      <c r="SMK5" s="322"/>
      <c r="SML5" s="322"/>
      <c r="SMM5" s="322"/>
      <c r="SMN5" s="322"/>
      <c r="SMO5" s="322"/>
      <c r="SMP5" s="322"/>
      <c r="SMQ5" s="322"/>
      <c r="SMR5" s="322"/>
      <c r="SMS5" s="322"/>
      <c r="SMT5" s="322"/>
      <c r="SMU5" s="322"/>
      <c r="SMV5" s="322"/>
      <c r="SMW5" s="322"/>
      <c r="SMX5" s="322"/>
      <c r="SMY5" s="322"/>
      <c r="SMZ5" s="322"/>
      <c r="SNA5" s="322"/>
      <c r="SNB5" s="322"/>
      <c r="SNC5" s="322"/>
      <c r="SND5" s="322"/>
      <c r="SNE5" s="322"/>
      <c r="SNF5" s="322"/>
      <c r="SNG5" s="322"/>
      <c r="SNH5" s="322"/>
      <c r="SNI5" s="322"/>
      <c r="SNJ5" s="322"/>
      <c r="SNK5" s="322"/>
      <c r="SNL5" s="322"/>
      <c r="SNM5" s="322"/>
      <c r="SNN5" s="322"/>
      <c r="SNO5" s="322"/>
      <c r="SNP5" s="322"/>
      <c r="SNQ5" s="322"/>
      <c r="SNR5" s="322"/>
      <c r="SNS5" s="322"/>
      <c r="SNT5" s="322"/>
      <c r="SNU5" s="322"/>
      <c r="SNV5" s="322"/>
      <c r="SNW5" s="322"/>
      <c r="SNX5" s="322"/>
      <c r="SNY5" s="322"/>
      <c r="SNZ5" s="322"/>
      <c r="SOA5" s="322"/>
      <c r="SOB5" s="322"/>
      <c r="SOC5" s="322"/>
      <c r="SOD5" s="322"/>
      <c r="SOE5" s="322"/>
      <c r="SOF5" s="322"/>
      <c r="SOG5" s="322"/>
      <c r="SOH5" s="322"/>
      <c r="SOI5" s="322"/>
      <c r="SOJ5" s="322"/>
      <c r="SOK5" s="322"/>
      <c r="SOL5" s="322"/>
      <c r="SOM5" s="322"/>
      <c r="SON5" s="322"/>
      <c r="SOO5" s="322"/>
      <c r="SOP5" s="322"/>
      <c r="SOQ5" s="322"/>
      <c r="SOR5" s="322"/>
      <c r="SOS5" s="322"/>
      <c r="SOT5" s="322"/>
      <c r="SOU5" s="322"/>
      <c r="SOV5" s="322"/>
      <c r="SOW5" s="322"/>
      <c r="SOX5" s="322"/>
      <c r="SOY5" s="322"/>
      <c r="SOZ5" s="322"/>
      <c r="SPA5" s="322"/>
      <c r="SPB5" s="322"/>
      <c r="SPC5" s="322"/>
      <c r="SPD5" s="322"/>
      <c r="SPE5" s="322"/>
      <c r="SPF5" s="322"/>
      <c r="SPG5" s="322"/>
      <c r="SPH5" s="322"/>
      <c r="SPI5" s="322"/>
      <c r="SPJ5" s="322"/>
      <c r="SPK5" s="322"/>
      <c r="SPL5" s="322"/>
      <c r="SPM5" s="322"/>
      <c r="SPN5" s="322"/>
      <c r="SPO5" s="322"/>
      <c r="SPP5" s="322"/>
      <c r="SPQ5" s="322"/>
      <c r="SPR5" s="322"/>
      <c r="SPS5" s="322"/>
      <c r="SPT5" s="322"/>
      <c r="SPU5" s="322"/>
      <c r="SPV5" s="322"/>
      <c r="SPW5" s="322"/>
      <c r="SPX5" s="322"/>
      <c r="SPY5" s="322"/>
      <c r="SPZ5" s="322"/>
      <c r="SQA5" s="322"/>
      <c r="SQB5" s="322"/>
      <c r="SQC5" s="322"/>
      <c r="SQD5" s="322"/>
      <c r="SQE5" s="322"/>
      <c r="SQF5" s="322"/>
      <c r="SQG5" s="322"/>
      <c r="SQH5" s="322"/>
      <c r="SQI5" s="322"/>
      <c r="SQJ5" s="322"/>
      <c r="SQK5" s="322"/>
      <c r="SQL5" s="322"/>
      <c r="SQM5" s="322"/>
      <c r="SQN5" s="322"/>
      <c r="SQO5" s="322"/>
      <c r="SQP5" s="322"/>
      <c r="SQQ5" s="322"/>
      <c r="SQR5" s="322"/>
      <c r="SQS5" s="322"/>
      <c r="SQT5" s="322"/>
      <c r="SQU5" s="322"/>
      <c r="SQV5" s="322"/>
      <c r="SQW5" s="322"/>
      <c r="SQX5" s="322"/>
      <c r="SQY5" s="322"/>
      <c r="SQZ5" s="322"/>
      <c r="SRA5" s="322"/>
      <c r="SRB5" s="322"/>
      <c r="SRC5" s="322"/>
      <c r="SRD5" s="322"/>
      <c r="SRE5" s="322"/>
      <c r="SRF5" s="322"/>
      <c r="SRG5" s="322"/>
      <c r="SRH5" s="322"/>
      <c r="SRI5" s="322"/>
      <c r="SRJ5" s="322"/>
      <c r="SRK5" s="322"/>
      <c r="SRL5" s="322"/>
      <c r="SRM5" s="322"/>
      <c r="SRN5" s="322"/>
      <c r="SRO5" s="322"/>
      <c r="SRP5" s="322"/>
      <c r="SRQ5" s="322"/>
      <c r="SRR5" s="322"/>
      <c r="SRS5" s="322"/>
      <c r="SRT5" s="322"/>
      <c r="SRU5" s="322"/>
      <c r="SRV5" s="322"/>
      <c r="SRW5" s="322"/>
      <c r="SRX5" s="322"/>
      <c r="SRY5" s="322"/>
      <c r="SRZ5" s="322"/>
      <c r="SSA5" s="322"/>
      <c r="SSB5" s="322"/>
      <c r="SSC5" s="322"/>
      <c r="SSD5" s="322"/>
      <c r="SSE5" s="322"/>
      <c r="SSF5" s="322"/>
      <c r="SSG5" s="322"/>
      <c r="SSH5" s="322"/>
      <c r="SSI5" s="322"/>
      <c r="SSJ5" s="322"/>
      <c r="SSK5" s="322"/>
      <c r="SSL5" s="322"/>
      <c r="SSM5" s="322"/>
      <c r="SSN5" s="322"/>
      <c r="SSO5" s="322"/>
      <c r="SSP5" s="322"/>
      <c r="SSQ5" s="322"/>
      <c r="SSR5" s="322"/>
      <c r="SSS5" s="322"/>
      <c r="SST5" s="322"/>
      <c r="SSU5" s="322"/>
      <c r="SSV5" s="322"/>
      <c r="SSW5" s="322"/>
      <c r="SSX5" s="322"/>
      <c r="SSY5" s="322"/>
      <c r="SSZ5" s="322"/>
      <c r="STA5" s="322"/>
      <c r="STB5" s="322"/>
      <c r="STC5" s="322"/>
      <c r="STD5" s="322"/>
      <c r="STE5" s="322"/>
      <c r="STF5" s="322"/>
      <c r="STG5" s="322"/>
      <c r="STH5" s="322"/>
      <c r="STI5" s="322"/>
      <c r="STJ5" s="322"/>
      <c r="STK5" s="322"/>
      <c r="STL5" s="322"/>
      <c r="STM5" s="322"/>
      <c r="STN5" s="322"/>
      <c r="STO5" s="322"/>
      <c r="STP5" s="322"/>
      <c r="STQ5" s="322"/>
      <c r="STR5" s="322"/>
      <c r="STS5" s="322"/>
      <c r="STT5" s="322"/>
      <c r="STU5" s="322"/>
      <c r="STV5" s="322"/>
      <c r="STW5" s="322"/>
      <c r="STX5" s="322"/>
      <c r="STY5" s="322"/>
      <c r="STZ5" s="322"/>
      <c r="SUA5" s="322"/>
      <c r="SUB5" s="322"/>
      <c r="SUC5" s="322"/>
      <c r="SUD5" s="322"/>
      <c r="SUE5" s="322"/>
      <c r="SUF5" s="322"/>
      <c r="SUG5" s="322"/>
      <c r="SUH5" s="322"/>
      <c r="SUI5" s="322"/>
      <c r="SUJ5" s="322"/>
      <c r="SUK5" s="322"/>
      <c r="SUL5" s="322"/>
      <c r="SUM5" s="322"/>
      <c r="SUN5" s="322"/>
      <c r="SUO5" s="322"/>
      <c r="SUP5" s="322"/>
      <c r="SUQ5" s="322"/>
      <c r="SUR5" s="322"/>
      <c r="SUS5" s="322"/>
      <c r="SUT5" s="322"/>
      <c r="SUU5" s="322"/>
      <c r="SUV5" s="322"/>
      <c r="SUW5" s="322"/>
      <c r="SUX5" s="322"/>
      <c r="SUY5" s="322"/>
      <c r="SUZ5" s="322"/>
      <c r="SVA5" s="322"/>
      <c r="SVB5" s="322"/>
      <c r="SVC5" s="322"/>
      <c r="SVD5" s="322"/>
      <c r="SVE5" s="322"/>
      <c r="SVF5" s="322"/>
      <c r="SVG5" s="322"/>
      <c r="SVH5" s="322"/>
      <c r="SVI5" s="322"/>
      <c r="SVJ5" s="322"/>
      <c r="SVK5" s="322"/>
      <c r="SVL5" s="322"/>
      <c r="SVM5" s="322"/>
      <c r="SVN5" s="322"/>
      <c r="SVO5" s="322"/>
      <c r="SVP5" s="322"/>
      <c r="SVQ5" s="322"/>
      <c r="SVR5" s="322"/>
      <c r="SVS5" s="322"/>
      <c r="SVT5" s="322"/>
      <c r="SVU5" s="322"/>
      <c r="SVV5" s="322"/>
      <c r="SVW5" s="322"/>
      <c r="SVX5" s="322"/>
      <c r="SVY5" s="322"/>
      <c r="SVZ5" s="322"/>
      <c r="SWA5" s="322"/>
      <c r="SWB5" s="322"/>
      <c r="SWC5" s="322"/>
      <c r="SWD5" s="322"/>
      <c r="SWE5" s="322"/>
      <c r="SWF5" s="322"/>
      <c r="SWG5" s="322"/>
      <c r="SWH5" s="322"/>
      <c r="SWI5" s="322"/>
      <c r="SWJ5" s="322"/>
      <c r="SWK5" s="322"/>
      <c r="SWL5" s="322"/>
      <c r="SWM5" s="322"/>
      <c r="SWN5" s="322"/>
      <c r="SWO5" s="322"/>
      <c r="SWP5" s="322"/>
      <c r="SWQ5" s="322"/>
      <c r="SWR5" s="322"/>
      <c r="SWS5" s="322"/>
      <c r="SWT5" s="322"/>
      <c r="SWU5" s="322"/>
      <c r="SWV5" s="322"/>
      <c r="SWW5" s="322"/>
      <c r="SWX5" s="322"/>
      <c r="SWY5" s="322"/>
      <c r="SWZ5" s="322"/>
      <c r="SXA5" s="322"/>
      <c r="SXB5" s="322"/>
      <c r="SXC5" s="322"/>
      <c r="SXD5" s="322"/>
      <c r="SXE5" s="322"/>
      <c r="SXF5" s="322"/>
      <c r="SXG5" s="322"/>
      <c r="SXH5" s="322"/>
      <c r="SXI5" s="322"/>
      <c r="SXJ5" s="322"/>
      <c r="SXK5" s="322"/>
      <c r="SXL5" s="322"/>
      <c r="SXM5" s="322"/>
      <c r="SXN5" s="322"/>
      <c r="SXO5" s="322"/>
      <c r="SXP5" s="322"/>
      <c r="SXQ5" s="322"/>
      <c r="SXR5" s="322"/>
      <c r="SXS5" s="322"/>
      <c r="SXT5" s="322"/>
      <c r="SXU5" s="322"/>
      <c r="SXV5" s="322"/>
      <c r="SXW5" s="322"/>
      <c r="SXX5" s="322"/>
      <c r="SXY5" s="322"/>
      <c r="SXZ5" s="322"/>
      <c r="SYA5" s="322"/>
      <c r="SYB5" s="322"/>
      <c r="SYC5" s="322"/>
      <c r="SYD5" s="322"/>
      <c r="SYE5" s="322"/>
      <c r="SYF5" s="322"/>
      <c r="SYG5" s="322"/>
      <c r="SYH5" s="322"/>
      <c r="SYI5" s="322"/>
      <c r="SYJ5" s="322"/>
      <c r="SYK5" s="322"/>
      <c r="SYL5" s="322"/>
      <c r="SYM5" s="322"/>
      <c r="SYN5" s="322"/>
      <c r="SYO5" s="322"/>
      <c r="SYP5" s="322"/>
      <c r="SYQ5" s="322"/>
      <c r="SYR5" s="322"/>
      <c r="SYS5" s="322"/>
      <c r="SYT5" s="322"/>
      <c r="SYU5" s="322"/>
      <c r="SYV5" s="322"/>
      <c r="SYW5" s="322"/>
      <c r="SYX5" s="322"/>
      <c r="SYY5" s="322"/>
      <c r="SYZ5" s="322"/>
      <c r="SZA5" s="322"/>
      <c r="SZB5" s="322"/>
      <c r="SZC5" s="322"/>
      <c r="SZD5" s="322"/>
      <c r="SZE5" s="322"/>
      <c r="SZF5" s="322"/>
      <c r="SZG5" s="322"/>
      <c r="SZH5" s="322"/>
      <c r="SZI5" s="322"/>
      <c r="SZJ5" s="322"/>
      <c r="SZK5" s="322"/>
      <c r="SZL5" s="322"/>
      <c r="SZM5" s="322"/>
      <c r="SZN5" s="322"/>
      <c r="SZO5" s="322"/>
      <c r="SZP5" s="322"/>
      <c r="SZQ5" s="322"/>
      <c r="SZR5" s="322"/>
      <c r="SZS5" s="322"/>
      <c r="SZT5" s="322"/>
      <c r="SZU5" s="322"/>
      <c r="SZV5" s="322"/>
      <c r="SZW5" s="322"/>
      <c r="SZX5" s="322"/>
      <c r="SZY5" s="322"/>
      <c r="SZZ5" s="322"/>
      <c r="TAA5" s="322"/>
      <c r="TAB5" s="322"/>
      <c r="TAC5" s="322"/>
      <c r="TAD5" s="322"/>
      <c r="TAE5" s="322"/>
      <c r="TAF5" s="322"/>
      <c r="TAG5" s="322"/>
      <c r="TAH5" s="322"/>
      <c r="TAI5" s="322"/>
      <c r="TAJ5" s="322"/>
      <c r="TAK5" s="322"/>
      <c r="TAL5" s="322"/>
      <c r="TAM5" s="322"/>
      <c r="TAN5" s="322"/>
      <c r="TAO5" s="322"/>
      <c r="TAP5" s="322"/>
      <c r="TAQ5" s="322"/>
      <c r="TAR5" s="322"/>
      <c r="TAS5" s="322"/>
      <c r="TAT5" s="322"/>
      <c r="TAU5" s="322"/>
      <c r="TAV5" s="322"/>
      <c r="TAW5" s="322"/>
      <c r="TAX5" s="322"/>
      <c r="TAY5" s="322"/>
      <c r="TAZ5" s="322"/>
      <c r="TBA5" s="322"/>
      <c r="TBB5" s="322"/>
      <c r="TBC5" s="322"/>
      <c r="TBD5" s="322"/>
      <c r="TBE5" s="322"/>
      <c r="TBF5" s="322"/>
      <c r="TBG5" s="322"/>
      <c r="TBH5" s="322"/>
      <c r="TBI5" s="322"/>
      <c r="TBJ5" s="322"/>
      <c r="TBK5" s="322"/>
      <c r="TBL5" s="322"/>
      <c r="TBM5" s="322"/>
      <c r="TBN5" s="322"/>
      <c r="TBO5" s="322"/>
      <c r="TBP5" s="322"/>
      <c r="TBQ5" s="322"/>
      <c r="TBR5" s="322"/>
      <c r="TBS5" s="322"/>
      <c r="TBT5" s="322"/>
      <c r="TBU5" s="322"/>
      <c r="TBV5" s="322"/>
      <c r="TBW5" s="322"/>
      <c r="TBX5" s="322"/>
      <c r="TBY5" s="322"/>
      <c r="TBZ5" s="322"/>
      <c r="TCA5" s="322"/>
      <c r="TCB5" s="322"/>
      <c r="TCC5" s="322"/>
      <c r="TCD5" s="322"/>
      <c r="TCE5" s="322"/>
      <c r="TCF5" s="322"/>
      <c r="TCG5" s="322"/>
      <c r="TCH5" s="322"/>
      <c r="TCI5" s="322"/>
      <c r="TCJ5" s="322"/>
      <c r="TCK5" s="322"/>
      <c r="TCL5" s="322"/>
      <c r="TCM5" s="322"/>
      <c r="TCN5" s="322"/>
      <c r="TCO5" s="322"/>
      <c r="TCP5" s="322"/>
      <c r="TCQ5" s="322"/>
      <c r="TCR5" s="322"/>
      <c r="TCS5" s="322"/>
      <c r="TCT5" s="322"/>
      <c r="TCU5" s="322"/>
      <c r="TCV5" s="322"/>
      <c r="TCW5" s="322"/>
      <c r="TCX5" s="322"/>
      <c r="TCY5" s="322"/>
      <c r="TCZ5" s="322"/>
      <c r="TDA5" s="322"/>
      <c r="TDB5" s="322"/>
      <c r="TDC5" s="322"/>
      <c r="TDD5" s="322"/>
      <c r="TDE5" s="322"/>
      <c r="TDF5" s="322"/>
      <c r="TDG5" s="322"/>
      <c r="TDH5" s="322"/>
      <c r="TDI5" s="322"/>
      <c r="TDJ5" s="322"/>
      <c r="TDK5" s="322"/>
      <c r="TDL5" s="322"/>
      <c r="TDM5" s="322"/>
      <c r="TDN5" s="322"/>
      <c r="TDO5" s="322"/>
      <c r="TDP5" s="322"/>
      <c r="TDQ5" s="322"/>
      <c r="TDR5" s="322"/>
      <c r="TDS5" s="322"/>
      <c r="TDT5" s="322"/>
      <c r="TDU5" s="322"/>
      <c r="TDV5" s="322"/>
      <c r="TDW5" s="322"/>
      <c r="TDX5" s="322"/>
      <c r="TDY5" s="322"/>
      <c r="TDZ5" s="322"/>
      <c r="TEA5" s="322"/>
      <c r="TEB5" s="322"/>
      <c r="TEC5" s="322"/>
      <c r="TED5" s="322"/>
      <c r="TEE5" s="322"/>
      <c r="TEF5" s="322"/>
      <c r="TEG5" s="322"/>
      <c r="TEH5" s="322"/>
      <c r="TEI5" s="322"/>
      <c r="TEJ5" s="322"/>
      <c r="TEK5" s="322"/>
      <c r="TEL5" s="322"/>
      <c r="TEM5" s="322"/>
      <c r="TEN5" s="322"/>
      <c r="TEO5" s="322"/>
      <c r="TEP5" s="322"/>
      <c r="TEQ5" s="322"/>
      <c r="TER5" s="322"/>
      <c r="TES5" s="322"/>
      <c r="TET5" s="322"/>
      <c r="TEU5" s="322"/>
      <c r="TEV5" s="322"/>
      <c r="TEW5" s="322"/>
      <c r="TEX5" s="322"/>
      <c r="TEY5" s="322"/>
      <c r="TEZ5" s="322"/>
      <c r="TFA5" s="322"/>
      <c r="TFB5" s="322"/>
      <c r="TFC5" s="322"/>
      <c r="TFD5" s="322"/>
      <c r="TFE5" s="322"/>
      <c r="TFF5" s="322"/>
      <c r="TFG5" s="322"/>
      <c r="TFH5" s="322"/>
      <c r="TFI5" s="322"/>
      <c r="TFJ5" s="322"/>
      <c r="TFK5" s="322"/>
      <c r="TFL5" s="322"/>
      <c r="TFM5" s="322"/>
      <c r="TFN5" s="322"/>
      <c r="TFO5" s="322"/>
      <c r="TFP5" s="322"/>
      <c r="TFQ5" s="322"/>
      <c r="TFR5" s="322"/>
      <c r="TFS5" s="322"/>
      <c r="TFT5" s="322"/>
      <c r="TFU5" s="322"/>
      <c r="TFV5" s="322"/>
      <c r="TFW5" s="322"/>
      <c r="TFX5" s="322"/>
      <c r="TFY5" s="322"/>
      <c r="TFZ5" s="322"/>
      <c r="TGA5" s="322"/>
      <c r="TGB5" s="322"/>
      <c r="TGC5" s="322"/>
      <c r="TGD5" s="322"/>
      <c r="TGE5" s="322"/>
      <c r="TGF5" s="322"/>
      <c r="TGG5" s="322"/>
      <c r="TGH5" s="322"/>
      <c r="TGI5" s="322"/>
      <c r="TGJ5" s="322"/>
      <c r="TGK5" s="322"/>
      <c r="TGL5" s="322"/>
      <c r="TGM5" s="322"/>
      <c r="TGN5" s="322"/>
      <c r="TGO5" s="322"/>
      <c r="TGP5" s="322"/>
      <c r="TGQ5" s="322"/>
      <c r="TGR5" s="322"/>
      <c r="TGS5" s="322"/>
      <c r="TGT5" s="322"/>
      <c r="TGU5" s="322"/>
      <c r="TGV5" s="322"/>
      <c r="TGW5" s="322"/>
      <c r="TGX5" s="322"/>
      <c r="TGY5" s="322"/>
      <c r="TGZ5" s="322"/>
      <c r="THA5" s="322"/>
      <c r="THB5" s="322"/>
      <c r="THC5" s="322"/>
      <c r="THD5" s="322"/>
      <c r="THE5" s="322"/>
      <c r="THF5" s="322"/>
      <c r="THG5" s="322"/>
      <c r="THH5" s="322"/>
      <c r="THI5" s="322"/>
      <c r="THJ5" s="322"/>
      <c r="THK5" s="322"/>
      <c r="THL5" s="322"/>
      <c r="THM5" s="322"/>
      <c r="THN5" s="322"/>
      <c r="THO5" s="322"/>
      <c r="THP5" s="322"/>
      <c r="THQ5" s="322"/>
      <c r="THR5" s="322"/>
      <c r="THS5" s="322"/>
      <c r="THT5" s="322"/>
      <c r="THU5" s="322"/>
      <c r="THV5" s="322"/>
      <c r="THW5" s="322"/>
      <c r="THX5" s="322"/>
      <c r="THY5" s="322"/>
      <c r="THZ5" s="322"/>
      <c r="TIA5" s="322"/>
      <c r="TIB5" s="322"/>
      <c r="TIC5" s="322"/>
      <c r="TID5" s="322"/>
      <c r="TIE5" s="322"/>
      <c r="TIF5" s="322"/>
      <c r="TIG5" s="322"/>
      <c r="TIH5" s="322"/>
      <c r="TII5" s="322"/>
      <c r="TIJ5" s="322"/>
      <c r="TIK5" s="322"/>
      <c r="TIL5" s="322"/>
      <c r="TIM5" s="322"/>
      <c r="TIN5" s="322"/>
      <c r="TIO5" s="322"/>
      <c r="TIP5" s="322"/>
      <c r="TIQ5" s="322"/>
      <c r="TIR5" s="322"/>
      <c r="TIS5" s="322"/>
      <c r="TIT5" s="322"/>
      <c r="TIU5" s="322"/>
      <c r="TIV5" s="322"/>
      <c r="TIW5" s="322"/>
      <c r="TIX5" s="322"/>
      <c r="TIY5" s="322"/>
      <c r="TIZ5" s="322"/>
      <c r="TJA5" s="322"/>
      <c r="TJB5" s="322"/>
      <c r="TJC5" s="322"/>
      <c r="TJD5" s="322"/>
      <c r="TJE5" s="322"/>
      <c r="TJF5" s="322"/>
      <c r="TJG5" s="322"/>
      <c r="TJH5" s="322"/>
      <c r="TJI5" s="322"/>
      <c r="TJJ5" s="322"/>
      <c r="TJK5" s="322"/>
      <c r="TJL5" s="322"/>
      <c r="TJM5" s="322"/>
      <c r="TJN5" s="322"/>
      <c r="TJO5" s="322"/>
      <c r="TJP5" s="322"/>
      <c r="TJQ5" s="322"/>
      <c r="TJR5" s="322"/>
      <c r="TJS5" s="322"/>
      <c r="TJT5" s="322"/>
      <c r="TJU5" s="322"/>
      <c r="TJV5" s="322"/>
      <c r="TJW5" s="322"/>
      <c r="TJX5" s="322"/>
      <c r="TJY5" s="322"/>
      <c r="TJZ5" s="322"/>
      <c r="TKA5" s="322"/>
      <c r="TKB5" s="322"/>
      <c r="TKC5" s="322"/>
      <c r="TKD5" s="322"/>
      <c r="TKE5" s="322"/>
      <c r="TKF5" s="322"/>
      <c r="TKG5" s="322"/>
      <c r="TKH5" s="322"/>
      <c r="TKI5" s="322"/>
      <c r="TKJ5" s="322"/>
      <c r="TKK5" s="322"/>
      <c r="TKL5" s="322"/>
      <c r="TKM5" s="322"/>
      <c r="TKN5" s="322"/>
      <c r="TKO5" s="322"/>
      <c r="TKP5" s="322"/>
      <c r="TKQ5" s="322"/>
      <c r="TKR5" s="322"/>
      <c r="TKS5" s="322"/>
      <c r="TKT5" s="322"/>
      <c r="TKU5" s="322"/>
      <c r="TKV5" s="322"/>
      <c r="TKW5" s="322"/>
      <c r="TKX5" s="322"/>
      <c r="TKY5" s="322"/>
      <c r="TKZ5" s="322"/>
      <c r="TLA5" s="322"/>
      <c r="TLB5" s="322"/>
      <c r="TLC5" s="322"/>
      <c r="TLD5" s="322"/>
      <c r="TLE5" s="322"/>
      <c r="TLF5" s="322"/>
      <c r="TLG5" s="322"/>
      <c r="TLH5" s="322"/>
      <c r="TLI5" s="322"/>
      <c r="TLJ5" s="322"/>
      <c r="TLK5" s="322"/>
      <c r="TLL5" s="322"/>
      <c r="TLM5" s="322"/>
      <c r="TLN5" s="322"/>
      <c r="TLO5" s="322"/>
      <c r="TLP5" s="322"/>
      <c r="TLQ5" s="322"/>
      <c r="TLR5" s="322"/>
      <c r="TLS5" s="322"/>
      <c r="TLT5" s="322"/>
      <c r="TLU5" s="322"/>
      <c r="TLV5" s="322"/>
      <c r="TLW5" s="322"/>
      <c r="TLX5" s="322"/>
      <c r="TLY5" s="322"/>
      <c r="TLZ5" s="322"/>
      <c r="TMA5" s="322"/>
      <c r="TMB5" s="322"/>
      <c r="TMC5" s="322"/>
      <c r="TMD5" s="322"/>
      <c r="TME5" s="322"/>
      <c r="TMF5" s="322"/>
      <c r="TMG5" s="322"/>
      <c r="TMH5" s="322"/>
      <c r="TMI5" s="322"/>
      <c r="TMJ5" s="322"/>
      <c r="TMK5" s="322"/>
      <c r="TML5" s="322"/>
      <c r="TMM5" s="322"/>
      <c r="TMN5" s="322"/>
      <c r="TMO5" s="322"/>
      <c r="TMP5" s="322"/>
      <c r="TMQ5" s="322"/>
      <c r="TMR5" s="322"/>
      <c r="TMS5" s="322"/>
      <c r="TMT5" s="322"/>
      <c r="TMU5" s="322"/>
      <c r="TMV5" s="322"/>
      <c r="TMW5" s="322"/>
      <c r="TMX5" s="322"/>
      <c r="TMY5" s="322"/>
      <c r="TMZ5" s="322"/>
      <c r="TNA5" s="322"/>
      <c r="TNB5" s="322"/>
      <c r="TNC5" s="322"/>
      <c r="TND5" s="322"/>
      <c r="TNE5" s="322"/>
      <c r="TNF5" s="322"/>
      <c r="TNG5" s="322"/>
      <c r="TNH5" s="322"/>
      <c r="TNI5" s="322"/>
      <c r="TNJ5" s="322"/>
      <c r="TNK5" s="322"/>
      <c r="TNL5" s="322"/>
      <c r="TNM5" s="322"/>
      <c r="TNN5" s="322"/>
      <c r="TNO5" s="322"/>
      <c r="TNP5" s="322"/>
      <c r="TNQ5" s="322"/>
      <c r="TNR5" s="322"/>
      <c r="TNS5" s="322"/>
      <c r="TNT5" s="322"/>
      <c r="TNU5" s="322"/>
      <c r="TNV5" s="322"/>
      <c r="TNW5" s="322"/>
      <c r="TNX5" s="322"/>
      <c r="TNY5" s="322"/>
      <c r="TNZ5" s="322"/>
      <c r="TOA5" s="322"/>
      <c r="TOB5" s="322"/>
      <c r="TOC5" s="322"/>
      <c r="TOD5" s="322"/>
      <c r="TOE5" s="322"/>
      <c r="TOF5" s="322"/>
      <c r="TOG5" s="322"/>
      <c r="TOH5" s="322"/>
      <c r="TOI5" s="322"/>
      <c r="TOJ5" s="322"/>
      <c r="TOK5" s="322"/>
      <c r="TOL5" s="322"/>
      <c r="TOM5" s="322"/>
      <c r="TON5" s="322"/>
      <c r="TOO5" s="322"/>
      <c r="TOP5" s="322"/>
      <c r="TOQ5" s="322"/>
      <c r="TOR5" s="322"/>
      <c r="TOS5" s="322"/>
      <c r="TOT5" s="322"/>
      <c r="TOU5" s="322"/>
      <c r="TOV5" s="322"/>
      <c r="TOW5" s="322"/>
      <c r="TOX5" s="322"/>
      <c r="TOY5" s="322"/>
      <c r="TOZ5" s="322"/>
      <c r="TPA5" s="322"/>
      <c r="TPB5" s="322"/>
      <c r="TPC5" s="322"/>
      <c r="TPD5" s="322"/>
      <c r="TPE5" s="322"/>
      <c r="TPF5" s="322"/>
      <c r="TPG5" s="322"/>
      <c r="TPH5" s="322"/>
      <c r="TPI5" s="322"/>
      <c r="TPJ5" s="322"/>
      <c r="TPK5" s="322"/>
      <c r="TPL5" s="322"/>
      <c r="TPM5" s="322"/>
      <c r="TPN5" s="322"/>
      <c r="TPO5" s="322"/>
      <c r="TPP5" s="322"/>
      <c r="TPQ5" s="322"/>
      <c r="TPR5" s="322"/>
      <c r="TPS5" s="322"/>
      <c r="TPT5" s="322"/>
      <c r="TPU5" s="322"/>
      <c r="TPV5" s="322"/>
      <c r="TPW5" s="322"/>
      <c r="TPX5" s="322"/>
      <c r="TPY5" s="322"/>
      <c r="TPZ5" s="322"/>
      <c r="TQA5" s="322"/>
      <c r="TQB5" s="322"/>
      <c r="TQC5" s="322"/>
      <c r="TQD5" s="322"/>
      <c r="TQE5" s="322"/>
      <c r="TQF5" s="322"/>
      <c r="TQG5" s="322"/>
      <c r="TQH5" s="322"/>
      <c r="TQI5" s="322"/>
      <c r="TQJ5" s="322"/>
      <c r="TQK5" s="322"/>
      <c r="TQL5" s="322"/>
      <c r="TQM5" s="322"/>
      <c r="TQN5" s="322"/>
      <c r="TQO5" s="322"/>
      <c r="TQP5" s="322"/>
      <c r="TQQ5" s="322"/>
      <c r="TQR5" s="322"/>
      <c r="TQS5" s="322"/>
      <c r="TQT5" s="322"/>
      <c r="TQU5" s="322"/>
      <c r="TQV5" s="322"/>
      <c r="TQW5" s="322"/>
      <c r="TQX5" s="322"/>
      <c r="TQY5" s="322"/>
      <c r="TQZ5" s="322"/>
      <c r="TRA5" s="322"/>
      <c r="TRB5" s="322"/>
      <c r="TRC5" s="322"/>
      <c r="TRD5" s="322"/>
      <c r="TRE5" s="322"/>
      <c r="TRF5" s="322"/>
      <c r="TRG5" s="322"/>
      <c r="TRH5" s="322"/>
      <c r="TRI5" s="322"/>
      <c r="TRJ5" s="322"/>
      <c r="TRK5" s="322"/>
      <c r="TRL5" s="322"/>
      <c r="TRM5" s="322"/>
      <c r="TRN5" s="322"/>
      <c r="TRO5" s="322"/>
      <c r="TRP5" s="322"/>
      <c r="TRQ5" s="322"/>
      <c r="TRR5" s="322"/>
      <c r="TRS5" s="322"/>
      <c r="TRT5" s="322"/>
      <c r="TRU5" s="322"/>
      <c r="TRV5" s="322"/>
      <c r="TRW5" s="322"/>
      <c r="TRX5" s="322"/>
      <c r="TRY5" s="322"/>
      <c r="TRZ5" s="322"/>
      <c r="TSA5" s="322"/>
      <c r="TSB5" s="322"/>
      <c r="TSC5" s="322"/>
      <c r="TSD5" s="322"/>
      <c r="TSE5" s="322"/>
      <c r="TSF5" s="322"/>
      <c r="TSG5" s="322"/>
      <c r="TSH5" s="322"/>
      <c r="TSI5" s="322"/>
      <c r="TSJ5" s="322"/>
      <c r="TSK5" s="322"/>
      <c r="TSL5" s="322"/>
      <c r="TSM5" s="322"/>
      <c r="TSN5" s="322"/>
      <c r="TSO5" s="322"/>
      <c r="TSP5" s="322"/>
      <c r="TSQ5" s="322"/>
      <c r="TSR5" s="322"/>
      <c r="TSS5" s="322"/>
      <c r="TST5" s="322"/>
      <c r="TSU5" s="322"/>
      <c r="TSV5" s="322"/>
      <c r="TSW5" s="322"/>
      <c r="TSX5" s="322"/>
      <c r="TSY5" s="322"/>
      <c r="TSZ5" s="322"/>
      <c r="TTA5" s="322"/>
      <c r="TTB5" s="322"/>
      <c r="TTC5" s="322"/>
      <c r="TTD5" s="322"/>
      <c r="TTE5" s="322"/>
      <c r="TTF5" s="322"/>
      <c r="TTG5" s="322"/>
      <c r="TTH5" s="322"/>
      <c r="TTI5" s="322"/>
      <c r="TTJ5" s="322"/>
      <c r="TTK5" s="322"/>
      <c r="TTL5" s="322"/>
      <c r="TTM5" s="322"/>
      <c r="TTN5" s="322"/>
      <c r="TTO5" s="322"/>
      <c r="TTP5" s="322"/>
      <c r="TTQ5" s="322"/>
      <c r="TTR5" s="322"/>
      <c r="TTS5" s="322"/>
      <c r="TTT5" s="322"/>
      <c r="TTU5" s="322"/>
      <c r="TTV5" s="322"/>
      <c r="TTW5" s="322"/>
      <c r="TTX5" s="322"/>
      <c r="TTY5" s="322"/>
      <c r="TTZ5" s="322"/>
      <c r="TUA5" s="322"/>
      <c r="TUB5" s="322"/>
      <c r="TUC5" s="322"/>
      <c r="TUD5" s="322"/>
      <c r="TUE5" s="322"/>
      <c r="TUF5" s="322"/>
      <c r="TUG5" s="322"/>
      <c r="TUH5" s="322"/>
      <c r="TUI5" s="322"/>
      <c r="TUJ5" s="322"/>
      <c r="TUK5" s="322"/>
      <c r="TUL5" s="322"/>
      <c r="TUM5" s="322"/>
      <c r="TUN5" s="322"/>
      <c r="TUO5" s="322"/>
      <c r="TUP5" s="322"/>
      <c r="TUQ5" s="322"/>
      <c r="TUR5" s="322"/>
      <c r="TUS5" s="322"/>
      <c r="TUT5" s="322"/>
      <c r="TUU5" s="322"/>
      <c r="TUV5" s="322"/>
      <c r="TUW5" s="322"/>
      <c r="TUX5" s="322"/>
      <c r="TUY5" s="322"/>
      <c r="TUZ5" s="322"/>
      <c r="TVA5" s="322"/>
      <c r="TVB5" s="322"/>
      <c r="TVC5" s="322"/>
      <c r="TVD5" s="322"/>
      <c r="TVE5" s="322"/>
      <c r="TVF5" s="322"/>
      <c r="TVG5" s="322"/>
      <c r="TVH5" s="322"/>
      <c r="TVI5" s="322"/>
      <c r="TVJ5" s="322"/>
      <c r="TVK5" s="322"/>
      <c r="TVL5" s="322"/>
      <c r="TVM5" s="322"/>
      <c r="TVN5" s="322"/>
      <c r="TVO5" s="322"/>
      <c r="TVP5" s="322"/>
      <c r="TVQ5" s="322"/>
      <c r="TVR5" s="322"/>
      <c r="TVS5" s="322"/>
      <c r="TVT5" s="322"/>
      <c r="TVU5" s="322"/>
      <c r="TVV5" s="322"/>
      <c r="TVW5" s="322"/>
      <c r="TVX5" s="322"/>
      <c r="TVY5" s="322"/>
      <c r="TVZ5" s="322"/>
      <c r="TWA5" s="322"/>
      <c r="TWB5" s="322"/>
      <c r="TWC5" s="322"/>
      <c r="TWD5" s="322"/>
      <c r="TWE5" s="322"/>
      <c r="TWF5" s="322"/>
      <c r="TWG5" s="322"/>
      <c r="TWH5" s="322"/>
      <c r="TWI5" s="322"/>
      <c r="TWJ5" s="322"/>
      <c r="TWK5" s="322"/>
      <c r="TWL5" s="322"/>
      <c r="TWM5" s="322"/>
      <c r="TWN5" s="322"/>
      <c r="TWO5" s="322"/>
      <c r="TWP5" s="322"/>
      <c r="TWQ5" s="322"/>
      <c r="TWR5" s="322"/>
      <c r="TWS5" s="322"/>
      <c r="TWT5" s="322"/>
      <c r="TWU5" s="322"/>
      <c r="TWV5" s="322"/>
      <c r="TWW5" s="322"/>
      <c r="TWX5" s="322"/>
      <c r="TWY5" s="322"/>
      <c r="TWZ5" s="322"/>
      <c r="TXA5" s="322"/>
      <c r="TXB5" s="322"/>
      <c r="TXC5" s="322"/>
      <c r="TXD5" s="322"/>
      <c r="TXE5" s="322"/>
      <c r="TXF5" s="322"/>
      <c r="TXG5" s="322"/>
      <c r="TXH5" s="322"/>
      <c r="TXI5" s="322"/>
      <c r="TXJ5" s="322"/>
      <c r="TXK5" s="322"/>
      <c r="TXL5" s="322"/>
      <c r="TXM5" s="322"/>
      <c r="TXN5" s="322"/>
      <c r="TXO5" s="322"/>
      <c r="TXP5" s="322"/>
      <c r="TXQ5" s="322"/>
      <c r="TXR5" s="322"/>
      <c r="TXS5" s="322"/>
      <c r="TXT5" s="322"/>
      <c r="TXU5" s="322"/>
      <c r="TXV5" s="322"/>
      <c r="TXW5" s="322"/>
      <c r="TXX5" s="322"/>
      <c r="TXY5" s="322"/>
      <c r="TXZ5" s="322"/>
      <c r="TYA5" s="322"/>
      <c r="TYB5" s="322"/>
      <c r="TYC5" s="322"/>
      <c r="TYD5" s="322"/>
      <c r="TYE5" s="322"/>
      <c r="TYF5" s="322"/>
      <c r="TYG5" s="322"/>
      <c r="TYH5" s="322"/>
      <c r="TYI5" s="322"/>
      <c r="TYJ5" s="322"/>
      <c r="TYK5" s="322"/>
      <c r="TYL5" s="322"/>
      <c r="TYM5" s="322"/>
      <c r="TYN5" s="322"/>
      <c r="TYO5" s="322"/>
      <c r="TYP5" s="322"/>
      <c r="TYQ5" s="322"/>
      <c r="TYR5" s="322"/>
      <c r="TYS5" s="322"/>
      <c r="TYT5" s="322"/>
      <c r="TYU5" s="322"/>
      <c r="TYV5" s="322"/>
      <c r="TYW5" s="322"/>
      <c r="TYX5" s="322"/>
      <c r="TYY5" s="322"/>
      <c r="TYZ5" s="322"/>
      <c r="TZA5" s="322"/>
      <c r="TZB5" s="322"/>
      <c r="TZC5" s="322"/>
      <c r="TZD5" s="322"/>
      <c r="TZE5" s="322"/>
      <c r="TZF5" s="322"/>
      <c r="TZG5" s="322"/>
      <c r="TZH5" s="322"/>
      <c r="TZI5" s="322"/>
      <c r="TZJ5" s="322"/>
      <c r="TZK5" s="322"/>
      <c r="TZL5" s="322"/>
      <c r="TZM5" s="322"/>
      <c r="TZN5" s="322"/>
      <c r="TZO5" s="322"/>
      <c r="TZP5" s="322"/>
      <c r="TZQ5" s="322"/>
      <c r="TZR5" s="322"/>
      <c r="TZS5" s="322"/>
      <c r="TZT5" s="322"/>
      <c r="TZU5" s="322"/>
      <c r="TZV5" s="322"/>
      <c r="TZW5" s="322"/>
      <c r="TZX5" s="322"/>
      <c r="TZY5" s="322"/>
      <c r="TZZ5" s="322"/>
      <c r="UAA5" s="322"/>
      <c r="UAB5" s="322"/>
      <c r="UAC5" s="322"/>
      <c r="UAD5" s="322"/>
      <c r="UAE5" s="322"/>
      <c r="UAF5" s="322"/>
      <c r="UAG5" s="322"/>
      <c r="UAH5" s="322"/>
      <c r="UAI5" s="322"/>
      <c r="UAJ5" s="322"/>
      <c r="UAK5" s="322"/>
      <c r="UAL5" s="322"/>
      <c r="UAM5" s="322"/>
      <c r="UAN5" s="322"/>
      <c r="UAO5" s="322"/>
      <c r="UAP5" s="322"/>
      <c r="UAQ5" s="322"/>
      <c r="UAR5" s="322"/>
      <c r="UAS5" s="322"/>
      <c r="UAT5" s="322"/>
      <c r="UAU5" s="322"/>
      <c r="UAV5" s="322"/>
      <c r="UAW5" s="322"/>
      <c r="UAX5" s="322"/>
      <c r="UAY5" s="322"/>
      <c r="UAZ5" s="322"/>
      <c r="UBA5" s="322"/>
      <c r="UBB5" s="322"/>
      <c r="UBC5" s="322"/>
      <c r="UBD5" s="322"/>
      <c r="UBE5" s="322"/>
      <c r="UBF5" s="322"/>
      <c r="UBG5" s="322"/>
      <c r="UBH5" s="322"/>
      <c r="UBI5" s="322"/>
      <c r="UBJ5" s="322"/>
      <c r="UBK5" s="322"/>
      <c r="UBL5" s="322"/>
      <c r="UBM5" s="322"/>
      <c r="UBN5" s="322"/>
      <c r="UBO5" s="322"/>
      <c r="UBP5" s="322"/>
      <c r="UBQ5" s="322"/>
      <c r="UBR5" s="322"/>
      <c r="UBS5" s="322"/>
      <c r="UBT5" s="322"/>
      <c r="UBU5" s="322"/>
      <c r="UBV5" s="322"/>
      <c r="UBW5" s="322"/>
      <c r="UBX5" s="322"/>
      <c r="UBY5" s="322"/>
      <c r="UBZ5" s="322"/>
      <c r="UCA5" s="322"/>
      <c r="UCB5" s="322"/>
      <c r="UCC5" s="322"/>
      <c r="UCD5" s="322"/>
      <c r="UCE5" s="322"/>
      <c r="UCF5" s="322"/>
      <c r="UCG5" s="322"/>
      <c r="UCH5" s="322"/>
      <c r="UCI5" s="322"/>
      <c r="UCJ5" s="322"/>
      <c r="UCK5" s="322"/>
      <c r="UCL5" s="322"/>
      <c r="UCM5" s="322"/>
      <c r="UCN5" s="322"/>
      <c r="UCO5" s="322"/>
      <c r="UCP5" s="322"/>
      <c r="UCQ5" s="322"/>
      <c r="UCR5" s="322"/>
      <c r="UCS5" s="322"/>
      <c r="UCT5" s="322"/>
      <c r="UCU5" s="322"/>
      <c r="UCV5" s="322"/>
      <c r="UCW5" s="322"/>
      <c r="UCX5" s="322"/>
      <c r="UCY5" s="322"/>
      <c r="UCZ5" s="322"/>
      <c r="UDA5" s="322"/>
      <c r="UDB5" s="322"/>
      <c r="UDC5" s="322"/>
      <c r="UDD5" s="322"/>
      <c r="UDE5" s="322"/>
      <c r="UDF5" s="322"/>
      <c r="UDG5" s="322"/>
      <c r="UDH5" s="322"/>
      <c r="UDI5" s="322"/>
      <c r="UDJ5" s="322"/>
      <c r="UDK5" s="322"/>
      <c r="UDL5" s="322"/>
      <c r="UDM5" s="322"/>
      <c r="UDN5" s="322"/>
      <c r="UDO5" s="322"/>
      <c r="UDP5" s="322"/>
      <c r="UDQ5" s="322"/>
      <c r="UDR5" s="322"/>
      <c r="UDS5" s="322"/>
      <c r="UDT5" s="322"/>
      <c r="UDU5" s="322"/>
      <c r="UDV5" s="322"/>
      <c r="UDW5" s="322"/>
      <c r="UDX5" s="322"/>
      <c r="UDY5" s="322"/>
      <c r="UDZ5" s="322"/>
      <c r="UEA5" s="322"/>
      <c r="UEB5" s="322"/>
      <c r="UEC5" s="322"/>
      <c r="UED5" s="322"/>
      <c r="UEE5" s="322"/>
      <c r="UEF5" s="322"/>
      <c r="UEG5" s="322"/>
      <c r="UEH5" s="322"/>
      <c r="UEI5" s="322"/>
      <c r="UEJ5" s="322"/>
      <c r="UEK5" s="322"/>
      <c r="UEL5" s="322"/>
      <c r="UEM5" s="322"/>
      <c r="UEN5" s="322"/>
      <c r="UEO5" s="322"/>
      <c r="UEP5" s="322"/>
      <c r="UEQ5" s="322"/>
      <c r="UER5" s="322"/>
      <c r="UES5" s="322"/>
      <c r="UET5" s="322"/>
      <c r="UEU5" s="322"/>
      <c r="UEV5" s="322"/>
      <c r="UEW5" s="322"/>
      <c r="UEX5" s="322"/>
      <c r="UEY5" s="322"/>
      <c r="UEZ5" s="322"/>
      <c r="UFA5" s="322"/>
      <c r="UFB5" s="322"/>
      <c r="UFC5" s="322"/>
      <c r="UFD5" s="322"/>
      <c r="UFE5" s="322"/>
      <c r="UFF5" s="322"/>
      <c r="UFG5" s="322"/>
      <c r="UFH5" s="322"/>
      <c r="UFI5" s="322"/>
      <c r="UFJ5" s="322"/>
      <c r="UFK5" s="322"/>
      <c r="UFL5" s="322"/>
      <c r="UFM5" s="322"/>
      <c r="UFN5" s="322"/>
      <c r="UFO5" s="322"/>
      <c r="UFP5" s="322"/>
      <c r="UFQ5" s="322"/>
      <c r="UFR5" s="322"/>
      <c r="UFS5" s="322"/>
      <c r="UFT5" s="322"/>
      <c r="UFU5" s="322"/>
      <c r="UFV5" s="322"/>
      <c r="UFW5" s="322"/>
      <c r="UFX5" s="322"/>
      <c r="UFY5" s="322"/>
      <c r="UFZ5" s="322"/>
      <c r="UGA5" s="322"/>
      <c r="UGB5" s="322"/>
      <c r="UGC5" s="322"/>
      <c r="UGD5" s="322"/>
      <c r="UGE5" s="322"/>
      <c r="UGF5" s="322"/>
      <c r="UGG5" s="322"/>
      <c r="UGH5" s="322"/>
      <c r="UGI5" s="322"/>
      <c r="UGJ5" s="322"/>
      <c r="UGK5" s="322"/>
      <c r="UGL5" s="322"/>
      <c r="UGM5" s="322"/>
      <c r="UGN5" s="322"/>
      <c r="UGO5" s="322"/>
      <c r="UGP5" s="322"/>
      <c r="UGQ5" s="322"/>
      <c r="UGR5" s="322"/>
      <c r="UGS5" s="322"/>
      <c r="UGT5" s="322"/>
      <c r="UGU5" s="322"/>
      <c r="UGV5" s="322"/>
      <c r="UGW5" s="322"/>
      <c r="UGX5" s="322"/>
      <c r="UGY5" s="322"/>
      <c r="UGZ5" s="322"/>
      <c r="UHA5" s="322"/>
      <c r="UHB5" s="322"/>
      <c r="UHC5" s="322"/>
      <c r="UHD5" s="322"/>
      <c r="UHE5" s="322"/>
      <c r="UHF5" s="322"/>
      <c r="UHG5" s="322"/>
      <c r="UHH5" s="322"/>
      <c r="UHI5" s="322"/>
      <c r="UHJ5" s="322"/>
      <c r="UHK5" s="322"/>
      <c r="UHL5" s="322"/>
      <c r="UHM5" s="322"/>
      <c r="UHN5" s="322"/>
      <c r="UHO5" s="322"/>
      <c r="UHP5" s="322"/>
      <c r="UHQ5" s="322"/>
      <c r="UHR5" s="322"/>
      <c r="UHS5" s="322"/>
      <c r="UHT5" s="322"/>
      <c r="UHU5" s="322"/>
      <c r="UHV5" s="322"/>
      <c r="UHW5" s="322"/>
      <c r="UHX5" s="322"/>
      <c r="UHY5" s="322"/>
      <c r="UHZ5" s="322"/>
      <c r="UIA5" s="322"/>
      <c r="UIB5" s="322"/>
      <c r="UIC5" s="322"/>
      <c r="UID5" s="322"/>
      <c r="UIE5" s="322"/>
      <c r="UIF5" s="322"/>
      <c r="UIG5" s="322"/>
      <c r="UIH5" s="322"/>
      <c r="UII5" s="322"/>
      <c r="UIJ5" s="322"/>
      <c r="UIK5" s="322"/>
      <c r="UIL5" s="322"/>
      <c r="UIM5" s="322"/>
      <c r="UIN5" s="322"/>
      <c r="UIO5" s="322"/>
      <c r="UIP5" s="322"/>
      <c r="UIQ5" s="322"/>
      <c r="UIR5" s="322"/>
      <c r="UIS5" s="322"/>
      <c r="UIT5" s="322"/>
      <c r="UIU5" s="322"/>
      <c r="UIV5" s="322"/>
      <c r="UIW5" s="322"/>
      <c r="UIX5" s="322"/>
      <c r="UIY5" s="322"/>
      <c r="UIZ5" s="322"/>
      <c r="UJA5" s="322"/>
      <c r="UJB5" s="322"/>
      <c r="UJC5" s="322"/>
      <c r="UJD5" s="322"/>
      <c r="UJE5" s="322"/>
      <c r="UJF5" s="322"/>
      <c r="UJG5" s="322"/>
      <c r="UJH5" s="322"/>
      <c r="UJI5" s="322"/>
      <c r="UJJ5" s="322"/>
      <c r="UJK5" s="322"/>
      <c r="UJL5" s="322"/>
      <c r="UJM5" s="322"/>
      <c r="UJN5" s="322"/>
      <c r="UJO5" s="322"/>
      <c r="UJP5" s="322"/>
      <c r="UJQ5" s="322"/>
      <c r="UJR5" s="322"/>
      <c r="UJS5" s="322"/>
      <c r="UJT5" s="322"/>
      <c r="UJU5" s="322"/>
      <c r="UJV5" s="322"/>
      <c r="UJW5" s="322"/>
      <c r="UJX5" s="322"/>
      <c r="UJY5" s="322"/>
      <c r="UJZ5" s="322"/>
      <c r="UKA5" s="322"/>
      <c r="UKB5" s="322"/>
      <c r="UKC5" s="322"/>
      <c r="UKD5" s="322"/>
      <c r="UKE5" s="322"/>
      <c r="UKF5" s="322"/>
      <c r="UKG5" s="322"/>
      <c r="UKH5" s="322"/>
      <c r="UKI5" s="322"/>
      <c r="UKJ5" s="322"/>
      <c r="UKK5" s="322"/>
      <c r="UKL5" s="322"/>
      <c r="UKM5" s="322"/>
      <c r="UKN5" s="322"/>
      <c r="UKO5" s="322"/>
      <c r="UKP5" s="322"/>
      <c r="UKQ5" s="322"/>
      <c r="UKR5" s="322"/>
      <c r="UKS5" s="322"/>
      <c r="UKT5" s="322"/>
      <c r="UKU5" s="322"/>
      <c r="UKV5" s="322"/>
      <c r="UKW5" s="322"/>
      <c r="UKX5" s="322"/>
      <c r="UKY5" s="322"/>
      <c r="UKZ5" s="322"/>
      <c r="ULA5" s="322"/>
      <c r="ULB5" s="322"/>
      <c r="ULC5" s="322"/>
      <c r="ULD5" s="322"/>
      <c r="ULE5" s="322"/>
      <c r="ULF5" s="322"/>
      <c r="ULG5" s="322"/>
      <c r="ULH5" s="322"/>
      <c r="ULI5" s="322"/>
      <c r="ULJ5" s="322"/>
      <c r="ULK5" s="322"/>
      <c r="ULL5" s="322"/>
      <c r="ULM5" s="322"/>
      <c r="ULN5" s="322"/>
      <c r="ULO5" s="322"/>
      <c r="ULP5" s="322"/>
      <c r="ULQ5" s="322"/>
      <c r="ULR5" s="322"/>
      <c r="ULS5" s="322"/>
      <c r="ULT5" s="322"/>
      <c r="ULU5" s="322"/>
      <c r="ULV5" s="322"/>
      <c r="ULW5" s="322"/>
      <c r="ULX5" s="322"/>
      <c r="ULY5" s="322"/>
      <c r="ULZ5" s="322"/>
      <c r="UMA5" s="322"/>
      <c r="UMB5" s="322"/>
      <c r="UMC5" s="322"/>
      <c r="UMD5" s="322"/>
      <c r="UME5" s="322"/>
      <c r="UMF5" s="322"/>
      <c r="UMG5" s="322"/>
      <c r="UMH5" s="322"/>
      <c r="UMI5" s="322"/>
      <c r="UMJ5" s="322"/>
      <c r="UMK5" s="322"/>
      <c r="UML5" s="322"/>
      <c r="UMM5" s="322"/>
      <c r="UMN5" s="322"/>
      <c r="UMO5" s="322"/>
      <c r="UMP5" s="322"/>
      <c r="UMQ5" s="322"/>
      <c r="UMR5" s="322"/>
      <c r="UMS5" s="322"/>
      <c r="UMT5" s="322"/>
      <c r="UMU5" s="322"/>
      <c r="UMV5" s="322"/>
      <c r="UMW5" s="322"/>
      <c r="UMX5" s="322"/>
      <c r="UMY5" s="322"/>
      <c r="UMZ5" s="322"/>
      <c r="UNA5" s="322"/>
      <c r="UNB5" s="322"/>
      <c r="UNC5" s="322"/>
      <c r="UND5" s="322"/>
      <c r="UNE5" s="322"/>
      <c r="UNF5" s="322"/>
      <c r="UNG5" s="322"/>
      <c r="UNH5" s="322"/>
      <c r="UNI5" s="322"/>
      <c r="UNJ5" s="322"/>
      <c r="UNK5" s="322"/>
      <c r="UNL5" s="322"/>
      <c r="UNM5" s="322"/>
      <c r="UNN5" s="322"/>
      <c r="UNO5" s="322"/>
      <c r="UNP5" s="322"/>
      <c r="UNQ5" s="322"/>
      <c r="UNR5" s="322"/>
      <c r="UNS5" s="322"/>
      <c r="UNT5" s="322"/>
      <c r="UNU5" s="322"/>
      <c r="UNV5" s="322"/>
      <c r="UNW5" s="322"/>
      <c r="UNX5" s="322"/>
      <c r="UNY5" s="322"/>
      <c r="UNZ5" s="322"/>
      <c r="UOA5" s="322"/>
      <c r="UOB5" s="322"/>
      <c r="UOC5" s="322"/>
      <c r="UOD5" s="322"/>
      <c r="UOE5" s="322"/>
      <c r="UOF5" s="322"/>
      <c r="UOG5" s="322"/>
      <c r="UOH5" s="322"/>
      <c r="UOI5" s="322"/>
      <c r="UOJ5" s="322"/>
      <c r="UOK5" s="322"/>
      <c r="UOL5" s="322"/>
      <c r="UOM5" s="322"/>
      <c r="UON5" s="322"/>
      <c r="UOO5" s="322"/>
      <c r="UOP5" s="322"/>
      <c r="UOQ5" s="322"/>
      <c r="UOR5" s="322"/>
      <c r="UOS5" s="322"/>
      <c r="UOT5" s="322"/>
      <c r="UOU5" s="322"/>
      <c r="UOV5" s="322"/>
      <c r="UOW5" s="322"/>
      <c r="UOX5" s="322"/>
      <c r="UOY5" s="322"/>
      <c r="UOZ5" s="322"/>
      <c r="UPA5" s="322"/>
      <c r="UPB5" s="322"/>
      <c r="UPC5" s="322"/>
      <c r="UPD5" s="322"/>
      <c r="UPE5" s="322"/>
      <c r="UPF5" s="322"/>
      <c r="UPG5" s="322"/>
      <c r="UPH5" s="322"/>
      <c r="UPI5" s="322"/>
      <c r="UPJ5" s="322"/>
      <c r="UPK5" s="322"/>
      <c r="UPL5" s="322"/>
      <c r="UPM5" s="322"/>
      <c r="UPN5" s="322"/>
      <c r="UPO5" s="322"/>
      <c r="UPP5" s="322"/>
      <c r="UPQ5" s="322"/>
      <c r="UPR5" s="322"/>
      <c r="UPS5" s="322"/>
      <c r="UPT5" s="322"/>
      <c r="UPU5" s="322"/>
      <c r="UPV5" s="322"/>
      <c r="UPW5" s="322"/>
      <c r="UPX5" s="322"/>
      <c r="UPY5" s="322"/>
      <c r="UPZ5" s="322"/>
      <c r="UQA5" s="322"/>
      <c r="UQB5" s="322"/>
      <c r="UQC5" s="322"/>
      <c r="UQD5" s="322"/>
      <c r="UQE5" s="322"/>
      <c r="UQF5" s="322"/>
      <c r="UQG5" s="322"/>
      <c r="UQH5" s="322"/>
      <c r="UQI5" s="322"/>
      <c r="UQJ5" s="322"/>
      <c r="UQK5" s="322"/>
      <c r="UQL5" s="322"/>
      <c r="UQM5" s="322"/>
      <c r="UQN5" s="322"/>
      <c r="UQO5" s="322"/>
      <c r="UQP5" s="322"/>
      <c r="UQQ5" s="322"/>
      <c r="UQR5" s="322"/>
      <c r="UQS5" s="322"/>
      <c r="UQT5" s="322"/>
      <c r="UQU5" s="322"/>
      <c r="UQV5" s="322"/>
      <c r="UQW5" s="322"/>
      <c r="UQX5" s="322"/>
      <c r="UQY5" s="322"/>
      <c r="UQZ5" s="322"/>
      <c r="URA5" s="322"/>
      <c r="URB5" s="322"/>
      <c r="URC5" s="322"/>
      <c r="URD5" s="322"/>
      <c r="URE5" s="322"/>
      <c r="URF5" s="322"/>
      <c r="URG5" s="322"/>
      <c r="URH5" s="322"/>
      <c r="URI5" s="322"/>
      <c r="URJ5" s="322"/>
      <c r="URK5" s="322"/>
      <c r="URL5" s="322"/>
      <c r="URM5" s="322"/>
      <c r="URN5" s="322"/>
      <c r="URO5" s="322"/>
      <c r="URP5" s="322"/>
      <c r="URQ5" s="322"/>
      <c r="URR5" s="322"/>
      <c r="URS5" s="322"/>
      <c r="URT5" s="322"/>
      <c r="URU5" s="322"/>
      <c r="URV5" s="322"/>
      <c r="URW5" s="322"/>
      <c r="URX5" s="322"/>
      <c r="URY5" s="322"/>
      <c r="URZ5" s="322"/>
      <c r="USA5" s="322"/>
      <c r="USB5" s="322"/>
      <c r="USC5" s="322"/>
      <c r="USD5" s="322"/>
      <c r="USE5" s="322"/>
      <c r="USF5" s="322"/>
      <c r="USG5" s="322"/>
      <c r="USH5" s="322"/>
      <c r="USI5" s="322"/>
      <c r="USJ5" s="322"/>
      <c r="USK5" s="322"/>
      <c r="USL5" s="322"/>
      <c r="USM5" s="322"/>
      <c r="USN5" s="322"/>
      <c r="USO5" s="322"/>
      <c r="USP5" s="322"/>
      <c r="USQ5" s="322"/>
      <c r="USR5" s="322"/>
      <c r="USS5" s="322"/>
      <c r="UST5" s="322"/>
      <c r="USU5" s="322"/>
      <c r="USV5" s="322"/>
      <c r="USW5" s="322"/>
      <c r="USX5" s="322"/>
      <c r="USY5" s="322"/>
      <c r="USZ5" s="322"/>
      <c r="UTA5" s="322"/>
      <c r="UTB5" s="322"/>
      <c r="UTC5" s="322"/>
      <c r="UTD5" s="322"/>
      <c r="UTE5" s="322"/>
      <c r="UTF5" s="322"/>
      <c r="UTG5" s="322"/>
      <c r="UTH5" s="322"/>
      <c r="UTI5" s="322"/>
      <c r="UTJ5" s="322"/>
      <c r="UTK5" s="322"/>
      <c r="UTL5" s="322"/>
      <c r="UTM5" s="322"/>
      <c r="UTN5" s="322"/>
      <c r="UTO5" s="322"/>
      <c r="UTP5" s="322"/>
      <c r="UTQ5" s="322"/>
      <c r="UTR5" s="322"/>
      <c r="UTS5" s="322"/>
      <c r="UTT5" s="322"/>
      <c r="UTU5" s="322"/>
      <c r="UTV5" s="322"/>
      <c r="UTW5" s="322"/>
      <c r="UTX5" s="322"/>
      <c r="UTY5" s="322"/>
      <c r="UTZ5" s="322"/>
      <c r="UUA5" s="322"/>
      <c r="UUB5" s="322"/>
      <c r="UUC5" s="322"/>
      <c r="UUD5" s="322"/>
      <c r="UUE5" s="322"/>
      <c r="UUF5" s="322"/>
      <c r="UUG5" s="322"/>
      <c r="UUH5" s="322"/>
      <c r="UUI5" s="322"/>
      <c r="UUJ5" s="322"/>
      <c r="UUK5" s="322"/>
      <c r="UUL5" s="322"/>
      <c r="UUM5" s="322"/>
      <c r="UUN5" s="322"/>
      <c r="UUO5" s="322"/>
      <c r="UUP5" s="322"/>
      <c r="UUQ5" s="322"/>
      <c r="UUR5" s="322"/>
      <c r="UUS5" s="322"/>
      <c r="UUT5" s="322"/>
      <c r="UUU5" s="322"/>
      <c r="UUV5" s="322"/>
      <c r="UUW5" s="322"/>
      <c r="UUX5" s="322"/>
      <c r="UUY5" s="322"/>
      <c r="UUZ5" s="322"/>
      <c r="UVA5" s="322"/>
      <c r="UVB5" s="322"/>
      <c r="UVC5" s="322"/>
      <c r="UVD5" s="322"/>
      <c r="UVE5" s="322"/>
      <c r="UVF5" s="322"/>
      <c r="UVG5" s="322"/>
      <c r="UVH5" s="322"/>
      <c r="UVI5" s="322"/>
      <c r="UVJ5" s="322"/>
      <c r="UVK5" s="322"/>
      <c r="UVL5" s="322"/>
      <c r="UVM5" s="322"/>
      <c r="UVN5" s="322"/>
      <c r="UVO5" s="322"/>
      <c r="UVP5" s="322"/>
      <c r="UVQ5" s="322"/>
      <c r="UVR5" s="322"/>
      <c r="UVS5" s="322"/>
      <c r="UVT5" s="322"/>
      <c r="UVU5" s="322"/>
      <c r="UVV5" s="322"/>
      <c r="UVW5" s="322"/>
      <c r="UVX5" s="322"/>
      <c r="UVY5" s="322"/>
      <c r="UVZ5" s="322"/>
      <c r="UWA5" s="322"/>
      <c r="UWB5" s="322"/>
      <c r="UWC5" s="322"/>
      <c r="UWD5" s="322"/>
      <c r="UWE5" s="322"/>
      <c r="UWF5" s="322"/>
      <c r="UWG5" s="322"/>
      <c r="UWH5" s="322"/>
      <c r="UWI5" s="322"/>
      <c r="UWJ5" s="322"/>
      <c r="UWK5" s="322"/>
      <c r="UWL5" s="322"/>
      <c r="UWM5" s="322"/>
      <c r="UWN5" s="322"/>
      <c r="UWO5" s="322"/>
      <c r="UWP5" s="322"/>
      <c r="UWQ5" s="322"/>
      <c r="UWR5" s="322"/>
      <c r="UWS5" s="322"/>
      <c r="UWT5" s="322"/>
      <c r="UWU5" s="322"/>
      <c r="UWV5" s="322"/>
      <c r="UWW5" s="322"/>
      <c r="UWX5" s="322"/>
      <c r="UWY5" s="322"/>
      <c r="UWZ5" s="322"/>
      <c r="UXA5" s="322"/>
      <c r="UXB5" s="322"/>
      <c r="UXC5" s="322"/>
      <c r="UXD5" s="322"/>
      <c r="UXE5" s="322"/>
      <c r="UXF5" s="322"/>
      <c r="UXG5" s="322"/>
      <c r="UXH5" s="322"/>
      <c r="UXI5" s="322"/>
      <c r="UXJ5" s="322"/>
      <c r="UXK5" s="322"/>
      <c r="UXL5" s="322"/>
      <c r="UXM5" s="322"/>
      <c r="UXN5" s="322"/>
      <c r="UXO5" s="322"/>
      <c r="UXP5" s="322"/>
      <c r="UXQ5" s="322"/>
      <c r="UXR5" s="322"/>
      <c r="UXS5" s="322"/>
      <c r="UXT5" s="322"/>
      <c r="UXU5" s="322"/>
      <c r="UXV5" s="322"/>
      <c r="UXW5" s="322"/>
      <c r="UXX5" s="322"/>
      <c r="UXY5" s="322"/>
      <c r="UXZ5" s="322"/>
      <c r="UYA5" s="322"/>
      <c r="UYB5" s="322"/>
      <c r="UYC5" s="322"/>
      <c r="UYD5" s="322"/>
      <c r="UYE5" s="322"/>
      <c r="UYF5" s="322"/>
      <c r="UYG5" s="322"/>
      <c r="UYH5" s="322"/>
      <c r="UYI5" s="322"/>
      <c r="UYJ5" s="322"/>
      <c r="UYK5" s="322"/>
      <c r="UYL5" s="322"/>
      <c r="UYM5" s="322"/>
      <c r="UYN5" s="322"/>
      <c r="UYO5" s="322"/>
      <c r="UYP5" s="322"/>
      <c r="UYQ5" s="322"/>
      <c r="UYR5" s="322"/>
      <c r="UYS5" s="322"/>
      <c r="UYT5" s="322"/>
      <c r="UYU5" s="322"/>
      <c r="UYV5" s="322"/>
      <c r="UYW5" s="322"/>
      <c r="UYX5" s="322"/>
      <c r="UYY5" s="322"/>
      <c r="UYZ5" s="322"/>
      <c r="UZA5" s="322"/>
      <c r="UZB5" s="322"/>
      <c r="UZC5" s="322"/>
      <c r="UZD5" s="322"/>
      <c r="UZE5" s="322"/>
      <c r="UZF5" s="322"/>
      <c r="UZG5" s="322"/>
      <c r="UZH5" s="322"/>
      <c r="UZI5" s="322"/>
      <c r="UZJ5" s="322"/>
      <c r="UZK5" s="322"/>
      <c r="UZL5" s="322"/>
      <c r="UZM5" s="322"/>
      <c r="UZN5" s="322"/>
      <c r="UZO5" s="322"/>
      <c r="UZP5" s="322"/>
      <c r="UZQ5" s="322"/>
      <c r="UZR5" s="322"/>
      <c r="UZS5" s="322"/>
      <c r="UZT5" s="322"/>
      <c r="UZU5" s="322"/>
      <c r="UZV5" s="322"/>
      <c r="UZW5" s="322"/>
      <c r="UZX5" s="322"/>
      <c r="UZY5" s="322"/>
      <c r="UZZ5" s="322"/>
      <c r="VAA5" s="322"/>
      <c r="VAB5" s="322"/>
      <c r="VAC5" s="322"/>
      <c r="VAD5" s="322"/>
      <c r="VAE5" s="322"/>
      <c r="VAF5" s="322"/>
      <c r="VAG5" s="322"/>
      <c r="VAH5" s="322"/>
      <c r="VAI5" s="322"/>
      <c r="VAJ5" s="322"/>
      <c r="VAK5" s="322"/>
      <c r="VAL5" s="322"/>
      <c r="VAM5" s="322"/>
      <c r="VAN5" s="322"/>
      <c r="VAO5" s="322"/>
      <c r="VAP5" s="322"/>
      <c r="VAQ5" s="322"/>
      <c r="VAR5" s="322"/>
      <c r="VAS5" s="322"/>
      <c r="VAT5" s="322"/>
      <c r="VAU5" s="322"/>
      <c r="VAV5" s="322"/>
      <c r="VAW5" s="322"/>
      <c r="VAX5" s="322"/>
      <c r="VAY5" s="322"/>
      <c r="VAZ5" s="322"/>
      <c r="VBA5" s="322"/>
      <c r="VBB5" s="322"/>
      <c r="VBC5" s="322"/>
      <c r="VBD5" s="322"/>
      <c r="VBE5" s="322"/>
      <c r="VBF5" s="322"/>
      <c r="VBG5" s="322"/>
      <c r="VBH5" s="322"/>
      <c r="VBI5" s="322"/>
      <c r="VBJ5" s="322"/>
      <c r="VBK5" s="322"/>
      <c r="VBL5" s="322"/>
      <c r="VBM5" s="322"/>
      <c r="VBN5" s="322"/>
      <c r="VBO5" s="322"/>
      <c r="VBP5" s="322"/>
      <c r="VBQ5" s="322"/>
      <c r="VBR5" s="322"/>
      <c r="VBS5" s="322"/>
      <c r="VBT5" s="322"/>
      <c r="VBU5" s="322"/>
      <c r="VBV5" s="322"/>
      <c r="VBW5" s="322"/>
      <c r="VBX5" s="322"/>
      <c r="VBY5" s="322"/>
      <c r="VBZ5" s="322"/>
      <c r="VCA5" s="322"/>
      <c r="VCB5" s="322"/>
      <c r="VCC5" s="322"/>
      <c r="VCD5" s="322"/>
      <c r="VCE5" s="322"/>
      <c r="VCF5" s="322"/>
      <c r="VCG5" s="322"/>
      <c r="VCH5" s="322"/>
      <c r="VCI5" s="322"/>
      <c r="VCJ5" s="322"/>
      <c r="VCK5" s="322"/>
      <c r="VCL5" s="322"/>
      <c r="VCM5" s="322"/>
      <c r="VCN5" s="322"/>
      <c r="VCO5" s="322"/>
      <c r="VCP5" s="322"/>
      <c r="VCQ5" s="322"/>
      <c r="VCR5" s="322"/>
      <c r="VCS5" s="322"/>
      <c r="VCT5" s="322"/>
      <c r="VCU5" s="322"/>
      <c r="VCV5" s="322"/>
      <c r="VCW5" s="322"/>
      <c r="VCX5" s="322"/>
      <c r="VCY5" s="322"/>
      <c r="VCZ5" s="322"/>
      <c r="VDA5" s="322"/>
      <c r="VDB5" s="322"/>
      <c r="VDC5" s="322"/>
      <c r="VDD5" s="322"/>
      <c r="VDE5" s="322"/>
      <c r="VDF5" s="322"/>
      <c r="VDG5" s="322"/>
      <c r="VDH5" s="322"/>
      <c r="VDI5" s="322"/>
      <c r="VDJ5" s="322"/>
      <c r="VDK5" s="322"/>
      <c r="VDL5" s="322"/>
      <c r="VDM5" s="322"/>
      <c r="VDN5" s="322"/>
      <c r="VDO5" s="322"/>
      <c r="VDP5" s="322"/>
      <c r="VDQ5" s="322"/>
      <c r="VDR5" s="322"/>
      <c r="VDS5" s="322"/>
      <c r="VDT5" s="322"/>
      <c r="VDU5" s="322"/>
      <c r="VDV5" s="322"/>
      <c r="VDW5" s="322"/>
      <c r="VDX5" s="322"/>
      <c r="VDY5" s="322"/>
      <c r="VDZ5" s="322"/>
      <c r="VEA5" s="322"/>
      <c r="VEB5" s="322"/>
      <c r="VEC5" s="322"/>
      <c r="VED5" s="322"/>
      <c r="VEE5" s="322"/>
      <c r="VEF5" s="322"/>
      <c r="VEG5" s="322"/>
      <c r="VEH5" s="322"/>
      <c r="VEI5" s="322"/>
      <c r="VEJ5" s="322"/>
      <c r="VEK5" s="322"/>
      <c r="VEL5" s="322"/>
      <c r="VEM5" s="322"/>
      <c r="VEN5" s="322"/>
      <c r="VEO5" s="322"/>
      <c r="VEP5" s="322"/>
      <c r="VEQ5" s="322"/>
      <c r="VER5" s="322"/>
      <c r="VES5" s="322"/>
      <c r="VET5" s="322"/>
      <c r="VEU5" s="322"/>
      <c r="VEV5" s="322"/>
      <c r="VEW5" s="322"/>
      <c r="VEX5" s="322"/>
      <c r="VEY5" s="322"/>
      <c r="VEZ5" s="322"/>
      <c r="VFA5" s="322"/>
      <c r="VFB5" s="322"/>
      <c r="VFC5" s="322"/>
      <c r="VFD5" s="322"/>
      <c r="VFE5" s="322"/>
      <c r="VFF5" s="322"/>
      <c r="VFG5" s="322"/>
      <c r="VFH5" s="322"/>
      <c r="VFI5" s="322"/>
      <c r="VFJ5" s="322"/>
      <c r="VFK5" s="322"/>
      <c r="VFL5" s="322"/>
      <c r="VFM5" s="322"/>
      <c r="VFN5" s="322"/>
      <c r="VFO5" s="322"/>
      <c r="VFP5" s="322"/>
      <c r="VFQ5" s="322"/>
      <c r="VFR5" s="322"/>
      <c r="VFS5" s="322"/>
      <c r="VFT5" s="322"/>
      <c r="VFU5" s="322"/>
      <c r="VFV5" s="322"/>
      <c r="VFW5" s="322"/>
      <c r="VFX5" s="322"/>
      <c r="VFY5" s="322"/>
      <c r="VFZ5" s="322"/>
      <c r="VGA5" s="322"/>
      <c r="VGB5" s="322"/>
      <c r="VGC5" s="322"/>
      <c r="VGD5" s="322"/>
      <c r="VGE5" s="322"/>
      <c r="VGF5" s="322"/>
      <c r="VGG5" s="322"/>
      <c r="VGH5" s="322"/>
      <c r="VGI5" s="322"/>
      <c r="VGJ5" s="322"/>
      <c r="VGK5" s="322"/>
      <c r="VGL5" s="322"/>
      <c r="VGM5" s="322"/>
      <c r="VGN5" s="322"/>
      <c r="VGO5" s="322"/>
      <c r="VGP5" s="322"/>
      <c r="VGQ5" s="322"/>
      <c r="VGR5" s="322"/>
      <c r="VGS5" s="322"/>
      <c r="VGT5" s="322"/>
      <c r="VGU5" s="322"/>
      <c r="VGV5" s="322"/>
      <c r="VGW5" s="322"/>
      <c r="VGX5" s="322"/>
      <c r="VGY5" s="322"/>
      <c r="VGZ5" s="322"/>
      <c r="VHA5" s="322"/>
      <c r="VHB5" s="322"/>
      <c r="VHC5" s="322"/>
      <c r="VHD5" s="322"/>
      <c r="VHE5" s="322"/>
      <c r="VHF5" s="322"/>
      <c r="VHG5" s="322"/>
      <c r="VHH5" s="322"/>
      <c r="VHI5" s="322"/>
      <c r="VHJ5" s="322"/>
      <c r="VHK5" s="322"/>
      <c r="VHL5" s="322"/>
      <c r="VHM5" s="322"/>
      <c r="VHN5" s="322"/>
      <c r="VHO5" s="322"/>
      <c r="VHP5" s="322"/>
      <c r="VHQ5" s="322"/>
      <c r="VHR5" s="322"/>
      <c r="VHS5" s="322"/>
      <c r="VHT5" s="322"/>
      <c r="VHU5" s="322"/>
      <c r="VHV5" s="322"/>
      <c r="VHW5" s="322"/>
      <c r="VHX5" s="322"/>
      <c r="VHY5" s="322"/>
      <c r="VHZ5" s="322"/>
      <c r="VIA5" s="322"/>
      <c r="VIB5" s="322"/>
      <c r="VIC5" s="322"/>
      <c r="VID5" s="322"/>
      <c r="VIE5" s="322"/>
      <c r="VIF5" s="322"/>
      <c r="VIG5" s="322"/>
      <c r="VIH5" s="322"/>
      <c r="VII5" s="322"/>
      <c r="VIJ5" s="322"/>
      <c r="VIK5" s="322"/>
      <c r="VIL5" s="322"/>
      <c r="VIM5" s="322"/>
      <c r="VIN5" s="322"/>
      <c r="VIO5" s="322"/>
      <c r="VIP5" s="322"/>
      <c r="VIQ5" s="322"/>
      <c r="VIR5" s="322"/>
      <c r="VIS5" s="322"/>
      <c r="VIT5" s="322"/>
      <c r="VIU5" s="322"/>
      <c r="VIV5" s="322"/>
      <c r="VIW5" s="322"/>
      <c r="VIX5" s="322"/>
      <c r="VIY5" s="322"/>
      <c r="VIZ5" s="322"/>
      <c r="VJA5" s="322"/>
      <c r="VJB5" s="322"/>
      <c r="VJC5" s="322"/>
      <c r="VJD5" s="322"/>
      <c r="VJE5" s="322"/>
      <c r="VJF5" s="322"/>
      <c r="VJG5" s="322"/>
      <c r="VJH5" s="322"/>
      <c r="VJI5" s="322"/>
      <c r="VJJ5" s="322"/>
      <c r="VJK5" s="322"/>
      <c r="VJL5" s="322"/>
      <c r="VJM5" s="322"/>
      <c r="VJN5" s="322"/>
      <c r="VJO5" s="322"/>
      <c r="VJP5" s="322"/>
      <c r="VJQ5" s="322"/>
      <c r="VJR5" s="322"/>
      <c r="VJS5" s="322"/>
      <c r="VJT5" s="322"/>
      <c r="VJU5" s="322"/>
      <c r="VJV5" s="322"/>
      <c r="VJW5" s="322"/>
      <c r="VJX5" s="322"/>
      <c r="VJY5" s="322"/>
      <c r="VJZ5" s="322"/>
      <c r="VKA5" s="322"/>
      <c r="VKB5" s="322"/>
      <c r="VKC5" s="322"/>
      <c r="VKD5" s="322"/>
      <c r="VKE5" s="322"/>
      <c r="VKF5" s="322"/>
      <c r="VKG5" s="322"/>
      <c r="VKH5" s="322"/>
      <c r="VKI5" s="322"/>
      <c r="VKJ5" s="322"/>
      <c r="VKK5" s="322"/>
      <c r="VKL5" s="322"/>
      <c r="VKM5" s="322"/>
      <c r="VKN5" s="322"/>
      <c r="VKO5" s="322"/>
      <c r="VKP5" s="322"/>
      <c r="VKQ5" s="322"/>
      <c r="VKR5" s="322"/>
      <c r="VKS5" s="322"/>
      <c r="VKT5" s="322"/>
      <c r="VKU5" s="322"/>
      <c r="VKV5" s="322"/>
      <c r="VKW5" s="322"/>
      <c r="VKX5" s="322"/>
      <c r="VKY5" s="322"/>
      <c r="VKZ5" s="322"/>
      <c r="VLA5" s="322"/>
      <c r="VLB5" s="322"/>
      <c r="VLC5" s="322"/>
      <c r="VLD5" s="322"/>
      <c r="VLE5" s="322"/>
      <c r="VLF5" s="322"/>
      <c r="VLG5" s="322"/>
      <c r="VLH5" s="322"/>
      <c r="VLI5" s="322"/>
      <c r="VLJ5" s="322"/>
      <c r="VLK5" s="322"/>
      <c r="VLL5" s="322"/>
      <c r="VLM5" s="322"/>
      <c r="VLN5" s="322"/>
      <c r="VLO5" s="322"/>
      <c r="VLP5" s="322"/>
      <c r="VLQ5" s="322"/>
      <c r="VLR5" s="322"/>
      <c r="VLS5" s="322"/>
      <c r="VLT5" s="322"/>
      <c r="VLU5" s="322"/>
      <c r="VLV5" s="322"/>
      <c r="VLW5" s="322"/>
      <c r="VLX5" s="322"/>
      <c r="VLY5" s="322"/>
      <c r="VLZ5" s="322"/>
      <c r="VMA5" s="322"/>
      <c r="VMB5" s="322"/>
      <c r="VMC5" s="322"/>
      <c r="VMD5" s="322"/>
      <c r="VME5" s="322"/>
      <c r="VMF5" s="322"/>
      <c r="VMG5" s="322"/>
      <c r="VMH5" s="322"/>
      <c r="VMI5" s="322"/>
      <c r="VMJ5" s="322"/>
      <c r="VMK5" s="322"/>
      <c r="VML5" s="322"/>
      <c r="VMM5" s="322"/>
      <c r="VMN5" s="322"/>
      <c r="VMO5" s="322"/>
      <c r="VMP5" s="322"/>
      <c r="VMQ5" s="322"/>
      <c r="VMR5" s="322"/>
      <c r="VMS5" s="322"/>
      <c r="VMT5" s="322"/>
      <c r="VMU5" s="322"/>
      <c r="VMV5" s="322"/>
      <c r="VMW5" s="322"/>
      <c r="VMX5" s="322"/>
      <c r="VMY5" s="322"/>
      <c r="VMZ5" s="322"/>
      <c r="VNA5" s="322"/>
      <c r="VNB5" s="322"/>
      <c r="VNC5" s="322"/>
      <c r="VND5" s="322"/>
      <c r="VNE5" s="322"/>
      <c r="VNF5" s="322"/>
      <c r="VNG5" s="322"/>
      <c r="VNH5" s="322"/>
      <c r="VNI5" s="322"/>
      <c r="VNJ5" s="322"/>
      <c r="VNK5" s="322"/>
      <c r="VNL5" s="322"/>
      <c r="VNM5" s="322"/>
      <c r="VNN5" s="322"/>
      <c r="VNO5" s="322"/>
      <c r="VNP5" s="322"/>
      <c r="VNQ5" s="322"/>
      <c r="VNR5" s="322"/>
      <c r="VNS5" s="322"/>
      <c r="VNT5" s="322"/>
      <c r="VNU5" s="322"/>
      <c r="VNV5" s="322"/>
      <c r="VNW5" s="322"/>
      <c r="VNX5" s="322"/>
      <c r="VNY5" s="322"/>
      <c r="VNZ5" s="322"/>
      <c r="VOA5" s="322"/>
      <c r="VOB5" s="322"/>
      <c r="VOC5" s="322"/>
      <c r="VOD5" s="322"/>
      <c r="VOE5" s="322"/>
      <c r="VOF5" s="322"/>
      <c r="VOG5" s="322"/>
      <c r="VOH5" s="322"/>
      <c r="VOI5" s="322"/>
      <c r="VOJ5" s="322"/>
      <c r="VOK5" s="322"/>
      <c r="VOL5" s="322"/>
      <c r="VOM5" s="322"/>
      <c r="VON5" s="322"/>
      <c r="VOO5" s="322"/>
      <c r="VOP5" s="322"/>
      <c r="VOQ5" s="322"/>
      <c r="VOR5" s="322"/>
      <c r="VOS5" s="322"/>
      <c r="VOT5" s="322"/>
      <c r="VOU5" s="322"/>
      <c r="VOV5" s="322"/>
      <c r="VOW5" s="322"/>
      <c r="VOX5" s="322"/>
      <c r="VOY5" s="322"/>
      <c r="VOZ5" s="322"/>
      <c r="VPA5" s="322"/>
      <c r="VPB5" s="322"/>
      <c r="VPC5" s="322"/>
      <c r="VPD5" s="322"/>
      <c r="VPE5" s="322"/>
      <c r="VPF5" s="322"/>
      <c r="VPG5" s="322"/>
      <c r="VPH5" s="322"/>
      <c r="VPI5" s="322"/>
      <c r="VPJ5" s="322"/>
      <c r="VPK5" s="322"/>
      <c r="VPL5" s="322"/>
      <c r="VPM5" s="322"/>
      <c r="VPN5" s="322"/>
      <c r="VPO5" s="322"/>
      <c r="VPP5" s="322"/>
      <c r="VPQ5" s="322"/>
      <c r="VPR5" s="322"/>
      <c r="VPS5" s="322"/>
      <c r="VPT5" s="322"/>
      <c r="VPU5" s="322"/>
      <c r="VPV5" s="322"/>
      <c r="VPW5" s="322"/>
      <c r="VPX5" s="322"/>
      <c r="VPY5" s="322"/>
      <c r="VPZ5" s="322"/>
      <c r="VQA5" s="322"/>
      <c r="VQB5" s="322"/>
      <c r="VQC5" s="322"/>
      <c r="VQD5" s="322"/>
      <c r="VQE5" s="322"/>
      <c r="VQF5" s="322"/>
      <c r="VQG5" s="322"/>
      <c r="VQH5" s="322"/>
      <c r="VQI5" s="322"/>
      <c r="VQJ5" s="322"/>
      <c r="VQK5" s="322"/>
      <c r="VQL5" s="322"/>
      <c r="VQM5" s="322"/>
      <c r="VQN5" s="322"/>
      <c r="VQO5" s="322"/>
      <c r="VQP5" s="322"/>
      <c r="VQQ5" s="322"/>
      <c r="VQR5" s="322"/>
      <c r="VQS5" s="322"/>
      <c r="VQT5" s="322"/>
      <c r="VQU5" s="322"/>
      <c r="VQV5" s="322"/>
      <c r="VQW5" s="322"/>
      <c r="VQX5" s="322"/>
      <c r="VQY5" s="322"/>
      <c r="VQZ5" s="322"/>
      <c r="VRA5" s="322"/>
      <c r="VRB5" s="322"/>
      <c r="VRC5" s="322"/>
      <c r="VRD5" s="322"/>
      <c r="VRE5" s="322"/>
      <c r="VRF5" s="322"/>
      <c r="VRG5" s="322"/>
      <c r="VRH5" s="322"/>
      <c r="VRI5" s="322"/>
      <c r="VRJ5" s="322"/>
      <c r="VRK5" s="322"/>
      <c r="VRL5" s="322"/>
      <c r="VRM5" s="322"/>
      <c r="VRN5" s="322"/>
      <c r="VRO5" s="322"/>
      <c r="VRP5" s="322"/>
      <c r="VRQ5" s="322"/>
      <c r="VRR5" s="322"/>
      <c r="VRS5" s="322"/>
      <c r="VRT5" s="322"/>
      <c r="VRU5" s="322"/>
      <c r="VRV5" s="322"/>
      <c r="VRW5" s="322"/>
      <c r="VRX5" s="322"/>
      <c r="VRY5" s="322"/>
      <c r="VRZ5" s="322"/>
      <c r="VSA5" s="322"/>
      <c r="VSB5" s="322"/>
      <c r="VSC5" s="322"/>
      <c r="VSD5" s="322"/>
      <c r="VSE5" s="322"/>
      <c r="VSF5" s="322"/>
      <c r="VSG5" s="322"/>
      <c r="VSH5" s="322"/>
      <c r="VSI5" s="322"/>
      <c r="VSJ5" s="322"/>
      <c r="VSK5" s="322"/>
      <c r="VSL5" s="322"/>
      <c r="VSM5" s="322"/>
      <c r="VSN5" s="322"/>
      <c r="VSO5" s="322"/>
      <c r="VSP5" s="322"/>
      <c r="VSQ5" s="322"/>
      <c r="VSR5" s="322"/>
      <c r="VSS5" s="322"/>
      <c r="VST5" s="322"/>
      <c r="VSU5" s="322"/>
      <c r="VSV5" s="322"/>
      <c r="VSW5" s="322"/>
      <c r="VSX5" s="322"/>
      <c r="VSY5" s="322"/>
      <c r="VSZ5" s="322"/>
      <c r="VTA5" s="322"/>
      <c r="VTB5" s="322"/>
      <c r="VTC5" s="322"/>
      <c r="VTD5" s="322"/>
      <c r="VTE5" s="322"/>
      <c r="VTF5" s="322"/>
      <c r="VTG5" s="322"/>
      <c r="VTH5" s="322"/>
      <c r="VTI5" s="322"/>
      <c r="VTJ5" s="322"/>
      <c r="VTK5" s="322"/>
      <c r="VTL5" s="322"/>
      <c r="VTM5" s="322"/>
      <c r="VTN5" s="322"/>
      <c r="VTO5" s="322"/>
      <c r="VTP5" s="322"/>
      <c r="VTQ5" s="322"/>
      <c r="VTR5" s="322"/>
      <c r="VTS5" s="322"/>
      <c r="VTT5" s="322"/>
      <c r="VTU5" s="322"/>
      <c r="VTV5" s="322"/>
      <c r="VTW5" s="322"/>
      <c r="VTX5" s="322"/>
      <c r="VTY5" s="322"/>
      <c r="VTZ5" s="322"/>
      <c r="VUA5" s="322"/>
      <c r="VUB5" s="322"/>
      <c r="VUC5" s="322"/>
      <c r="VUD5" s="322"/>
      <c r="VUE5" s="322"/>
      <c r="VUF5" s="322"/>
      <c r="VUG5" s="322"/>
      <c r="VUH5" s="322"/>
      <c r="VUI5" s="322"/>
      <c r="VUJ5" s="322"/>
      <c r="VUK5" s="322"/>
      <c r="VUL5" s="322"/>
      <c r="VUM5" s="322"/>
      <c r="VUN5" s="322"/>
      <c r="VUO5" s="322"/>
      <c r="VUP5" s="322"/>
      <c r="VUQ5" s="322"/>
      <c r="VUR5" s="322"/>
      <c r="VUS5" s="322"/>
      <c r="VUT5" s="322"/>
      <c r="VUU5" s="322"/>
      <c r="VUV5" s="322"/>
      <c r="VUW5" s="322"/>
      <c r="VUX5" s="322"/>
      <c r="VUY5" s="322"/>
      <c r="VUZ5" s="322"/>
      <c r="VVA5" s="322"/>
      <c r="VVB5" s="322"/>
      <c r="VVC5" s="322"/>
      <c r="VVD5" s="322"/>
      <c r="VVE5" s="322"/>
      <c r="VVF5" s="322"/>
      <c r="VVG5" s="322"/>
      <c r="VVH5" s="322"/>
      <c r="VVI5" s="322"/>
      <c r="VVJ5" s="322"/>
      <c r="VVK5" s="322"/>
      <c r="VVL5" s="322"/>
      <c r="VVM5" s="322"/>
      <c r="VVN5" s="322"/>
      <c r="VVO5" s="322"/>
      <c r="VVP5" s="322"/>
      <c r="VVQ5" s="322"/>
      <c r="VVR5" s="322"/>
      <c r="VVS5" s="322"/>
      <c r="VVT5" s="322"/>
      <c r="VVU5" s="322"/>
      <c r="VVV5" s="322"/>
      <c r="VVW5" s="322"/>
      <c r="VVX5" s="322"/>
      <c r="VVY5" s="322"/>
      <c r="VVZ5" s="322"/>
      <c r="VWA5" s="322"/>
      <c r="VWB5" s="322"/>
      <c r="VWC5" s="322"/>
      <c r="VWD5" s="322"/>
      <c r="VWE5" s="322"/>
      <c r="VWF5" s="322"/>
      <c r="VWG5" s="322"/>
      <c r="VWH5" s="322"/>
      <c r="VWI5" s="322"/>
      <c r="VWJ5" s="322"/>
      <c r="VWK5" s="322"/>
      <c r="VWL5" s="322"/>
      <c r="VWM5" s="322"/>
      <c r="VWN5" s="322"/>
      <c r="VWO5" s="322"/>
      <c r="VWP5" s="322"/>
      <c r="VWQ5" s="322"/>
      <c r="VWR5" s="322"/>
      <c r="VWS5" s="322"/>
      <c r="VWT5" s="322"/>
      <c r="VWU5" s="322"/>
      <c r="VWV5" s="322"/>
      <c r="VWW5" s="322"/>
      <c r="VWX5" s="322"/>
      <c r="VWY5" s="322"/>
      <c r="VWZ5" s="322"/>
      <c r="VXA5" s="322"/>
      <c r="VXB5" s="322"/>
      <c r="VXC5" s="322"/>
      <c r="VXD5" s="322"/>
      <c r="VXE5" s="322"/>
      <c r="VXF5" s="322"/>
      <c r="VXG5" s="322"/>
      <c r="VXH5" s="322"/>
      <c r="VXI5" s="322"/>
      <c r="VXJ5" s="322"/>
      <c r="VXK5" s="322"/>
      <c r="VXL5" s="322"/>
      <c r="VXM5" s="322"/>
      <c r="VXN5" s="322"/>
      <c r="VXO5" s="322"/>
      <c r="VXP5" s="322"/>
      <c r="VXQ5" s="322"/>
      <c r="VXR5" s="322"/>
      <c r="VXS5" s="322"/>
      <c r="VXT5" s="322"/>
      <c r="VXU5" s="322"/>
      <c r="VXV5" s="322"/>
      <c r="VXW5" s="322"/>
      <c r="VXX5" s="322"/>
      <c r="VXY5" s="322"/>
      <c r="VXZ5" s="322"/>
      <c r="VYA5" s="322"/>
      <c r="VYB5" s="322"/>
      <c r="VYC5" s="322"/>
      <c r="VYD5" s="322"/>
      <c r="VYE5" s="322"/>
      <c r="VYF5" s="322"/>
      <c r="VYG5" s="322"/>
      <c r="VYH5" s="322"/>
      <c r="VYI5" s="322"/>
      <c r="VYJ5" s="322"/>
      <c r="VYK5" s="322"/>
      <c r="VYL5" s="322"/>
      <c r="VYM5" s="322"/>
      <c r="VYN5" s="322"/>
      <c r="VYO5" s="322"/>
      <c r="VYP5" s="322"/>
      <c r="VYQ5" s="322"/>
      <c r="VYR5" s="322"/>
      <c r="VYS5" s="322"/>
      <c r="VYT5" s="322"/>
      <c r="VYU5" s="322"/>
      <c r="VYV5" s="322"/>
      <c r="VYW5" s="322"/>
      <c r="VYX5" s="322"/>
      <c r="VYY5" s="322"/>
      <c r="VYZ5" s="322"/>
      <c r="VZA5" s="322"/>
      <c r="VZB5" s="322"/>
      <c r="VZC5" s="322"/>
      <c r="VZD5" s="322"/>
      <c r="VZE5" s="322"/>
      <c r="VZF5" s="322"/>
      <c r="VZG5" s="322"/>
      <c r="VZH5" s="322"/>
      <c r="VZI5" s="322"/>
      <c r="VZJ5" s="322"/>
      <c r="VZK5" s="322"/>
      <c r="VZL5" s="322"/>
      <c r="VZM5" s="322"/>
      <c r="VZN5" s="322"/>
      <c r="VZO5" s="322"/>
      <c r="VZP5" s="322"/>
      <c r="VZQ5" s="322"/>
      <c r="VZR5" s="322"/>
      <c r="VZS5" s="322"/>
      <c r="VZT5" s="322"/>
      <c r="VZU5" s="322"/>
      <c r="VZV5" s="322"/>
      <c r="VZW5" s="322"/>
      <c r="VZX5" s="322"/>
      <c r="VZY5" s="322"/>
      <c r="VZZ5" s="322"/>
      <c r="WAA5" s="322"/>
      <c r="WAB5" s="322"/>
      <c r="WAC5" s="322"/>
      <c r="WAD5" s="322"/>
      <c r="WAE5" s="322"/>
      <c r="WAF5" s="322"/>
      <c r="WAG5" s="322"/>
      <c r="WAH5" s="322"/>
      <c r="WAI5" s="322"/>
      <c r="WAJ5" s="322"/>
      <c r="WAK5" s="322"/>
      <c r="WAL5" s="322"/>
      <c r="WAM5" s="322"/>
      <c r="WAN5" s="322"/>
      <c r="WAO5" s="322"/>
      <c r="WAP5" s="322"/>
      <c r="WAQ5" s="322"/>
      <c r="WAR5" s="322"/>
      <c r="WAS5" s="322"/>
      <c r="WAT5" s="322"/>
      <c r="WAU5" s="322"/>
      <c r="WAV5" s="322"/>
      <c r="WAW5" s="322"/>
      <c r="WAX5" s="322"/>
      <c r="WAY5" s="322"/>
      <c r="WAZ5" s="322"/>
      <c r="WBA5" s="322"/>
      <c r="WBB5" s="322"/>
      <c r="WBC5" s="322"/>
      <c r="WBD5" s="322"/>
      <c r="WBE5" s="322"/>
      <c r="WBF5" s="322"/>
      <c r="WBG5" s="322"/>
      <c r="WBH5" s="322"/>
      <c r="WBI5" s="322"/>
      <c r="WBJ5" s="322"/>
      <c r="WBK5" s="322"/>
      <c r="WBL5" s="322"/>
      <c r="WBM5" s="322"/>
      <c r="WBN5" s="322"/>
      <c r="WBO5" s="322"/>
      <c r="WBP5" s="322"/>
      <c r="WBQ5" s="322"/>
      <c r="WBR5" s="322"/>
      <c r="WBS5" s="322"/>
      <c r="WBT5" s="322"/>
      <c r="WBU5" s="322"/>
      <c r="WBV5" s="322"/>
      <c r="WBW5" s="322"/>
      <c r="WBX5" s="322"/>
      <c r="WBY5" s="322"/>
      <c r="WBZ5" s="322"/>
      <c r="WCA5" s="322"/>
      <c r="WCB5" s="322"/>
      <c r="WCC5" s="322"/>
      <c r="WCD5" s="322"/>
      <c r="WCE5" s="322"/>
      <c r="WCF5" s="322"/>
      <c r="WCG5" s="322"/>
      <c r="WCH5" s="322"/>
      <c r="WCI5" s="322"/>
      <c r="WCJ5" s="322"/>
      <c r="WCK5" s="322"/>
      <c r="WCL5" s="322"/>
      <c r="WCM5" s="322"/>
      <c r="WCN5" s="322"/>
      <c r="WCO5" s="322"/>
      <c r="WCP5" s="322"/>
      <c r="WCQ5" s="322"/>
      <c r="WCR5" s="322"/>
      <c r="WCS5" s="322"/>
      <c r="WCT5" s="322"/>
      <c r="WCU5" s="322"/>
      <c r="WCV5" s="322"/>
      <c r="WCW5" s="322"/>
      <c r="WCX5" s="322"/>
      <c r="WCY5" s="322"/>
      <c r="WCZ5" s="322"/>
      <c r="WDA5" s="322"/>
      <c r="WDB5" s="322"/>
      <c r="WDC5" s="322"/>
      <c r="WDD5" s="322"/>
      <c r="WDE5" s="322"/>
      <c r="WDF5" s="322"/>
      <c r="WDG5" s="322"/>
      <c r="WDH5" s="322"/>
      <c r="WDI5" s="322"/>
      <c r="WDJ5" s="322"/>
      <c r="WDK5" s="322"/>
      <c r="WDL5" s="322"/>
      <c r="WDM5" s="322"/>
      <c r="WDN5" s="322"/>
      <c r="WDO5" s="322"/>
      <c r="WDP5" s="322"/>
      <c r="WDQ5" s="322"/>
      <c r="WDR5" s="322"/>
      <c r="WDS5" s="322"/>
      <c r="WDT5" s="322"/>
      <c r="WDU5" s="322"/>
      <c r="WDV5" s="322"/>
      <c r="WDW5" s="322"/>
      <c r="WDX5" s="322"/>
      <c r="WDY5" s="322"/>
      <c r="WDZ5" s="322"/>
      <c r="WEA5" s="322"/>
      <c r="WEB5" s="322"/>
      <c r="WEC5" s="322"/>
      <c r="WED5" s="322"/>
      <c r="WEE5" s="322"/>
      <c r="WEF5" s="322"/>
      <c r="WEG5" s="322"/>
      <c r="WEH5" s="322"/>
      <c r="WEI5" s="322"/>
      <c r="WEJ5" s="322"/>
      <c r="WEK5" s="322"/>
      <c r="WEL5" s="322"/>
      <c r="WEM5" s="322"/>
      <c r="WEN5" s="322"/>
      <c r="WEO5" s="322"/>
      <c r="WEP5" s="322"/>
      <c r="WEQ5" s="322"/>
      <c r="WER5" s="322"/>
      <c r="WES5" s="322"/>
      <c r="WET5" s="322"/>
      <c r="WEU5" s="322"/>
      <c r="WEV5" s="322"/>
      <c r="WEW5" s="322"/>
      <c r="WEX5" s="322"/>
      <c r="WEY5" s="322"/>
      <c r="WEZ5" s="322"/>
      <c r="WFA5" s="322"/>
      <c r="WFB5" s="322"/>
      <c r="WFC5" s="322"/>
      <c r="WFD5" s="322"/>
      <c r="WFE5" s="322"/>
      <c r="WFF5" s="322"/>
      <c r="WFG5" s="322"/>
      <c r="WFH5" s="322"/>
      <c r="WFI5" s="322"/>
      <c r="WFJ5" s="322"/>
      <c r="WFK5" s="322"/>
      <c r="WFL5" s="322"/>
      <c r="WFM5" s="322"/>
      <c r="WFN5" s="322"/>
      <c r="WFO5" s="322"/>
      <c r="WFP5" s="322"/>
      <c r="WFQ5" s="322"/>
      <c r="WFR5" s="322"/>
      <c r="WFS5" s="322"/>
      <c r="WFT5" s="322"/>
      <c r="WFU5" s="322"/>
      <c r="WFV5" s="322"/>
      <c r="WFW5" s="322"/>
      <c r="WFX5" s="322"/>
      <c r="WFY5" s="322"/>
      <c r="WFZ5" s="322"/>
      <c r="WGA5" s="322"/>
      <c r="WGB5" s="322"/>
      <c r="WGC5" s="322"/>
      <c r="WGD5" s="322"/>
      <c r="WGE5" s="322"/>
      <c r="WGF5" s="322"/>
      <c r="WGG5" s="322"/>
      <c r="WGH5" s="322"/>
      <c r="WGI5" s="322"/>
      <c r="WGJ5" s="322"/>
      <c r="WGK5" s="322"/>
      <c r="WGL5" s="322"/>
      <c r="WGM5" s="322"/>
      <c r="WGN5" s="322"/>
      <c r="WGO5" s="322"/>
      <c r="WGP5" s="322"/>
      <c r="WGQ5" s="322"/>
      <c r="WGR5" s="322"/>
      <c r="WGS5" s="322"/>
      <c r="WGT5" s="322"/>
      <c r="WGU5" s="322"/>
      <c r="WGV5" s="322"/>
      <c r="WGW5" s="322"/>
      <c r="WGX5" s="322"/>
      <c r="WGY5" s="322"/>
      <c r="WGZ5" s="322"/>
      <c r="WHA5" s="322"/>
      <c r="WHB5" s="322"/>
      <c r="WHC5" s="322"/>
      <c r="WHD5" s="322"/>
      <c r="WHE5" s="322"/>
      <c r="WHF5" s="322"/>
      <c r="WHG5" s="322"/>
      <c r="WHH5" s="322"/>
      <c r="WHI5" s="322"/>
      <c r="WHJ5" s="322"/>
      <c r="WHK5" s="322"/>
      <c r="WHL5" s="322"/>
      <c r="WHM5" s="322"/>
      <c r="WHN5" s="322"/>
      <c r="WHO5" s="322"/>
      <c r="WHP5" s="322"/>
      <c r="WHQ5" s="322"/>
      <c r="WHR5" s="322"/>
      <c r="WHS5" s="322"/>
      <c r="WHT5" s="322"/>
      <c r="WHU5" s="322"/>
      <c r="WHV5" s="322"/>
      <c r="WHW5" s="322"/>
      <c r="WHX5" s="322"/>
      <c r="WHY5" s="322"/>
      <c r="WHZ5" s="322"/>
      <c r="WIA5" s="322"/>
      <c r="WIB5" s="322"/>
      <c r="WIC5" s="322"/>
      <c r="WID5" s="322"/>
      <c r="WIE5" s="322"/>
      <c r="WIF5" s="322"/>
      <c r="WIG5" s="322"/>
      <c r="WIH5" s="322"/>
      <c r="WII5" s="322"/>
      <c r="WIJ5" s="322"/>
      <c r="WIK5" s="322"/>
      <c r="WIL5" s="322"/>
      <c r="WIM5" s="322"/>
      <c r="WIN5" s="322"/>
      <c r="WIO5" s="322"/>
      <c r="WIP5" s="322"/>
      <c r="WIQ5" s="322"/>
      <c r="WIR5" s="322"/>
      <c r="WIS5" s="322"/>
      <c r="WIT5" s="322"/>
      <c r="WIU5" s="322"/>
      <c r="WIV5" s="322"/>
      <c r="WIW5" s="322"/>
      <c r="WIX5" s="322"/>
      <c r="WIY5" s="322"/>
      <c r="WIZ5" s="322"/>
      <c r="WJA5" s="322"/>
      <c r="WJB5" s="322"/>
      <c r="WJC5" s="322"/>
      <c r="WJD5" s="322"/>
      <c r="WJE5" s="322"/>
      <c r="WJF5" s="322"/>
      <c r="WJG5" s="322"/>
      <c r="WJH5" s="322"/>
      <c r="WJI5" s="322"/>
      <c r="WJJ5" s="322"/>
      <c r="WJK5" s="322"/>
      <c r="WJL5" s="322"/>
      <c r="WJM5" s="322"/>
      <c r="WJN5" s="322"/>
      <c r="WJO5" s="322"/>
      <c r="WJP5" s="322"/>
      <c r="WJQ5" s="322"/>
      <c r="WJR5" s="322"/>
      <c r="WJS5" s="322"/>
      <c r="WJT5" s="322"/>
      <c r="WJU5" s="322"/>
      <c r="WJV5" s="322"/>
      <c r="WJW5" s="322"/>
      <c r="WJX5" s="322"/>
      <c r="WJY5" s="322"/>
      <c r="WJZ5" s="322"/>
      <c r="WKA5" s="322"/>
      <c r="WKB5" s="322"/>
      <c r="WKC5" s="322"/>
      <c r="WKD5" s="322"/>
      <c r="WKE5" s="322"/>
      <c r="WKF5" s="322"/>
      <c r="WKG5" s="322"/>
      <c r="WKH5" s="322"/>
      <c r="WKI5" s="322"/>
      <c r="WKJ5" s="322"/>
      <c r="WKK5" s="322"/>
      <c r="WKL5" s="322"/>
      <c r="WKM5" s="322"/>
      <c r="WKN5" s="322"/>
      <c r="WKO5" s="322"/>
      <c r="WKP5" s="322"/>
      <c r="WKQ5" s="322"/>
      <c r="WKR5" s="322"/>
      <c r="WKS5" s="322"/>
      <c r="WKT5" s="322"/>
      <c r="WKU5" s="322"/>
      <c r="WKV5" s="322"/>
      <c r="WKW5" s="322"/>
      <c r="WKX5" s="322"/>
      <c r="WKY5" s="322"/>
      <c r="WKZ5" s="322"/>
      <c r="WLA5" s="322"/>
      <c r="WLB5" s="322"/>
      <c r="WLC5" s="322"/>
      <c r="WLD5" s="322"/>
      <c r="WLE5" s="322"/>
      <c r="WLF5" s="322"/>
      <c r="WLG5" s="322"/>
      <c r="WLH5" s="322"/>
      <c r="WLI5" s="322"/>
      <c r="WLJ5" s="322"/>
      <c r="WLK5" s="322"/>
      <c r="WLL5" s="322"/>
      <c r="WLM5" s="322"/>
      <c r="WLN5" s="322"/>
      <c r="WLO5" s="322"/>
      <c r="WLP5" s="322"/>
      <c r="WLQ5" s="322"/>
      <c r="WLR5" s="322"/>
      <c r="WLS5" s="322"/>
      <c r="WLT5" s="322"/>
      <c r="WLU5" s="322"/>
      <c r="WLV5" s="322"/>
      <c r="WLW5" s="322"/>
      <c r="WLX5" s="322"/>
      <c r="WLY5" s="322"/>
      <c r="WLZ5" s="322"/>
      <c r="WMA5" s="322"/>
      <c r="WMB5" s="322"/>
      <c r="WMC5" s="322"/>
      <c r="WMD5" s="322"/>
      <c r="WME5" s="322"/>
      <c r="WMF5" s="322"/>
      <c r="WMG5" s="322"/>
      <c r="WMH5" s="322"/>
      <c r="WMI5" s="322"/>
      <c r="WMJ5" s="322"/>
      <c r="WMK5" s="322"/>
      <c r="WML5" s="322"/>
      <c r="WMM5" s="322"/>
      <c r="WMN5" s="322"/>
      <c r="WMO5" s="322"/>
      <c r="WMP5" s="322"/>
      <c r="WMQ5" s="322"/>
      <c r="WMR5" s="322"/>
      <c r="WMS5" s="322"/>
      <c r="WMT5" s="322"/>
      <c r="WMU5" s="322"/>
      <c r="WMV5" s="322"/>
      <c r="WMW5" s="322"/>
      <c r="WMX5" s="322"/>
      <c r="WMY5" s="322"/>
      <c r="WMZ5" s="322"/>
      <c r="WNA5" s="322"/>
      <c r="WNB5" s="322"/>
      <c r="WNC5" s="322"/>
      <c r="WND5" s="322"/>
      <c r="WNE5" s="322"/>
      <c r="WNF5" s="322"/>
      <c r="WNG5" s="322"/>
      <c r="WNH5" s="322"/>
      <c r="WNI5" s="322"/>
      <c r="WNJ5" s="322"/>
      <c r="WNK5" s="322"/>
      <c r="WNL5" s="322"/>
      <c r="WNM5" s="322"/>
      <c r="WNN5" s="322"/>
      <c r="WNO5" s="322"/>
      <c r="WNP5" s="322"/>
      <c r="WNQ5" s="322"/>
      <c r="WNR5" s="322"/>
      <c r="WNS5" s="322"/>
      <c r="WNT5" s="322"/>
      <c r="WNU5" s="322"/>
      <c r="WNV5" s="322"/>
      <c r="WNW5" s="322"/>
      <c r="WNX5" s="322"/>
      <c r="WNY5" s="322"/>
      <c r="WNZ5" s="322"/>
      <c r="WOA5" s="322"/>
      <c r="WOB5" s="322"/>
      <c r="WOC5" s="322"/>
      <c r="WOD5" s="322"/>
      <c r="WOE5" s="322"/>
      <c r="WOF5" s="322"/>
      <c r="WOG5" s="322"/>
      <c r="WOH5" s="322"/>
      <c r="WOI5" s="322"/>
      <c r="WOJ5" s="322"/>
      <c r="WOK5" s="322"/>
      <c r="WOL5" s="322"/>
      <c r="WOM5" s="322"/>
      <c r="WON5" s="322"/>
      <c r="WOO5" s="322"/>
      <c r="WOP5" s="322"/>
      <c r="WOQ5" s="322"/>
      <c r="WOR5" s="322"/>
      <c r="WOS5" s="322"/>
      <c r="WOT5" s="322"/>
      <c r="WOU5" s="322"/>
      <c r="WOV5" s="322"/>
      <c r="WOW5" s="322"/>
      <c r="WOX5" s="322"/>
      <c r="WOY5" s="322"/>
      <c r="WOZ5" s="322"/>
      <c r="WPA5" s="322"/>
      <c r="WPB5" s="322"/>
      <c r="WPC5" s="322"/>
      <c r="WPD5" s="322"/>
      <c r="WPE5" s="322"/>
      <c r="WPF5" s="322"/>
      <c r="WPG5" s="322"/>
      <c r="WPH5" s="322"/>
      <c r="WPI5" s="322"/>
      <c r="WPJ5" s="322"/>
      <c r="WPK5" s="322"/>
      <c r="WPL5" s="322"/>
      <c r="WPM5" s="322"/>
      <c r="WPN5" s="322"/>
      <c r="WPO5" s="322"/>
      <c r="WPP5" s="322"/>
      <c r="WPQ5" s="322"/>
      <c r="WPR5" s="322"/>
      <c r="WPS5" s="322"/>
      <c r="WPT5" s="322"/>
      <c r="WPU5" s="322"/>
      <c r="WPV5" s="322"/>
      <c r="WPW5" s="322"/>
      <c r="WPX5" s="322"/>
      <c r="WPY5" s="322"/>
      <c r="WPZ5" s="322"/>
      <c r="WQA5" s="322"/>
      <c r="WQB5" s="322"/>
      <c r="WQC5" s="322"/>
      <c r="WQD5" s="322"/>
      <c r="WQE5" s="322"/>
      <c r="WQF5" s="322"/>
      <c r="WQG5" s="322"/>
      <c r="WQH5" s="322"/>
      <c r="WQI5" s="322"/>
      <c r="WQJ5" s="322"/>
      <c r="WQK5" s="322"/>
      <c r="WQL5" s="322"/>
      <c r="WQM5" s="322"/>
      <c r="WQN5" s="322"/>
      <c r="WQO5" s="322"/>
      <c r="WQP5" s="322"/>
      <c r="WQQ5" s="322"/>
      <c r="WQR5" s="322"/>
      <c r="WQS5" s="322"/>
      <c r="WQT5" s="322"/>
      <c r="WQU5" s="322"/>
      <c r="WQV5" s="322"/>
      <c r="WQW5" s="322"/>
      <c r="WQX5" s="322"/>
      <c r="WQY5" s="322"/>
      <c r="WQZ5" s="322"/>
      <c r="WRA5" s="322"/>
      <c r="WRB5" s="322"/>
      <c r="WRC5" s="322"/>
      <c r="WRD5" s="322"/>
      <c r="WRE5" s="322"/>
      <c r="WRF5" s="322"/>
      <c r="WRG5" s="322"/>
      <c r="WRH5" s="322"/>
      <c r="WRI5" s="322"/>
      <c r="WRJ5" s="322"/>
      <c r="WRK5" s="322"/>
      <c r="WRL5" s="322"/>
      <c r="WRM5" s="322"/>
      <c r="WRN5" s="322"/>
      <c r="WRO5" s="322"/>
      <c r="WRP5" s="322"/>
      <c r="WRQ5" s="322"/>
      <c r="WRR5" s="322"/>
      <c r="WRS5" s="322"/>
      <c r="WRT5" s="322"/>
      <c r="WRU5" s="322"/>
      <c r="WRV5" s="322"/>
      <c r="WRW5" s="322"/>
      <c r="WRX5" s="322"/>
      <c r="WRY5" s="322"/>
      <c r="WRZ5" s="322"/>
      <c r="WSA5" s="322"/>
      <c r="WSB5" s="322"/>
      <c r="WSC5" s="322"/>
      <c r="WSD5" s="322"/>
      <c r="WSE5" s="322"/>
      <c r="WSF5" s="322"/>
      <c r="WSG5" s="322"/>
      <c r="WSH5" s="322"/>
      <c r="WSI5" s="322"/>
      <c r="WSJ5" s="322"/>
      <c r="WSK5" s="322"/>
      <c r="WSL5" s="322"/>
      <c r="WSM5" s="322"/>
      <c r="WSN5" s="322"/>
      <c r="WSO5" s="322"/>
      <c r="WSP5" s="322"/>
      <c r="WSQ5" s="322"/>
      <c r="WSR5" s="322"/>
      <c r="WSS5" s="322"/>
      <c r="WST5" s="322"/>
      <c r="WSU5" s="322"/>
      <c r="WSV5" s="322"/>
      <c r="WSW5" s="322"/>
      <c r="WSX5" s="322"/>
      <c r="WSY5" s="322"/>
      <c r="WSZ5" s="322"/>
      <c r="WTA5" s="322"/>
      <c r="WTB5" s="322"/>
      <c r="WTC5" s="322"/>
      <c r="WTD5" s="322"/>
      <c r="WTE5" s="322"/>
      <c r="WTF5" s="322"/>
      <c r="WTG5" s="322"/>
      <c r="WTH5" s="322"/>
      <c r="WTI5" s="322"/>
      <c r="WTJ5" s="322"/>
      <c r="WTK5" s="322"/>
      <c r="WTL5" s="322"/>
      <c r="WTM5" s="322"/>
      <c r="WTN5" s="322"/>
      <c r="WTO5" s="322"/>
      <c r="WTP5" s="322"/>
      <c r="WTQ5" s="322"/>
      <c r="WTR5" s="322"/>
      <c r="WTS5" s="322"/>
      <c r="WTT5" s="322"/>
      <c r="WTU5" s="322"/>
      <c r="WTV5" s="322"/>
      <c r="WTW5" s="322"/>
      <c r="WTX5" s="322"/>
      <c r="WTY5" s="322"/>
      <c r="WTZ5" s="322"/>
      <c r="WUA5" s="322"/>
      <c r="WUB5" s="322"/>
      <c r="WUC5" s="322"/>
      <c r="WUD5" s="322"/>
      <c r="WUE5" s="322"/>
      <c r="WUF5" s="322"/>
      <c r="WUG5" s="322"/>
      <c r="WUH5" s="322"/>
      <c r="WUI5" s="322"/>
      <c r="WUJ5" s="322"/>
      <c r="WUK5" s="322"/>
      <c r="WUL5" s="322"/>
      <c r="WUM5" s="322"/>
      <c r="WUN5" s="322"/>
      <c r="WUO5" s="322"/>
      <c r="WUP5" s="322"/>
      <c r="WUQ5" s="322"/>
      <c r="WUR5" s="322"/>
      <c r="WUS5" s="322"/>
      <c r="WUT5" s="322"/>
      <c r="WUU5" s="322"/>
      <c r="WUV5" s="322"/>
      <c r="WUW5" s="322"/>
      <c r="WUX5" s="322"/>
      <c r="WUY5" s="322"/>
      <c r="WUZ5" s="322"/>
      <c r="WVA5" s="322"/>
      <c r="WVB5" s="322"/>
      <c r="WVC5" s="322"/>
      <c r="WVD5" s="322"/>
      <c r="WVE5" s="322"/>
      <c r="WVF5" s="322"/>
      <c r="WVG5" s="322"/>
      <c r="WVH5" s="322"/>
      <c r="WVI5" s="322"/>
      <c r="WVJ5" s="322"/>
      <c r="WVK5" s="322"/>
      <c r="WVL5" s="322"/>
      <c r="WVM5" s="322"/>
      <c r="WVN5" s="322"/>
      <c r="WVO5" s="322"/>
      <c r="WVP5" s="322"/>
      <c r="WVQ5" s="322"/>
      <c r="WVR5" s="322"/>
      <c r="WVS5" s="322"/>
      <c r="WVT5" s="322"/>
      <c r="WVU5" s="322"/>
      <c r="WVV5" s="322"/>
      <c r="WVW5" s="322"/>
      <c r="WVX5" s="322"/>
      <c r="WVY5" s="322"/>
      <c r="WVZ5" s="322"/>
      <c r="WWA5" s="322"/>
      <c r="WWB5" s="322"/>
      <c r="WWC5" s="322"/>
      <c r="WWD5" s="322"/>
      <c r="WWE5" s="322"/>
      <c r="WWF5" s="322"/>
      <c r="WWG5" s="322"/>
      <c r="WWH5" s="322"/>
      <c r="WWI5" s="322"/>
      <c r="WWJ5" s="322"/>
      <c r="WWK5" s="322"/>
      <c r="WWL5" s="322"/>
      <c r="WWM5" s="322"/>
      <c r="WWN5" s="322"/>
      <c r="WWO5" s="322"/>
      <c r="WWP5" s="322"/>
      <c r="WWQ5" s="322"/>
      <c r="WWR5" s="322"/>
      <c r="WWS5" s="322"/>
      <c r="WWT5" s="322"/>
      <c r="WWU5" s="322"/>
      <c r="WWV5" s="322"/>
      <c r="WWW5" s="322"/>
      <c r="WWX5" s="322"/>
      <c r="WWY5" s="322"/>
      <c r="WWZ5" s="322"/>
      <c r="WXA5" s="322"/>
      <c r="WXB5" s="322"/>
      <c r="WXC5" s="322"/>
      <c r="WXD5" s="322"/>
      <c r="WXE5" s="322"/>
      <c r="WXF5" s="322"/>
      <c r="WXG5" s="322"/>
      <c r="WXH5" s="322"/>
      <c r="WXI5" s="322"/>
      <c r="WXJ5" s="322"/>
      <c r="WXK5" s="322"/>
      <c r="WXL5" s="322"/>
      <c r="WXM5" s="322"/>
      <c r="WXN5" s="322"/>
      <c r="WXO5" s="322"/>
      <c r="WXP5" s="322"/>
      <c r="WXQ5" s="322"/>
      <c r="WXR5" s="322"/>
      <c r="WXS5" s="322"/>
      <c r="WXT5" s="322"/>
      <c r="WXU5" s="322"/>
      <c r="WXV5" s="322"/>
      <c r="WXW5" s="322"/>
      <c r="WXX5" s="322"/>
      <c r="WXY5" s="322"/>
      <c r="WXZ5" s="322"/>
      <c r="WYA5" s="322"/>
      <c r="WYB5" s="322"/>
      <c r="WYC5" s="322"/>
      <c r="WYD5" s="322"/>
      <c r="WYE5" s="322"/>
      <c r="WYF5" s="322"/>
      <c r="WYG5" s="322"/>
      <c r="WYH5" s="322"/>
      <c r="WYI5" s="322"/>
      <c r="WYJ5" s="322"/>
      <c r="WYK5" s="322"/>
      <c r="WYL5" s="322"/>
      <c r="WYM5" s="322"/>
      <c r="WYN5" s="322"/>
      <c r="WYO5" s="322"/>
      <c r="WYP5" s="322"/>
      <c r="WYQ5" s="322"/>
      <c r="WYR5" s="322"/>
      <c r="WYS5" s="322"/>
      <c r="WYT5" s="322"/>
      <c r="WYU5" s="322"/>
      <c r="WYV5" s="322"/>
      <c r="WYW5" s="322"/>
      <c r="WYX5" s="322"/>
      <c r="WYY5" s="322"/>
      <c r="WYZ5" s="322"/>
      <c r="WZA5" s="322"/>
      <c r="WZB5" s="322"/>
      <c r="WZC5" s="322"/>
      <c r="WZD5" s="322"/>
      <c r="WZE5" s="322"/>
      <c r="WZF5" s="322"/>
      <c r="WZG5" s="322"/>
      <c r="WZH5" s="322"/>
      <c r="WZI5" s="322"/>
      <c r="WZJ5" s="322"/>
      <c r="WZK5" s="322"/>
      <c r="WZL5" s="322"/>
      <c r="WZM5" s="322"/>
      <c r="WZN5" s="322"/>
      <c r="WZO5" s="322"/>
      <c r="WZP5" s="322"/>
      <c r="WZQ5" s="322"/>
      <c r="WZR5" s="322"/>
      <c r="WZS5" s="322"/>
      <c r="WZT5" s="322"/>
      <c r="WZU5" s="322"/>
      <c r="WZV5" s="322"/>
      <c r="WZW5" s="322"/>
      <c r="WZX5" s="322"/>
      <c r="WZY5" s="322"/>
      <c r="WZZ5" s="322"/>
      <c r="XAA5" s="322"/>
      <c r="XAB5" s="322"/>
      <c r="XAC5" s="322"/>
      <c r="XAD5" s="322"/>
      <c r="XAE5" s="322"/>
      <c r="XAF5" s="322"/>
      <c r="XAG5" s="322"/>
      <c r="XAH5" s="322"/>
      <c r="XAI5" s="322"/>
      <c r="XAJ5" s="322"/>
      <c r="XAK5" s="322"/>
      <c r="XAL5" s="322"/>
      <c r="XAM5" s="322"/>
      <c r="XAN5" s="322"/>
      <c r="XAO5" s="322"/>
      <c r="XAP5" s="322"/>
      <c r="XAQ5" s="322"/>
      <c r="XAR5" s="322"/>
      <c r="XAS5" s="322"/>
      <c r="XAT5" s="322"/>
      <c r="XAU5" s="322"/>
      <c r="XAV5" s="322"/>
      <c r="XAW5" s="322"/>
      <c r="XAX5" s="322"/>
      <c r="XAY5" s="322"/>
      <c r="XAZ5" s="322"/>
      <c r="XBA5" s="322"/>
      <c r="XBB5" s="322"/>
      <c r="XBC5" s="322"/>
      <c r="XBD5" s="322"/>
      <c r="XBE5" s="322"/>
      <c r="XBF5" s="322"/>
      <c r="XBG5" s="322"/>
      <c r="XBH5" s="322"/>
      <c r="XBI5" s="322"/>
      <c r="XBJ5" s="322"/>
      <c r="XBK5" s="322"/>
      <c r="XBL5" s="322"/>
      <c r="XBM5" s="322"/>
      <c r="XBN5" s="322"/>
      <c r="XBO5" s="322"/>
      <c r="XBP5" s="322"/>
      <c r="XBQ5" s="322"/>
      <c r="XBR5" s="322"/>
      <c r="XBS5" s="322"/>
      <c r="XBT5" s="322"/>
      <c r="XBU5" s="322"/>
      <c r="XBV5" s="322"/>
      <c r="XBW5" s="322"/>
      <c r="XBX5" s="322"/>
      <c r="XBY5" s="322"/>
      <c r="XBZ5" s="322"/>
      <c r="XCA5" s="322"/>
      <c r="XCB5" s="322"/>
      <c r="XCC5" s="322"/>
      <c r="XCD5" s="322"/>
      <c r="XCE5" s="322"/>
      <c r="XCF5" s="322"/>
      <c r="XCG5" s="322"/>
      <c r="XCH5" s="322"/>
      <c r="XCI5" s="322"/>
      <c r="XCJ5" s="322"/>
      <c r="XCK5" s="322"/>
      <c r="XCL5" s="322"/>
      <c r="XCM5" s="322"/>
      <c r="XCN5" s="322"/>
      <c r="XCO5" s="322"/>
      <c r="XCP5" s="322"/>
      <c r="XCQ5" s="322"/>
      <c r="XCR5" s="322"/>
      <c r="XCS5" s="322"/>
      <c r="XCT5" s="322"/>
      <c r="XCU5" s="322"/>
      <c r="XCV5" s="322"/>
      <c r="XCW5" s="322"/>
      <c r="XCX5" s="322"/>
      <c r="XCY5" s="322"/>
      <c r="XCZ5" s="322"/>
      <c r="XDA5" s="322"/>
      <c r="XDB5" s="322"/>
      <c r="XDC5" s="322"/>
      <c r="XDD5" s="322"/>
      <c r="XDE5" s="322"/>
      <c r="XDF5" s="322"/>
      <c r="XDG5" s="322"/>
      <c r="XDH5" s="322"/>
      <c r="XDI5" s="322"/>
      <c r="XDJ5" s="322"/>
      <c r="XDK5" s="322"/>
      <c r="XDL5" s="322"/>
      <c r="XDM5" s="322"/>
      <c r="XDN5" s="322"/>
      <c r="XDO5" s="322"/>
      <c r="XDP5" s="322"/>
      <c r="XDQ5" s="322"/>
      <c r="XDR5" s="322"/>
      <c r="XDS5" s="322"/>
      <c r="XDT5" s="322"/>
      <c r="XDU5" s="322"/>
      <c r="XDV5" s="322"/>
      <c r="XDW5" s="322"/>
      <c r="XDX5" s="322"/>
      <c r="XDY5" s="322"/>
      <c r="XDZ5" s="322"/>
      <c r="XEA5" s="322"/>
      <c r="XEB5" s="322"/>
      <c r="XEC5" s="322"/>
      <c r="XED5" s="322"/>
      <c r="XEE5" s="322"/>
      <c r="XEF5" s="322"/>
      <c r="XEG5" s="322"/>
      <c r="XEH5" s="322"/>
      <c r="XEI5" s="322"/>
      <c r="XEJ5" s="322"/>
      <c r="XEK5" s="322"/>
      <c r="XEL5" s="322"/>
      <c r="XEM5" s="322"/>
      <c r="XEN5" s="322"/>
      <c r="XEO5" s="322"/>
      <c r="XEP5" s="322"/>
      <c r="XEQ5" s="322"/>
      <c r="XER5" s="322"/>
      <c r="XES5" s="322"/>
      <c r="XET5" s="322"/>
      <c r="XEU5" s="322"/>
      <c r="XEV5" s="322"/>
      <c r="XEW5" s="322"/>
      <c r="XEX5" s="322"/>
      <c r="XEY5" s="322"/>
      <c r="XEZ5" s="322"/>
      <c r="XFA5" s="322"/>
      <c r="XFB5" s="322"/>
      <c r="XFC5" s="322"/>
      <c r="XFD5" s="322"/>
    </row>
    <row r="6" spans="1:16384" s="67" customFormat="1" ht="25.5" customHeight="1" thickBot="1" x14ac:dyDescent="0.3">
      <c r="A6" s="132"/>
      <c r="B6" s="226"/>
      <c r="C6" s="117"/>
      <c r="D6" s="16"/>
      <c r="E6" s="284" t="s">
        <v>665</v>
      </c>
      <c r="F6" s="293"/>
      <c r="G6" s="294"/>
      <c r="H6" s="294"/>
      <c r="I6" s="294"/>
      <c r="J6" s="294"/>
      <c r="K6" s="294"/>
      <c r="L6" s="294"/>
      <c r="M6" s="294"/>
      <c r="N6" s="294"/>
      <c r="O6" s="294"/>
      <c r="P6" s="294"/>
      <c r="Q6" s="227"/>
      <c r="R6" s="227"/>
      <c r="S6" s="227"/>
      <c r="T6" s="227"/>
      <c r="U6" s="227"/>
      <c r="V6" s="227"/>
      <c r="W6" s="227"/>
      <c r="X6" s="227"/>
      <c r="Y6" s="227"/>
      <c r="Z6" s="227"/>
      <c r="AA6" s="227"/>
      <c r="AB6" s="227"/>
      <c r="AC6" s="227"/>
      <c r="AD6" s="227"/>
      <c r="AE6" s="227"/>
      <c r="AF6" s="227"/>
      <c r="AG6" s="227"/>
      <c r="AH6" s="227"/>
      <c r="AI6" s="227"/>
      <c r="AJ6" s="227"/>
      <c r="AK6" s="227"/>
      <c r="AL6" s="227"/>
      <c r="AM6" s="227"/>
      <c r="AN6" s="227"/>
      <c r="AO6" s="227"/>
      <c r="AP6" s="227"/>
      <c r="AQ6" s="227"/>
      <c r="AR6" s="227"/>
      <c r="AS6" s="227"/>
      <c r="AT6" s="227"/>
      <c r="AU6" s="227"/>
      <c r="AV6" s="227"/>
      <c r="AW6" s="227"/>
      <c r="AX6" s="227"/>
      <c r="AY6" s="227"/>
      <c r="AZ6" s="227"/>
      <c r="BA6" s="227"/>
      <c r="BB6" s="227"/>
      <c r="BC6" s="227"/>
    </row>
    <row r="7" spans="1:16384" s="16" customFormat="1" ht="13.8" thickBot="1" x14ac:dyDescent="0.3">
      <c r="A7" s="72"/>
      <c r="B7" s="73" t="s">
        <v>481</v>
      </c>
      <c r="C7" s="74">
        <v>80</v>
      </c>
      <c r="E7" s="75" t="s">
        <v>459</v>
      </c>
      <c r="F7" s="76">
        <f>F9+F10+F11</f>
        <v>66.660336081542624</v>
      </c>
      <c r="G7" s="76">
        <f t="shared" ref="G7:BC7" si="2">G9+G10+G11</f>
        <v>9.0080949351558033</v>
      </c>
      <c r="H7" s="76">
        <f t="shared" si="2"/>
        <v>9.0080949351558033</v>
      </c>
      <c r="I7" s="76">
        <f t="shared" si="2"/>
        <v>9.0080949351558033</v>
      </c>
      <c r="J7" s="76">
        <f t="shared" si="2"/>
        <v>9.0080949351558033</v>
      </c>
      <c r="K7" s="76">
        <f t="shared" si="2"/>
        <v>9.0080949351558033</v>
      </c>
      <c r="L7" s="76">
        <f t="shared" si="2"/>
        <v>9.0080949351558033</v>
      </c>
      <c r="M7" s="76">
        <f t="shared" si="2"/>
        <v>9.0080949351558033</v>
      </c>
      <c r="N7" s="76">
        <f t="shared" si="2"/>
        <v>9.0080949351558033</v>
      </c>
      <c r="O7" s="76">
        <f t="shared" si="2"/>
        <v>9.0080949351558033</v>
      </c>
      <c r="P7" s="76">
        <f t="shared" si="2"/>
        <v>9.0080949351558033</v>
      </c>
      <c r="Q7" s="76">
        <f t="shared" si="2"/>
        <v>9.0080949351558033</v>
      </c>
      <c r="R7" s="76">
        <f t="shared" si="2"/>
        <v>9.0080949351558033</v>
      </c>
      <c r="S7" s="76">
        <f t="shared" si="2"/>
        <v>9.0080949351558033</v>
      </c>
      <c r="T7" s="76">
        <f t="shared" si="2"/>
        <v>9.0080949351558033</v>
      </c>
      <c r="U7" s="76">
        <f t="shared" si="2"/>
        <v>9.0080949351558033</v>
      </c>
      <c r="V7" s="76">
        <f t="shared" si="2"/>
        <v>9.0080949351558033</v>
      </c>
      <c r="W7" s="76">
        <f t="shared" si="2"/>
        <v>9.0080949351558033</v>
      </c>
      <c r="X7" s="76">
        <f t="shared" si="2"/>
        <v>9.0080949351558033</v>
      </c>
      <c r="Y7" s="76">
        <f t="shared" si="2"/>
        <v>9.0080949351558033</v>
      </c>
      <c r="Z7" s="76">
        <f t="shared" si="2"/>
        <v>9.0080949351558033</v>
      </c>
      <c r="AA7" s="76">
        <f t="shared" si="2"/>
        <v>9.0080949351558033</v>
      </c>
      <c r="AB7" s="76">
        <f t="shared" si="2"/>
        <v>9.0080949351558033</v>
      </c>
      <c r="AC7" s="76">
        <f t="shared" si="2"/>
        <v>9.0080949351558033</v>
      </c>
      <c r="AD7" s="76">
        <f t="shared" si="2"/>
        <v>9.0080949351558033</v>
      </c>
      <c r="AE7" s="76">
        <f t="shared" si="2"/>
        <v>9.0080949351558033</v>
      </c>
      <c r="AF7" s="76">
        <f t="shared" si="2"/>
        <v>9.0080949351558033</v>
      </c>
      <c r="AG7" s="76">
        <f t="shared" si="2"/>
        <v>9.0080949351558033</v>
      </c>
      <c r="AH7" s="76">
        <f t="shared" si="2"/>
        <v>9.0080949351558033</v>
      </c>
      <c r="AI7" s="76">
        <f t="shared" si="2"/>
        <v>9.0080949351558033</v>
      </c>
      <c r="AJ7" s="76">
        <f t="shared" si="2"/>
        <v>9.0080949351558033</v>
      </c>
      <c r="AK7" s="76">
        <f t="shared" si="2"/>
        <v>9.0080949351558033</v>
      </c>
      <c r="AL7" s="76">
        <f t="shared" si="2"/>
        <v>9.0080949351558033</v>
      </c>
      <c r="AM7" s="76">
        <f t="shared" si="2"/>
        <v>9.0080949351558033</v>
      </c>
      <c r="AN7" s="76">
        <f t="shared" si="2"/>
        <v>9.0080949351558033</v>
      </c>
      <c r="AO7" s="76">
        <f t="shared" si="2"/>
        <v>9.0080949351558033</v>
      </c>
      <c r="AP7" s="76">
        <f t="shared" si="2"/>
        <v>9.0080949351558033</v>
      </c>
      <c r="AQ7" s="76">
        <f t="shared" si="2"/>
        <v>9.0080949351558033</v>
      </c>
      <c r="AR7" s="76">
        <f t="shared" si="2"/>
        <v>9.0080949351558033</v>
      </c>
      <c r="AS7" s="76">
        <f t="shared" si="2"/>
        <v>9.0080949351558033</v>
      </c>
      <c r="AT7" s="76">
        <f t="shared" si="2"/>
        <v>9.0080949351558033</v>
      </c>
      <c r="AU7" s="76">
        <f t="shared" si="2"/>
        <v>9.0080949351558033</v>
      </c>
      <c r="AV7" s="76">
        <f t="shared" si="2"/>
        <v>9.0080949351558033</v>
      </c>
      <c r="AW7" s="76">
        <f t="shared" si="2"/>
        <v>9.0080949351558033</v>
      </c>
      <c r="AX7" s="76">
        <f t="shared" si="2"/>
        <v>9.0080949351558033</v>
      </c>
      <c r="AY7" s="76">
        <f t="shared" si="2"/>
        <v>9.0080949351558033</v>
      </c>
      <c r="AZ7" s="76">
        <f t="shared" si="2"/>
        <v>9.0080949351558033</v>
      </c>
      <c r="BA7" s="76">
        <f t="shared" si="2"/>
        <v>9.0080949351558033</v>
      </c>
      <c r="BB7" s="76">
        <f t="shared" si="2"/>
        <v>9.0080949351558033</v>
      </c>
      <c r="BC7" s="76">
        <f t="shared" si="2"/>
        <v>9.0080949351558033</v>
      </c>
    </row>
    <row r="8" spans="1:16384" s="16" customFormat="1" ht="13.8" thickBot="1" x14ac:dyDescent="0.3">
      <c r="A8" s="72"/>
      <c r="B8" s="73" t="s">
        <v>482</v>
      </c>
      <c r="C8" s="74">
        <v>80</v>
      </c>
      <c r="E8" s="75" t="s">
        <v>460</v>
      </c>
      <c r="F8" s="76" t="str">
        <f t="shared" ref="F8" si="3">IF(F7&lt;$C$20+0.5,$B$19,IF(F7&lt;$C$21+0.5,$B$20,IF(F7&lt;$C$22+0.5,$B$21,$B$22)))</f>
        <v>High</v>
      </c>
      <c r="G8" s="76" t="str">
        <f t="shared" ref="G8:BC8" si="4">IF(G7&lt;$C$20+0.5,$B$19,IF(G7&lt;$C$21+0.5,$B$20,IF(G7&lt;$C$22+0.5,$B$21,$B$22)))</f>
        <v>Low</v>
      </c>
      <c r="H8" s="76" t="str">
        <f t="shared" si="4"/>
        <v>Low</v>
      </c>
      <c r="I8" s="76" t="str">
        <f t="shared" si="4"/>
        <v>Low</v>
      </c>
      <c r="J8" s="76" t="str">
        <f t="shared" si="4"/>
        <v>Low</v>
      </c>
      <c r="K8" s="76" t="str">
        <f t="shared" si="4"/>
        <v>Low</v>
      </c>
      <c r="L8" s="76" t="str">
        <f t="shared" si="4"/>
        <v>Low</v>
      </c>
      <c r="M8" s="76" t="str">
        <f t="shared" si="4"/>
        <v>Low</v>
      </c>
      <c r="N8" s="76" t="str">
        <f t="shared" si="4"/>
        <v>Low</v>
      </c>
      <c r="O8" s="76" t="str">
        <f t="shared" si="4"/>
        <v>Low</v>
      </c>
      <c r="P8" s="76" t="str">
        <f t="shared" si="4"/>
        <v>Low</v>
      </c>
      <c r="Q8" s="76" t="str">
        <f t="shared" si="4"/>
        <v>Low</v>
      </c>
      <c r="R8" s="76" t="str">
        <f t="shared" si="4"/>
        <v>Low</v>
      </c>
      <c r="S8" s="76" t="str">
        <f t="shared" si="4"/>
        <v>Low</v>
      </c>
      <c r="T8" s="76" t="str">
        <f t="shared" si="4"/>
        <v>Low</v>
      </c>
      <c r="U8" s="76" t="str">
        <f t="shared" si="4"/>
        <v>Low</v>
      </c>
      <c r="V8" s="76" t="str">
        <f t="shared" si="4"/>
        <v>Low</v>
      </c>
      <c r="W8" s="76" t="str">
        <f t="shared" si="4"/>
        <v>Low</v>
      </c>
      <c r="X8" s="76" t="str">
        <f t="shared" si="4"/>
        <v>Low</v>
      </c>
      <c r="Y8" s="76" t="str">
        <f t="shared" si="4"/>
        <v>Low</v>
      </c>
      <c r="Z8" s="76" t="str">
        <f t="shared" si="4"/>
        <v>Low</v>
      </c>
      <c r="AA8" s="76" t="str">
        <f t="shared" si="4"/>
        <v>Low</v>
      </c>
      <c r="AB8" s="76" t="str">
        <f t="shared" si="4"/>
        <v>Low</v>
      </c>
      <c r="AC8" s="76" t="str">
        <f t="shared" si="4"/>
        <v>Low</v>
      </c>
      <c r="AD8" s="76" t="str">
        <f t="shared" si="4"/>
        <v>Low</v>
      </c>
      <c r="AE8" s="76" t="str">
        <f t="shared" si="4"/>
        <v>Low</v>
      </c>
      <c r="AF8" s="76" t="str">
        <f t="shared" si="4"/>
        <v>Low</v>
      </c>
      <c r="AG8" s="76" t="str">
        <f t="shared" si="4"/>
        <v>Low</v>
      </c>
      <c r="AH8" s="76" t="str">
        <f t="shared" si="4"/>
        <v>Low</v>
      </c>
      <c r="AI8" s="76" t="str">
        <f t="shared" si="4"/>
        <v>Low</v>
      </c>
      <c r="AJ8" s="76" t="str">
        <f t="shared" si="4"/>
        <v>Low</v>
      </c>
      <c r="AK8" s="76" t="str">
        <f t="shared" si="4"/>
        <v>Low</v>
      </c>
      <c r="AL8" s="76" t="str">
        <f t="shared" si="4"/>
        <v>Low</v>
      </c>
      <c r="AM8" s="76" t="str">
        <f t="shared" si="4"/>
        <v>Low</v>
      </c>
      <c r="AN8" s="76" t="str">
        <f t="shared" si="4"/>
        <v>Low</v>
      </c>
      <c r="AO8" s="76" t="str">
        <f t="shared" si="4"/>
        <v>Low</v>
      </c>
      <c r="AP8" s="76" t="str">
        <f t="shared" si="4"/>
        <v>Low</v>
      </c>
      <c r="AQ8" s="76" t="str">
        <f t="shared" si="4"/>
        <v>Low</v>
      </c>
      <c r="AR8" s="76" t="str">
        <f t="shared" si="4"/>
        <v>Low</v>
      </c>
      <c r="AS8" s="76" t="str">
        <f t="shared" si="4"/>
        <v>Low</v>
      </c>
      <c r="AT8" s="76" t="str">
        <f t="shared" si="4"/>
        <v>Low</v>
      </c>
      <c r="AU8" s="76" t="str">
        <f t="shared" si="4"/>
        <v>Low</v>
      </c>
      <c r="AV8" s="76" t="str">
        <f t="shared" si="4"/>
        <v>Low</v>
      </c>
      <c r="AW8" s="76" t="str">
        <f t="shared" si="4"/>
        <v>Low</v>
      </c>
      <c r="AX8" s="76" t="str">
        <f t="shared" si="4"/>
        <v>Low</v>
      </c>
      <c r="AY8" s="76" t="str">
        <f t="shared" si="4"/>
        <v>Low</v>
      </c>
      <c r="AZ8" s="76" t="str">
        <f t="shared" si="4"/>
        <v>Low</v>
      </c>
      <c r="BA8" s="76" t="str">
        <f t="shared" si="4"/>
        <v>Low</v>
      </c>
      <c r="BB8" s="76" t="str">
        <f t="shared" si="4"/>
        <v>Low</v>
      </c>
      <c r="BC8" s="76" t="str">
        <f t="shared" si="4"/>
        <v>Low</v>
      </c>
    </row>
    <row r="9" spans="1:16384" s="16" customFormat="1" ht="26.4" customHeight="1" thickBot="1" x14ac:dyDescent="0.3">
      <c r="A9" s="53"/>
      <c r="B9" s="73" t="s">
        <v>700</v>
      </c>
      <c r="C9" s="74">
        <v>80</v>
      </c>
      <c r="D9" s="77"/>
      <c r="E9" s="53" t="s">
        <v>467</v>
      </c>
      <c r="F9" s="78">
        <f t="shared" ref="F9:AK9" si="5">(F54+F55)*Pathway_I_scaling_factor</f>
        <v>42.068440000000002</v>
      </c>
      <c r="G9" s="78">
        <f t="shared" si="5"/>
        <v>6.1540974000000004</v>
      </c>
      <c r="H9" s="78">
        <f t="shared" si="5"/>
        <v>6.1540974000000004</v>
      </c>
      <c r="I9" s="78">
        <f t="shared" si="5"/>
        <v>6.1540974000000004</v>
      </c>
      <c r="J9" s="78">
        <f t="shared" si="5"/>
        <v>6.1540974000000004</v>
      </c>
      <c r="K9" s="78">
        <f t="shared" si="5"/>
        <v>6.1540974000000004</v>
      </c>
      <c r="L9" s="78">
        <f t="shared" si="5"/>
        <v>6.1540974000000004</v>
      </c>
      <c r="M9" s="78">
        <f t="shared" si="5"/>
        <v>6.1540974000000004</v>
      </c>
      <c r="N9" s="78">
        <f t="shared" si="5"/>
        <v>6.1540974000000004</v>
      </c>
      <c r="O9" s="78">
        <f t="shared" si="5"/>
        <v>6.1540974000000004</v>
      </c>
      <c r="P9" s="78">
        <f t="shared" si="5"/>
        <v>6.1540974000000004</v>
      </c>
      <c r="Q9" s="78">
        <f t="shared" si="5"/>
        <v>6.1540974000000004</v>
      </c>
      <c r="R9" s="78">
        <f t="shared" si="5"/>
        <v>6.1540974000000004</v>
      </c>
      <c r="S9" s="78">
        <f t="shared" si="5"/>
        <v>6.1540974000000004</v>
      </c>
      <c r="T9" s="78">
        <f t="shared" si="5"/>
        <v>6.1540974000000004</v>
      </c>
      <c r="U9" s="78">
        <f t="shared" si="5"/>
        <v>6.1540974000000004</v>
      </c>
      <c r="V9" s="78">
        <f t="shared" si="5"/>
        <v>6.1540974000000004</v>
      </c>
      <c r="W9" s="78">
        <f t="shared" si="5"/>
        <v>6.1540974000000004</v>
      </c>
      <c r="X9" s="78">
        <f t="shared" si="5"/>
        <v>6.1540974000000004</v>
      </c>
      <c r="Y9" s="78">
        <f t="shared" si="5"/>
        <v>6.1540974000000004</v>
      </c>
      <c r="Z9" s="78">
        <f t="shared" si="5"/>
        <v>6.1540974000000004</v>
      </c>
      <c r="AA9" s="78">
        <f t="shared" si="5"/>
        <v>6.1540974000000004</v>
      </c>
      <c r="AB9" s="78">
        <f t="shared" si="5"/>
        <v>6.1540974000000004</v>
      </c>
      <c r="AC9" s="78">
        <f t="shared" si="5"/>
        <v>6.1540974000000004</v>
      </c>
      <c r="AD9" s="78">
        <f t="shared" si="5"/>
        <v>6.1540974000000004</v>
      </c>
      <c r="AE9" s="78">
        <f t="shared" si="5"/>
        <v>6.1540974000000004</v>
      </c>
      <c r="AF9" s="78">
        <f t="shared" si="5"/>
        <v>6.1540974000000004</v>
      </c>
      <c r="AG9" s="78">
        <f t="shared" si="5"/>
        <v>6.1540974000000004</v>
      </c>
      <c r="AH9" s="78">
        <f t="shared" si="5"/>
        <v>6.1540974000000004</v>
      </c>
      <c r="AI9" s="78">
        <f t="shared" si="5"/>
        <v>6.1540974000000004</v>
      </c>
      <c r="AJ9" s="78">
        <f t="shared" si="5"/>
        <v>6.1540974000000004</v>
      </c>
      <c r="AK9" s="78">
        <f t="shared" si="5"/>
        <v>6.1540974000000004</v>
      </c>
      <c r="AL9" s="78">
        <f t="shared" ref="AL9:BC9" si="6">(AL54+AL55)*Pathway_I_scaling_factor</f>
        <v>6.1540974000000004</v>
      </c>
      <c r="AM9" s="78">
        <f t="shared" si="6"/>
        <v>6.1540974000000004</v>
      </c>
      <c r="AN9" s="78">
        <f t="shared" si="6"/>
        <v>6.1540974000000004</v>
      </c>
      <c r="AO9" s="78">
        <f t="shared" si="6"/>
        <v>6.1540974000000004</v>
      </c>
      <c r="AP9" s="78">
        <f t="shared" si="6"/>
        <v>6.1540974000000004</v>
      </c>
      <c r="AQ9" s="78">
        <f t="shared" si="6"/>
        <v>6.1540974000000004</v>
      </c>
      <c r="AR9" s="78">
        <f t="shared" si="6"/>
        <v>6.1540974000000004</v>
      </c>
      <c r="AS9" s="78">
        <f t="shared" si="6"/>
        <v>6.1540974000000004</v>
      </c>
      <c r="AT9" s="78">
        <f t="shared" si="6"/>
        <v>6.1540974000000004</v>
      </c>
      <c r="AU9" s="78">
        <f t="shared" si="6"/>
        <v>6.1540974000000004</v>
      </c>
      <c r="AV9" s="78">
        <f t="shared" si="6"/>
        <v>6.1540974000000004</v>
      </c>
      <c r="AW9" s="78">
        <f t="shared" si="6"/>
        <v>6.1540974000000004</v>
      </c>
      <c r="AX9" s="78">
        <f t="shared" si="6"/>
        <v>6.1540974000000004</v>
      </c>
      <c r="AY9" s="78">
        <f t="shared" si="6"/>
        <v>6.1540974000000004</v>
      </c>
      <c r="AZ9" s="78">
        <f t="shared" si="6"/>
        <v>6.1540974000000004</v>
      </c>
      <c r="BA9" s="78">
        <f t="shared" si="6"/>
        <v>6.1540974000000004</v>
      </c>
      <c r="BB9" s="78">
        <f t="shared" si="6"/>
        <v>6.1540974000000004</v>
      </c>
      <c r="BC9" s="78">
        <f t="shared" si="6"/>
        <v>6.1540974000000004</v>
      </c>
    </row>
    <row r="10" spans="1:16384" s="16" customFormat="1" ht="27" thickBot="1" x14ac:dyDescent="0.3">
      <c r="A10" s="53"/>
      <c r="B10" s="79" t="s">
        <v>484</v>
      </c>
      <c r="C10" s="77"/>
      <c r="D10" s="77"/>
      <c r="E10" s="53" t="s">
        <v>468</v>
      </c>
      <c r="F10" s="80">
        <f t="shared" ref="F10:AK10" si="7">(F56+F57+F58)*Pathway_II_scaling_factor</f>
        <v>24.591896081542622</v>
      </c>
      <c r="G10" s="80">
        <f t="shared" si="7"/>
        <v>2.8539975351558033</v>
      </c>
      <c r="H10" s="80">
        <f t="shared" si="7"/>
        <v>2.8539975351558033</v>
      </c>
      <c r="I10" s="80">
        <f t="shared" si="7"/>
        <v>2.8539975351558033</v>
      </c>
      <c r="J10" s="80">
        <f t="shared" si="7"/>
        <v>2.8539975351558033</v>
      </c>
      <c r="K10" s="80">
        <f t="shared" si="7"/>
        <v>2.8539975351558033</v>
      </c>
      <c r="L10" s="80">
        <f t="shared" si="7"/>
        <v>2.8539975351558033</v>
      </c>
      <c r="M10" s="80">
        <f t="shared" si="7"/>
        <v>2.8539975351558033</v>
      </c>
      <c r="N10" s="80">
        <f t="shared" si="7"/>
        <v>2.8539975351558033</v>
      </c>
      <c r="O10" s="80">
        <f t="shared" si="7"/>
        <v>2.8539975351558033</v>
      </c>
      <c r="P10" s="80">
        <f t="shared" si="7"/>
        <v>2.8539975351558033</v>
      </c>
      <c r="Q10" s="80">
        <f t="shared" si="7"/>
        <v>2.8539975351558033</v>
      </c>
      <c r="R10" s="80">
        <f t="shared" si="7"/>
        <v>2.8539975351558033</v>
      </c>
      <c r="S10" s="80">
        <f t="shared" si="7"/>
        <v>2.8539975351558033</v>
      </c>
      <c r="T10" s="80">
        <f t="shared" si="7"/>
        <v>2.8539975351558033</v>
      </c>
      <c r="U10" s="80">
        <f t="shared" si="7"/>
        <v>2.8539975351558033</v>
      </c>
      <c r="V10" s="80">
        <f t="shared" si="7"/>
        <v>2.8539975351558033</v>
      </c>
      <c r="W10" s="80">
        <f t="shared" si="7"/>
        <v>2.8539975351558033</v>
      </c>
      <c r="X10" s="80">
        <f t="shared" si="7"/>
        <v>2.8539975351558033</v>
      </c>
      <c r="Y10" s="80">
        <f t="shared" si="7"/>
        <v>2.8539975351558033</v>
      </c>
      <c r="Z10" s="80">
        <f t="shared" si="7"/>
        <v>2.8539975351558033</v>
      </c>
      <c r="AA10" s="80">
        <f t="shared" si="7"/>
        <v>2.8539975351558033</v>
      </c>
      <c r="AB10" s="80">
        <f t="shared" si="7"/>
        <v>2.8539975351558033</v>
      </c>
      <c r="AC10" s="80">
        <f t="shared" si="7"/>
        <v>2.8539975351558033</v>
      </c>
      <c r="AD10" s="80">
        <f t="shared" si="7"/>
        <v>2.8539975351558033</v>
      </c>
      <c r="AE10" s="80">
        <f t="shared" si="7"/>
        <v>2.8539975351558033</v>
      </c>
      <c r="AF10" s="80">
        <f t="shared" si="7"/>
        <v>2.8539975351558033</v>
      </c>
      <c r="AG10" s="80">
        <f t="shared" si="7"/>
        <v>2.8539975351558033</v>
      </c>
      <c r="AH10" s="80">
        <f t="shared" si="7"/>
        <v>2.8539975351558033</v>
      </c>
      <c r="AI10" s="80">
        <f t="shared" si="7"/>
        <v>2.8539975351558033</v>
      </c>
      <c r="AJ10" s="80">
        <f t="shared" si="7"/>
        <v>2.8539975351558033</v>
      </c>
      <c r="AK10" s="80">
        <f t="shared" si="7"/>
        <v>2.8539975351558033</v>
      </c>
      <c r="AL10" s="80">
        <f t="shared" ref="AL10:BC10" si="8">(AL56+AL57+AL58)*Pathway_II_scaling_factor</f>
        <v>2.8539975351558033</v>
      </c>
      <c r="AM10" s="80">
        <f t="shared" si="8"/>
        <v>2.8539975351558033</v>
      </c>
      <c r="AN10" s="80">
        <f t="shared" si="8"/>
        <v>2.8539975351558033</v>
      </c>
      <c r="AO10" s="80">
        <f t="shared" si="8"/>
        <v>2.8539975351558033</v>
      </c>
      <c r="AP10" s="80">
        <f t="shared" si="8"/>
        <v>2.8539975351558033</v>
      </c>
      <c r="AQ10" s="80">
        <f t="shared" si="8"/>
        <v>2.8539975351558033</v>
      </c>
      <c r="AR10" s="80">
        <f t="shared" si="8"/>
        <v>2.8539975351558033</v>
      </c>
      <c r="AS10" s="80">
        <f t="shared" si="8"/>
        <v>2.8539975351558033</v>
      </c>
      <c r="AT10" s="80">
        <f t="shared" si="8"/>
        <v>2.8539975351558033</v>
      </c>
      <c r="AU10" s="80">
        <f t="shared" si="8"/>
        <v>2.8539975351558033</v>
      </c>
      <c r="AV10" s="80">
        <f t="shared" si="8"/>
        <v>2.8539975351558033</v>
      </c>
      <c r="AW10" s="80">
        <f t="shared" si="8"/>
        <v>2.8539975351558033</v>
      </c>
      <c r="AX10" s="80">
        <f t="shared" si="8"/>
        <v>2.8539975351558033</v>
      </c>
      <c r="AY10" s="80">
        <f t="shared" si="8"/>
        <v>2.8539975351558033</v>
      </c>
      <c r="AZ10" s="80">
        <f t="shared" si="8"/>
        <v>2.8539975351558033</v>
      </c>
      <c r="BA10" s="80">
        <f t="shared" si="8"/>
        <v>2.8539975351558033</v>
      </c>
      <c r="BB10" s="80">
        <f t="shared" si="8"/>
        <v>2.8539975351558033</v>
      </c>
      <c r="BC10" s="80">
        <f t="shared" si="8"/>
        <v>2.8539975351558033</v>
      </c>
    </row>
    <row r="11" spans="1:16384" s="16" customFormat="1" ht="27" customHeight="1" thickBot="1" x14ac:dyDescent="0.3">
      <c r="A11" s="53" t="s">
        <v>483</v>
      </c>
      <c r="B11" s="79"/>
      <c r="C11" s="77"/>
      <c r="D11" s="77"/>
      <c r="E11" s="53" t="s">
        <v>719</v>
      </c>
      <c r="F11" s="295">
        <f t="shared" ref="F11:AK11" si="9">IF(F40="No",0,(F181)*Pathway_III_scaling_factor)</f>
        <v>0</v>
      </c>
      <c r="G11" s="295">
        <f t="shared" si="9"/>
        <v>0</v>
      </c>
      <c r="H11" s="295">
        <f t="shared" si="9"/>
        <v>0</v>
      </c>
      <c r="I11" s="295">
        <f t="shared" si="9"/>
        <v>0</v>
      </c>
      <c r="J11" s="295">
        <f t="shared" si="9"/>
        <v>0</v>
      </c>
      <c r="K11" s="295">
        <f t="shared" si="9"/>
        <v>0</v>
      </c>
      <c r="L11" s="295">
        <f t="shared" si="9"/>
        <v>0</v>
      </c>
      <c r="M11" s="295">
        <f t="shared" si="9"/>
        <v>0</v>
      </c>
      <c r="N11" s="295">
        <f t="shared" si="9"/>
        <v>0</v>
      </c>
      <c r="O11" s="295">
        <f t="shared" si="9"/>
        <v>0</v>
      </c>
      <c r="P11" s="295">
        <f t="shared" si="9"/>
        <v>0</v>
      </c>
      <c r="Q11" s="295">
        <f t="shared" si="9"/>
        <v>0</v>
      </c>
      <c r="R11" s="295">
        <f t="shared" si="9"/>
        <v>0</v>
      </c>
      <c r="S11" s="295">
        <f t="shared" si="9"/>
        <v>0</v>
      </c>
      <c r="T11" s="295">
        <f t="shared" si="9"/>
        <v>0</v>
      </c>
      <c r="U11" s="295">
        <f t="shared" si="9"/>
        <v>0</v>
      </c>
      <c r="V11" s="295">
        <f t="shared" si="9"/>
        <v>0</v>
      </c>
      <c r="W11" s="295">
        <f t="shared" si="9"/>
        <v>0</v>
      </c>
      <c r="X11" s="295">
        <f t="shared" si="9"/>
        <v>0</v>
      </c>
      <c r="Y11" s="295">
        <f t="shared" si="9"/>
        <v>0</v>
      </c>
      <c r="Z11" s="295">
        <f t="shared" si="9"/>
        <v>0</v>
      </c>
      <c r="AA11" s="295">
        <f t="shared" si="9"/>
        <v>0</v>
      </c>
      <c r="AB11" s="295">
        <f t="shared" si="9"/>
        <v>0</v>
      </c>
      <c r="AC11" s="295">
        <f t="shared" si="9"/>
        <v>0</v>
      </c>
      <c r="AD11" s="295">
        <f t="shared" si="9"/>
        <v>0</v>
      </c>
      <c r="AE11" s="295">
        <f t="shared" si="9"/>
        <v>0</v>
      </c>
      <c r="AF11" s="295">
        <f t="shared" si="9"/>
        <v>0</v>
      </c>
      <c r="AG11" s="295">
        <f t="shared" si="9"/>
        <v>0</v>
      </c>
      <c r="AH11" s="295">
        <f t="shared" si="9"/>
        <v>0</v>
      </c>
      <c r="AI11" s="295">
        <f t="shared" si="9"/>
        <v>0</v>
      </c>
      <c r="AJ11" s="295">
        <f t="shared" si="9"/>
        <v>0</v>
      </c>
      <c r="AK11" s="295">
        <f t="shared" si="9"/>
        <v>0</v>
      </c>
      <c r="AL11" s="295">
        <f t="shared" ref="AL11:BC11" si="10">IF(AL40="No",0,(AL181)*Pathway_III_scaling_factor)</f>
        <v>0</v>
      </c>
      <c r="AM11" s="295">
        <f t="shared" si="10"/>
        <v>0</v>
      </c>
      <c r="AN11" s="295">
        <f t="shared" si="10"/>
        <v>0</v>
      </c>
      <c r="AO11" s="295">
        <f t="shared" si="10"/>
        <v>0</v>
      </c>
      <c r="AP11" s="295">
        <f t="shared" si="10"/>
        <v>0</v>
      </c>
      <c r="AQ11" s="295">
        <f t="shared" si="10"/>
        <v>0</v>
      </c>
      <c r="AR11" s="295">
        <f t="shared" si="10"/>
        <v>0</v>
      </c>
      <c r="AS11" s="295">
        <f t="shared" si="10"/>
        <v>0</v>
      </c>
      <c r="AT11" s="295">
        <f t="shared" si="10"/>
        <v>0</v>
      </c>
      <c r="AU11" s="295">
        <f t="shared" si="10"/>
        <v>0</v>
      </c>
      <c r="AV11" s="295">
        <f t="shared" si="10"/>
        <v>0</v>
      </c>
      <c r="AW11" s="295">
        <f t="shared" si="10"/>
        <v>0</v>
      </c>
      <c r="AX11" s="295">
        <f t="shared" si="10"/>
        <v>0</v>
      </c>
      <c r="AY11" s="295">
        <f t="shared" si="10"/>
        <v>0</v>
      </c>
      <c r="AZ11" s="295">
        <f t="shared" si="10"/>
        <v>0</v>
      </c>
      <c r="BA11" s="295">
        <f t="shared" si="10"/>
        <v>0</v>
      </c>
      <c r="BB11" s="295">
        <f t="shared" si="10"/>
        <v>0</v>
      </c>
      <c r="BC11" s="295">
        <f t="shared" si="10"/>
        <v>0</v>
      </c>
    </row>
    <row r="12" spans="1:16384" s="67" customFormat="1" ht="27" customHeight="1" thickBot="1" x14ac:dyDescent="0.3">
      <c r="A12" s="47">
        <v>1</v>
      </c>
      <c r="B12" s="81" t="s">
        <v>803</v>
      </c>
      <c r="C12" s="82"/>
      <c r="D12" s="77"/>
      <c r="E12" s="48" t="s">
        <v>478</v>
      </c>
      <c r="F12" s="83" t="s">
        <v>61</v>
      </c>
      <c r="G12" s="83" t="s">
        <v>61</v>
      </c>
      <c r="H12" s="83" t="s">
        <v>61</v>
      </c>
      <c r="I12" s="83" t="s">
        <v>61</v>
      </c>
      <c r="J12" s="83" t="s">
        <v>61</v>
      </c>
      <c r="K12" s="83" t="s">
        <v>61</v>
      </c>
      <c r="L12" s="83" t="s">
        <v>61</v>
      </c>
      <c r="M12" s="83" t="s">
        <v>61</v>
      </c>
      <c r="N12" s="83" t="s">
        <v>61</v>
      </c>
      <c r="O12" s="83" t="s">
        <v>61</v>
      </c>
      <c r="P12" s="83" t="s">
        <v>61</v>
      </c>
      <c r="Q12" s="83" t="s">
        <v>61</v>
      </c>
      <c r="R12" s="83" t="s">
        <v>61</v>
      </c>
      <c r="S12" s="83" t="s">
        <v>61</v>
      </c>
      <c r="T12" s="83" t="s">
        <v>61</v>
      </c>
      <c r="U12" s="83" t="s">
        <v>61</v>
      </c>
      <c r="V12" s="83" t="s">
        <v>61</v>
      </c>
      <c r="W12" s="83" t="s">
        <v>61</v>
      </c>
      <c r="X12" s="83" t="s">
        <v>61</v>
      </c>
      <c r="Y12" s="83" t="s">
        <v>61</v>
      </c>
      <c r="Z12" s="83" t="s">
        <v>61</v>
      </c>
      <c r="AA12" s="83" t="s">
        <v>61</v>
      </c>
      <c r="AB12" s="83" t="s">
        <v>61</v>
      </c>
      <c r="AC12" s="83" t="s">
        <v>61</v>
      </c>
      <c r="AD12" s="83" t="s">
        <v>61</v>
      </c>
      <c r="AE12" s="83" t="s">
        <v>61</v>
      </c>
      <c r="AF12" s="83" t="s">
        <v>61</v>
      </c>
      <c r="AG12" s="83" t="s">
        <v>61</v>
      </c>
      <c r="AH12" s="83" t="s">
        <v>61</v>
      </c>
      <c r="AI12" s="83" t="s">
        <v>61</v>
      </c>
      <c r="AJ12" s="83" t="s">
        <v>61</v>
      </c>
      <c r="AK12" s="83" t="s">
        <v>61</v>
      </c>
      <c r="AL12" s="83" t="s">
        <v>61</v>
      </c>
      <c r="AM12" s="83" t="s">
        <v>61</v>
      </c>
      <c r="AN12" s="83" t="s">
        <v>61</v>
      </c>
      <c r="AO12" s="83" t="s">
        <v>61</v>
      </c>
      <c r="AP12" s="83" t="s">
        <v>61</v>
      </c>
      <c r="AQ12" s="83" t="s">
        <v>61</v>
      </c>
      <c r="AR12" s="83" t="s">
        <v>61</v>
      </c>
      <c r="AS12" s="83" t="s">
        <v>61</v>
      </c>
      <c r="AT12" s="83" t="s">
        <v>61</v>
      </c>
      <c r="AU12" s="83" t="s">
        <v>61</v>
      </c>
      <c r="AV12" s="83" t="s">
        <v>61</v>
      </c>
      <c r="AW12" s="83" t="s">
        <v>61</v>
      </c>
      <c r="AX12" s="83" t="s">
        <v>61</v>
      </c>
      <c r="AY12" s="83" t="s">
        <v>61</v>
      </c>
      <c r="AZ12" s="83" t="s">
        <v>61</v>
      </c>
      <c r="BA12" s="83" t="s">
        <v>61</v>
      </c>
      <c r="BB12" s="83" t="s">
        <v>61</v>
      </c>
      <c r="BC12" s="83" t="s">
        <v>61</v>
      </c>
    </row>
    <row r="13" spans="1:16384" s="67" customFormat="1" ht="13.8" thickBot="1" x14ac:dyDescent="0.3">
      <c r="A13" s="47">
        <v>2</v>
      </c>
      <c r="B13" s="84"/>
      <c r="C13" s="84"/>
      <c r="D13" s="77"/>
      <c r="E13" s="48" t="s">
        <v>466</v>
      </c>
      <c r="F13" s="85" t="s">
        <v>57</v>
      </c>
      <c r="G13" s="85" t="s">
        <v>56</v>
      </c>
      <c r="H13" s="85" t="s">
        <v>56</v>
      </c>
      <c r="I13" s="85" t="s">
        <v>56</v>
      </c>
      <c r="J13" s="85" t="s">
        <v>56</v>
      </c>
      <c r="K13" s="85" t="s">
        <v>56</v>
      </c>
      <c r="L13" s="85" t="s">
        <v>56</v>
      </c>
      <c r="M13" s="85" t="s">
        <v>56</v>
      </c>
      <c r="N13" s="85" t="s">
        <v>56</v>
      </c>
      <c r="O13" s="85" t="s">
        <v>56</v>
      </c>
      <c r="P13" s="85" t="s">
        <v>56</v>
      </c>
      <c r="Q13" s="85" t="s">
        <v>56</v>
      </c>
      <c r="R13" s="85" t="s">
        <v>56</v>
      </c>
      <c r="S13" s="85" t="s">
        <v>56</v>
      </c>
      <c r="T13" s="85" t="s">
        <v>56</v>
      </c>
      <c r="U13" s="85" t="s">
        <v>56</v>
      </c>
      <c r="V13" s="85" t="s">
        <v>56</v>
      </c>
      <c r="W13" s="85" t="s">
        <v>56</v>
      </c>
      <c r="X13" s="85" t="s">
        <v>56</v>
      </c>
      <c r="Y13" s="85" t="s">
        <v>56</v>
      </c>
      <c r="Z13" s="85" t="s">
        <v>56</v>
      </c>
      <c r="AA13" s="85" t="s">
        <v>56</v>
      </c>
      <c r="AB13" s="85" t="s">
        <v>56</v>
      </c>
      <c r="AC13" s="85" t="s">
        <v>56</v>
      </c>
      <c r="AD13" s="85" t="s">
        <v>56</v>
      </c>
      <c r="AE13" s="85" t="s">
        <v>56</v>
      </c>
      <c r="AF13" s="85" t="s">
        <v>56</v>
      </c>
      <c r="AG13" s="85" t="s">
        <v>56</v>
      </c>
      <c r="AH13" s="85" t="s">
        <v>56</v>
      </c>
      <c r="AI13" s="85" t="s">
        <v>56</v>
      </c>
      <c r="AJ13" s="85" t="s">
        <v>56</v>
      </c>
      <c r="AK13" s="85" t="s">
        <v>56</v>
      </c>
      <c r="AL13" s="85" t="s">
        <v>56</v>
      </c>
      <c r="AM13" s="85" t="s">
        <v>56</v>
      </c>
      <c r="AN13" s="85" t="s">
        <v>56</v>
      </c>
      <c r="AO13" s="85" t="s">
        <v>56</v>
      </c>
      <c r="AP13" s="85" t="s">
        <v>56</v>
      </c>
      <c r="AQ13" s="85" t="s">
        <v>56</v>
      </c>
      <c r="AR13" s="85" t="s">
        <v>56</v>
      </c>
      <c r="AS13" s="85" t="s">
        <v>56</v>
      </c>
      <c r="AT13" s="85" t="s">
        <v>56</v>
      </c>
      <c r="AU13" s="85" t="s">
        <v>56</v>
      </c>
      <c r="AV13" s="85" t="s">
        <v>56</v>
      </c>
      <c r="AW13" s="85" t="s">
        <v>56</v>
      </c>
      <c r="AX13" s="85" t="s">
        <v>56</v>
      </c>
      <c r="AY13" s="85" t="s">
        <v>56</v>
      </c>
      <c r="AZ13" s="85" t="s">
        <v>56</v>
      </c>
      <c r="BA13" s="85" t="s">
        <v>56</v>
      </c>
      <c r="BB13" s="85" t="s">
        <v>56</v>
      </c>
      <c r="BC13" s="85" t="s">
        <v>56</v>
      </c>
    </row>
    <row r="14" spans="1:16384" s="67" customFormat="1" ht="13.8" thickBot="1" x14ac:dyDescent="0.3">
      <c r="A14" s="50">
        <v>3</v>
      </c>
      <c r="B14" s="84"/>
      <c r="C14" s="77"/>
      <c r="D14" s="77"/>
      <c r="E14" s="51" t="s">
        <v>461</v>
      </c>
      <c r="F14" s="86">
        <v>5</v>
      </c>
      <c r="G14" s="86">
        <v>0.5</v>
      </c>
      <c r="H14" s="86">
        <v>0.5</v>
      </c>
      <c r="I14" s="86">
        <v>0.5</v>
      </c>
      <c r="J14" s="86">
        <v>0.5</v>
      </c>
      <c r="K14" s="86">
        <v>0.5</v>
      </c>
      <c r="L14" s="86">
        <v>0.5</v>
      </c>
      <c r="M14" s="86">
        <v>0.5</v>
      </c>
      <c r="N14" s="86">
        <v>0.5</v>
      </c>
      <c r="O14" s="86">
        <v>0.5</v>
      </c>
      <c r="P14" s="86">
        <v>0.5</v>
      </c>
      <c r="Q14" s="86">
        <v>0.5</v>
      </c>
      <c r="R14" s="86">
        <v>0.5</v>
      </c>
      <c r="S14" s="86">
        <v>0.5</v>
      </c>
      <c r="T14" s="86">
        <v>0.5</v>
      </c>
      <c r="U14" s="86">
        <v>0.5</v>
      </c>
      <c r="V14" s="86">
        <v>0.5</v>
      </c>
      <c r="W14" s="86">
        <v>0.5</v>
      </c>
      <c r="X14" s="86">
        <v>0.5</v>
      </c>
      <c r="Y14" s="86">
        <v>0.5</v>
      </c>
      <c r="Z14" s="86">
        <v>0.5</v>
      </c>
      <c r="AA14" s="86">
        <v>0.5</v>
      </c>
      <c r="AB14" s="86">
        <v>0.5</v>
      </c>
      <c r="AC14" s="86">
        <v>0.5</v>
      </c>
      <c r="AD14" s="86">
        <v>0.5</v>
      </c>
      <c r="AE14" s="86">
        <v>0.5</v>
      </c>
      <c r="AF14" s="86">
        <v>0.5</v>
      </c>
      <c r="AG14" s="86">
        <v>0.5</v>
      </c>
      <c r="AH14" s="86">
        <v>0.5</v>
      </c>
      <c r="AI14" s="86">
        <v>0.5</v>
      </c>
      <c r="AJ14" s="86">
        <v>0.5</v>
      </c>
      <c r="AK14" s="86">
        <v>0.5</v>
      </c>
      <c r="AL14" s="86">
        <v>0.5</v>
      </c>
      <c r="AM14" s="86">
        <v>0.5</v>
      </c>
      <c r="AN14" s="86">
        <v>0.5</v>
      </c>
      <c r="AO14" s="86">
        <v>0.5</v>
      </c>
      <c r="AP14" s="86">
        <v>0.5</v>
      </c>
      <c r="AQ14" s="86">
        <v>0.5</v>
      </c>
      <c r="AR14" s="86">
        <v>0.5</v>
      </c>
      <c r="AS14" s="86">
        <v>0.5</v>
      </c>
      <c r="AT14" s="86">
        <v>0.5</v>
      </c>
      <c r="AU14" s="86">
        <v>0.5</v>
      </c>
      <c r="AV14" s="86">
        <v>0.5</v>
      </c>
      <c r="AW14" s="86">
        <v>0.5</v>
      </c>
      <c r="AX14" s="86">
        <v>0.5</v>
      </c>
      <c r="AY14" s="86">
        <v>0.5</v>
      </c>
      <c r="AZ14" s="86">
        <v>0.5</v>
      </c>
      <c r="BA14" s="86">
        <v>0.5</v>
      </c>
      <c r="BB14" s="86">
        <v>0.5</v>
      </c>
      <c r="BC14" s="86">
        <v>0.5</v>
      </c>
    </row>
    <row r="15" spans="1:16384" s="67" customFormat="1" ht="13.8" thickBot="1" x14ac:dyDescent="0.3">
      <c r="A15" s="50">
        <v>4</v>
      </c>
      <c r="B15" s="87"/>
      <c r="C15" s="77"/>
      <c r="D15" s="77"/>
      <c r="E15" s="51" t="s">
        <v>462</v>
      </c>
      <c r="F15" s="86">
        <v>0</v>
      </c>
      <c r="G15" s="86">
        <v>0</v>
      </c>
      <c r="H15" s="86">
        <v>0</v>
      </c>
      <c r="I15" s="86">
        <v>0</v>
      </c>
      <c r="J15" s="86">
        <v>0</v>
      </c>
      <c r="K15" s="86">
        <v>0</v>
      </c>
      <c r="L15" s="86">
        <v>0</v>
      </c>
      <c r="M15" s="86">
        <v>0</v>
      </c>
      <c r="N15" s="86">
        <v>0</v>
      </c>
      <c r="O15" s="86">
        <v>0</v>
      </c>
      <c r="P15" s="86">
        <v>0</v>
      </c>
      <c r="Q15" s="86">
        <v>0</v>
      </c>
      <c r="R15" s="86">
        <v>0</v>
      </c>
      <c r="S15" s="86">
        <v>0</v>
      </c>
      <c r="T15" s="86">
        <v>0</v>
      </c>
      <c r="U15" s="86">
        <v>0</v>
      </c>
      <c r="V15" s="86">
        <v>0</v>
      </c>
      <c r="W15" s="86">
        <v>0</v>
      </c>
      <c r="X15" s="86">
        <v>0</v>
      </c>
      <c r="Y15" s="86">
        <v>0</v>
      </c>
      <c r="Z15" s="86">
        <v>0</v>
      </c>
      <c r="AA15" s="86">
        <v>0</v>
      </c>
      <c r="AB15" s="86">
        <v>0</v>
      </c>
      <c r="AC15" s="86">
        <v>0</v>
      </c>
      <c r="AD15" s="86">
        <v>0</v>
      </c>
      <c r="AE15" s="86">
        <v>0</v>
      </c>
      <c r="AF15" s="86">
        <v>0</v>
      </c>
      <c r="AG15" s="86">
        <v>0</v>
      </c>
      <c r="AH15" s="86">
        <v>0</v>
      </c>
      <c r="AI15" s="86">
        <v>0</v>
      </c>
      <c r="AJ15" s="86">
        <v>0</v>
      </c>
      <c r="AK15" s="86">
        <v>0</v>
      </c>
      <c r="AL15" s="86">
        <v>0</v>
      </c>
      <c r="AM15" s="86">
        <v>0</v>
      </c>
      <c r="AN15" s="86">
        <v>0</v>
      </c>
      <c r="AO15" s="86">
        <v>0</v>
      </c>
      <c r="AP15" s="86">
        <v>0</v>
      </c>
      <c r="AQ15" s="86">
        <v>0</v>
      </c>
      <c r="AR15" s="86">
        <v>0</v>
      </c>
      <c r="AS15" s="86">
        <v>0</v>
      </c>
      <c r="AT15" s="86">
        <v>0</v>
      </c>
      <c r="AU15" s="86">
        <v>0</v>
      </c>
      <c r="AV15" s="86">
        <v>0</v>
      </c>
      <c r="AW15" s="86">
        <v>0</v>
      </c>
      <c r="AX15" s="86">
        <v>0</v>
      </c>
      <c r="AY15" s="86">
        <v>0</v>
      </c>
      <c r="AZ15" s="86">
        <v>0</v>
      </c>
      <c r="BA15" s="86">
        <v>0</v>
      </c>
      <c r="BB15" s="86">
        <v>0</v>
      </c>
      <c r="BC15" s="86">
        <v>0</v>
      </c>
    </row>
    <row r="16" spans="1:16384" s="67" customFormat="1" ht="13.5" customHeight="1" thickBot="1" x14ac:dyDescent="0.3">
      <c r="A16" s="53">
        <v>5</v>
      </c>
      <c r="B16" s="84"/>
      <c r="C16" s="77"/>
      <c r="D16" s="77"/>
      <c r="E16" s="54" t="s">
        <v>134</v>
      </c>
      <c r="F16" s="173">
        <v>50</v>
      </c>
      <c r="G16" s="173">
        <v>0</v>
      </c>
      <c r="H16" s="173">
        <v>0</v>
      </c>
      <c r="I16" s="173">
        <v>0</v>
      </c>
      <c r="J16" s="173">
        <v>0</v>
      </c>
      <c r="K16" s="173">
        <v>0</v>
      </c>
      <c r="L16" s="173">
        <v>0</v>
      </c>
      <c r="M16" s="173">
        <v>0</v>
      </c>
      <c r="N16" s="173">
        <v>0</v>
      </c>
      <c r="O16" s="173">
        <v>0</v>
      </c>
      <c r="P16" s="173">
        <v>0</v>
      </c>
      <c r="Q16" s="173">
        <v>0</v>
      </c>
      <c r="R16" s="173">
        <v>0</v>
      </c>
      <c r="S16" s="173">
        <v>0</v>
      </c>
      <c r="T16" s="173">
        <v>0</v>
      </c>
      <c r="U16" s="173">
        <v>0</v>
      </c>
      <c r="V16" s="173">
        <v>0</v>
      </c>
      <c r="W16" s="173">
        <v>0</v>
      </c>
      <c r="X16" s="173">
        <v>0</v>
      </c>
      <c r="Y16" s="173">
        <v>0</v>
      </c>
      <c r="Z16" s="173">
        <v>0</v>
      </c>
      <c r="AA16" s="173">
        <v>0</v>
      </c>
      <c r="AB16" s="173">
        <v>0</v>
      </c>
      <c r="AC16" s="173">
        <v>0</v>
      </c>
      <c r="AD16" s="173">
        <v>0</v>
      </c>
      <c r="AE16" s="173">
        <v>0</v>
      </c>
      <c r="AF16" s="173">
        <v>0</v>
      </c>
      <c r="AG16" s="173">
        <v>0</v>
      </c>
      <c r="AH16" s="173">
        <v>0</v>
      </c>
      <c r="AI16" s="173">
        <v>0</v>
      </c>
      <c r="AJ16" s="173">
        <v>0</v>
      </c>
      <c r="AK16" s="173">
        <v>0</v>
      </c>
      <c r="AL16" s="173">
        <v>0</v>
      </c>
      <c r="AM16" s="173">
        <v>0</v>
      </c>
      <c r="AN16" s="173">
        <v>0</v>
      </c>
      <c r="AO16" s="173">
        <v>0</v>
      </c>
      <c r="AP16" s="173">
        <v>0</v>
      </c>
      <c r="AQ16" s="173">
        <v>0</v>
      </c>
      <c r="AR16" s="173">
        <v>0</v>
      </c>
      <c r="AS16" s="173">
        <v>0</v>
      </c>
      <c r="AT16" s="173">
        <v>0</v>
      </c>
      <c r="AU16" s="173">
        <v>0</v>
      </c>
      <c r="AV16" s="173">
        <v>0</v>
      </c>
      <c r="AW16" s="173">
        <v>0</v>
      </c>
      <c r="AX16" s="173">
        <v>0</v>
      </c>
      <c r="AY16" s="173">
        <v>0</v>
      </c>
      <c r="AZ16" s="173">
        <v>0</v>
      </c>
      <c r="BA16" s="173">
        <v>0</v>
      </c>
      <c r="BB16" s="173">
        <v>0</v>
      </c>
      <c r="BC16" s="173">
        <v>0</v>
      </c>
    </row>
    <row r="17" spans="1:55" s="67" customFormat="1" ht="13.5" customHeight="1" thickBot="1" x14ac:dyDescent="0.3">
      <c r="A17" s="53">
        <v>6</v>
      </c>
      <c r="B17" s="84"/>
      <c r="C17" s="77"/>
      <c r="D17" s="77"/>
      <c r="E17" s="54" t="s">
        <v>135</v>
      </c>
      <c r="F17" s="89" t="s">
        <v>513</v>
      </c>
      <c r="G17" s="89" t="s">
        <v>485</v>
      </c>
      <c r="H17" s="89" t="s">
        <v>485</v>
      </c>
      <c r="I17" s="89" t="s">
        <v>485</v>
      </c>
      <c r="J17" s="89" t="s">
        <v>485</v>
      </c>
      <c r="K17" s="89" t="s">
        <v>485</v>
      </c>
      <c r="L17" s="89" t="s">
        <v>485</v>
      </c>
      <c r="M17" s="89" t="s">
        <v>485</v>
      </c>
      <c r="N17" s="89" t="s">
        <v>485</v>
      </c>
      <c r="O17" s="89" t="s">
        <v>485</v>
      </c>
      <c r="P17" s="89" t="s">
        <v>485</v>
      </c>
      <c r="Q17" s="89" t="s">
        <v>485</v>
      </c>
      <c r="R17" s="89" t="s">
        <v>485</v>
      </c>
      <c r="S17" s="89" t="s">
        <v>485</v>
      </c>
      <c r="T17" s="89" t="s">
        <v>485</v>
      </c>
      <c r="U17" s="89" t="s">
        <v>485</v>
      </c>
      <c r="V17" s="89" t="s">
        <v>485</v>
      </c>
      <c r="W17" s="89" t="s">
        <v>485</v>
      </c>
      <c r="X17" s="89" t="s">
        <v>485</v>
      </c>
      <c r="Y17" s="89" t="s">
        <v>485</v>
      </c>
      <c r="Z17" s="89" t="s">
        <v>485</v>
      </c>
      <c r="AA17" s="89" t="s">
        <v>485</v>
      </c>
      <c r="AB17" s="89" t="s">
        <v>485</v>
      </c>
      <c r="AC17" s="89" t="s">
        <v>485</v>
      </c>
      <c r="AD17" s="89" t="s">
        <v>485</v>
      </c>
      <c r="AE17" s="89" t="s">
        <v>485</v>
      </c>
      <c r="AF17" s="89" t="s">
        <v>485</v>
      </c>
      <c r="AG17" s="89" t="s">
        <v>485</v>
      </c>
      <c r="AH17" s="89" t="s">
        <v>485</v>
      </c>
      <c r="AI17" s="89" t="s">
        <v>485</v>
      </c>
      <c r="AJ17" s="89" t="s">
        <v>485</v>
      </c>
      <c r="AK17" s="89" t="s">
        <v>485</v>
      </c>
      <c r="AL17" s="89" t="s">
        <v>485</v>
      </c>
      <c r="AM17" s="89" t="s">
        <v>485</v>
      </c>
      <c r="AN17" s="89" t="s">
        <v>485</v>
      </c>
      <c r="AO17" s="89" t="s">
        <v>485</v>
      </c>
      <c r="AP17" s="89" t="s">
        <v>485</v>
      </c>
      <c r="AQ17" s="89" t="s">
        <v>485</v>
      </c>
      <c r="AR17" s="89" t="s">
        <v>485</v>
      </c>
      <c r="AS17" s="89" t="s">
        <v>485</v>
      </c>
      <c r="AT17" s="89" t="s">
        <v>485</v>
      </c>
      <c r="AU17" s="89" t="s">
        <v>485</v>
      </c>
      <c r="AV17" s="89" t="s">
        <v>485</v>
      </c>
      <c r="AW17" s="89" t="s">
        <v>485</v>
      </c>
      <c r="AX17" s="89" t="s">
        <v>485</v>
      </c>
      <c r="AY17" s="89" t="s">
        <v>485</v>
      </c>
      <c r="AZ17" s="89" t="s">
        <v>485</v>
      </c>
      <c r="BA17" s="89" t="s">
        <v>485</v>
      </c>
      <c r="BB17" s="89" t="s">
        <v>485</v>
      </c>
      <c r="BC17" s="89" t="s">
        <v>485</v>
      </c>
    </row>
    <row r="18" spans="1:55" s="67" customFormat="1" ht="13.5" customHeight="1" thickBot="1" x14ac:dyDescent="0.3">
      <c r="A18" s="53">
        <v>7</v>
      </c>
      <c r="B18" s="77" t="s">
        <v>486</v>
      </c>
      <c r="C18" s="77"/>
      <c r="D18" s="77"/>
      <c r="E18" s="54" t="s">
        <v>136</v>
      </c>
      <c r="F18" s="334" t="s">
        <v>521</v>
      </c>
      <c r="G18" s="88" t="s">
        <v>485</v>
      </c>
      <c r="H18" s="88" t="s">
        <v>485</v>
      </c>
      <c r="I18" s="88" t="s">
        <v>485</v>
      </c>
      <c r="J18" s="88" t="s">
        <v>485</v>
      </c>
      <c r="K18" s="88" t="s">
        <v>485</v>
      </c>
      <c r="L18" s="88" t="s">
        <v>485</v>
      </c>
      <c r="M18" s="88" t="s">
        <v>485</v>
      </c>
      <c r="N18" s="88" t="s">
        <v>485</v>
      </c>
      <c r="O18" s="88" t="s">
        <v>485</v>
      </c>
      <c r="P18" s="88" t="s">
        <v>485</v>
      </c>
      <c r="Q18" s="88" t="s">
        <v>485</v>
      </c>
      <c r="R18" s="88" t="s">
        <v>485</v>
      </c>
      <c r="S18" s="88" t="s">
        <v>485</v>
      </c>
      <c r="T18" s="88" t="s">
        <v>485</v>
      </c>
      <c r="U18" s="88" t="s">
        <v>485</v>
      </c>
      <c r="V18" s="88" t="s">
        <v>485</v>
      </c>
      <c r="W18" s="88" t="s">
        <v>485</v>
      </c>
      <c r="X18" s="88" t="s">
        <v>485</v>
      </c>
      <c r="Y18" s="88" t="s">
        <v>485</v>
      </c>
      <c r="Z18" s="88" t="s">
        <v>485</v>
      </c>
      <c r="AA18" s="88" t="s">
        <v>485</v>
      </c>
      <c r="AB18" s="88" t="s">
        <v>485</v>
      </c>
      <c r="AC18" s="88" t="s">
        <v>485</v>
      </c>
      <c r="AD18" s="88" t="s">
        <v>485</v>
      </c>
      <c r="AE18" s="88" t="s">
        <v>485</v>
      </c>
      <c r="AF18" s="88" t="s">
        <v>485</v>
      </c>
      <c r="AG18" s="88" t="s">
        <v>485</v>
      </c>
      <c r="AH18" s="88" t="s">
        <v>485</v>
      </c>
      <c r="AI18" s="88" t="s">
        <v>485</v>
      </c>
      <c r="AJ18" s="88" t="s">
        <v>485</v>
      </c>
      <c r="AK18" s="88" t="s">
        <v>485</v>
      </c>
      <c r="AL18" s="88" t="s">
        <v>485</v>
      </c>
      <c r="AM18" s="88" t="s">
        <v>485</v>
      </c>
      <c r="AN18" s="88" t="s">
        <v>485</v>
      </c>
      <c r="AO18" s="88" t="s">
        <v>485</v>
      </c>
      <c r="AP18" s="88" t="s">
        <v>485</v>
      </c>
      <c r="AQ18" s="88" t="s">
        <v>485</v>
      </c>
      <c r="AR18" s="88" t="s">
        <v>485</v>
      </c>
      <c r="AS18" s="88" t="s">
        <v>485</v>
      </c>
      <c r="AT18" s="88" t="s">
        <v>485</v>
      </c>
      <c r="AU18" s="88" t="s">
        <v>485</v>
      </c>
      <c r="AV18" s="88" t="s">
        <v>485</v>
      </c>
      <c r="AW18" s="88" t="s">
        <v>485</v>
      </c>
      <c r="AX18" s="88" t="s">
        <v>485</v>
      </c>
      <c r="AY18" s="88" t="s">
        <v>485</v>
      </c>
      <c r="AZ18" s="88" t="s">
        <v>485</v>
      </c>
      <c r="BA18" s="88" t="s">
        <v>485</v>
      </c>
      <c r="BB18" s="88" t="s">
        <v>485</v>
      </c>
      <c r="BC18" s="88" t="s">
        <v>485</v>
      </c>
    </row>
    <row r="19" spans="1:55" s="67" customFormat="1" ht="13.5" customHeight="1" thickBot="1" x14ac:dyDescent="0.3">
      <c r="A19" s="53">
        <v>8</v>
      </c>
      <c r="B19" s="77" t="s">
        <v>47</v>
      </c>
      <c r="C19" s="77">
        <v>0</v>
      </c>
      <c r="D19" s="77"/>
      <c r="E19" s="54" t="s">
        <v>137</v>
      </c>
      <c r="F19" s="88" t="s">
        <v>708</v>
      </c>
      <c r="G19" s="88" t="s">
        <v>485</v>
      </c>
      <c r="H19" s="88" t="s">
        <v>485</v>
      </c>
      <c r="I19" s="88" t="s">
        <v>485</v>
      </c>
      <c r="J19" s="88" t="s">
        <v>485</v>
      </c>
      <c r="K19" s="88" t="s">
        <v>485</v>
      </c>
      <c r="L19" s="88" t="s">
        <v>485</v>
      </c>
      <c r="M19" s="88" t="s">
        <v>485</v>
      </c>
      <c r="N19" s="88" t="s">
        <v>485</v>
      </c>
      <c r="O19" s="88" t="s">
        <v>485</v>
      </c>
      <c r="P19" s="88" t="s">
        <v>485</v>
      </c>
      <c r="Q19" s="88" t="s">
        <v>485</v>
      </c>
      <c r="R19" s="88" t="s">
        <v>485</v>
      </c>
      <c r="S19" s="88" t="s">
        <v>485</v>
      </c>
      <c r="T19" s="88" t="s">
        <v>485</v>
      </c>
      <c r="U19" s="88" t="s">
        <v>485</v>
      </c>
      <c r="V19" s="88" t="s">
        <v>485</v>
      </c>
      <c r="W19" s="88" t="s">
        <v>485</v>
      </c>
      <c r="X19" s="88" t="s">
        <v>485</v>
      </c>
      <c r="Y19" s="88" t="s">
        <v>485</v>
      </c>
      <c r="Z19" s="88" t="s">
        <v>485</v>
      </c>
      <c r="AA19" s="88" t="s">
        <v>485</v>
      </c>
      <c r="AB19" s="88" t="s">
        <v>485</v>
      </c>
      <c r="AC19" s="88" t="s">
        <v>485</v>
      </c>
      <c r="AD19" s="88" t="s">
        <v>485</v>
      </c>
      <c r="AE19" s="88" t="s">
        <v>485</v>
      </c>
      <c r="AF19" s="88" t="s">
        <v>485</v>
      </c>
      <c r="AG19" s="88" t="s">
        <v>485</v>
      </c>
      <c r="AH19" s="88" t="s">
        <v>485</v>
      </c>
      <c r="AI19" s="88" t="s">
        <v>485</v>
      </c>
      <c r="AJ19" s="88" t="s">
        <v>485</v>
      </c>
      <c r="AK19" s="88" t="s">
        <v>485</v>
      </c>
      <c r="AL19" s="88" t="s">
        <v>485</v>
      </c>
      <c r="AM19" s="88" t="s">
        <v>485</v>
      </c>
      <c r="AN19" s="88" t="s">
        <v>485</v>
      </c>
      <c r="AO19" s="88" t="s">
        <v>485</v>
      </c>
      <c r="AP19" s="88" t="s">
        <v>485</v>
      </c>
      <c r="AQ19" s="88" t="s">
        <v>485</v>
      </c>
      <c r="AR19" s="88" t="s">
        <v>485</v>
      </c>
      <c r="AS19" s="88" t="s">
        <v>485</v>
      </c>
      <c r="AT19" s="88" t="s">
        <v>485</v>
      </c>
      <c r="AU19" s="88" t="s">
        <v>485</v>
      </c>
      <c r="AV19" s="88" t="s">
        <v>485</v>
      </c>
      <c r="AW19" s="88" t="s">
        <v>485</v>
      </c>
      <c r="AX19" s="88" t="s">
        <v>485</v>
      </c>
      <c r="AY19" s="88" t="s">
        <v>485</v>
      </c>
      <c r="AZ19" s="88" t="s">
        <v>485</v>
      </c>
      <c r="BA19" s="88" t="s">
        <v>485</v>
      </c>
      <c r="BB19" s="88" t="s">
        <v>485</v>
      </c>
      <c r="BC19" s="88" t="s">
        <v>485</v>
      </c>
    </row>
    <row r="20" spans="1:55" s="67" customFormat="1" ht="13.8" thickBot="1" x14ac:dyDescent="0.3">
      <c r="A20" s="53">
        <v>9</v>
      </c>
      <c r="B20" s="77" t="s">
        <v>48</v>
      </c>
      <c r="C20" s="77">
        <v>30</v>
      </c>
      <c r="E20" s="54" t="s">
        <v>801</v>
      </c>
      <c r="F20" s="88" t="s">
        <v>488</v>
      </c>
      <c r="G20" s="88" t="s">
        <v>488</v>
      </c>
      <c r="H20" s="88" t="s">
        <v>488</v>
      </c>
      <c r="I20" s="88" t="s">
        <v>488</v>
      </c>
      <c r="J20" s="88" t="s">
        <v>488</v>
      </c>
      <c r="K20" s="88" t="s">
        <v>488</v>
      </c>
      <c r="L20" s="88" t="s">
        <v>488</v>
      </c>
      <c r="M20" s="88" t="s">
        <v>488</v>
      </c>
      <c r="N20" s="88" t="s">
        <v>488</v>
      </c>
      <c r="O20" s="88" t="s">
        <v>488</v>
      </c>
      <c r="P20" s="88" t="s">
        <v>488</v>
      </c>
      <c r="Q20" s="88" t="s">
        <v>488</v>
      </c>
      <c r="R20" s="88" t="s">
        <v>488</v>
      </c>
      <c r="S20" s="88" t="s">
        <v>488</v>
      </c>
      <c r="T20" s="88" t="s">
        <v>488</v>
      </c>
      <c r="U20" s="88" t="s">
        <v>488</v>
      </c>
      <c r="V20" s="88" t="s">
        <v>488</v>
      </c>
      <c r="W20" s="88" t="s">
        <v>488</v>
      </c>
      <c r="X20" s="88" t="s">
        <v>488</v>
      </c>
      <c r="Y20" s="88" t="s">
        <v>488</v>
      </c>
      <c r="Z20" s="88" t="s">
        <v>488</v>
      </c>
      <c r="AA20" s="88" t="s">
        <v>488</v>
      </c>
      <c r="AB20" s="88" t="s">
        <v>488</v>
      </c>
      <c r="AC20" s="88" t="s">
        <v>488</v>
      </c>
      <c r="AD20" s="88" t="s">
        <v>488</v>
      </c>
      <c r="AE20" s="88" t="s">
        <v>488</v>
      </c>
      <c r="AF20" s="88" t="s">
        <v>488</v>
      </c>
      <c r="AG20" s="88" t="s">
        <v>488</v>
      </c>
      <c r="AH20" s="88" t="s">
        <v>488</v>
      </c>
      <c r="AI20" s="88" t="s">
        <v>488</v>
      </c>
      <c r="AJ20" s="88" t="s">
        <v>488</v>
      </c>
      <c r="AK20" s="88" t="s">
        <v>488</v>
      </c>
      <c r="AL20" s="88" t="s">
        <v>488</v>
      </c>
      <c r="AM20" s="88" t="s">
        <v>488</v>
      </c>
      <c r="AN20" s="88" t="s">
        <v>488</v>
      </c>
      <c r="AO20" s="88" t="s">
        <v>488</v>
      </c>
      <c r="AP20" s="88" t="s">
        <v>488</v>
      </c>
      <c r="AQ20" s="88" t="s">
        <v>488</v>
      </c>
      <c r="AR20" s="88" t="s">
        <v>488</v>
      </c>
      <c r="AS20" s="88" t="s">
        <v>488</v>
      </c>
      <c r="AT20" s="88" t="s">
        <v>488</v>
      </c>
      <c r="AU20" s="88" t="s">
        <v>488</v>
      </c>
      <c r="AV20" s="88" t="s">
        <v>488</v>
      </c>
      <c r="AW20" s="88" t="s">
        <v>488</v>
      </c>
      <c r="AX20" s="88" t="s">
        <v>488</v>
      </c>
      <c r="AY20" s="88" t="s">
        <v>488</v>
      </c>
      <c r="AZ20" s="88" t="s">
        <v>488</v>
      </c>
      <c r="BA20" s="88" t="s">
        <v>488</v>
      </c>
      <c r="BB20" s="88" t="s">
        <v>488</v>
      </c>
      <c r="BC20" s="88" t="s">
        <v>488</v>
      </c>
    </row>
    <row r="21" spans="1:55" s="67" customFormat="1" ht="13.5" customHeight="1" thickBot="1" x14ac:dyDescent="0.3">
      <c r="A21" s="47">
        <v>10</v>
      </c>
      <c r="B21" s="77" t="s">
        <v>49</v>
      </c>
      <c r="C21" s="77">
        <v>60</v>
      </c>
      <c r="D21" s="77"/>
      <c r="E21" s="48" t="s">
        <v>138</v>
      </c>
      <c r="F21" s="90">
        <v>0</v>
      </c>
      <c r="G21" s="90">
        <v>0</v>
      </c>
      <c r="H21" s="90">
        <v>0</v>
      </c>
      <c r="I21" s="90">
        <v>0</v>
      </c>
      <c r="J21" s="90">
        <v>0</v>
      </c>
      <c r="K21" s="90">
        <v>0</v>
      </c>
      <c r="L21" s="90">
        <v>0</v>
      </c>
      <c r="M21" s="90">
        <v>0</v>
      </c>
      <c r="N21" s="90">
        <v>0</v>
      </c>
      <c r="O21" s="90">
        <v>0</v>
      </c>
      <c r="P21" s="90">
        <v>0</v>
      </c>
      <c r="Q21" s="90">
        <v>0</v>
      </c>
      <c r="R21" s="90">
        <v>0</v>
      </c>
      <c r="S21" s="90">
        <v>0</v>
      </c>
      <c r="T21" s="90">
        <v>0</v>
      </c>
      <c r="U21" s="90">
        <v>0</v>
      </c>
      <c r="V21" s="90">
        <v>0</v>
      </c>
      <c r="W21" s="90">
        <v>0</v>
      </c>
      <c r="X21" s="90">
        <v>0</v>
      </c>
      <c r="Y21" s="90">
        <v>0</v>
      </c>
      <c r="Z21" s="90">
        <v>0</v>
      </c>
      <c r="AA21" s="90">
        <v>0</v>
      </c>
      <c r="AB21" s="90">
        <v>0</v>
      </c>
      <c r="AC21" s="90">
        <v>0</v>
      </c>
      <c r="AD21" s="90">
        <v>0</v>
      </c>
      <c r="AE21" s="90">
        <v>0</v>
      </c>
      <c r="AF21" s="90">
        <v>0</v>
      </c>
      <c r="AG21" s="90">
        <v>0</v>
      </c>
      <c r="AH21" s="90">
        <v>0</v>
      </c>
      <c r="AI21" s="90">
        <v>0</v>
      </c>
      <c r="AJ21" s="90">
        <v>0</v>
      </c>
      <c r="AK21" s="90">
        <v>0</v>
      </c>
      <c r="AL21" s="90">
        <v>0</v>
      </c>
      <c r="AM21" s="90">
        <v>0</v>
      </c>
      <c r="AN21" s="90">
        <v>0</v>
      </c>
      <c r="AO21" s="90">
        <v>0</v>
      </c>
      <c r="AP21" s="90">
        <v>0</v>
      </c>
      <c r="AQ21" s="90">
        <v>0</v>
      </c>
      <c r="AR21" s="90">
        <v>0</v>
      </c>
      <c r="AS21" s="90">
        <v>0</v>
      </c>
      <c r="AT21" s="90">
        <v>0</v>
      </c>
      <c r="AU21" s="90">
        <v>0</v>
      </c>
      <c r="AV21" s="90">
        <v>0</v>
      </c>
      <c r="AW21" s="90">
        <v>0</v>
      </c>
      <c r="AX21" s="90">
        <v>0</v>
      </c>
      <c r="AY21" s="90">
        <v>0</v>
      </c>
      <c r="AZ21" s="90">
        <v>0</v>
      </c>
      <c r="BA21" s="90">
        <v>0</v>
      </c>
      <c r="BB21" s="90">
        <v>0</v>
      </c>
      <c r="BC21" s="90">
        <v>0</v>
      </c>
    </row>
    <row r="22" spans="1:55" s="67" customFormat="1" ht="13.5" customHeight="1" thickBot="1" x14ac:dyDescent="0.3">
      <c r="A22" s="47">
        <v>11</v>
      </c>
      <c r="B22" s="77" t="s">
        <v>50</v>
      </c>
      <c r="C22" s="77">
        <v>100</v>
      </c>
      <c r="D22" s="77"/>
      <c r="E22" s="48" t="s">
        <v>139</v>
      </c>
      <c r="F22" s="90" t="s">
        <v>485</v>
      </c>
      <c r="G22" s="90" t="s">
        <v>485</v>
      </c>
      <c r="H22" s="90" t="s">
        <v>485</v>
      </c>
      <c r="I22" s="90" t="s">
        <v>485</v>
      </c>
      <c r="J22" s="90" t="s">
        <v>485</v>
      </c>
      <c r="K22" s="90" t="s">
        <v>485</v>
      </c>
      <c r="L22" s="90" t="s">
        <v>485</v>
      </c>
      <c r="M22" s="90" t="s">
        <v>485</v>
      </c>
      <c r="N22" s="90" t="s">
        <v>485</v>
      </c>
      <c r="O22" s="90" t="s">
        <v>485</v>
      </c>
      <c r="P22" s="90" t="s">
        <v>485</v>
      </c>
      <c r="Q22" s="90" t="s">
        <v>485</v>
      </c>
      <c r="R22" s="90" t="s">
        <v>485</v>
      </c>
      <c r="S22" s="90" t="s">
        <v>485</v>
      </c>
      <c r="T22" s="90" t="s">
        <v>485</v>
      </c>
      <c r="U22" s="90" t="s">
        <v>485</v>
      </c>
      <c r="V22" s="90" t="s">
        <v>485</v>
      </c>
      <c r="W22" s="90" t="s">
        <v>485</v>
      </c>
      <c r="X22" s="90" t="s">
        <v>485</v>
      </c>
      <c r="Y22" s="90" t="s">
        <v>485</v>
      </c>
      <c r="Z22" s="90" t="s">
        <v>485</v>
      </c>
      <c r="AA22" s="90" t="s">
        <v>485</v>
      </c>
      <c r="AB22" s="90" t="s">
        <v>485</v>
      </c>
      <c r="AC22" s="90" t="s">
        <v>485</v>
      </c>
      <c r="AD22" s="90" t="s">
        <v>485</v>
      </c>
      <c r="AE22" s="90" t="s">
        <v>485</v>
      </c>
      <c r="AF22" s="90" t="s">
        <v>485</v>
      </c>
      <c r="AG22" s="90" t="s">
        <v>485</v>
      </c>
      <c r="AH22" s="90" t="s">
        <v>485</v>
      </c>
      <c r="AI22" s="90" t="s">
        <v>485</v>
      </c>
      <c r="AJ22" s="90" t="s">
        <v>485</v>
      </c>
      <c r="AK22" s="90" t="s">
        <v>485</v>
      </c>
      <c r="AL22" s="90" t="s">
        <v>485</v>
      </c>
      <c r="AM22" s="90" t="s">
        <v>485</v>
      </c>
      <c r="AN22" s="90" t="s">
        <v>485</v>
      </c>
      <c r="AO22" s="90" t="s">
        <v>485</v>
      </c>
      <c r="AP22" s="90" t="s">
        <v>485</v>
      </c>
      <c r="AQ22" s="90" t="s">
        <v>485</v>
      </c>
      <c r="AR22" s="90" t="s">
        <v>485</v>
      </c>
      <c r="AS22" s="90" t="s">
        <v>485</v>
      </c>
      <c r="AT22" s="90" t="s">
        <v>485</v>
      </c>
      <c r="AU22" s="90" t="s">
        <v>485</v>
      </c>
      <c r="AV22" s="90" t="s">
        <v>485</v>
      </c>
      <c r="AW22" s="90" t="s">
        <v>485</v>
      </c>
      <c r="AX22" s="90" t="s">
        <v>485</v>
      </c>
      <c r="AY22" s="90" t="s">
        <v>485</v>
      </c>
      <c r="AZ22" s="90" t="s">
        <v>485</v>
      </c>
      <c r="BA22" s="90" t="s">
        <v>485</v>
      </c>
      <c r="BB22" s="90" t="s">
        <v>485</v>
      </c>
      <c r="BC22" s="90" t="s">
        <v>485</v>
      </c>
    </row>
    <row r="23" spans="1:55" s="67" customFormat="1" ht="13.5" customHeight="1" thickBot="1" x14ac:dyDescent="0.3">
      <c r="A23" s="47">
        <v>12</v>
      </c>
      <c r="B23" s="84"/>
      <c r="D23" s="77"/>
      <c r="E23" s="48" t="s">
        <v>140</v>
      </c>
      <c r="F23" s="90" t="s">
        <v>485</v>
      </c>
      <c r="G23" s="90" t="s">
        <v>485</v>
      </c>
      <c r="H23" s="90" t="s">
        <v>485</v>
      </c>
      <c r="I23" s="90" t="s">
        <v>485</v>
      </c>
      <c r="J23" s="90" t="s">
        <v>485</v>
      </c>
      <c r="K23" s="90" t="s">
        <v>485</v>
      </c>
      <c r="L23" s="90" t="s">
        <v>485</v>
      </c>
      <c r="M23" s="90" t="s">
        <v>485</v>
      </c>
      <c r="N23" s="90" t="s">
        <v>485</v>
      </c>
      <c r="O23" s="90" t="s">
        <v>485</v>
      </c>
      <c r="P23" s="90" t="s">
        <v>485</v>
      </c>
      <c r="Q23" s="90" t="s">
        <v>485</v>
      </c>
      <c r="R23" s="90" t="s">
        <v>485</v>
      </c>
      <c r="S23" s="90" t="s">
        <v>485</v>
      </c>
      <c r="T23" s="90" t="s">
        <v>485</v>
      </c>
      <c r="U23" s="90" t="s">
        <v>485</v>
      </c>
      <c r="V23" s="90" t="s">
        <v>485</v>
      </c>
      <c r="W23" s="90" t="s">
        <v>485</v>
      </c>
      <c r="X23" s="90" t="s">
        <v>485</v>
      </c>
      <c r="Y23" s="90" t="s">
        <v>485</v>
      </c>
      <c r="Z23" s="90" t="s">
        <v>485</v>
      </c>
      <c r="AA23" s="90" t="s">
        <v>485</v>
      </c>
      <c r="AB23" s="90" t="s">
        <v>485</v>
      </c>
      <c r="AC23" s="90" t="s">
        <v>485</v>
      </c>
      <c r="AD23" s="90" t="s">
        <v>485</v>
      </c>
      <c r="AE23" s="90" t="s">
        <v>485</v>
      </c>
      <c r="AF23" s="90" t="s">
        <v>485</v>
      </c>
      <c r="AG23" s="90" t="s">
        <v>485</v>
      </c>
      <c r="AH23" s="90" t="s">
        <v>485</v>
      </c>
      <c r="AI23" s="90" t="s">
        <v>485</v>
      </c>
      <c r="AJ23" s="90" t="s">
        <v>485</v>
      </c>
      <c r="AK23" s="90" t="s">
        <v>485</v>
      </c>
      <c r="AL23" s="90" t="s">
        <v>485</v>
      </c>
      <c r="AM23" s="90" t="s">
        <v>485</v>
      </c>
      <c r="AN23" s="90" t="s">
        <v>485</v>
      </c>
      <c r="AO23" s="90" t="s">
        <v>485</v>
      </c>
      <c r="AP23" s="90" t="s">
        <v>485</v>
      </c>
      <c r="AQ23" s="90" t="s">
        <v>485</v>
      </c>
      <c r="AR23" s="90" t="s">
        <v>485</v>
      </c>
      <c r="AS23" s="90" t="s">
        <v>485</v>
      </c>
      <c r="AT23" s="90" t="s">
        <v>485</v>
      </c>
      <c r="AU23" s="90" t="s">
        <v>485</v>
      </c>
      <c r="AV23" s="90" t="s">
        <v>485</v>
      </c>
      <c r="AW23" s="90" t="s">
        <v>485</v>
      </c>
      <c r="AX23" s="90" t="s">
        <v>485</v>
      </c>
      <c r="AY23" s="90" t="s">
        <v>485</v>
      </c>
      <c r="AZ23" s="90" t="s">
        <v>485</v>
      </c>
      <c r="BA23" s="90" t="s">
        <v>485</v>
      </c>
      <c r="BB23" s="90" t="s">
        <v>485</v>
      </c>
      <c r="BC23" s="90" t="s">
        <v>485</v>
      </c>
    </row>
    <row r="24" spans="1:55" s="67" customFormat="1" ht="13.5" customHeight="1" thickBot="1" x14ac:dyDescent="0.3">
      <c r="A24" s="47">
        <v>13</v>
      </c>
      <c r="B24" s="84"/>
      <c r="E24" s="48" t="s">
        <v>141</v>
      </c>
      <c r="F24" s="90" t="s">
        <v>485</v>
      </c>
      <c r="G24" s="90" t="s">
        <v>485</v>
      </c>
      <c r="H24" s="90" t="s">
        <v>485</v>
      </c>
      <c r="I24" s="90" t="s">
        <v>485</v>
      </c>
      <c r="J24" s="90" t="s">
        <v>485</v>
      </c>
      <c r="K24" s="90" t="s">
        <v>485</v>
      </c>
      <c r="L24" s="90" t="s">
        <v>485</v>
      </c>
      <c r="M24" s="90" t="s">
        <v>485</v>
      </c>
      <c r="N24" s="90" t="s">
        <v>485</v>
      </c>
      <c r="O24" s="90" t="s">
        <v>485</v>
      </c>
      <c r="P24" s="90" t="s">
        <v>485</v>
      </c>
      <c r="Q24" s="90" t="s">
        <v>485</v>
      </c>
      <c r="R24" s="90" t="s">
        <v>485</v>
      </c>
      <c r="S24" s="90" t="s">
        <v>485</v>
      </c>
      <c r="T24" s="90" t="s">
        <v>485</v>
      </c>
      <c r="U24" s="90" t="s">
        <v>485</v>
      </c>
      <c r="V24" s="90" t="s">
        <v>485</v>
      </c>
      <c r="W24" s="90" t="s">
        <v>485</v>
      </c>
      <c r="X24" s="90" t="s">
        <v>485</v>
      </c>
      <c r="Y24" s="90" t="s">
        <v>485</v>
      </c>
      <c r="Z24" s="90" t="s">
        <v>485</v>
      </c>
      <c r="AA24" s="90" t="s">
        <v>485</v>
      </c>
      <c r="AB24" s="90" t="s">
        <v>485</v>
      </c>
      <c r="AC24" s="90" t="s">
        <v>485</v>
      </c>
      <c r="AD24" s="90" t="s">
        <v>485</v>
      </c>
      <c r="AE24" s="90" t="s">
        <v>485</v>
      </c>
      <c r="AF24" s="90" t="s">
        <v>485</v>
      </c>
      <c r="AG24" s="90" t="s">
        <v>485</v>
      </c>
      <c r="AH24" s="90" t="s">
        <v>485</v>
      </c>
      <c r="AI24" s="90" t="s">
        <v>485</v>
      </c>
      <c r="AJ24" s="90" t="s">
        <v>485</v>
      </c>
      <c r="AK24" s="90" t="s">
        <v>485</v>
      </c>
      <c r="AL24" s="90" t="s">
        <v>485</v>
      </c>
      <c r="AM24" s="90" t="s">
        <v>485</v>
      </c>
      <c r="AN24" s="90" t="s">
        <v>485</v>
      </c>
      <c r="AO24" s="90" t="s">
        <v>485</v>
      </c>
      <c r="AP24" s="90" t="s">
        <v>485</v>
      </c>
      <c r="AQ24" s="90" t="s">
        <v>485</v>
      </c>
      <c r="AR24" s="90" t="s">
        <v>485</v>
      </c>
      <c r="AS24" s="90" t="s">
        <v>485</v>
      </c>
      <c r="AT24" s="90" t="s">
        <v>485</v>
      </c>
      <c r="AU24" s="90" t="s">
        <v>485</v>
      </c>
      <c r="AV24" s="90" t="s">
        <v>485</v>
      </c>
      <c r="AW24" s="90" t="s">
        <v>485</v>
      </c>
      <c r="AX24" s="90" t="s">
        <v>485</v>
      </c>
      <c r="AY24" s="90" t="s">
        <v>485</v>
      </c>
      <c r="AZ24" s="90" t="s">
        <v>485</v>
      </c>
      <c r="BA24" s="90" t="s">
        <v>485</v>
      </c>
      <c r="BB24" s="90" t="s">
        <v>485</v>
      </c>
      <c r="BC24" s="90" t="s">
        <v>485</v>
      </c>
    </row>
    <row r="25" spans="1:55" s="67" customFormat="1" ht="13.8" thickBot="1" x14ac:dyDescent="0.3">
      <c r="A25" s="47">
        <v>14</v>
      </c>
      <c r="B25" s="84"/>
      <c r="E25" s="48" t="s">
        <v>802</v>
      </c>
      <c r="F25" s="90" t="s">
        <v>488</v>
      </c>
      <c r="G25" s="90" t="s">
        <v>488</v>
      </c>
      <c r="H25" s="90" t="s">
        <v>488</v>
      </c>
      <c r="I25" s="90" t="s">
        <v>488</v>
      </c>
      <c r="J25" s="90" t="s">
        <v>488</v>
      </c>
      <c r="K25" s="90" t="s">
        <v>488</v>
      </c>
      <c r="L25" s="90" t="s">
        <v>488</v>
      </c>
      <c r="M25" s="90" t="s">
        <v>488</v>
      </c>
      <c r="N25" s="90" t="s">
        <v>488</v>
      </c>
      <c r="O25" s="90" t="s">
        <v>488</v>
      </c>
      <c r="P25" s="90" t="s">
        <v>488</v>
      </c>
      <c r="Q25" s="90" t="s">
        <v>488</v>
      </c>
      <c r="R25" s="90" t="s">
        <v>488</v>
      </c>
      <c r="S25" s="90" t="s">
        <v>488</v>
      </c>
      <c r="T25" s="90" t="s">
        <v>488</v>
      </c>
      <c r="U25" s="90" t="s">
        <v>488</v>
      </c>
      <c r="V25" s="90" t="s">
        <v>488</v>
      </c>
      <c r="W25" s="90" t="s">
        <v>488</v>
      </c>
      <c r="X25" s="90" t="s">
        <v>488</v>
      </c>
      <c r="Y25" s="90" t="s">
        <v>488</v>
      </c>
      <c r="Z25" s="90" t="s">
        <v>488</v>
      </c>
      <c r="AA25" s="90" t="s">
        <v>488</v>
      </c>
      <c r="AB25" s="90" t="s">
        <v>488</v>
      </c>
      <c r="AC25" s="90" t="s">
        <v>488</v>
      </c>
      <c r="AD25" s="90" t="s">
        <v>488</v>
      </c>
      <c r="AE25" s="90" t="s">
        <v>488</v>
      </c>
      <c r="AF25" s="90" t="s">
        <v>488</v>
      </c>
      <c r="AG25" s="90" t="s">
        <v>488</v>
      </c>
      <c r="AH25" s="90" t="s">
        <v>488</v>
      </c>
      <c r="AI25" s="90" t="s">
        <v>488</v>
      </c>
      <c r="AJ25" s="90" t="s">
        <v>488</v>
      </c>
      <c r="AK25" s="90" t="s">
        <v>488</v>
      </c>
      <c r="AL25" s="90" t="s">
        <v>488</v>
      </c>
      <c r="AM25" s="90" t="s">
        <v>488</v>
      </c>
      <c r="AN25" s="90" t="s">
        <v>488</v>
      </c>
      <c r="AO25" s="90" t="s">
        <v>488</v>
      </c>
      <c r="AP25" s="90" t="s">
        <v>488</v>
      </c>
      <c r="AQ25" s="90" t="s">
        <v>488</v>
      </c>
      <c r="AR25" s="90" t="s">
        <v>488</v>
      </c>
      <c r="AS25" s="90" t="s">
        <v>488</v>
      </c>
      <c r="AT25" s="90" t="s">
        <v>488</v>
      </c>
      <c r="AU25" s="90" t="s">
        <v>488</v>
      </c>
      <c r="AV25" s="90" t="s">
        <v>488</v>
      </c>
      <c r="AW25" s="90" t="s">
        <v>488</v>
      </c>
      <c r="AX25" s="90" t="s">
        <v>488</v>
      </c>
      <c r="AY25" s="90" t="s">
        <v>488</v>
      </c>
      <c r="AZ25" s="90" t="s">
        <v>488</v>
      </c>
      <c r="BA25" s="90" t="s">
        <v>488</v>
      </c>
      <c r="BB25" s="90" t="s">
        <v>488</v>
      </c>
      <c r="BC25" s="90" t="s">
        <v>488</v>
      </c>
    </row>
    <row r="26" spans="1:55" s="67" customFormat="1" ht="13.5" customHeight="1" thickBot="1" x14ac:dyDescent="0.3">
      <c r="A26" s="225">
        <v>15</v>
      </c>
      <c r="B26" s="84"/>
      <c r="E26" s="223" t="s">
        <v>702</v>
      </c>
      <c r="F26" s="224">
        <v>0</v>
      </c>
      <c r="G26" s="224">
        <v>0</v>
      </c>
      <c r="H26" s="224">
        <v>0</v>
      </c>
      <c r="I26" s="224">
        <v>0</v>
      </c>
      <c r="J26" s="224">
        <v>0</v>
      </c>
      <c r="K26" s="224">
        <v>0</v>
      </c>
      <c r="L26" s="224">
        <v>0</v>
      </c>
      <c r="M26" s="224">
        <v>0</v>
      </c>
      <c r="N26" s="224">
        <v>0</v>
      </c>
      <c r="O26" s="224">
        <v>0</v>
      </c>
      <c r="P26" s="224">
        <v>0</v>
      </c>
      <c r="Q26" s="224">
        <v>0</v>
      </c>
      <c r="R26" s="224">
        <v>0</v>
      </c>
      <c r="S26" s="224">
        <v>0</v>
      </c>
      <c r="T26" s="224">
        <v>0</v>
      </c>
      <c r="U26" s="224">
        <v>0</v>
      </c>
      <c r="V26" s="224">
        <v>0</v>
      </c>
      <c r="W26" s="224">
        <v>0</v>
      </c>
      <c r="X26" s="224">
        <v>0</v>
      </c>
      <c r="Y26" s="224">
        <v>0</v>
      </c>
      <c r="Z26" s="224">
        <v>0</v>
      </c>
      <c r="AA26" s="224">
        <v>0</v>
      </c>
      <c r="AB26" s="224">
        <v>0</v>
      </c>
      <c r="AC26" s="224">
        <v>0</v>
      </c>
      <c r="AD26" s="224">
        <v>0</v>
      </c>
      <c r="AE26" s="224">
        <v>0</v>
      </c>
      <c r="AF26" s="224">
        <v>0</v>
      </c>
      <c r="AG26" s="224">
        <v>0</v>
      </c>
      <c r="AH26" s="224">
        <v>0</v>
      </c>
      <c r="AI26" s="224">
        <v>0</v>
      </c>
      <c r="AJ26" s="224">
        <v>0</v>
      </c>
      <c r="AK26" s="224">
        <v>0</v>
      </c>
      <c r="AL26" s="224">
        <v>0</v>
      </c>
      <c r="AM26" s="224">
        <v>0</v>
      </c>
      <c r="AN26" s="224">
        <v>0</v>
      </c>
      <c r="AO26" s="224">
        <v>0</v>
      </c>
      <c r="AP26" s="224">
        <v>0</v>
      </c>
      <c r="AQ26" s="224">
        <v>0</v>
      </c>
      <c r="AR26" s="224">
        <v>0</v>
      </c>
      <c r="AS26" s="224">
        <v>0</v>
      </c>
      <c r="AT26" s="224">
        <v>0</v>
      </c>
      <c r="AU26" s="224">
        <v>0</v>
      </c>
      <c r="AV26" s="224">
        <v>0</v>
      </c>
      <c r="AW26" s="224">
        <v>0</v>
      </c>
      <c r="AX26" s="224">
        <v>0</v>
      </c>
      <c r="AY26" s="224">
        <v>0</v>
      </c>
      <c r="AZ26" s="224">
        <v>0</v>
      </c>
      <c r="BA26" s="224">
        <v>0</v>
      </c>
      <c r="BB26" s="224">
        <v>0</v>
      </c>
      <c r="BC26" s="224">
        <v>0</v>
      </c>
    </row>
    <row r="27" spans="1:55" s="67" customFormat="1" ht="13.5" customHeight="1" thickBot="1" x14ac:dyDescent="0.3">
      <c r="A27" s="225">
        <v>16</v>
      </c>
      <c r="B27" s="84"/>
      <c r="E27" s="223" t="s">
        <v>703</v>
      </c>
      <c r="F27" s="224" t="s">
        <v>485</v>
      </c>
      <c r="G27" s="224" t="s">
        <v>485</v>
      </c>
      <c r="H27" s="224" t="s">
        <v>485</v>
      </c>
      <c r="I27" s="224" t="s">
        <v>485</v>
      </c>
      <c r="J27" s="224" t="s">
        <v>485</v>
      </c>
      <c r="K27" s="224" t="s">
        <v>485</v>
      </c>
      <c r="L27" s="224" t="s">
        <v>485</v>
      </c>
      <c r="M27" s="224" t="s">
        <v>485</v>
      </c>
      <c r="N27" s="224" t="s">
        <v>485</v>
      </c>
      <c r="O27" s="224" t="s">
        <v>485</v>
      </c>
      <c r="P27" s="224" t="s">
        <v>485</v>
      </c>
      <c r="Q27" s="224" t="s">
        <v>485</v>
      </c>
      <c r="R27" s="224" t="s">
        <v>485</v>
      </c>
      <c r="S27" s="224" t="s">
        <v>485</v>
      </c>
      <c r="T27" s="224" t="s">
        <v>485</v>
      </c>
      <c r="U27" s="224" t="s">
        <v>485</v>
      </c>
      <c r="V27" s="224" t="s">
        <v>485</v>
      </c>
      <c r="W27" s="224" t="s">
        <v>485</v>
      </c>
      <c r="X27" s="224" t="s">
        <v>485</v>
      </c>
      <c r="Y27" s="224" t="s">
        <v>485</v>
      </c>
      <c r="Z27" s="224" t="s">
        <v>485</v>
      </c>
      <c r="AA27" s="224" t="s">
        <v>485</v>
      </c>
      <c r="AB27" s="224" t="s">
        <v>485</v>
      </c>
      <c r="AC27" s="224" t="s">
        <v>485</v>
      </c>
      <c r="AD27" s="224" t="s">
        <v>485</v>
      </c>
      <c r="AE27" s="224" t="s">
        <v>485</v>
      </c>
      <c r="AF27" s="224" t="s">
        <v>485</v>
      </c>
      <c r="AG27" s="224" t="s">
        <v>485</v>
      </c>
      <c r="AH27" s="224" t="s">
        <v>485</v>
      </c>
      <c r="AI27" s="224" t="s">
        <v>485</v>
      </c>
      <c r="AJ27" s="224" t="s">
        <v>485</v>
      </c>
      <c r="AK27" s="224" t="s">
        <v>485</v>
      </c>
      <c r="AL27" s="224" t="s">
        <v>485</v>
      </c>
      <c r="AM27" s="224" t="s">
        <v>485</v>
      </c>
      <c r="AN27" s="224" t="s">
        <v>485</v>
      </c>
      <c r="AO27" s="224" t="s">
        <v>485</v>
      </c>
      <c r="AP27" s="224" t="s">
        <v>485</v>
      </c>
      <c r="AQ27" s="224" t="s">
        <v>485</v>
      </c>
      <c r="AR27" s="224" t="s">
        <v>485</v>
      </c>
      <c r="AS27" s="224" t="s">
        <v>485</v>
      </c>
      <c r="AT27" s="224" t="s">
        <v>485</v>
      </c>
      <c r="AU27" s="224" t="s">
        <v>485</v>
      </c>
      <c r="AV27" s="224" t="s">
        <v>485</v>
      </c>
      <c r="AW27" s="224" t="s">
        <v>485</v>
      </c>
      <c r="AX27" s="224" t="s">
        <v>485</v>
      </c>
      <c r="AY27" s="224" t="s">
        <v>485</v>
      </c>
      <c r="AZ27" s="224" t="s">
        <v>485</v>
      </c>
      <c r="BA27" s="224" t="s">
        <v>485</v>
      </c>
      <c r="BB27" s="224" t="s">
        <v>485</v>
      </c>
      <c r="BC27" s="224" t="s">
        <v>485</v>
      </c>
    </row>
    <row r="28" spans="1:55" s="67" customFormat="1" ht="13.5" customHeight="1" thickBot="1" x14ac:dyDescent="0.3">
      <c r="A28" s="225">
        <v>17</v>
      </c>
      <c r="B28" s="84"/>
      <c r="E28" s="223" t="s">
        <v>704</v>
      </c>
      <c r="F28" s="224" t="s">
        <v>485</v>
      </c>
      <c r="G28" s="224" t="s">
        <v>485</v>
      </c>
      <c r="H28" s="224" t="s">
        <v>485</v>
      </c>
      <c r="I28" s="224" t="s">
        <v>485</v>
      </c>
      <c r="J28" s="224" t="s">
        <v>485</v>
      </c>
      <c r="K28" s="224" t="s">
        <v>485</v>
      </c>
      <c r="L28" s="224" t="s">
        <v>485</v>
      </c>
      <c r="M28" s="224" t="s">
        <v>485</v>
      </c>
      <c r="N28" s="224" t="s">
        <v>485</v>
      </c>
      <c r="O28" s="224" t="s">
        <v>485</v>
      </c>
      <c r="P28" s="224" t="s">
        <v>485</v>
      </c>
      <c r="Q28" s="224" t="s">
        <v>485</v>
      </c>
      <c r="R28" s="224" t="s">
        <v>485</v>
      </c>
      <c r="S28" s="224" t="s">
        <v>485</v>
      </c>
      <c r="T28" s="224" t="s">
        <v>485</v>
      </c>
      <c r="U28" s="224" t="s">
        <v>485</v>
      </c>
      <c r="V28" s="224" t="s">
        <v>485</v>
      </c>
      <c r="W28" s="224" t="s">
        <v>485</v>
      </c>
      <c r="X28" s="224" t="s">
        <v>485</v>
      </c>
      <c r="Y28" s="224" t="s">
        <v>485</v>
      </c>
      <c r="Z28" s="224" t="s">
        <v>485</v>
      </c>
      <c r="AA28" s="224" t="s">
        <v>485</v>
      </c>
      <c r="AB28" s="224" t="s">
        <v>485</v>
      </c>
      <c r="AC28" s="224" t="s">
        <v>485</v>
      </c>
      <c r="AD28" s="224" t="s">
        <v>485</v>
      </c>
      <c r="AE28" s="224" t="s">
        <v>485</v>
      </c>
      <c r="AF28" s="224" t="s">
        <v>485</v>
      </c>
      <c r="AG28" s="224" t="s">
        <v>485</v>
      </c>
      <c r="AH28" s="224" t="s">
        <v>485</v>
      </c>
      <c r="AI28" s="224" t="s">
        <v>485</v>
      </c>
      <c r="AJ28" s="224" t="s">
        <v>485</v>
      </c>
      <c r="AK28" s="224" t="s">
        <v>485</v>
      </c>
      <c r="AL28" s="224" t="s">
        <v>485</v>
      </c>
      <c r="AM28" s="224" t="s">
        <v>485</v>
      </c>
      <c r="AN28" s="224" t="s">
        <v>485</v>
      </c>
      <c r="AO28" s="224" t="s">
        <v>485</v>
      </c>
      <c r="AP28" s="224" t="s">
        <v>485</v>
      </c>
      <c r="AQ28" s="224" t="s">
        <v>485</v>
      </c>
      <c r="AR28" s="224" t="s">
        <v>485</v>
      </c>
      <c r="AS28" s="224" t="s">
        <v>485</v>
      </c>
      <c r="AT28" s="224" t="s">
        <v>485</v>
      </c>
      <c r="AU28" s="224" t="s">
        <v>485</v>
      </c>
      <c r="AV28" s="224" t="s">
        <v>485</v>
      </c>
      <c r="AW28" s="224" t="s">
        <v>485</v>
      </c>
      <c r="AX28" s="224" t="s">
        <v>485</v>
      </c>
      <c r="AY28" s="224" t="s">
        <v>485</v>
      </c>
      <c r="AZ28" s="224" t="s">
        <v>485</v>
      </c>
      <c r="BA28" s="224" t="s">
        <v>485</v>
      </c>
      <c r="BB28" s="224" t="s">
        <v>485</v>
      </c>
      <c r="BC28" s="224" t="s">
        <v>485</v>
      </c>
    </row>
    <row r="29" spans="1:55" s="67" customFormat="1" ht="13.5" customHeight="1" thickBot="1" x14ac:dyDescent="0.3">
      <c r="A29" s="225">
        <v>18</v>
      </c>
      <c r="B29" s="84"/>
      <c r="E29" s="223" t="s">
        <v>705</v>
      </c>
      <c r="F29" s="224" t="s">
        <v>485</v>
      </c>
      <c r="G29" s="224" t="s">
        <v>485</v>
      </c>
      <c r="H29" s="224" t="s">
        <v>485</v>
      </c>
      <c r="I29" s="224" t="s">
        <v>485</v>
      </c>
      <c r="J29" s="224" t="s">
        <v>485</v>
      </c>
      <c r="K29" s="224" t="s">
        <v>485</v>
      </c>
      <c r="L29" s="224" t="s">
        <v>485</v>
      </c>
      <c r="M29" s="224" t="s">
        <v>485</v>
      </c>
      <c r="N29" s="224" t="s">
        <v>485</v>
      </c>
      <c r="O29" s="224" t="s">
        <v>485</v>
      </c>
      <c r="P29" s="224" t="s">
        <v>485</v>
      </c>
      <c r="Q29" s="224" t="s">
        <v>485</v>
      </c>
      <c r="R29" s="224" t="s">
        <v>485</v>
      </c>
      <c r="S29" s="224" t="s">
        <v>485</v>
      </c>
      <c r="T29" s="224" t="s">
        <v>485</v>
      </c>
      <c r="U29" s="224" t="s">
        <v>485</v>
      </c>
      <c r="V29" s="224" t="s">
        <v>485</v>
      </c>
      <c r="W29" s="224" t="s">
        <v>485</v>
      </c>
      <c r="X29" s="224" t="s">
        <v>485</v>
      </c>
      <c r="Y29" s="224" t="s">
        <v>485</v>
      </c>
      <c r="Z29" s="224" t="s">
        <v>485</v>
      </c>
      <c r="AA29" s="224" t="s">
        <v>485</v>
      </c>
      <c r="AB29" s="224" t="s">
        <v>485</v>
      </c>
      <c r="AC29" s="224" t="s">
        <v>485</v>
      </c>
      <c r="AD29" s="224" t="s">
        <v>485</v>
      </c>
      <c r="AE29" s="224" t="s">
        <v>485</v>
      </c>
      <c r="AF29" s="224" t="s">
        <v>485</v>
      </c>
      <c r="AG29" s="224" t="s">
        <v>485</v>
      </c>
      <c r="AH29" s="224" t="s">
        <v>485</v>
      </c>
      <c r="AI29" s="224" t="s">
        <v>485</v>
      </c>
      <c r="AJ29" s="224" t="s">
        <v>485</v>
      </c>
      <c r="AK29" s="224" t="s">
        <v>485</v>
      </c>
      <c r="AL29" s="224" t="s">
        <v>485</v>
      </c>
      <c r="AM29" s="224" t="s">
        <v>485</v>
      </c>
      <c r="AN29" s="224" t="s">
        <v>485</v>
      </c>
      <c r="AO29" s="224" t="s">
        <v>485</v>
      </c>
      <c r="AP29" s="224" t="s">
        <v>485</v>
      </c>
      <c r="AQ29" s="224" t="s">
        <v>485</v>
      </c>
      <c r="AR29" s="224" t="s">
        <v>485</v>
      </c>
      <c r="AS29" s="224" t="s">
        <v>485</v>
      </c>
      <c r="AT29" s="224" t="s">
        <v>485</v>
      </c>
      <c r="AU29" s="224" t="s">
        <v>485</v>
      </c>
      <c r="AV29" s="224" t="s">
        <v>485</v>
      </c>
      <c r="AW29" s="224" t="s">
        <v>485</v>
      </c>
      <c r="AX29" s="224" t="s">
        <v>485</v>
      </c>
      <c r="AY29" s="224" t="s">
        <v>485</v>
      </c>
      <c r="AZ29" s="224" t="s">
        <v>485</v>
      </c>
      <c r="BA29" s="224" t="s">
        <v>485</v>
      </c>
      <c r="BB29" s="224" t="s">
        <v>485</v>
      </c>
      <c r="BC29" s="224" t="s">
        <v>485</v>
      </c>
    </row>
    <row r="30" spans="1:55" s="67" customFormat="1" ht="13.8" thickBot="1" x14ac:dyDescent="0.3">
      <c r="A30" s="225">
        <v>19</v>
      </c>
      <c r="B30" s="84"/>
      <c r="E30" s="223" t="s">
        <v>800</v>
      </c>
      <c r="F30" s="224" t="s">
        <v>488</v>
      </c>
      <c r="G30" s="224" t="s">
        <v>488</v>
      </c>
      <c r="H30" s="224" t="s">
        <v>488</v>
      </c>
      <c r="I30" s="224" t="s">
        <v>488</v>
      </c>
      <c r="J30" s="224" t="s">
        <v>488</v>
      </c>
      <c r="K30" s="224" t="s">
        <v>488</v>
      </c>
      <c r="L30" s="224" t="s">
        <v>488</v>
      </c>
      <c r="M30" s="224" t="s">
        <v>488</v>
      </c>
      <c r="N30" s="224" t="s">
        <v>488</v>
      </c>
      <c r="O30" s="224" t="s">
        <v>488</v>
      </c>
      <c r="P30" s="224" t="s">
        <v>488</v>
      </c>
      <c r="Q30" s="224" t="s">
        <v>488</v>
      </c>
      <c r="R30" s="224" t="s">
        <v>488</v>
      </c>
      <c r="S30" s="224" t="s">
        <v>488</v>
      </c>
      <c r="T30" s="224" t="s">
        <v>488</v>
      </c>
      <c r="U30" s="224" t="s">
        <v>488</v>
      </c>
      <c r="V30" s="224" t="s">
        <v>488</v>
      </c>
      <c r="W30" s="224" t="s">
        <v>488</v>
      </c>
      <c r="X30" s="224" t="s">
        <v>488</v>
      </c>
      <c r="Y30" s="224" t="s">
        <v>488</v>
      </c>
      <c r="Z30" s="224" t="s">
        <v>488</v>
      </c>
      <c r="AA30" s="224" t="s">
        <v>488</v>
      </c>
      <c r="AB30" s="224" t="s">
        <v>488</v>
      </c>
      <c r="AC30" s="224" t="s">
        <v>488</v>
      </c>
      <c r="AD30" s="224" t="s">
        <v>488</v>
      </c>
      <c r="AE30" s="224" t="s">
        <v>488</v>
      </c>
      <c r="AF30" s="224" t="s">
        <v>488</v>
      </c>
      <c r="AG30" s="224" t="s">
        <v>488</v>
      </c>
      <c r="AH30" s="224" t="s">
        <v>488</v>
      </c>
      <c r="AI30" s="224" t="s">
        <v>488</v>
      </c>
      <c r="AJ30" s="224" t="s">
        <v>488</v>
      </c>
      <c r="AK30" s="224" t="s">
        <v>488</v>
      </c>
      <c r="AL30" s="224" t="s">
        <v>488</v>
      </c>
      <c r="AM30" s="224" t="s">
        <v>488</v>
      </c>
      <c r="AN30" s="224" t="s">
        <v>488</v>
      </c>
      <c r="AO30" s="224" t="s">
        <v>488</v>
      </c>
      <c r="AP30" s="224" t="s">
        <v>488</v>
      </c>
      <c r="AQ30" s="224" t="s">
        <v>488</v>
      </c>
      <c r="AR30" s="224" t="s">
        <v>488</v>
      </c>
      <c r="AS30" s="224" t="s">
        <v>488</v>
      </c>
      <c r="AT30" s="224" t="s">
        <v>488</v>
      </c>
      <c r="AU30" s="224" t="s">
        <v>488</v>
      </c>
      <c r="AV30" s="224" t="s">
        <v>488</v>
      </c>
      <c r="AW30" s="224" t="s">
        <v>488</v>
      </c>
      <c r="AX30" s="224" t="s">
        <v>488</v>
      </c>
      <c r="AY30" s="224" t="s">
        <v>488</v>
      </c>
      <c r="AZ30" s="224" t="s">
        <v>488</v>
      </c>
      <c r="BA30" s="224" t="s">
        <v>488</v>
      </c>
      <c r="BB30" s="224" t="s">
        <v>488</v>
      </c>
      <c r="BC30" s="224" t="s">
        <v>488</v>
      </c>
    </row>
    <row r="31" spans="1:55" s="67" customFormat="1" ht="13.8" thickBot="1" x14ac:dyDescent="0.3">
      <c r="A31" s="56">
        <v>20</v>
      </c>
      <c r="B31" s="94" t="s">
        <v>489</v>
      </c>
      <c r="E31" s="57" t="s">
        <v>463</v>
      </c>
      <c r="F31" s="93">
        <v>0</v>
      </c>
      <c r="G31" s="93">
        <v>0</v>
      </c>
      <c r="H31" s="93">
        <v>0</v>
      </c>
      <c r="I31" s="93">
        <v>0</v>
      </c>
      <c r="J31" s="93">
        <v>0</v>
      </c>
      <c r="K31" s="93">
        <v>0</v>
      </c>
      <c r="L31" s="93">
        <v>0</v>
      </c>
      <c r="M31" s="93">
        <v>0</v>
      </c>
      <c r="N31" s="93">
        <v>0</v>
      </c>
      <c r="O31" s="93">
        <v>0</v>
      </c>
      <c r="P31" s="93">
        <v>0</v>
      </c>
      <c r="Q31" s="93">
        <v>0</v>
      </c>
      <c r="R31" s="93">
        <v>0</v>
      </c>
      <c r="S31" s="93">
        <v>0</v>
      </c>
      <c r="T31" s="93">
        <v>0</v>
      </c>
      <c r="U31" s="93">
        <v>0</v>
      </c>
      <c r="V31" s="93">
        <v>0</v>
      </c>
      <c r="W31" s="93">
        <v>0</v>
      </c>
      <c r="X31" s="93">
        <v>0</v>
      </c>
      <c r="Y31" s="93">
        <v>0</v>
      </c>
      <c r="Z31" s="93">
        <v>0</v>
      </c>
      <c r="AA31" s="93">
        <v>0</v>
      </c>
      <c r="AB31" s="93">
        <v>0</v>
      </c>
      <c r="AC31" s="93">
        <v>0</v>
      </c>
      <c r="AD31" s="93">
        <v>0</v>
      </c>
      <c r="AE31" s="93">
        <v>0</v>
      </c>
      <c r="AF31" s="93">
        <v>0</v>
      </c>
      <c r="AG31" s="93">
        <v>0</v>
      </c>
      <c r="AH31" s="93">
        <v>0</v>
      </c>
      <c r="AI31" s="93">
        <v>0</v>
      </c>
      <c r="AJ31" s="93">
        <v>0</v>
      </c>
      <c r="AK31" s="93">
        <v>0</v>
      </c>
      <c r="AL31" s="93">
        <v>0</v>
      </c>
      <c r="AM31" s="93">
        <v>0</v>
      </c>
      <c r="AN31" s="93">
        <v>0</v>
      </c>
      <c r="AO31" s="93">
        <v>0</v>
      </c>
      <c r="AP31" s="93">
        <v>0</v>
      </c>
      <c r="AQ31" s="93">
        <v>0</v>
      </c>
      <c r="AR31" s="93">
        <v>0</v>
      </c>
      <c r="AS31" s="93">
        <v>0</v>
      </c>
      <c r="AT31" s="93">
        <v>0</v>
      </c>
      <c r="AU31" s="93">
        <v>0</v>
      </c>
      <c r="AV31" s="93">
        <v>0</v>
      </c>
      <c r="AW31" s="93">
        <v>0</v>
      </c>
      <c r="AX31" s="93">
        <v>0</v>
      </c>
      <c r="AY31" s="93">
        <v>0</v>
      </c>
      <c r="AZ31" s="93">
        <v>0</v>
      </c>
      <c r="BA31" s="93">
        <v>0</v>
      </c>
      <c r="BB31" s="93">
        <v>0</v>
      </c>
      <c r="BC31" s="93">
        <v>0</v>
      </c>
    </row>
    <row r="32" spans="1:55" s="67" customFormat="1" ht="27" customHeight="1" thickBot="1" x14ac:dyDescent="0.3">
      <c r="A32" s="56">
        <v>21</v>
      </c>
      <c r="B32" s="94" t="s">
        <v>490</v>
      </c>
      <c r="E32" s="57" t="s">
        <v>142</v>
      </c>
      <c r="F32" s="93" t="s">
        <v>485</v>
      </c>
      <c r="G32" s="93" t="s">
        <v>485</v>
      </c>
      <c r="H32" s="93" t="s">
        <v>485</v>
      </c>
      <c r="I32" s="93" t="s">
        <v>485</v>
      </c>
      <c r="J32" s="93" t="s">
        <v>485</v>
      </c>
      <c r="K32" s="93" t="s">
        <v>485</v>
      </c>
      <c r="L32" s="93" t="s">
        <v>485</v>
      </c>
      <c r="M32" s="93" t="s">
        <v>485</v>
      </c>
      <c r="N32" s="93" t="s">
        <v>485</v>
      </c>
      <c r="O32" s="93" t="s">
        <v>485</v>
      </c>
      <c r="P32" s="93" t="s">
        <v>485</v>
      </c>
      <c r="Q32" s="93" t="s">
        <v>485</v>
      </c>
      <c r="R32" s="93" t="s">
        <v>485</v>
      </c>
      <c r="S32" s="93" t="s">
        <v>485</v>
      </c>
      <c r="T32" s="93" t="s">
        <v>485</v>
      </c>
      <c r="U32" s="93" t="s">
        <v>485</v>
      </c>
      <c r="V32" s="93" t="s">
        <v>485</v>
      </c>
      <c r="W32" s="93" t="s">
        <v>485</v>
      </c>
      <c r="X32" s="93" t="s">
        <v>485</v>
      </c>
      <c r="Y32" s="93" t="s">
        <v>485</v>
      </c>
      <c r="Z32" s="93" t="s">
        <v>485</v>
      </c>
      <c r="AA32" s="93" t="s">
        <v>485</v>
      </c>
      <c r="AB32" s="93" t="s">
        <v>485</v>
      </c>
      <c r="AC32" s="93" t="s">
        <v>485</v>
      </c>
      <c r="AD32" s="93" t="s">
        <v>485</v>
      </c>
      <c r="AE32" s="93" t="s">
        <v>485</v>
      </c>
      <c r="AF32" s="93" t="s">
        <v>485</v>
      </c>
      <c r="AG32" s="93" t="s">
        <v>485</v>
      </c>
      <c r="AH32" s="93" t="s">
        <v>485</v>
      </c>
      <c r="AI32" s="93" t="s">
        <v>485</v>
      </c>
      <c r="AJ32" s="93" t="s">
        <v>485</v>
      </c>
      <c r="AK32" s="93" t="s">
        <v>485</v>
      </c>
      <c r="AL32" s="93" t="s">
        <v>485</v>
      </c>
      <c r="AM32" s="93" t="s">
        <v>485</v>
      </c>
      <c r="AN32" s="93" t="s">
        <v>485</v>
      </c>
      <c r="AO32" s="93" t="s">
        <v>485</v>
      </c>
      <c r="AP32" s="93" t="s">
        <v>485</v>
      </c>
      <c r="AQ32" s="93" t="s">
        <v>485</v>
      </c>
      <c r="AR32" s="93" t="s">
        <v>485</v>
      </c>
      <c r="AS32" s="93" t="s">
        <v>485</v>
      </c>
      <c r="AT32" s="93" t="s">
        <v>485</v>
      </c>
      <c r="AU32" s="93" t="s">
        <v>485</v>
      </c>
      <c r="AV32" s="93" t="s">
        <v>485</v>
      </c>
      <c r="AW32" s="93" t="s">
        <v>485</v>
      </c>
      <c r="AX32" s="93" t="s">
        <v>485</v>
      </c>
      <c r="AY32" s="93" t="s">
        <v>485</v>
      </c>
      <c r="AZ32" s="93" t="s">
        <v>485</v>
      </c>
      <c r="BA32" s="93" t="s">
        <v>485</v>
      </c>
      <c r="BB32" s="93" t="s">
        <v>485</v>
      </c>
      <c r="BC32" s="93" t="s">
        <v>485</v>
      </c>
    </row>
    <row r="33" spans="1:55" s="67" customFormat="1" ht="27" thickBot="1" x14ac:dyDescent="0.3">
      <c r="A33" s="50">
        <v>22</v>
      </c>
      <c r="E33" s="260" t="s">
        <v>724</v>
      </c>
      <c r="F33" s="174">
        <v>3</v>
      </c>
      <c r="G33" s="174">
        <v>0.5</v>
      </c>
      <c r="H33" s="174">
        <v>0.5</v>
      </c>
      <c r="I33" s="174">
        <v>0.5</v>
      </c>
      <c r="J33" s="174">
        <v>0.5</v>
      </c>
      <c r="K33" s="174">
        <v>0.5</v>
      </c>
      <c r="L33" s="174">
        <v>0.5</v>
      </c>
      <c r="M33" s="174">
        <v>0.5</v>
      </c>
      <c r="N33" s="174">
        <v>0.5</v>
      </c>
      <c r="O33" s="174">
        <v>0.5</v>
      </c>
      <c r="P33" s="174">
        <v>0.5</v>
      </c>
      <c r="Q33" s="174">
        <v>0.5</v>
      </c>
      <c r="R33" s="174">
        <v>0.5</v>
      </c>
      <c r="S33" s="174">
        <v>0.5</v>
      </c>
      <c r="T33" s="174">
        <v>0.5</v>
      </c>
      <c r="U33" s="174">
        <v>0.5</v>
      </c>
      <c r="V33" s="174">
        <v>0.5</v>
      </c>
      <c r="W33" s="174">
        <v>0.5</v>
      </c>
      <c r="X33" s="174">
        <v>0.5</v>
      </c>
      <c r="Y33" s="174">
        <v>0.5</v>
      </c>
      <c r="Z33" s="174">
        <v>0.5</v>
      </c>
      <c r="AA33" s="174">
        <v>0.5</v>
      </c>
      <c r="AB33" s="174">
        <v>0.5</v>
      </c>
      <c r="AC33" s="174">
        <v>0.5</v>
      </c>
      <c r="AD33" s="174">
        <v>0.5</v>
      </c>
      <c r="AE33" s="174">
        <v>0.5</v>
      </c>
      <c r="AF33" s="174">
        <v>0.5</v>
      </c>
      <c r="AG33" s="174">
        <v>0.5</v>
      </c>
      <c r="AH33" s="174">
        <v>0.5</v>
      </c>
      <c r="AI33" s="174">
        <v>0.5</v>
      </c>
      <c r="AJ33" s="174">
        <v>0.5</v>
      </c>
      <c r="AK33" s="174">
        <v>0.5</v>
      </c>
      <c r="AL33" s="174">
        <v>0.5</v>
      </c>
      <c r="AM33" s="174">
        <v>0.5</v>
      </c>
      <c r="AN33" s="174">
        <v>0.5</v>
      </c>
      <c r="AO33" s="174">
        <v>0.5</v>
      </c>
      <c r="AP33" s="174">
        <v>0.5</v>
      </c>
      <c r="AQ33" s="174">
        <v>0.5</v>
      </c>
      <c r="AR33" s="174">
        <v>0.5</v>
      </c>
      <c r="AS33" s="174">
        <v>0.5</v>
      </c>
      <c r="AT33" s="174">
        <v>0.5</v>
      </c>
      <c r="AU33" s="174">
        <v>0.5</v>
      </c>
      <c r="AV33" s="174">
        <v>0.5</v>
      </c>
      <c r="AW33" s="174">
        <v>0.5</v>
      </c>
      <c r="AX33" s="174">
        <v>0.5</v>
      </c>
      <c r="AY33" s="174">
        <v>0.5</v>
      </c>
      <c r="AZ33" s="174">
        <v>0.5</v>
      </c>
      <c r="BA33" s="174">
        <v>0.5</v>
      </c>
      <c r="BB33" s="174">
        <v>0.5</v>
      </c>
      <c r="BC33" s="174">
        <v>0.5</v>
      </c>
    </row>
    <row r="34" spans="1:55" s="67" customFormat="1" ht="13.8" thickBot="1" x14ac:dyDescent="0.3">
      <c r="A34" s="50">
        <v>23</v>
      </c>
      <c r="B34" s="175"/>
      <c r="C34" s="91" t="s">
        <v>487</v>
      </c>
      <c r="D34" s="96" t="s">
        <v>491</v>
      </c>
      <c r="E34" s="176" t="s">
        <v>617</v>
      </c>
      <c r="F34" s="95" t="s">
        <v>813</v>
      </c>
      <c r="G34" s="95" t="s">
        <v>612</v>
      </c>
      <c r="H34" s="95" t="s">
        <v>612</v>
      </c>
      <c r="I34" s="95" t="s">
        <v>612</v>
      </c>
      <c r="J34" s="95" t="s">
        <v>612</v>
      </c>
      <c r="K34" s="95" t="s">
        <v>612</v>
      </c>
      <c r="L34" s="95" t="s">
        <v>612</v>
      </c>
      <c r="M34" s="95" t="s">
        <v>612</v>
      </c>
      <c r="N34" s="95" t="s">
        <v>612</v>
      </c>
      <c r="O34" s="95" t="s">
        <v>612</v>
      </c>
      <c r="P34" s="95" t="s">
        <v>612</v>
      </c>
      <c r="Q34" s="95" t="s">
        <v>612</v>
      </c>
      <c r="R34" s="95" t="s">
        <v>612</v>
      </c>
      <c r="S34" s="95" t="s">
        <v>612</v>
      </c>
      <c r="T34" s="95" t="s">
        <v>612</v>
      </c>
      <c r="U34" s="95" t="s">
        <v>612</v>
      </c>
      <c r="V34" s="95" t="s">
        <v>612</v>
      </c>
      <c r="W34" s="95" t="s">
        <v>612</v>
      </c>
      <c r="X34" s="95" t="s">
        <v>612</v>
      </c>
      <c r="Y34" s="95" t="s">
        <v>612</v>
      </c>
      <c r="Z34" s="95" t="s">
        <v>612</v>
      </c>
      <c r="AA34" s="95" t="s">
        <v>612</v>
      </c>
      <c r="AB34" s="95" t="s">
        <v>612</v>
      </c>
      <c r="AC34" s="95" t="s">
        <v>612</v>
      </c>
      <c r="AD34" s="95" t="s">
        <v>612</v>
      </c>
      <c r="AE34" s="95" t="s">
        <v>612</v>
      </c>
      <c r="AF34" s="95" t="s">
        <v>612</v>
      </c>
      <c r="AG34" s="95" t="s">
        <v>612</v>
      </c>
      <c r="AH34" s="95" t="s">
        <v>612</v>
      </c>
      <c r="AI34" s="95" t="s">
        <v>612</v>
      </c>
      <c r="AJ34" s="95" t="s">
        <v>612</v>
      </c>
      <c r="AK34" s="95" t="s">
        <v>612</v>
      </c>
      <c r="AL34" s="95" t="s">
        <v>612</v>
      </c>
      <c r="AM34" s="95" t="s">
        <v>612</v>
      </c>
      <c r="AN34" s="95" t="s">
        <v>612</v>
      </c>
      <c r="AO34" s="95" t="s">
        <v>612</v>
      </c>
      <c r="AP34" s="95" t="s">
        <v>612</v>
      </c>
      <c r="AQ34" s="95" t="s">
        <v>612</v>
      </c>
      <c r="AR34" s="95" t="s">
        <v>612</v>
      </c>
      <c r="AS34" s="95" t="s">
        <v>612</v>
      </c>
      <c r="AT34" s="95" t="s">
        <v>612</v>
      </c>
      <c r="AU34" s="95" t="s">
        <v>612</v>
      </c>
      <c r="AV34" s="95" t="s">
        <v>612</v>
      </c>
      <c r="AW34" s="95" t="s">
        <v>612</v>
      </c>
      <c r="AX34" s="95" t="s">
        <v>612</v>
      </c>
      <c r="AY34" s="95" t="s">
        <v>612</v>
      </c>
      <c r="AZ34" s="95" t="s">
        <v>612</v>
      </c>
      <c r="BA34" s="95" t="s">
        <v>612</v>
      </c>
      <c r="BB34" s="95" t="s">
        <v>612</v>
      </c>
      <c r="BC34" s="95" t="s">
        <v>612</v>
      </c>
    </row>
    <row r="35" spans="1:55" s="67" customFormat="1" ht="13.8" thickBot="1" x14ac:dyDescent="0.3">
      <c r="A35" s="47">
        <v>24</v>
      </c>
      <c r="B35" s="177"/>
      <c r="C35" s="92">
        <v>8.4580000000000002</v>
      </c>
      <c r="D35" s="92">
        <v>1.65</v>
      </c>
      <c r="E35" s="178" t="s">
        <v>537</v>
      </c>
      <c r="F35" s="90" t="s">
        <v>658</v>
      </c>
      <c r="G35" s="90" t="s">
        <v>658</v>
      </c>
      <c r="H35" s="90" t="s">
        <v>658</v>
      </c>
      <c r="I35" s="90" t="s">
        <v>658</v>
      </c>
      <c r="J35" s="90" t="s">
        <v>658</v>
      </c>
      <c r="K35" s="90" t="s">
        <v>658</v>
      </c>
      <c r="L35" s="90" t="s">
        <v>658</v>
      </c>
      <c r="M35" s="90" t="s">
        <v>658</v>
      </c>
      <c r="N35" s="90" t="s">
        <v>658</v>
      </c>
      <c r="O35" s="90" t="s">
        <v>658</v>
      </c>
      <c r="P35" s="90" t="s">
        <v>658</v>
      </c>
      <c r="Q35" s="90" t="s">
        <v>658</v>
      </c>
      <c r="R35" s="90" t="s">
        <v>658</v>
      </c>
      <c r="S35" s="90" t="s">
        <v>658</v>
      </c>
      <c r="T35" s="90" t="s">
        <v>658</v>
      </c>
      <c r="U35" s="90" t="s">
        <v>658</v>
      </c>
      <c r="V35" s="90" t="s">
        <v>658</v>
      </c>
      <c r="W35" s="90" t="s">
        <v>658</v>
      </c>
      <c r="X35" s="90" t="s">
        <v>658</v>
      </c>
      <c r="Y35" s="90" t="s">
        <v>658</v>
      </c>
      <c r="Z35" s="90" t="s">
        <v>658</v>
      </c>
      <c r="AA35" s="90" t="s">
        <v>658</v>
      </c>
      <c r="AB35" s="90" t="s">
        <v>658</v>
      </c>
      <c r="AC35" s="90" t="s">
        <v>658</v>
      </c>
      <c r="AD35" s="90" t="s">
        <v>658</v>
      </c>
      <c r="AE35" s="90" t="s">
        <v>658</v>
      </c>
      <c r="AF35" s="90" t="s">
        <v>658</v>
      </c>
      <c r="AG35" s="90" t="s">
        <v>658</v>
      </c>
      <c r="AH35" s="90" t="s">
        <v>658</v>
      </c>
      <c r="AI35" s="90" t="s">
        <v>658</v>
      </c>
      <c r="AJ35" s="90" t="s">
        <v>658</v>
      </c>
      <c r="AK35" s="90" t="s">
        <v>658</v>
      </c>
      <c r="AL35" s="90" t="s">
        <v>658</v>
      </c>
      <c r="AM35" s="90" t="s">
        <v>658</v>
      </c>
      <c r="AN35" s="90" t="s">
        <v>658</v>
      </c>
      <c r="AO35" s="90" t="s">
        <v>658</v>
      </c>
      <c r="AP35" s="90" t="s">
        <v>658</v>
      </c>
      <c r="AQ35" s="90" t="s">
        <v>658</v>
      </c>
      <c r="AR35" s="90" t="s">
        <v>658</v>
      </c>
      <c r="AS35" s="90" t="s">
        <v>658</v>
      </c>
      <c r="AT35" s="90" t="s">
        <v>658</v>
      </c>
      <c r="AU35" s="90" t="s">
        <v>658</v>
      </c>
      <c r="AV35" s="90" t="s">
        <v>658</v>
      </c>
      <c r="AW35" s="90" t="s">
        <v>658</v>
      </c>
      <c r="AX35" s="90" t="s">
        <v>658</v>
      </c>
      <c r="AY35" s="90" t="s">
        <v>658</v>
      </c>
      <c r="AZ35" s="90" t="s">
        <v>658</v>
      </c>
      <c r="BA35" s="90" t="s">
        <v>658</v>
      </c>
      <c r="BB35" s="90" t="s">
        <v>658</v>
      </c>
      <c r="BC35" s="90" t="s">
        <v>658</v>
      </c>
    </row>
    <row r="36" spans="1:55" s="67" customFormat="1" ht="13.8" thickBot="1" x14ac:dyDescent="0.3">
      <c r="A36" s="47">
        <v>25</v>
      </c>
      <c r="B36" s="285"/>
      <c r="C36" s="92">
        <v>766</v>
      </c>
      <c r="D36" s="92">
        <v>18.100000000000001</v>
      </c>
      <c r="E36" s="178" t="s">
        <v>464</v>
      </c>
      <c r="F36" s="90" t="s">
        <v>492</v>
      </c>
      <c r="G36" s="90" t="s">
        <v>492</v>
      </c>
      <c r="H36" s="90" t="s">
        <v>492</v>
      </c>
      <c r="I36" s="90" t="s">
        <v>492</v>
      </c>
      <c r="J36" s="90" t="s">
        <v>492</v>
      </c>
      <c r="K36" s="90" t="s">
        <v>492</v>
      </c>
      <c r="L36" s="90" t="s">
        <v>492</v>
      </c>
      <c r="M36" s="90" t="s">
        <v>492</v>
      </c>
      <c r="N36" s="90" t="s">
        <v>492</v>
      </c>
      <c r="O36" s="90" t="s">
        <v>492</v>
      </c>
      <c r="P36" s="90" t="s">
        <v>492</v>
      </c>
      <c r="Q36" s="90" t="s">
        <v>492</v>
      </c>
      <c r="R36" s="90" t="s">
        <v>492</v>
      </c>
      <c r="S36" s="90" t="s">
        <v>492</v>
      </c>
      <c r="T36" s="90" t="s">
        <v>492</v>
      </c>
      <c r="U36" s="90" t="s">
        <v>492</v>
      </c>
      <c r="V36" s="90" t="s">
        <v>492</v>
      </c>
      <c r="W36" s="90" t="s">
        <v>492</v>
      </c>
      <c r="X36" s="90" t="s">
        <v>492</v>
      </c>
      <c r="Y36" s="90" t="s">
        <v>492</v>
      </c>
      <c r="Z36" s="90" t="s">
        <v>492</v>
      </c>
      <c r="AA36" s="90" t="s">
        <v>492</v>
      </c>
      <c r="AB36" s="90" t="s">
        <v>492</v>
      </c>
      <c r="AC36" s="90" t="s">
        <v>492</v>
      </c>
      <c r="AD36" s="90" t="s">
        <v>492</v>
      </c>
      <c r="AE36" s="90" t="s">
        <v>492</v>
      </c>
      <c r="AF36" s="90" t="s">
        <v>492</v>
      </c>
      <c r="AG36" s="90" t="s">
        <v>492</v>
      </c>
      <c r="AH36" s="90" t="s">
        <v>492</v>
      </c>
      <c r="AI36" s="90" t="s">
        <v>492</v>
      </c>
      <c r="AJ36" s="90" t="s">
        <v>492</v>
      </c>
      <c r="AK36" s="90" t="s">
        <v>492</v>
      </c>
      <c r="AL36" s="90" t="s">
        <v>492</v>
      </c>
      <c r="AM36" s="90" t="s">
        <v>492</v>
      </c>
      <c r="AN36" s="90" t="s">
        <v>492</v>
      </c>
      <c r="AO36" s="90" t="s">
        <v>492</v>
      </c>
      <c r="AP36" s="90" t="s">
        <v>492</v>
      </c>
      <c r="AQ36" s="90" t="s">
        <v>492</v>
      </c>
      <c r="AR36" s="90" t="s">
        <v>492</v>
      </c>
      <c r="AS36" s="90" t="s">
        <v>492</v>
      </c>
      <c r="AT36" s="90" t="s">
        <v>492</v>
      </c>
      <c r="AU36" s="90" t="s">
        <v>492</v>
      </c>
      <c r="AV36" s="90" t="s">
        <v>492</v>
      </c>
      <c r="AW36" s="90" t="s">
        <v>492</v>
      </c>
      <c r="AX36" s="90" t="s">
        <v>492</v>
      </c>
      <c r="AY36" s="90" t="s">
        <v>492</v>
      </c>
      <c r="AZ36" s="90" t="s">
        <v>492</v>
      </c>
      <c r="BA36" s="90" t="s">
        <v>492</v>
      </c>
      <c r="BB36" s="90" t="s">
        <v>492</v>
      </c>
      <c r="BC36" s="90" t="s">
        <v>492</v>
      </c>
    </row>
    <row r="37" spans="1:55" s="67" customFormat="1" ht="27.75" customHeight="1" thickBot="1" x14ac:dyDescent="0.3">
      <c r="A37" s="47">
        <v>26</v>
      </c>
      <c r="B37" s="177">
        <v>26.25</v>
      </c>
      <c r="C37" s="92">
        <v>1700</v>
      </c>
      <c r="D37" s="92">
        <v>150</v>
      </c>
      <c r="E37" s="278" t="s">
        <v>750</v>
      </c>
      <c r="F37" s="90">
        <v>0</v>
      </c>
      <c r="G37" s="90">
        <v>0</v>
      </c>
      <c r="H37" s="90">
        <v>0</v>
      </c>
      <c r="I37" s="90">
        <v>0</v>
      </c>
      <c r="J37" s="90">
        <v>0</v>
      </c>
      <c r="K37" s="90">
        <v>0</v>
      </c>
      <c r="L37" s="90">
        <v>0</v>
      </c>
      <c r="M37" s="90">
        <v>0</v>
      </c>
      <c r="N37" s="90">
        <v>0</v>
      </c>
      <c r="O37" s="90">
        <v>0</v>
      </c>
      <c r="P37" s="90">
        <v>0</v>
      </c>
      <c r="Q37" s="90">
        <v>0</v>
      </c>
      <c r="R37" s="90">
        <v>0</v>
      </c>
      <c r="S37" s="90">
        <v>0</v>
      </c>
      <c r="T37" s="90">
        <v>0</v>
      </c>
      <c r="U37" s="90">
        <v>0</v>
      </c>
      <c r="V37" s="90">
        <v>0</v>
      </c>
      <c r="W37" s="90">
        <v>0</v>
      </c>
      <c r="X37" s="90">
        <v>0</v>
      </c>
      <c r="Y37" s="90">
        <v>0</v>
      </c>
      <c r="Z37" s="90">
        <v>0</v>
      </c>
      <c r="AA37" s="90">
        <v>0</v>
      </c>
      <c r="AB37" s="90">
        <v>0</v>
      </c>
      <c r="AC37" s="90">
        <v>0</v>
      </c>
      <c r="AD37" s="90">
        <v>0</v>
      </c>
      <c r="AE37" s="90">
        <v>0</v>
      </c>
      <c r="AF37" s="90">
        <v>0</v>
      </c>
      <c r="AG37" s="90">
        <v>0</v>
      </c>
      <c r="AH37" s="90">
        <v>0</v>
      </c>
      <c r="AI37" s="90">
        <v>0</v>
      </c>
      <c r="AJ37" s="90">
        <v>0</v>
      </c>
      <c r="AK37" s="90">
        <v>0</v>
      </c>
      <c r="AL37" s="90">
        <v>0</v>
      </c>
      <c r="AM37" s="90">
        <v>0</v>
      </c>
      <c r="AN37" s="90">
        <v>0</v>
      </c>
      <c r="AO37" s="90">
        <v>0</v>
      </c>
      <c r="AP37" s="90">
        <v>0</v>
      </c>
      <c r="AQ37" s="90">
        <v>0</v>
      </c>
      <c r="AR37" s="90">
        <v>0</v>
      </c>
      <c r="AS37" s="90">
        <v>0</v>
      </c>
      <c r="AT37" s="90">
        <v>0</v>
      </c>
      <c r="AU37" s="90">
        <v>0</v>
      </c>
      <c r="AV37" s="90">
        <v>0</v>
      </c>
      <c r="AW37" s="90">
        <v>0</v>
      </c>
      <c r="AX37" s="90">
        <v>0</v>
      </c>
      <c r="AY37" s="90">
        <v>0</v>
      </c>
      <c r="AZ37" s="90">
        <v>0</v>
      </c>
      <c r="BA37" s="90">
        <v>0</v>
      </c>
      <c r="BB37" s="90">
        <v>0</v>
      </c>
      <c r="BC37" s="90">
        <v>0</v>
      </c>
    </row>
    <row r="38" spans="1:55" s="67" customFormat="1" ht="39.6" customHeight="1" thickBot="1" x14ac:dyDescent="0.3">
      <c r="A38" s="47">
        <v>27</v>
      </c>
      <c r="B38" s="177"/>
      <c r="C38" s="92">
        <v>0.4</v>
      </c>
      <c r="D38" s="92">
        <v>3</v>
      </c>
      <c r="E38" s="278" t="s">
        <v>751</v>
      </c>
      <c r="F38" s="90">
        <v>0</v>
      </c>
      <c r="G38" s="90">
        <v>0</v>
      </c>
      <c r="H38" s="90">
        <v>0</v>
      </c>
      <c r="I38" s="90">
        <v>0</v>
      </c>
      <c r="J38" s="90">
        <v>0</v>
      </c>
      <c r="K38" s="90">
        <v>0</v>
      </c>
      <c r="L38" s="90">
        <v>0</v>
      </c>
      <c r="M38" s="90">
        <v>0</v>
      </c>
      <c r="N38" s="90">
        <v>0</v>
      </c>
      <c r="O38" s="90">
        <v>0</v>
      </c>
      <c r="P38" s="90">
        <v>0</v>
      </c>
      <c r="Q38" s="90">
        <v>0</v>
      </c>
      <c r="R38" s="90">
        <v>0</v>
      </c>
      <c r="S38" s="90">
        <v>0</v>
      </c>
      <c r="T38" s="90">
        <v>0</v>
      </c>
      <c r="U38" s="90">
        <v>0</v>
      </c>
      <c r="V38" s="90">
        <v>0</v>
      </c>
      <c r="W38" s="90">
        <v>0</v>
      </c>
      <c r="X38" s="90">
        <v>0</v>
      </c>
      <c r="Y38" s="90">
        <v>0</v>
      </c>
      <c r="Z38" s="90">
        <v>0</v>
      </c>
      <c r="AA38" s="90">
        <v>0</v>
      </c>
      <c r="AB38" s="90">
        <v>0</v>
      </c>
      <c r="AC38" s="90">
        <v>0</v>
      </c>
      <c r="AD38" s="90">
        <v>0</v>
      </c>
      <c r="AE38" s="90">
        <v>0</v>
      </c>
      <c r="AF38" s="90">
        <v>0</v>
      </c>
      <c r="AG38" s="90">
        <v>0</v>
      </c>
      <c r="AH38" s="90">
        <v>0</v>
      </c>
      <c r="AI38" s="90">
        <v>0</v>
      </c>
      <c r="AJ38" s="90">
        <v>0</v>
      </c>
      <c r="AK38" s="90">
        <v>0</v>
      </c>
      <c r="AL38" s="90">
        <v>0</v>
      </c>
      <c r="AM38" s="90">
        <v>0</v>
      </c>
      <c r="AN38" s="90">
        <v>0</v>
      </c>
      <c r="AO38" s="90">
        <v>0</v>
      </c>
      <c r="AP38" s="90">
        <v>0</v>
      </c>
      <c r="AQ38" s="90">
        <v>0</v>
      </c>
      <c r="AR38" s="90">
        <v>0</v>
      </c>
      <c r="AS38" s="90">
        <v>0</v>
      </c>
      <c r="AT38" s="90">
        <v>0</v>
      </c>
      <c r="AU38" s="90">
        <v>0</v>
      </c>
      <c r="AV38" s="90">
        <v>0</v>
      </c>
      <c r="AW38" s="90">
        <v>0</v>
      </c>
      <c r="AX38" s="90">
        <v>0</v>
      </c>
      <c r="AY38" s="90">
        <v>0</v>
      </c>
      <c r="AZ38" s="90">
        <v>0</v>
      </c>
      <c r="BA38" s="90">
        <v>0</v>
      </c>
      <c r="BB38" s="90">
        <v>0</v>
      </c>
      <c r="BC38" s="90">
        <v>0</v>
      </c>
    </row>
    <row r="39" spans="1:55" s="67" customFormat="1" ht="29.25" customHeight="1" thickBot="1" x14ac:dyDescent="0.3">
      <c r="A39" s="47">
        <v>28</v>
      </c>
      <c r="B39" s="179"/>
      <c r="C39" s="180"/>
      <c r="D39" s="181"/>
      <c r="E39" s="178" t="s">
        <v>666</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0</v>
      </c>
      <c r="AJ39" s="97">
        <v>0</v>
      </c>
      <c r="AK39" s="97">
        <v>0</v>
      </c>
      <c r="AL39" s="97">
        <v>0</v>
      </c>
      <c r="AM39" s="97">
        <v>0</v>
      </c>
      <c r="AN39" s="97">
        <v>0</v>
      </c>
      <c r="AO39" s="97">
        <v>0</v>
      </c>
      <c r="AP39" s="97">
        <v>0</v>
      </c>
      <c r="AQ39" s="97">
        <v>0</v>
      </c>
      <c r="AR39" s="97">
        <v>0</v>
      </c>
      <c r="AS39" s="97">
        <v>0</v>
      </c>
      <c r="AT39" s="97">
        <v>0</v>
      </c>
      <c r="AU39" s="97">
        <v>0</v>
      </c>
      <c r="AV39" s="97">
        <v>0</v>
      </c>
      <c r="AW39" s="97">
        <v>0</v>
      </c>
      <c r="AX39" s="97">
        <v>0</v>
      </c>
      <c r="AY39" s="97">
        <v>0</v>
      </c>
      <c r="AZ39" s="97">
        <v>0</v>
      </c>
      <c r="BA39" s="97">
        <v>0</v>
      </c>
      <c r="BB39" s="97">
        <v>0</v>
      </c>
      <c r="BC39" s="97">
        <v>0</v>
      </c>
    </row>
    <row r="40" spans="1:55" s="67" customFormat="1" ht="26.25" customHeight="1" thickBot="1" x14ac:dyDescent="0.3">
      <c r="A40" s="276">
        <v>29</v>
      </c>
      <c r="B40" s="77"/>
      <c r="C40" s="77"/>
      <c r="E40" s="232" t="s">
        <v>668</v>
      </c>
      <c r="F40" s="233" t="s">
        <v>671</v>
      </c>
      <c r="G40" s="233" t="s">
        <v>671</v>
      </c>
      <c r="H40" s="233" t="s">
        <v>671</v>
      </c>
      <c r="I40" s="233" t="s">
        <v>671</v>
      </c>
      <c r="J40" s="233" t="s">
        <v>671</v>
      </c>
      <c r="K40" s="233" t="s">
        <v>671</v>
      </c>
      <c r="L40" s="233" t="s">
        <v>671</v>
      </c>
      <c r="M40" s="233" t="s">
        <v>671</v>
      </c>
      <c r="N40" s="233" t="s">
        <v>671</v>
      </c>
      <c r="O40" s="233" t="s">
        <v>671</v>
      </c>
      <c r="P40" s="233" t="s">
        <v>671</v>
      </c>
      <c r="Q40" s="233" t="s">
        <v>671</v>
      </c>
      <c r="R40" s="233" t="s">
        <v>671</v>
      </c>
      <c r="S40" s="233" t="s">
        <v>671</v>
      </c>
      <c r="T40" s="233" t="s">
        <v>671</v>
      </c>
      <c r="U40" s="233" t="s">
        <v>671</v>
      </c>
      <c r="V40" s="233" t="s">
        <v>671</v>
      </c>
      <c r="W40" s="233" t="s">
        <v>671</v>
      </c>
      <c r="X40" s="233" t="s">
        <v>671</v>
      </c>
      <c r="Y40" s="233" t="s">
        <v>671</v>
      </c>
      <c r="Z40" s="233" t="s">
        <v>671</v>
      </c>
      <c r="AA40" s="233" t="s">
        <v>671</v>
      </c>
      <c r="AB40" s="233" t="s">
        <v>671</v>
      </c>
      <c r="AC40" s="233" t="s">
        <v>671</v>
      </c>
      <c r="AD40" s="233" t="s">
        <v>671</v>
      </c>
      <c r="AE40" s="233" t="s">
        <v>671</v>
      </c>
      <c r="AF40" s="233" t="s">
        <v>671</v>
      </c>
      <c r="AG40" s="233" t="s">
        <v>671</v>
      </c>
      <c r="AH40" s="233" t="s">
        <v>671</v>
      </c>
      <c r="AI40" s="233" t="s">
        <v>671</v>
      </c>
      <c r="AJ40" s="233" t="s">
        <v>671</v>
      </c>
      <c r="AK40" s="233" t="s">
        <v>671</v>
      </c>
      <c r="AL40" s="233" t="s">
        <v>671</v>
      </c>
      <c r="AM40" s="233" t="s">
        <v>671</v>
      </c>
      <c r="AN40" s="233" t="s">
        <v>671</v>
      </c>
      <c r="AO40" s="233" t="s">
        <v>671</v>
      </c>
      <c r="AP40" s="233" t="s">
        <v>671</v>
      </c>
      <c r="AQ40" s="233" t="s">
        <v>671</v>
      </c>
      <c r="AR40" s="233" t="s">
        <v>671</v>
      </c>
      <c r="AS40" s="233" t="s">
        <v>671</v>
      </c>
      <c r="AT40" s="233" t="s">
        <v>671</v>
      </c>
      <c r="AU40" s="233" t="s">
        <v>671</v>
      </c>
      <c r="AV40" s="233" t="s">
        <v>671</v>
      </c>
      <c r="AW40" s="233" t="s">
        <v>671</v>
      </c>
      <c r="AX40" s="233" t="s">
        <v>671</v>
      </c>
      <c r="AY40" s="233" t="s">
        <v>671</v>
      </c>
      <c r="AZ40" s="233" t="s">
        <v>671</v>
      </c>
      <c r="BA40" s="233" t="s">
        <v>671</v>
      </c>
      <c r="BB40" s="233" t="s">
        <v>671</v>
      </c>
      <c r="BC40" s="233" t="s">
        <v>671</v>
      </c>
    </row>
    <row r="41" spans="1:55" s="67" customFormat="1" ht="26.25" hidden="1" customHeight="1" thickBot="1" x14ac:dyDescent="0.3">
      <c r="A41" s="47" t="s">
        <v>733</v>
      </c>
      <c r="B41" s="77" t="s">
        <v>493</v>
      </c>
      <c r="C41" s="77">
        <v>5.0000000000000001E-3</v>
      </c>
      <c r="D41" s="269" t="s">
        <v>725</v>
      </c>
      <c r="E41" s="59" t="s">
        <v>465</v>
      </c>
      <c r="F41" s="98" t="s">
        <v>494</v>
      </c>
      <c r="G41" s="98" t="s">
        <v>494</v>
      </c>
      <c r="H41" s="98" t="s">
        <v>494</v>
      </c>
      <c r="I41" s="98" t="s">
        <v>494</v>
      </c>
      <c r="J41" s="98" t="s">
        <v>494</v>
      </c>
      <c r="K41" s="98" t="s">
        <v>494</v>
      </c>
      <c r="L41" s="98" t="s">
        <v>494</v>
      </c>
      <c r="M41" s="98" t="s">
        <v>494</v>
      </c>
      <c r="N41" s="98" t="s">
        <v>494</v>
      </c>
      <c r="O41" s="98" t="s">
        <v>494</v>
      </c>
      <c r="P41" s="98" t="s">
        <v>494</v>
      </c>
      <c r="Q41" s="98" t="s">
        <v>494</v>
      </c>
      <c r="R41" s="98" t="s">
        <v>494</v>
      </c>
      <c r="S41" s="98" t="s">
        <v>494</v>
      </c>
      <c r="T41" s="98" t="s">
        <v>494</v>
      </c>
      <c r="U41" s="98" t="s">
        <v>494</v>
      </c>
      <c r="V41" s="98" t="s">
        <v>494</v>
      </c>
      <c r="W41" s="98" t="s">
        <v>494</v>
      </c>
      <c r="X41" s="98" t="s">
        <v>494</v>
      </c>
      <c r="Y41" s="98" t="s">
        <v>494</v>
      </c>
      <c r="Z41" s="98" t="s">
        <v>494</v>
      </c>
      <c r="AA41" s="98" t="s">
        <v>494</v>
      </c>
      <c r="AB41" s="98" t="s">
        <v>494</v>
      </c>
      <c r="AC41" s="98" t="s">
        <v>494</v>
      </c>
      <c r="AD41" s="98" t="s">
        <v>494</v>
      </c>
      <c r="AE41" s="98" t="s">
        <v>494</v>
      </c>
      <c r="AF41" s="98" t="s">
        <v>494</v>
      </c>
      <c r="AG41" s="98" t="s">
        <v>494</v>
      </c>
      <c r="AH41" s="98" t="s">
        <v>494</v>
      </c>
      <c r="AI41" s="98" t="s">
        <v>494</v>
      </c>
      <c r="AJ41" s="98" t="s">
        <v>494</v>
      </c>
      <c r="AK41" s="98" t="s">
        <v>494</v>
      </c>
      <c r="AL41" s="98" t="s">
        <v>494</v>
      </c>
      <c r="AM41" s="98" t="s">
        <v>494</v>
      </c>
      <c r="AN41" s="98" t="s">
        <v>494</v>
      </c>
      <c r="AO41" s="98" t="s">
        <v>494</v>
      </c>
      <c r="AP41" s="98" t="s">
        <v>494</v>
      </c>
      <c r="AQ41" s="98" t="s">
        <v>494</v>
      </c>
      <c r="AR41" s="98" t="s">
        <v>494</v>
      </c>
      <c r="AS41" s="98" t="s">
        <v>494</v>
      </c>
      <c r="AT41" s="98" t="s">
        <v>494</v>
      </c>
      <c r="AU41" s="98" t="s">
        <v>494</v>
      </c>
      <c r="AV41" s="98" t="s">
        <v>494</v>
      </c>
      <c r="AW41" s="98" t="s">
        <v>494</v>
      </c>
      <c r="AX41" s="98" t="s">
        <v>494</v>
      </c>
      <c r="AY41" s="98" t="s">
        <v>494</v>
      </c>
      <c r="AZ41" s="98" t="s">
        <v>494</v>
      </c>
      <c r="BA41" s="98" t="s">
        <v>494</v>
      </c>
      <c r="BB41" s="98" t="s">
        <v>494</v>
      </c>
      <c r="BC41" s="98" t="s">
        <v>494</v>
      </c>
    </row>
    <row r="42" spans="1:55" s="67" customFormat="1" hidden="1" x14ac:dyDescent="0.25">
      <c r="A42" s="99"/>
      <c r="C42" s="100" t="s">
        <v>458</v>
      </c>
      <c r="D42" s="101" t="s">
        <v>35</v>
      </c>
      <c r="E42" s="102" t="s">
        <v>495</v>
      </c>
      <c r="F42" s="99">
        <f t="shared" ref="F42:AK42" si="11">INDEX(Base_GS_runoff, MATCH(F$12,$B$273:$B$277,0), MATCH(F$13,$C$272:$E$272,0))</f>
        <v>1.4904898937337552</v>
      </c>
      <c r="G42" s="99">
        <f t="shared" si="11"/>
        <v>1.5364698607283569</v>
      </c>
      <c r="H42" s="99">
        <f t="shared" si="11"/>
        <v>1.5364698607283569</v>
      </c>
      <c r="I42" s="99">
        <f t="shared" si="11"/>
        <v>1.5364698607283569</v>
      </c>
      <c r="J42" s="99">
        <f t="shared" si="11"/>
        <v>1.5364698607283569</v>
      </c>
      <c r="K42" s="99">
        <f t="shared" si="11"/>
        <v>1.5364698607283569</v>
      </c>
      <c r="L42" s="99">
        <f t="shared" si="11"/>
        <v>1.5364698607283569</v>
      </c>
      <c r="M42" s="99">
        <f t="shared" si="11"/>
        <v>1.5364698607283569</v>
      </c>
      <c r="N42" s="99">
        <f t="shared" si="11"/>
        <v>1.5364698607283569</v>
      </c>
      <c r="O42" s="99">
        <f t="shared" si="11"/>
        <v>1.5364698607283569</v>
      </c>
      <c r="P42" s="99">
        <f t="shared" si="11"/>
        <v>1.5364698607283569</v>
      </c>
      <c r="Q42" s="99">
        <f t="shared" si="11"/>
        <v>1.5364698607283569</v>
      </c>
      <c r="R42" s="99">
        <f t="shared" si="11"/>
        <v>1.5364698607283569</v>
      </c>
      <c r="S42" s="99">
        <f t="shared" si="11"/>
        <v>1.5364698607283569</v>
      </c>
      <c r="T42" s="99">
        <f t="shared" si="11"/>
        <v>1.5364698607283569</v>
      </c>
      <c r="U42" s="99">
        <f t="shared" si="11"/>
        <v>1.5364698607283569</v>
      </c>
      <c r="V42" s="99">
        <f t="shared" si="11"/>
        <v>1.5364698607283569</v>
      </c>
      <c r="W42" s="99">
        <f t="shared" si="11"/>
        <v>1.5364698607283569</v>
      </c>
      <c r="X42" s="99">
        <f t="shared" si="11"/>
        <v>1.5364698607283569</v>
      </c>
      <c r="Y42" s="99">
        <f t="shared" si="11"/>
        <v>1.5364698607283569</v>
      </c>
      <c r="Z42" s="99">
        <f t="shared" si="11"/>
        <v>1.5364698607283569</v>
      </c>
      <c r="AA42" s="99">
        <f t="shared" si="11"/>
        <v>1.5364698607283569</v>
      </c>
      <c r="AB42" s="99">
        <f t="shared" si="11"/>
        <v>1.5364698607283569</v>
      </c>
      <c r="AC42" s="99">
        <f t="shared" si="11"/>
        <v>1.5364698607283569</v>
      </c>
      <c r="AD42" s="99">
        <f t="shared" si="11"/>
        <v>1.5364698607283569</v>
      </c>
      <c r="AE42" s="99">
        <f t="shared" si="11"/>
        <v>1.5364698607283569</v>
      </c>
      <c r="AF42" s="99">
        <f t="shared" si="11"/>
        <v>1.5364698607283569</v>
      </c>
      <c r="AG42" s="99">
        <f t="shared" si="11"/>
        <v>1.5364698607283569</v>
      </c>
      <c r="AH42" s="99">
        <f t="shared" si="11"/>
        <v>1.5364698607283569</v>
      </c>
      <c r="AI42" s="99">
        <f t="shared" si="11"/>
        <v>1.5364698607283569</v>
      </c>
      <c r="AJ42" s="99">
        <f t="shared" si="11"/>
        <v>1.5364698607283569</v>
      </c>
      <c r="AK42" s="99">
        <f t="shared" si="11"/>
        <v>1.5364698607283569</v>
      </c>
      <c r="AL42" s="99">
        <f t="shared" ref="AL42:BC42" si="12">INDEX(Base_GS_runoff, MATCH(AL$12,$B$273:$B$277,0), MATCH(AL$13,$C$272:$E$272,0))</f>
        <v>1.5364698607283569</v>
      </c>
      <c r="AM42" s="99">
        <f t="shared" si="12"/>
        <v>1.5364698607283569</v>
      </c>
      <c r="AN42" s="99">
        <f t="shared" si="12"/>
        <v>1.5364698607283569</v>
      </c>
      <c r="AO42" s="99">
        <f t="shared" si="12"/>
        <v>1.5364698607283569</v>
      </c>
      <c r="AP42" s="99">
        <f t="shared" si="12"/>
        <v>1.5364698607283569</v>
      </c>
      <c r="AQ42" s="99">
        <f t="shared" si="12"/>
        <v>1.5364698607283569</v>
      </c>
      <c r="AR42" s="99">
        <f t="shared" si="12"/>
        <v>1.5364698607283569</v>
      </c>
      <c r="AS42" s="99">
        <f t="shared" si="12"/>
        <v>1.5364698607283569</v>
      </c>
      <c r="AT42" s="99">
        <f t="shared" si="12"/>
        <v>1.5364698607283569</v>
      </c>
      <c r="AU42" s="99">
        <f t="shared" si="12"/>
        <v>1.5364698607283569</v>
      </c>
      <c r="AV42" s="99">
        <f t="shared" si="12"/>
        <v>1.5364698607283569</v>
      </c>
      <c r="AW42" s="99">
        <f t="shared" si="12"/>
        <v>1.5364698607283569</v>
      </c>
      <c r="AX42" s="99">
        <f t="shared" si="12"/>
        <v>1.5364698607283569</v>
      </c>
      <c r="AY42" s="99">
        <f t="shared" si="12"/>
        <v>1.5364698607283569</v>
      </c>
      <c r="AZ42" s="99">
        <f t="shared" si="12"/>
        <v>1.5364698607283569</v>
      </c>
      <c r="BA42" s="99">
        <f t="shared" si="12"/>
        <v>1.5364698607283569</v>
      </c>
      <c r="BB42" s="99">
        <f t="shared" si="12"/>
        <v>1.5364698607283569</v>
      </c>
      <c r="BC42" s="99">
        <f t="shared" si="12"/>
        <v>1.5364698607283569</v>
      </c>
    </row>
    <row r="43" spans="1:55" s="67" customFormat="1" hidden="1" x14ac:dyDescent="0.25">
      <c r="A43" s="99"/>
      <c r="B43" s="103" t="s">
        <v>618</v>
      </c>
      <c r="C43" s="77">
        <v>6.56</v>
      </c>
      <c r="D43" s="67">
        <v>10.87</v>
      </c>
      <c r="E43" s="99" t="s">
        <v>496</v>
      </c>
      <c r="F43" s="104">
        <f t="shared" ref="F43:AK43" si="13">INDEX(March_snow_eq, MATCH(F$12,$B$293:$B$297,0), MATCH(F$13,$C$292:$E$292,0))/Snowmelt_runoff_factor</f>
        <v>1.125</v>
      </c>
      <c r="G43" s="104">
        <f t="shared" si="13"/>
        <v>0.8125</v>
      </c>
      <c r="H43" s="104">
        <f t="shared" si="13"/>
        <v>0.8125</v>
      </c>
      <c r="I43" s="104">
        <f t="shared" si="13"/>
        <v>0.8125</v>
      </c>
      <c r="J43" s="104">
        <f t="shared" si="13"/>
        <v>0.8125</v>
      </c>
      <c r="K43" s="104">
        <f t="shared" si="13"/>
        <v>0.8125</v>
      </c>
      <c r="L43" s="104">
        <f t="shared" si="13"/>
        <v>0.8125</v>
      </c>
      <c r="M43" s="104">
        <f t="shared" si="13"/>
        <v>0.8125</v>
      </c>
      <c r="N43" s="104">
        <f t="shared" si="13"/>
        <v>0.8125</v>
      </c>
      <c r="O43" s="104">
        <f t="shared" si="13"/>
        <v>0.8125</v>
      </c>
      <c r="P43" s="104">
        <f t="shared" si="13"/>
        <v>0.8125</v>
      </c>
      <c r="Q43" s="104">
        <f t="shared" si="13"/>
        <v>0.8125</v>
      </c>
      <c r="R43" s="104">
        <f t="shared" si="13"/>
        <v>0.8125</v>
      </c>
      <c r="S43" s="104">
        <f t="shared" si="13"/>
        <v>0.8125</v>
      </c>
      <c r="T43" s="104">
        <f t="shared" si="13"/>
        <v>0.8125</v>
      </c>
      <c r="U43" s="104">
        <f t="shared" si="13"/>
        <v>0.8125</v>
      </c>
      <c r="V43" s="104">
        <f t="shared" si="13"/>
        <v>0.8125</v>
      </c>
      <c r="W43" s="104">
        <f t="shared" si="13"/>
        <v>0.8125</v>
      </c>
      <c r="X43" s="104">
        <f t="shared" si="13"/>
        <v>0.8125</v>
      </c>
      <c r="Y43" s="104">
        <f t="shared" si="13"/>
        <v>0.8125</v>
      </c>
      <c r="Z43" s="104">
        <f t="shared" si="13"/>
        <v>0.8125</v>
      </c>
      <c r="AA43" s="104">
        <f t="shared" si="13"/>
        <v>0.8125</v>
      </c>
      <c r="AB43" s="104">
        <f t="shared" si="13"/>
        <v>0.8125</v>
      </c>
      <c r="AC43" s="104">
        <f t="shared" si="13"/>
        <v>0.8125</v>
      </c>
      <c r="AD43" s="104">
        <f t="shared" si="13"/>
        <v>0.8125</v>
      </c>
      <c r="AE43" s="104">
        <f t="shared" si="13"/>
        <v>0.8125</v>
      </c>
      <c r="AF43" s="104">
        <f t="shared" si="13"/>
        <v>0.8125</v>
      </c>
      <c r="AG43" s="104">
        <f t="shared" si="13"/>
        <v>0.8125</v>
      </c>
      <c r="AH43" s="104">
        <f t="shared" si="13"/>
        <v>0.8125</v>
      </c>
      <c r="AI43" s="104">
        <f t="shared" si="13"/>
        <v>0.8125</v>
      </c>
      <c r="AJ43" s="104">
        <f t="shared" si="13"/>
        <v>0.8125</v>
      </c>
      <c r="AK43" s="104">
        <f t="shared" si="13"/>
        <v>0.8125</v>
      </c>
      <c r="AL43" s="104">
        <f t="shared" ref="AL43:BC43" si="14">INDEX(March_snow_eq, MATCH(AL$12,$B$293:$B$297,0), MATCH(AL$13,$C$292:$E$292,0))/Snowmelt_runoff_factor</f>
        <v>0.8125</v>
      </c>
      <c r="AM43" s="104">
        <f t="shared" si="14"/>
        <v>0.8125</v>
      </c>
      <c r="AN43" s="104">
        <f t="shared" si="14"/>
        <v>0.8125</v>
      </c>
      <c r="AO43" s="104">
        <f t="shared" si="14"/>
        <v>0.8125</v>
      </c>
      <c r="AP43" s="104">
        <f t="shared" si="14"/>
        <v>0.8125</v>
      </c>
      <c r="AQ43" s="104">
        <f t="shared" si="14"/>
        <v>0.8125</v>
      </c>
      <c r="AR43" s="104">
        <f t="shared" si="14"/>
        <v>0.8125</v>
      </c>
      <c r="AS43" s="104">
        <f t="shared" si="14"/>
        <v>0.8125</v>
      </c>
      <c r="AT43" s="104">
        <f t="shared" si="14"/>
        <v>0.8125</v>
      </c>
      <c r="AU43" s="104">
        <f t="shared" si="14"/>
        <v>0.8125</v>
      </c>
      <c r="AV43" s="104">
        <f t="shared" si="14"/>
        <v>0.8125</v>
      </c>
      <c r="AW43" s="104">
        <f t="shared" si="14"/>
        <v>0.8125</v>
      </c>
      <c r="AX43" s="104">
        <f t="shared" si="14"/>
        <v>0.8125</v>
      </c>
      <c r="AY43" s="104">
        <f t="shared" si="14"/>
        <v>0.8125</v>
      </c>
      <c r="AZ43" s="104">
        <f t="shared" si="14"/>
        <v>0.8125</v>
      </c>
      <c r="BA43" s="104">
        <f t="shared" si="14"/>
        <v>0.8125</v>
      </c>
      <c r="BB43" s="104">
        <f t="shared" si="14"/>
        <v>0.8125</v>
      </c>
      <c r="BC43" s="104">
        <f t="shared" si="14"/>
        <v>0.8125</v>
      </c>
    </row>
    <row r="44" spans="1:55" s="67" customFormat="1" hidden="1" x14ac:dyDescent="0.25">
      <c r="A44" s="99"/>
      <c r="B44" s="103" t="s">
        <v>619</v>
      </c>
      <c r="C44" s="77">
        <v>650</v>
      </c>
      <c r="D44" s="16">
        <v>760</v>
      </c>
      <c r="E44" s="99" t="s">
        <v>497</v>
      </c>
      <c r="F44" s="105">
        <f t="shared" ref="F44:BC44" si="15">($C$49+$C$48*F$89)*$C$50</f>
        <v>0.1305</v>
      </c>
      <c r="G44" s="105">
        <f t="shared" si="15"/>
        <v>6.7049999999999998E-2</v>
      </c>
      <c r="H44" s="105">
        <f t="shared" si="15"/>
        <v>6.7049999999999998E-2</v>
      </c>
      <c r="I44" s="105">
        <f t="shared" si="15"/>
        <v>6.7049999999999998E-2</v>
      </c>
      <c r="J44" s="105">
        <f t="shared" si="15"/>
        <v>6.7049999999999998E-2</v>
      </c>
      <c r="K44" s="105">
        <f t="shared" si="15"/>
        <v>6.7049999999999998E-2</v>
      </c>
      <c r="L44" s="105">
        <f t="shared" si="15"/>
        <v>6.7049999999999998E-2</v>
      </c>
      <c r="M44" s="105">
        <f t="shared" si="15"/>
        <v>6.7049999999999998E-2</v>
      </c>
      <c r="N44" s="105">
        <f t="shared" si="15"/>
        <v>6.7049999999999998E-2</v>
      </c>
      <c r="O44" s="105">
        <f t="shared" si="15"/>
        <v>6.7049999999999998E-2</v>
      </c>
      <c r="P44" s="105">
        <f t="shared" si="15"/>
        <v>6.7049999999999998E-2</v>
      </c>
      <c r="Q44" s="105">
        <f t="shared" si="15"/>
        <v>6.7049999999999998E-2</v>
      </c>
      <c r="R44" s="105">
        <f t="shared" si="15"/>
        <v>6.7049999999999998E-2</v>
      </c>
      <c r="S44" s="105">
        <f t="shared" si="15"/>
        <v>6.7049999999999998E-2</v>
      </c>
      <c r="T44" s="105">
        <f t="shared" si="15"/>
        <v>6.7049999999999998E-2</v>
      </c>
      <c r="U44" s="105">
        <f t="shared" si="15"/>
        <v>6.7049999999999998E-2</v>
      </c>
      <c r="V44" s="105">
        <f t="shared" si="15"/>
        <v>6.7049999999999998E-2</v>
      </c>
      <c r="W44" s="105">
        <f t="shared" si="15"/>
        <v>6.7049999999999998E-2</v>
      </c>
      <c r="X44" s="105">
        <f t="shared" si="15"/>
        <v>6.7049999999999998E-2</v>
      </c>
      <c r="Y44" s="105">
        <f t="shared" si="15"/>
        <v>6.7049999999999998E-2</v>
      </c>
      <c r="Z44" s="105">
        <f t="shared" si="15"/>
        <v>6.7049999999999998E-2</v>
      </c>
      <c r="AA44" s="105">
        <f t="shared" si="15"/>
        <v>6.7049999999999998E-2</v>
      </c>
      <c r="AB44" s="105">
        <f t="shared" si="15"/>
        <v>6.7049999999999998E-2</v>
      </c>
      <c r="AC44" s="105">
        <f t="shared" si="15"/>
        <v>6.7049999999999998E-2</v>
      </c>
      <c r="AD44" s="105">
        <f t="shared" si="15"/>
        <v>6.7049999999999998E-2</v>
      </c>
      <c r="AE44" s="105">
        <f t="shared" si="15"/>
        <v>6.7049999999999998E-2</v>
      </c>
      <c r="AF44" s="105">
        <f t="shared" si="15"/>
        <v>6.7049999999999998E-2</v>
      </c>
      <c r="AG44" s="105">
        <f t="shared" si="15"/>
        <v>6.7049999999999998E-2</v>
      </c>
      <c r="AH44" s="105">
        <f t="shared" si="15"/>
        <v>6.7049999999999998E-2</v>
      </c>
      <c r="AI44" s="105">
        <f t="shared" si="15"/>
        <v>6.7049999999999998E-2</v>
      </c>
      <c r="AJ44" s="105">
        <f t="shared" si="15"/>
        <v>6.7049999999999998E-2</v>
      </c>
      <c r="AK44" s="105">
        <f t="shared" si="15"/>
        <v>6.7049999999999998E-2</v>
      </c>
      <c r="AL44" s="105">
        <f t="shared" si="15"/>
        <v>6.7049999999999998E-2</v>
      </c>
      <c r="AM44" s="105">
        <f t="shared" si="15"/>
        <v>6.7049999999999998E-2</v>
      </c>
      <c r="AN44" s="105">
        <f t="shared" si="15"/>
        <v>6.7049999999999998E-2</v>
      </c>
      <c r="AO44" s="105">
        <f t="shared" si="15"/>
        <v>6.7049999999999998E-2</v>
      </c>
      <c r="AP44" s="105">
        <f t="shared" si="15"/>
        <v>6.7049999999999998E-2</v>
      </c>
      <c r="AQ44" s="105">
        <f t="shared" si="15"/>
        <v>6.7049999999999998E-2</v>
      </c>
      <c r="AR44" s="105">
        <f t="shared" si="15"/>
        <v>6.7049999999999998E-2</v>
      </c>
      <c r="AS44" s="105">
        <f t="shared" si="15"/>
        <v>6.7049999999999998E-2</v>
      </c>
      <c r="AT44" s="105">
        <f t="shared" si="15"/>
        <v>6.7049999999999998E-2</v>
      </c>
      <c r="AU44" s="105">
        <f t="shared" si="15"/>
        <v>6.7049999999999998E-2</v>
      </c>
      <c r="AV44" s="105">
        <f t="shared" si="15"/>
        <v>6.7049999999999998E-2</v>
      </c>
      <c r="AW44" s="105">
        <f t="shared" si="15"/>
        <v>6.7049999999999998E-2</v>
      </c>
      <c r="AX44" s="105">
        <f t="shared" si="15"/>
        <v>6.7049999999999998E-2</v>
      </c>
      <c r="AY44" s="105">
        <f t="shared" si="15"/>
        <v>6.7049999999999998E-2</v>
      </c>
      <c r="AZ44" s="105">
        <f t="shared" si="15"/>
        <v>6.7049999999999998E-2</v>
      </c>
      <c r="BA44" s="105">
        <f t="shared" si="15"/>
        <v>6.7049999999999998E-2</v>
      </c>
      <c r="BB44" s="105">
        <f t="shared" si="15"/>
        <v>6.7049999999999998E-2</v>
      </c>
      <c r="BC44" s="105">
        <f t="shared" si="15"/>
        <v>6.7049999999999998E-2</v>
      </c>
    </row>
    <row r="45" spans="1:55" s="67" customFormat="1" hidden="1" x14ac:dyDescent="0.25">
      <c r="A45" s="99"/>
      <c r="B45" s="103" t="s">
        <v>620</v>
      </c>
      <c r="C45" s="77">
        <v>2000</v>
      </c>
      <c r="D45" s="77"/>
      <c r="E45" s="99" t="s">
        <v>498</v>
      </c>
      <c r="F45" s="328">
        <f t="shared" ref="F45" si="16">((F16*F93*F97*F99)+(F21*F103*F107*F109)+(F26*F113*F117*F119))*Manure_runoff_factor*0.44*F138</f>
        <v>0.10252</v>
      </c>
      <c r="G45" s="328">
        <f t="shared" ref="G45:BC45" si="17">((G16*G93*G97*G99)+(G21*G103*G107*G109)+(G26*G113*G117*G119))*Manure_runoff_factor*0.44*G138</f>
        <v>0</v>
      </c>
      <c r="H45" s="328">
        <f t="shared" si="17"/>
        <v>0</v>
      </c>
      <c r="I45" s="328">
        <f t="shared" si="17"/>
        <v>0</v>
      </c>
      <c r="J45" s="328">
        <f t="shared" si="17"/>
        <v>0</v>
      </c>
      <c r="K45" s="328">
        <f t="shared" si="17"/>
        <v>0</v>
      </c>
      <c r="L45" s="328">
        <f t="shared" si="17"/>
        <v>0</v>
      </c>
      <c r="M45" s="328">
        <f t="shared" si="17"/>
        <v>0</v>
      </c>
      <c r="N45" s="328">
        <f t="shared" si="17"/>
        <v>0</v>
      </c>
      <c r="O45" s="328">
        <f t="shared" si="17"/>
        <v>0</v>
      </c>
      <c r="P45" s="328">
        <f t="shared" si="17"/>
        <v>0</v>
      </c>
      <c r="Q45" s="328">
        <f t="shared" si="17"/>
        <v>0</v>
      </c>
      <c r="R45" s="328">
        <f t="shared" si="17"/>
        <v>0</v>
      </c>
      <c r="S45" s="328">
        <f t="shared" si="17"/>
        <v>0</v>
      </c>
      <c r="T45" s="328">
        <f t="shared" si="17"/>
        <v>0</v>
      </c>
      <c r="U45" s="328">
        <f t="shared" si="17"/>
        <v>0</v>
      </c>
      <c r="V45" s="328">
        <f t="shared" si="17"/>
        <v>0</v>
      </c>
      <c r="W45" s="328">
        <f t="shared" si="17"/>
        <v>0</v>
      </c>
      <c r="X45" s="328">
        <f t="shared" si="17"/>
        <v>0</v>
      </c>
      <c r="Y45" s="328">
        <f t="shared" si="17"/>
        <v>0</v>
      </c>
      <c r="Z45" s="328">
        <f t="shared" si="17"/>
        <v>0</v>
      </c>
      <c r="AA45" s="328">
        <f t="shared" si="17"/>
        <v>0</v>
      </c>
      <c r="AB45" s="328">
        <f t="shared" si="17"/>
        <v>0</v>
      </c>
      <c r="AC45" s="328">
        <f t="shared" si="17"/>
        <v>0</v>
      </c>
      <c r="AD45" s="328">
        <f t="shared" si="17"/>
        <v>0</v>
      </c>
      <c r="AE45" s="328">
        <f t="shared" si="17"/>
        <v>0</v>
      </c>
      <c r="AF45" s="328">
        <f t="shared" si="17"/>
        <v>0</v>
      </c>
      <c r="AG45" s="328">
        <f t="shared" si="17"/>
        <v>0</v>
      </c>
      <c r="AH45" s="328">
        <f t="shared" si="17"/>
        <v>0</v>
      </c>
      <c r="AI45" s="328">
        <f t="shared" si="17"/>
        <v>0</v>
      </c>
      <c r="AJ45" s="328">
        <f t="shared" si="17"/>
        <v>0</v>
      </c>
      <c r="AK45" s="328">
        <f t="shared" si="17"/>
        <v>0</v>
      </c>
      <c r="AL45" s="328">
        <f t="shared" si="17"/>
        <v>0</v>
      </c>
      <c r="AM45" s="328">
        <f t="shared" si="17"/>
        <v>0</v>
      </c>
      <c r="AN45" s="328">
        <f t="shared" si="17"/>
        <v>0</v>
      </c>
      <c r="AO45" s="328">
        <f t="shared" si="17"/>
        <v>0</v>
      </c>
      <c r="AP45" s="328">
        <f t="shared" si="17"/>
        <v>0</v>
      </c>
      <c r="AQ45" s="328">
        <f t="shared" si="17"/>
        <v>0</v>
      </c>
      <c r="AR45" s="328">
        <f t="shared" si="17"/>
        <v>0</v>
      </c>
      <c r="AS45" s="328">
        <f t="shared" si="17"/>
        <v>0</v>
      </c>
      <c r="AT45" s="328">
        <f t="shared" si="17"/>
        <v>0</v>
      </c>
      <c r="AU45" s="328">
        <f t="shared" si="17"/>
        <v>0</v>
      </c>
      <c r="AV45" s="328">
        <f t="shared" si="17"/>
        <v>0</v>
      </c>
      <c r="AW45" s="328">
        <f t="shared" si="17"/>
        <v>0</v>
      </c>
      <c r="AX45" s="328">
        <f t="shared" si="17"/>
        <v>0</v>
      </c>
      <c r="AY45" s="328">
        <f t="shared" si="17"/>
        <v>0</v>
      </c>
      <c r="AZ45" s="328">
        <f t="shared" si="17"/>
        <v>0</v>
      </c>
      <c r="BA45" s="328">
        <f t="shared" si="17"/>
        <v>0</v>
      </c>
      <c r="BB45" s="328">
        <f t="shared" si="17"/>
        <v>0</v>
      </c>
      <c r="BC45" s="328">
        <f t="shared" si="17"/>
        <v>0</v>
      </c>
    </row>
    <row r="46" spans="1:55" s="67" customFormat="1" hidden="1" x14ac:dyDescent="0.25">
      <c r="A46" s="99"/>
      <c r="B46" s="106" t="s">
        <v>621</v>
      </c>
      <c r="C46" s="77">
        <v>0.2</v>
      </c>
      <c r="D46" s="77"/>
      <c r="E46" s="99" t="s">
        <v>499</v>
      </c>
      <c r="F46" s="105">
        <f t="shared" ref="F46:BC46" si="18">F31*0.44*Fertilizer_runoff_factor*F138*F127*F128</f>
        <v>0</v>
      </c>
      <c r="G46" s="105">
        <f t="shared" si="18"/>
        <v>0</v>
      </c>
      <c r="H46" s="105">
        <f t="shared" si="18"/>
        <v>0</v>
      </c>
      <c r="I46" s="105">
        <f t="shared" si="18"/>
        <v>0</v>
      </c>
      <c r="J46" s="105">
        <f t="shared" si="18"/>
        <v>0</v>
      </c>
      <c r="K46" s="105">
        <f t="shared" si="18"/>
        <v>0</v>
      </c>
      <c r="L46" s="105">
        <f t="shared" si="18"/>
        <v>0</v>
      </c>
      <c r="M46" s="105">
        <f t="shared" si="18"/>
        <v>0</v>
      </c>
      <c r="N46" s="105">
        <f t="shared" si="18"/>
        <v>0</v>
      </c>
      <c r="O46" s="105">
        <f t="shared" si="18"/>
        <v>0</v>
      </c>
      <c r="P46" s="105">
        <f t="shared" si="18"/>
        <v>0</v>
      </c>
      <c r="Q46" s="105">
        <f t="shared" si="18"/>
        <v>0</v>
      </c>
      <c r="R46" s="105">
        <f t="shared" si="18"/>
        <v>0</v>
      </c>
      <c r="S46" s="105">
        <f t="shared" si="18"/>
        <v>0</v>
      </c>
      <c r="T46" s="105">
        <f t="shared" si="18"/>
        <v>0</v>
      </c>
      <c r="U46" s="105">
        <f t="shared" si="18"/>
        <v>0</v>
      </c>
      <c r="V46" s="105">
        <f t="shared" si="18"/>
        <v>0</v>
      </c>
      <c r="W46" s="105">
        <f t="shared" si="18"/>
        <v>0</v>
      </c>
      <c r="X46" s="105">
        <f t="shared" si="18"/>
        <v>0</v>
      </c>
      <c r="Y46" s="105">
        <f t="shared" si="18"/>
        <v>0</v>
      </c>
      <c r="Z46" s="105">
        <f t="shared" si="18"/>
        <v>0</v>
      </c>
      <c r="AA46" s="105">
        <f t="shared" si="18"/>
        <v>0</v>
      </c>
      <c r="AB46" s="105">
        <f t="shared" si="18"/>
        <v>0</v>
      </c>
      <c r="AC46" s="105">
        <f t="shared" si="18"/>
        <v>0</v>
      </c>
      <c r="AD46" s="105">
        <f t="shared" si="18"/>
        <v>0</v>
      </c>
      <c r="AE46" s="105">
        <f t="shared" si="18"/>
        <v>0</v>
      </c>
      <c r="AF46" s="105">
        <f t="shared" si="18"/>
        <v>0</v>
      </c>
      <c r="AG46" s="105">
        <f t="shared" si="18"/>
        <v>0</v>
      </c>
      <c r="AH46" s="105">
        <f t="shared" si="18"/>
        <v>0</v>
      </c>
      <c r="AI46" s="105">
        <f t="shared" si="18"/>
        <v>0</v>
      </c>
      <c r="AJ46" s="105">
        <f t="shared" si="18"/>
        <v>0</v>
      </c>
      <c r="AK46" s="105">
        <f t="shared" si="18"/>
        <v>0</v>
      </c>
      <c r="AL46" s="105">
        <f t="shared" si="18"/>
        <v>0</v>
      </c>
      <c r="AM46" s="105">
        <f t="shared" si="18"/>
        <v>0</v>
      </c>
      <c r="AN46" s="105">
        <f t="shared" si="18"/>
        <v>0</v>
      </c>
      <c r="AO46" s="105">
        <f t="shared" si="18"/>
        <v>0</v>
      </c>
      <c r="AP46" s="105">
        <f t="shared" si="18"/>
        <v>0</v>
      </c>
      <c r="AQ46" s="105">
        <f t="shared" si="18"/>
        <v>0</v>
      </c>
      <c r="AR46" s="105">
        <f t="shared" si="18"/>
        <v>0</v>
      </c>
      <c r="AS46" s="105">
        <f t="shared" si="18"/>
        <v>0</v>
      </c>
      <c r="AT46" s="105">
        <f t="shared" si="18"/>
        <v>0</v>
      </c>
      <c r="AU46" s="105">
        <f t="shared" si="18"/>
        <v>0</v>
      </c>
      <c r="AV46" s="105">
        <f t="shared" si="18"/>
        <v>0</v>
      </c>
      <c r="AW46" s="105">
        <f t="shared" si="18"/>
        <v>0</v>
      </c>
      <c r="AX46" s="105">
        <f t="shared" si="18"/>
        <v>0</v>
      </c>
      <c r="AY46" s="105">
        <f t="shared" si="18"/>
        <v>0</v>
      </c>
      <c r="AZ46" s="105">
        <f t="shared" si="18"/>
        <v>0</v>
      </c>
      <c r="BA46" s="105">
        <f t="shared" si="18"/>
        <v>0</v>
      </c>
      <c r="BB46" s="105">
        <f t="shared" si="18"/>
        <v>0</v>
      </c>
      <c r="BC46" s="105">
        <f t="shared" si="18"/>
        <v>0</v>
      </c>
    </row>
    <row r="47" spans="1:55" s="67" customFormat="1" hidden="1" x14ac:dyDescent="0.25">
      <c r="A47" s="99"/>
      <c r="B47" s="77"/>
      <c r="C47" s="77"/>
      <c r="D47" s="77"/>
      <c r="E47" s="99" t="s">
        <v>500</v>
      </c>
      <c r="F47" s="99">
        <f t="shared" ref="F47:BC47" si="19">IF(F38&gt;F37,NA(),IF(F38&lt;=5,F37,F37-F38))</f>
        <v>0</v>
      </c>
      <c r="G47" s="99">
        <f t="shared" si="19"/>
        <v>0</v>
      </c>
      <c r="H47" s="99">
        <f t="shared" si="19"/>
        <v>0</v>
      </c>
      <c r="I47" s="99">
        <f t="shared" si="19"/>
        <v>0</v>
      </c>
      <c r="J47" s="99">
        <f t="shared" si="19"/>
        <v>0</v>
      </c>
      <c r="K47" s="99">
        <f t="shared" si="19"/>
        <v>0</v>
      </c>
      <c r="L47" s="99">
        <f t="shared" si="19"/>
        <v>0</v>
      </c>
      <c r="M47" s="99">
        <f t="shared" si="19"/>
        <v>0</v>
      </c>
      <c r="N47" s="99">
        <f t="shared" si="19"/>
        <v>0</v>
      </c>
      <c r="O47" s="99">
        <f t="shared" si="19"/>
        <v>0</v>
      </c>
      <c r="P47" s="99">
        <f t="shared" si="19"/>
        <v>0</v>
      </c>
      <c r="Q47" s="99">
        <f t="shared" si="19"/>
        <v>0</v>
      </c>
      <c r="R47" s="99">
        <f t="shared" si="19"/>
        <v>0</v>
      </c>
      <c r="S47" s="99">
        <f t="shared" si="19"/>
        <v>0</v>
      </c>
      <c r="T47" s="99">
        <f t="shared" si="19"/>
        <v>0</v>
      </c>
      <c r="U47" s="99">
        <f t="shared" si="19"/>
        <v>0</v>
      </c>
      <c r="V47" s="99">
        <f t="shared" si="19"/>
        <v>0</v>
      </c>
      <c r="W47" s="99">
        <f t="shared" si="19"/>
        <v>0</v>
      </c>
      <c r="X47" s="99">
        <f t="shared" si="19"/>
        <v>0</v>
      </c>
      <c r="Y47" s="99">
        <f t="shared" si="19"/>
        <v>0</v>
      </c>
      <c r="Z47" s="99">
        <f t="shared" si="19"/>
        <v>0</v>
      </c>
      <c r="AA47" s="99">
        <f t="shared" si="19"/>
        <v>0</v>
      </c>
      <c r="AB47" s="99">
        <f t="shared" si="19"/>
        <v>0</v>
      </c>
      <c r="AC47" s="99">
        <f t="shared" si="19"/>
        <v>0</v>
      </c>
      <c r="AD47" s="99">
        <f t="shared" si="19"/>
        <v>0</v>
      </c>
      <c r="AE47" s="99">
        <f t="shared" si="19"/>
        <v>0</v>
      </c>
      <c r="AF47" s="99">
        <f t="shared" si="19"/>
        <v>0</v>
      </c>
      <c r="AG47" s="99">
        <f t="shared" si="19"/>
        <v>0</v>
      </c>
      <c r="AH47" s="99">
        <f t="shared" si="19"/>
        <v>0</v>
      </c>
      <c r="AI47" s="99">
        <f t="shared" si="19"/>
        <v>0</v>
      </c>
      <c r="AJ47" s="99">
        <f t="shared" si="19"/>
        <v>0</v>
      </c>
      <c r="AK47" s="99">
        <f t="shared" si="19"/>
        <v>0</v>
      </c>
      <c r="AL47" s="99">
        <f t="shared" si="19"/>
        <v>0</v>
      </c>
      <c r="AM47" s="99">
        <f t="shared" si="19"/>
        <v>0</v>
      </c>
      <c r="AN47" s="99">
        <f t="shared" si="19"/>
        <v>0</v>
      </c>
      <c r="AO47" s="99">
        <f t="shared" si="19"/>
        <v>0</v>
      </c>
      <c r="AP47" s="99">
        <f t="shared" si="19"/>
        <v>0</v>
      </c>
      <c r="AQ47" s="99">
        <f t="shared" si="19"/>
        <v>0</v>
      </c>
      <c r="AR47" s="99">
        <f t="shared" si="19"/>
        <v>0</v>
      </c>
      <c r="AS47" s="99">
        <f t="shared" si="19"/>
        <v>0</v>
      </c>
      <c r="AT47" s="99">
        <f t="shared" si="19"/>
        <v>0</v>
      </c>
      <c r="AU47" s="99">
        <f t="shared" si="19"/>
        <v>0</v>
      </c>
      <c r="AV47" s="99">
        <f t="shared" si="19"/>
        <v>0</v>
      </c>
      <c r="AW47" s="99">
        <f t="shared" si="19"/>
        <v>0</v>
      </c>
      <c r="AX47" s="99">
        <f t="shared" si="19"/>
        <v>0</v>
      </c>
      <c r="AY47" s="99">
        <f t="shared" si="19"/>
        <v>0</v>
      </c>
      <c r="AZ47" s="99">
        <f t="shared" si="19"/>
        <v>0</v>
      </c>
      <c r="BA47" s="99">
        <f t="shared" si="19"/>
        <v>0</v>
      </c>
      <c r="BB47" s="99">
        <f t="shared" si="19"/>
        <v>0</v>
      </c>
      <c r="BC47" s="99">
        <f t="shared" si="19"/>
        <v>0</v>
      </c>
    </row>
    <row r="48" spans="1:55" s="67" customFormat="1" hidden="1" x14ac:dyDescent="0.25">
      <c r="A48" s="99"/>
      <c r="B48" s="106" t="s">
        <v>501</v>
      </c>
      <c r="C48" s="107">
        <v>7.0499999999999998E-3</v>
      </c>
      <c r="D48" s="77"/>
      <c r="E48" s="99" t="s">
        <v>502</v>
      </c>
      <c r="F48" s="105">
        <f t="shared" ref="F48" si="20">F70</f>
        <v>1</v>
      </c>
      <c r="G48" s="105">
        <f t="shared" ref="G48:BC48" si="21">G70</f>
        <v>1</v>
      </c>
      <c r="H48" s="105">
        <f t="shared" si="21"/>
        <v>1</v>
      </c>
      <c r="I48" s="105">
        <f t="shared" si="21"/>
        <v>1</v>
      </c>
      <c r="J48" s="105">
        <f t="shared" si="21"/>
        <v>1</v>
      </c>
      <c r="K48" s="105">
        <f t="shared" si="21"/>
        <v>1</v>
      </c>
      <c r="L48" s="105">
        <f t="shared" si="21"/>
        <v>1</v>
      </c>
      <c r="M48" s="105">
        <f t="shared" si="21"/>
        <v>1</v>
      </c>
      <c r="N48" s="105">
        <f t="shared" si="21"/>
        <v>1</v>
      </c>
      <c r="O48" s="105">
        <f t="shared" si="21"/>
        <v>1</v>
      </c>
      <c r="P48" s="105">
        <f t="shared" si="21"/>
        <v>1</v>
      </c>
      <c r="Q48" s="105">
        <f t="shared" si="21"/>
        <v>1</v>
      </c>
      <c r="R48" s="105">
        <f t="shared" si="21"/>
        <v>1</v>
      </c>
      <c r="S48" s="105">
        <f t="shared" si="21"/>
        <v>1</v>
      </c>
      <c r="T48" s="105">
        <f t="shared" si="21"/>
        <v>1</v>
      </c>
      <c r="U48" s="105">
        <f t="shared" si="21"/>
        <v>1</v>
      </c>
      <c r="V48" s="105">
        <f t="shared" si="21"/>
        <v>1</v>
      </c>
      <c r="W48" s="105">
        <f t="shared" si="21"/>
        <v>1</v>
      </c>
      <c r="X48" s="105">
        <f t="shared" si="21"/>
        <v>1</v>
      </c>
      <c r="Y48" s="105">
        <f t="shared" si="21"/>
        <v>1</v>
      </c>
      <c r="Z48" s="105">
        <f t="shared" si="21"/>
        <v>1</v>
      </c>
      <c r="AA48" s="105">
        <f t="shared" si="21"/>
        <v>1</v>
      </c>
      <c r="AB48" s="105">
        <f t="shared" si="21"/>
        <v>1</v>
      </c>
      <c r="AC48" s="105">
        <f t="shared" si="21"/>
        <v>1</v>
      </c>
      <c r="AD48" s="105">
        <f t="shared" si="21"/>
        <v>1</v>
      </c>
      <c r="AE48" s="105">
        <f t="shared" si="21"/>
        <v>1</v>
      </c>
      <c r="AF48" s="105">
        <f t="shared" si="21"/>
        <v>1</v>
      </c>
      <c r="AG48" s="105">
        <f t="shared" si="21"/>
        <v>1</v>
      </c>
      <c r="AH48" s="105">
        <f t="shared" si="21"/>
        <v>1</v>
      </c>
      <c r="AI48" s="105">
        <f t="shared" si="21"/>
        <v>1</v>
      </c>
      <c r="AJ48" s="105">
        <f t="shared" si="21"/>
        <v>1</v>
      </c>
      <c r="AK48" s="105">
        <f t="shared" si="21"/>
        <v>1</v>
      </c>
      <c r="AL48" s="105">
        <f t="shared" si="21"/>
        <v>1</v>
      </c>
      <c r="AM48" s="105">
        <f t="shared" si="21"/>
        <v>1</v>
      </c>
      <c r="AN48" s="105">
        <f t="shared" si="21"/>
        <v>1</v>
      </c>
      <c r="AO48" s="105">
        <f t="shared" si="21"/>
        <v>1</v>
      </c>
      <c r="AP48" s="105">
        <f t="shared" si="21"/>
        <v>1</v>
      </c>
      <c r="AQ48" s="105">
        <f t="shared" si="21"/>
        <v>1</v>
      </c>
      <c r="AR48" s="105">
        <f t="shared" si="21"/>
        <v>1</v>
      </c>
      <c r="AS48" s="105">
        <f t="shared" si="21"/>
        <v>1</v>
      </c>
      <c r="AT48" s="105">
        <f t="shared" si="21"/>
        <v>1</v>
      </c>
      <c r="AU48" s="105">
        <f t="shared" si="21"/>
        <v>1</v>
      </c>
      <c r="AV48" s="105">
        <f t="shared" si="21"/>
        <v>1</v>
      </c>
      <c r="AW48" s="105">
        <f t="shared" si="21"/>
        <v>1</v>
      </c>
      <c r="AX48" s="105">
        <f t="shared" si="21"/>
        <v>1</v>
      </c>
      <c r="AY48" s="105">
        <f t="shared" si="21"/>
        <v>1</v>
      </c>
      <c r="AZ48" s="105">
        <f t="shared" si="21"/>
        <v>1</v>
      </c>
      <c r="BA48" s="105">
        <f t="shared" si="21"/>
        <v>1</v>
      </c>
      <c r="BB48" s="105">
        <f t="shared" si="21"/>
        <v>1</v>
      </c>
      <c r="BC48" s="105">
        <f t="shared" si="21"/>
        <v>1</v>
      </c>
    </row>
    <row r="49" spans="1:55" s="67" customFormat="1" hidden="1" x14ac:dyDescent="0.25">
      <c r="A49" s="99"/>
      <c r="B49" s="106" t="s">
        <v>503</v>
      </c>
      <c r="C49" s="107">
        <v>0.03</v>
      </c>
      <c r="D49" s="77"/>
      <c r="E49" s="99" t="s">
        <v>504</v>
      </c>
      <c r="F49" s="237" t="str">
        <f t="shared" ref="F49:AK49" si="22">IF(F40="No",INDEX($B$323:$E$513,MATCH(F34,Soil_series,0),2),INDEX($B$323:$E$513,MATCH(F34,Soil_series,0),3))</f>
        <v>D</v>
      </c>
      <c r="G49" s="237" t="str">
        <f t="shared" si="22"/>
        <v>B</v>
      </c>
      <c r="H49" s="237" t="str">
        <f t="shared" si="22"/>
        <v>B</v>
      </c>
      <c r="I49" s="237" t="str">
        <f t="shared" si="22"/>
        <v>B</v>
      </c>
      <c r="J49" s="237" t="str">
        <f t="shared" si="22"/>
        <v>B</v>
      </c>
      <c r="K49" s="237" t="str">
        <f t="shared" si="22"/>
        <v>B</v>
      </c>
      <c r="L49" s="237" t="str">
        <f t="shared" si="22"/>
        <v>B</v>
      </c>
      <c r="M49" s="237" t="str">
        <f t="shared" si="22"/>
        <v>B</v>
      </c>
      <c r="N49" s="237" t="str">
        <f t="shared" si="22"/>
        <v>B</v>
      </c>
      <c r="O49" s="237" t="str">
        <f t="shared" si="22"/>
        <v>B</v>
      </c>
      <c r="P49" s="237" t="str">
        <f t="shared" si="22"/>
        <v>B</v>
      </c>
      <c r="Q49" s="237" t="str">
        <f t="shared" si="22"/>
        <v>B</v>
      </c>
      <c r="R49" s="237" t="str">
        <f t="shared" si="22"/>
        <v>B</v>
      </c>
      <c r="S49" s="237" t="str">
        <f t="shared" si="22"/>
        <v>B</v>
      </c>
      <c r="T49" s="237" t="str">
        <f t="shared" si="22"/>
        <v>B</v>
      </c>
      <c r="U49" s="237" t="str">
        <f t="shared" si="22"/>
        <v>B</v>
      </c>
      <c r="V49" s="237" t="str">
        <f t="shared" si="22"/>
        <v>B</v>
      </c>
      <c r="W49" s="237" t="str">
        <f t="shared" si="22"/>
        <v>B</v>
      </c>
      <c r="X49" s="237" t="str">
        <f t="shared" si="22"/>
        <v>B</v>
      </c>
      <c r="Y49" s="237" t="str">
        <f t="shared" si="22"/>
        <v>B</v>
      </c>
      <c r="Z49" s="237" t="str">
        <f t="shared" si="22"/>
        <v>B</v>
      </c>
      <c r="AA49" s="237" t="str">
        <f t="shared" si="22"/>
        <v>B</v>
      </c>
      <c r="AB49" s="237" t="str">
        <f t="shared" si="22"/>
        <v>B</v>
      </c>
      <c r="AC49" s="237" t="str">
        <f t="shared" si="22"/>
        <v>B</v>
      </c>
      <c r="AD49" s="237" t="str">
        <f t="shared" si="22"/>
        <v>B</v>
      </c>
      <c r="AE49" s="237" t="str">
        <f t="shared" si="22"/>
        <v>B</v>
      </c>
      <c r="AF49" s="237" t="str">
        <f t="shared" si="22"/>
        <v>B</v>
      </c>
      <c r="AG49" s="237" t="str">
        <f t="shared" si="22"/>
        <v>B</v>
      </c>
      <c r="AH49" s="237" t="str">
        <f t="shared" si="22"/>
        <v>B</v>
      </c>
      <c r="AI49" s="237" t="str">
        <f t="shared" si="22"/>
        <v>B</v>
      </c>
      <c r="AJ49" s="237" t="str">
        <f t="shared" si="22"/>
        <v>B</v>
      </c>
      <c r="AK49" s="237" t="str">
        <f t="shared" si="22"/>
        <v>B</v>
      </c>
      <c r="AL49" s="237" t="str">
        <f t="shared" ref="AL49:BC49" si="23">IF(AL40="No",INDEX($B$323:$E$513,MATCH(AL34,Soil_series,0),2),INDEX($B$323:$E$513,MATCH(AL34,Soil_series,0),3))</f>
        <v>B</v>
      </c>
      <c r="AM49" s="237" t="str">
        <f t="shared" si="23"/>
        <v>B</v>
      </c>
      <c r="AN49" s="237" t="str">
        <f t="shared" si="23"/>
        <v>B</v>
      </c>
      <c r="AO49" s="237" t="str">
        <f t="shared" si="23"/>
        <v>B</v>
      </c>
      <c r="AP49" s="237" t="str">
        <f t="shared" si="23"/>
        <v>B</v>
      </c>
      <c r="AQ49" s="237" t="str">
        <f t="shared" si="23"/>
        <v>B</v>
      </c>
      <c r="AR49" s="237" t="str">
        <f t="shared" si="23"/>
        <v>B</v>
      </c>
      <c r="AS49" s="237" t="str">
        <f t="shared" si="23"/>
        <v>B</v>
      </c>
      <c r="AT49" s="237" t="str">
        <f t="shared" si="23"/>
        <v>B</v>
      </c>
      <c r="AU49" s="237" t="str">
        <f t="shared" si="23"/>
        <v>B</v>
      </c>
      <c r="AV49" s="237" t="str">
        <f t="shared" si="23"/>
        <v>B</v>
      </c>
      <c r="AW49" s="237" t="str">
        <f t="shared" si="23"/>
        <v>B</v>
      </c>
      <c r="AX49" s="237" t="str">
        <f t="shared" si="23"/>
        <v>B</v>
      </c>
      <c r="AY49" s="237" t="str">
        <f t="shared" si="23"/>
        <v>B</v>
      </c>
      <c r="AZ49" s="237" t="str">
        <f t="shared" si="23"/>
        <v>B</v>
      </c>
      <c r="BA49" s="237" t="str">
        <f t="shared" si="23"/>
        <v>B</v>
      </c>
      <c r="BB49" s="237" t="str">
        <f t="shared" si="23"/>
        <v>B</v>
      </c>
      <c r="BC49" s="237" t="str">
        <f t="shared" si="23"/>
        <v>B</v>
      </c>
    </row>
    <row r="50" spans="1:55" s="67" customFormat="1" hidden="1" x14ac:dyDescent="0.25">
      <c r="A50" s="99"/>
      <c r="B50" s="87" t="s">
        <v>505</v>
      </c>
      <c r="C50" s="77">
        <v>2</v>
      </c>
      <c r="D50" s="77"/>
      <c r="E50" s="99" t="s">
        <v>506</v>
      </c>
      <c r="F50" s="99" t="str">
        <f t="shared" ref="F50:AK50" si="24">INDEX($B$323:$E$513,MATCH(F34,Soil_series,0),4)</f>
        <v>Non-clay</v>
      </c>
      <c r="G50" s="99" t="str">
        <f t="shared" si="24"/>
        <v>Non-clay</v>
      </c>
      <c r="H50" s="99" t="str">
        <f t="shared" si="24"/>
        <v>Non-clay</v>
      </c>
      <c r="I50" s="99" t="str">
        <f t="shared" si="24"/>
        <v>Non-clay</v>
      </c>
      <c r="J50" s="99" t="str">
        <f t="shared" si="24"/>
        <v>Non-clay</v>
      </c>
      <c r="K50" s="99" t="str">
        <f t="shared" si="24"/>
        <v>Non-clay</v>
      </c>
      <c r="L50" s="99" t="str">
        <f t="shared" si="24"/>
        <v>Non-clay</v>
      </c>
      <c r="M50" s="99" t="str">
        <f t="shared" si="24"/>
        <v>Non-clay</v>
      </c>
      <c r="N50" s="99" t="str">
        <f t="shared" si="24"/>
        <v>Non-clay</v>
      </c>
      <c r="O50" s="99" t="str">
        <f t="shared" si="24"/>
        <v>Non-clay</v>
      </c>
      <c r="P50" s="99" t="str">
        <f t="shared" si="24"/>
        <v>Non-clay</v>
      </c>
      <c r="Q50" s="99" t="str">
        <f t="shared" si="24"/>
        <v>Non-clay</v>
      </c>
      <c r="R50" s="99" t="str">
        <f t="shared" si="24"/>
        <v>Non-clay</v>
      </c>
      <c r="S50" s="99" t="str">
        <f t="shared" si="24"/>
        <v>Non-clay</v>
      </c>
      <c r="T50" s="99" t="str">
        <f t="shared" si="24"/>
        <v>Non-clay</v>
      </c>
      <c r="U50" s="99" t="str">
        <f t="shared" si="24"/>
        <v>Non-clay</v>
      </c>
      <c r="V50" s="99" t="str">
        <f t="shared" si="24"/>
        <v>Non-clay</v>
      </c>
      <c r="W50" s="99" t="str">
        <f t="shared" si="24"/>
        <v>Non-clay</v>
      </c>
      <c r="X50" s="99" t="str">
        <f t="shared" si="24"/>
        <v>Non-clay</v>
      </c>
      <c r="Y50" s="99" t="str">
        <f t="shared" si="24"/>
        <v>Non-clay</v>
      </c>
      <c r="Z50" s="99" t="str">
        <f t="shared" si="24"/>
        <v>Non-clay</v>
      </c>
      <c r="AA50" s="99" t="str">
        <f t="shared" si="24"/>
        <v>Non-clay</v>
      </c>
      <c r="AB50" s="99" t="str">
        <f t="shared" si="24"/>
        <v>Non-clay</v>
      </c>
      <c r="AC50" s="99" t="str">
        <f t="shared" si="24"/>
        <v>Non-clay</v>
      </c>
      <c r="AD50" s="99" t="str">
        <f t="shared" si="24"/>
        <v>Non-clay</v>
      </c>
      <c r="AE50" s="99" t="str">
        <f t="shared" si="24"/>
        <v>Non-clay</v>
      </c>
      <c r="AF50" s="99" t="str">
        <f t="shared" si="24"/>
        <v>Non-clay</v>
      </c>
      <c r="AG50" s="99" t="str">
        <f t="shared" si="24"/>
        <v>Non-clay</v>
      </c>
      <c r="AH50" s="99" t="str">
        <f t="shared" si="24"/>
        <v>Non-clay</v>
      </c>
      <c r="AI50" s="99" t="str">
        <f t="shared" si="24"/>
        <v>Non-clay</v>
      </c>
      <c r="AJ50" s="99" t="str">
        <f t="shared" si="24"/>
        <v>Non-clay</v>
      </c>
      <c r="AK50" s="99" t="str">
        <f t="shared" si="24"/>
        <v>Non-clay</v>
      </c>
      <c r="AL50" s="99" t="str">
        <f t="shared" ref="AL50:BC50" si="25">INDEX($B$323:$E$513,MATCH(AL34,Soil_series,0),4)</f>
        <v>Non-clay</v>
      </c>
      <c r="AM50" s="99" t="str">
        <f t="shared" si="25"/>
        <v>Non-clay</v>
      </c>
      <c r="AN50" s="99" t="str">
        <f t="shared" si="25"/>
        <v>Non-clay</v>
      </c>
      <c r="AO50" s="99" t="str">
        <f t="shared" si="25"/>
        <v>Non-clay</v>
      </c>
      <c r="AP50" s="99" t="str">
        <f t="shared" si="25"/>
        <v>Non-clay</v>
      </c>
      <c r="AQ50" s="99" t="str">
        <f t="shared" si="25"/>
        <v>Non-clay</v>
      </c>
      <c r="AR50" s="99" t="str">
        <f t="shared" si="25"/>
        <v>Non-clay</v>
      </c>
      <c r="AS50" s="99" t="str">
        <f t="shared" si="25"/>
        <v>Non-clay</v>
      </c>
      <c r="AT50" s="99" t="str">
        <f t="shared" si="25"/>
        <v>Non-clay</v>
      </c>
      <c r="AU50" s="99" t="str">
        <f t="shared" si="25"/>
        <v>Non-clay</v>
      </c>
      <c r="AV50" s="99" t="str">
        <f t="shared" si="25"/>
        <v>Non-clay</v>
      </c>
      <c r="AW50" s="99" t="str">
        <f t="shared" si="25"/>
        <v>Non-clay</v>
      </c>
      <c r="AX50" s="99" t="str">
        <f t="shared" si="25"/>
        <v>Non-clay</v>
      </c>
      <c r="AY50" s="99" t="str">
        <f t="shared" si="25"/>
        <v>Non-clay</v>
      </c>
      <c r="AZ50" s="99" t="str">
        <f t="shared" si="25"/>
        <v>Non-clay</v>
      </c>
      <c r="BA50" s="99" t="str">
        <f t="shared" si="25"/>
        <v>Non-clay</v>
      </c>
      <c r="BB50" s="99" t="str">
        <f t="shared" si="25"/>
        <v>Non-clay</v>
      </c>
      <c r="BC50" s="99" t="str">
        <f t="shared" si="25"/>
        <v>Non-clay</v>
      </c>
    </row>
    <row r="51" spans="1:55" s="67" customFormat="1" ht="12.75" hidden="1" customHeight="1" x14ac:dyDescent="0.25">
      <c r="A51" s="99"/>
      <c r="B51" s="77"/>
      <c r="C51" s="77"/>
      <c r="D51" s="77"/>
      <c r="E51" s="99" t="s">
        <v>507</v>
      </c>
      <c r="F51" s="105">
        <f t="shared" ref="F51:AK51" si="26">IF(F$84=1, INDEX($B$196:$E$204, MATCH(F$36,$B$196:$B$204,), MATCH(F$35,$B$195:$E$195,)),IF(F$84=2, INDEX($B$207:$E$215, MATCH(F$36,$B$207:$B$215,), MATCH(F$35,$B$206:$E$206,)),IF(F$84=3, INDEX($B$218:$E$226, MATCH(F$36,$B$218:$B$226,), MATCH(F$35,$B$217:$E$217,)),IF(F$84=4, INDEX($B$229:$E$237, MATCH(F$36,$B$229:$B$237,), MATCH(F$35,$B$228:$E$228,)),"Bad value"))))</f>
        <v>2.65</v>
      </c>
      <c r="G51" s="105">
        <f t="shared" si="26"/>
        <v>1</v>
      </c>
      <c r="H51" s="105">
        <f t="shared" si="26"/>
        <v>1</v>
      </c>
      <c r="I51" s="105">
        <f t="shared" si="26"/>
        <v>1</v>
      </c>
      <c r="J51" s="105">
        <f t="shared" si="26"/>
        <v>1</v>
      </c>
      <c r="K51" s="105">
        <f t="shared" si="26"/>
        <v>1</v>
      </c>
      <c r="L51" s="105">
        <f t="shared" si="26"/>
        <v>1</v>
      </c>
      <c r="M51" s="105">
        <f t="shared" si="26"/>
        <v>1</v>
      </c>
      <c r="N51" s="105">
        <f t="shared" si="26"/>
        <v>1</v>
      </c>
      <c r="O51" s="105">
        <f t="shared" si="26"/>
        <v>1</v>
      </c>
      <c r="P51" s="105">
        <f t="shared" si="26"/>
        <v>1</v>
      </c>
      <c r="Q51" s="105">
        <f t="shared" si="26"/>
        <v>1</v>
      </c>
      <c r="R51" s="105">
        <f t="shared" si="26"/>
        <v>1</v>
      </c>
      <c r="S51" s="105">
        <f t="shared" si="26"/>
        <v>1</v>
      </c>
      <c r="T51" s="105">
        <f t="shared" si="26"/>
        <v>1</v>
      </c>
      <c r="U51" s="105">
        <f t="shared" si="26"/>
        <v>1</v>
      </c>
      <c r="V51" s="105">
        <f t="shared" si="26"/>
        <v>1</v>
      </c>
      <c r="W51" s="105">
        <f t="shared" si="26"/>
        <v>1</v>
      </c>
      <c r="X51" s="105">
        <f t="shared" si="26"/>
        <v>1</v>
      </c>
      <c r="Y51" s="105">
        <f t="shared" si="26"/>
        <v>1</v>
      </c>
      <c r="Z51" s="105">
        <f t="shared" si="26"/>
        <v>1</v>
      </c>
      <c r="AA51" s="105">
        <f t="shared" si="26"/>
        <v>1</v>
      </c>
      <c r="AB51" s="105">
        <f t="shared" si="26"/>
        <v>1</v>
      </c>
      <c r="AC51" s="105">
        <f t="shared" si="26"/>
        <v>1</v>
      </c>
      <c r="AD51" s="105">
        <f t="shared" si="26"/>
        <v>1</v>
      </c>
      <c r="AE51" s="105">
        <f t="shared" si="26"/>
        <v>1</v>
      </c>
      <c r="AF51" s="105">
        <f t="shared" si="26"/>
        <v>1</v>
      </c>
      <c r="AG51" s="105">
        <f t="shared" si="26"/>
        <v>1</v>
      </c>
      <c r="AH51" s="105">
        <f t="shared" si="26"/>
        <v>1</v>
      </c>
      <c r="AI51" s="105">
        <f t="shared" si="26"/>
        <v>1</v>
      </c>
      <c r="AJ51" s="105">
        <f t="shared" si="26"/>
        <v>1</v>
      </c>
      <c r="AK51" s="105">
        <f t="shared" si="26"/>
        <v>1</v>
      </c>
      <c r="AL51" s="105">
        <f t="shared" ref="AL51:BC51" si="27">IF(AL$84=1, INDEX($B$196:$E$204, MATCH(AL$36,$B$196:$B$204,), MATCH(AL$35,$B$195:$E$195,)),IF(AL$84=2, INDEX($B$207:$E$215, MATCH(AL$36,$B$207:$B$215,), MATCH(AL$35,$B$206:$E$206,)),IF(AL$84=3, INDEX($B$218:$E$226, MATCH(AL$36,$B$218:$B$226,), MATCH(AL$35,$B$217:$E$217,)),IF(AL$84=4, INDEX($B$229:$E$237, MATCH(AL$36,$B$229:$B$237,), MATCH(AL$35,$B$228:$E$228,)),"Bad value"))))</f>
        <v>1</v>
      </c>
      <c r="AM51" s="105">
        <f t="shared" si="27"/>
        <v>1</v>
      </c>
      <c r="AN51" s="105">
        <f t="shared" si="27"/>
        <v>1</v>
      </c>
      <c r="AO51" s="105">
        <f t="shared" si="27"/>
        <v>1</v>
      </c>
      <c r="AP51" s="105">
        <f t="shared" si="27"/>
        <v>1</v>
      </c>
      <c r="AQ51" s="105">
        <f t="shared" si="27"/>
        <v>1</v>
      </c>
      <c r="AR51" s="105">
        <f t="shared" si="27"/>
        <v>1</v>
      </c>
      <c r="AS51" s="105">
        <f t="shared" si="27"/>
        <v>1</v>
      </c>
      <c r="AT51" s="105">
        <f t="shared" si="27"/>
        <v>1</v>
      </c>
      <c r="AU51" s="105">
        <f t="shared" si="27"/>
        <v>1</v>
      </c>
      <c r="AV51" s="105">
        <f t="shared" si="27"/>
        <v>1</v>
      </c>
      <c r="AW51" s="105">
        <f t="shared" si="27"/>
        <v>1</v>
      </c>
      <c r="AX51" s="105">
        <f t="shared" si="27"/>
        <v>1</v>
      </c>
      <c r="AY51" s="105">
        <f t="shared" si="27"/>
        <v>1</v>
      </c>
      <c r="AZ51" s="105">
        <f t="shared" si="27"/>
        <v>1</v>
      </c>
      <c r="BA51" s="105">
        <f t="shared" si="27"/>
        <v>1</v>
      </c>
      <c r="BB51" s="105">
        <f t="shared" si="27"/>
        <v>1</v>
      </c>
      <c r="BC51" s="105">
        <f t="shared" si="27"/>
        <v>1</v>
      </c>
    </row>
    <row r="52" spans="1:55" s="67" customFormat="1" hidden="1" x14ac:dyDescent="0.25">
      <c r="A52" s="99"/>
      <c r="B52" s="87" t="s">
        <v>622</v>
      </c>
      <c r="C52" s="77">
        <v>0.02</v>
      </c>
      <c r="D52" s="77"/>
      <c r="E52" s="99" t="s">
        <v>508</v>
      </c>
      <c r="F52" s="105">
        <f t="shared" ref="F52" si="28">MAX(0.7,F87)</f>
        <v>1</v>
      </c>
      <c r="G52" s="105">
        <f t="shared" ref="G52:BC52" si="29">MAX(0.7,G87)</f>
        <v>1</v>
      </c>
      <c r="H52" s="105">
        <f t="shared" si="29"/>
        <v>1</v>
      </c>
      <c r="I52" s="105">
        <f t="shared" si="29"/>
        <v>1</v>
      </c>
      <c r="J52" s="105">
        <f t="shared" si="29"/>
        <v>1</v>
      </c>
      <c r="K52" s="105">
        <f t="shared" si="29"/>
        <v>1</v>
      </c>
      <c r="L52" s="105">
        <f t="shared" si="29"/>
        <v>1</v>
      </c>
      <c r="M52" s="105">
        <f t="shared" si="29"/>
        <v>1</v>
      </c>
      <c r="N52" s="105">
        <f t="shared" si="29"/>
        <v>1</v>
      </c>
      <c r="O52" s="105">
        <f t="shared" si="29"/>
        <v>1</v>
      </c>
      <c r="P52" s="105">
        <f t="shared" si="29"/>
        <v>1</v>
      </c>
      <c r="Q52" s="105">
        <f t="shared" si="29"/>
        <v>1</v>
      </c>
      <c r="R52" s="105">
        <f t="shared" si="29"/>
        <v>1</v>
      </c>
      <c r="S52" s="105">
        <f t="shared" si="29"/>
        <v>1</v>
      </c>
      <c r="T52" s="105">
        <f t="shared" si="29"/>
        <v>1</v>
      </c>
      <c r="U52" s="105">
        <f t="shared" si="29"/>
        <v>1</v>
      </c>
      <c r="V52" s="105">
        <f t="shared" si="29"/>
        <v>1</v>
      </c>
      <c r="W52" s="105">
        <f t="shared" si="29"/>
        <v>1</v>
      </c>
      <c r="X52" s="105">
        <f t="shared" si="29"/>
        <v>1</v>
      </c>
      <c r="Y52" s="105">
        <f t="shared" si="29"/>
        <v>1</v>
      </c>
      <c r="Z52" s="105">
        <f t="shared" si="29"/>
        <v>1</v>
      </c>
      <c r="AA52" s="105">
        <f t="shared" si="29"/>
        <v>1</v>
      </c>
      <c r="AB52" s="105">
        <f t="shared" si="29"/>
        <v>1</v>
      </c>
      <c r="AC52" s="105">
        <f t="shared" si="29"/>
        <v>1</v>
      </c>
      <c r="AD52" s="105">
        <f t="shared" si="29"/>
        <v>1</v>
      </c>
      <c r="AE52" s="105">
        <f t="shared" si="29"/>
        <v>1</v>
      </c>
      <c r="AF52" s="105">
        <f t="shared" si="29"/>
        <v>1</v>
      </c>
      <c r="AG52" s="105">
        <f t="shared" si="29"/>
        <v>1</v>
      </c>
      <c r="AH52" s="105">
        <f t="shared" si="29"/>
        <v>1</v>
      </c>
      <c r="AI52" s="105">
        <f t="shared" si="29"/>
        <v>1</v>
      </c>
      <c r="AJ52" s="105">
        <f t="shared" si="29"/>
        <v>1</v>
      </c>
      <c r="AK52" s="105">
        <f t="shared" si="29"/>
        <v>1</v>
      </c>
      <c r="AL52" s="105">
        <f t="shared" si="29"/>
        <v>1</v>
      </c>
      <c r="AM52" s="105">
        <f t="shared" si="29"/>
        <v>1</v>
      </c>
      <c r="AN52" s="105">
        <f t="shared" si="29"/>
        <v>1</v>
      </c>
      <c r="AO52" s="105">
        <f t="shared" si="29"/>
        <v>1</v>
      </c>
      <c r="AP52" s="105">
        <f t="shared" si="29"/>
        <v>1</v>
      </c>
      <c r="AQ52" s="105">
        <f t="shared" si="29"/>
        <v>1</v>
      </c>
      <c r="AR52" s="105">
        <f t="shared" si="29"/>
        <v>1</v>
      </c>
      <c r="AS52" s="105">
        <f t="shared" si="29"/>
        <v>1</v>
      </c>
      <c r="AT52" s="105">
        <f t="shared" si="29"/>
        <v>1</v>
      </c>
      <c r="AU52" s="105">
        <f t="shared" si="29"/>
        <v>1</v>
      </c>
      <c r="AV52" s="105">
        <f t="shared" si="29"/>
        <v>1</v>
      </c>
      <c r="AW52" s="105">
        <f t="shared" si="29"/>
        <v>1</v>
      </c>
      <c r="AX52" s="105">
        <f t="shared" si="29"/>
        <v>1</v>
      </c>
      <c r="AY52" s="105">
        <f t="shared" si="29"/>
        <v>1</v>
      </c>
      <c r="AZ52" s="105">
        <f t="shared" si="29"/>
        <v>1</v>
      </c>
      <c r="BA52" s="105">
        <f t="shared" si="29"/>
        <v>1</v>
      </c>
      <c r="BB52" s="105">
        <f t="shared" si="29"/>
        <v>1</v>
      </c>
      <c r="BC52" s="105">
        <f t="shared" si="29"/>
        <v>1</v>
      </c>
    </row>
    <row r="53" spans="1:55" s="67" customFormat="1" hidden="1" x14ac:dyDescent="0.25">
      <c r="A53" s="99"/>
      <c r="B53" s="87" t="s">
        <v>623</v>
      </c>
      <c r="C53" s="77">
        <f>Manure_runoff_factor</f>
        <v>0.02</v>
      </c>
      <c r="D53" s="108"/>
      <c r="E53" s="99" t="s">
        <v>624</v>
      </c>
      <c r="F53" s="268">
        <f t="shared" ref="F53" si="30">MIN(F134,F135)</f>
        <v>814.35</v>
      </c>
      <c r="G53" s="268">
        <f t="shared" ref="G53:BC53" si="31">MIN(G134,G135)</f>
        <v>765.43499999999995</v>
      </c>
      <c r="H53" s="268">
        <f t="shared" si="31"/>
        <v>765.43499999999995</v>
      </c>
      <c r="I53" s="268">
        <f t="shared" si="31"/>
        <v>765.43499999999995</v>
      </c>
      <c r="J53" s="268">
        <f t="shared" si="31"/>
        <v>765.43499999999995</v>
      </c>
      <c r="K53" s="268">
        <f t="shared" si="31"/>
        <v>765.43499999999995</v>
      </c>
      <c r="L53" s="268">
        <f t="shared" si="31"/>
        <v>765.43499999999995</v>
      </c>
      <c r="M53" s="268">
        <f t="shared" si="31"/>
        <v>765.43499999999995</v>
      </c>
      <c r="N53" s="268">
        <f t="shared" si="31"/>
        <v>765.43499999999995</v>
      </c>
      <c r="O53" s="268">
        <f t="shared" si="31"/>
        <v>765.43499999999995</v>
      </c>
      <c r="P53" s="268">
        <f t="shared" si="31"/>
        <v>765.43499999999995</v>
      </c>
      <c r="Q53" s="268">
        <f t="shared" si="31"/>
        <v>765.43499999999995</v>
      </c>
      <c r="R53" s="268">
        <f t="shared" si="31"/>
        <v>765.43499999999995</v>
      </c>
      <c r="S53" s="268">
        <f t="shared" si="31"/>
        <v>765.43499999999995</v>
      </c>
      <c r="T53" s="268">
        <f t="shared" si="31"/>
        <v>765.43499999999995</v>
      </c>
      <c r="U53" s="268">
        <f t="shared" si="31"/>
        <v>765.43499999999995</v>
      </c>
      <c r="V53" s="268">
        <f t="shared" si="31"/>
        <v>765.43499999999995</v>
      </c>
      <c r="W53" s="268">
        <f t="shared" si="31"/>
        <v>765.43499999999995</v>
      </c>
      <c r="X53" s="268">
        <f t="shared" si="31"/>
        <v>765.43499999999995</v>
      </c>
      <c r="Y53" s="268">
        <f t="shared" si="31"/>
        <v>765.43499999999995</v>
      </c>
      <c r="Z53" s="268">
        <f t="shared" si="31"/>
        <v>765.43499999999995</v>
      </c>
      <c r="AA53" s="268">
        <f t="shared" si="31"/>
        <v>765.43499999999995</v>
      </c>
      <c r="AB53" s="268">
        <f t="shared" si="31"/>
        <v>765.43499999999995</v>
      </c>
      <c r="AC53" s="268">
        <f t="shared" si="31"/>
        <v>765.43499999999995</v>
      </c>
      <c r="AD53" s="268">
        <f t="shared" si="31"/>
        <v>765.43499999999995</v>
      </c>
      <c r="AE53" s="268">
        <f t="shared" si="31"/>
        <v>765.43499999999995</v>
      </c>
      <c r="AF53" s="268">
        <f t="shared" si="31"/>
        <v>765.43499999999995</v>
      </c>
      <c r="AG53" s="268">
        <f t="shared" si="31"/>
        <v>765.43499999999995</v>
      </c>
      <c r="AH53" s="268">
        <f t="shared" si="31"/>
        <v>765.43499999999995</v>
      </c>
      <c r="AI53" s="268">
        <f t="shared" si="31"/>
        <v>765.43499999999995</v>
      </c>
      <c r="AJ53" s="268">
        <f t="shared" si="31"/>
        <v>765.43499999999995</v>
      </c>
      <c r="AK53" s="268">
        <f t="shared" si="31"/>
        <v>765.43499999999995</v>
      </c>
      <c r="AL53" s="268">
        <f t="shared" si="31"/>
        <v>765.43499999999995</v>
      </c>
      <c r="AM53" s="268">
        <f t="shared" si="31"/>
        <v>765.43499999999995</v>
      </c>
      <c r="AN53" s="268">
        <f t="shared" si="31"/>
        <v>765.43499999999995</v>
      </c>
      <c r="AO53" s="268">
        <f t="shared" si="31"/>
        <v>765.43499999999995</v>
      </c>
      <c r="AP53" s="268">
        <f t="shared" si="31"/>
        <v>765.43499999999995</v>
      </c>
      <c r="AQ53" s="268">
        <f t="shared" si="31"/>
        <v>765.43499999999995</v>
      </c>
      <c r="AR53" s="268">
        <f t="shared" si="31"/>
        <v>765.43499999999995</v>
      </c>
      <c r="AS53" s="268">
        <f t="shared" si="31"/>
        <v>765.43499999999995</v>
      </c>
      <c r="AT53" s="268">
        <f t="shared" si="31"/>
        <v>765.43499999999995</v>
      </c>
      <c r="AU53" s="268">
        <f t="shared" si="31"/>
        <v>765.43499999999995</v>
      </c>
      <c r="AV53" s="268">
        <f t="shared" si="31"/>
        <v>765.43499999999995</v>
      </c>
      <c r="AW53" s="268">
        <f t="shared" si="31"/>
        <v>765.43499999999995</v>
      </c>
      <c r="AX53" s="268">
        <f t="shared" si="31"/>
        <v>765.43499999999995</v>
      </c>
      <c r="AY53" s="268">
        <f t="shared" si="31"/>
        <v>765.43499999999995</v>
      </c>
      <c r="AZ53" s="268">
        <f t="shared" si="31"/>
        <v>765.43499999999995</v>
      </c>
      <c r="BA53" s="268">
        <f t="shared" si="31"/>
        <v>765.43499999999995</v>
      </c>
      <c r="BB53" s="268">
        <f t="shared" si="31"/>
        <v>765.43499999999995</v>
      </c>
      <c r="BC53" s="268">
        <f t="shared" si="31"/>
        <v>765.43499999999995</v>
      </c>
    </row>
    <row r="54" spans="1:55" s="67" customFormat="1" ht="12.75" hidden="1" customHeight="1" x14ac:dyDescent="0.25">
      <c r="A54" s="99"/>
      <c r="B54" s="87" t="s">
        <v>652</v>
      </c>
      <c r="C54" s="108">
        <v>1</v>
      </c>
      <c r="D54" s="108"/>
      <c r="E54" s="99" t="s">
        <v>509</v>
      </c>
      <c r="F54" s="267">
        <f t="shared" ref="F54:BC54" si="32">$C$41*((F16*F97)+(F21*F107)+(F26*F117))*0.44*F88</f>
        <v>1.2815E-2</v>
      </c>
      <c r="G54" s="267">
        <f t="shared" si="32"/>
        <v>0</v>
      </c>
      <c r="H54" s="267">
        <f t="shared" si="32"/>
        <v>0</v>
      </c>
      <c r="I54" s="267">
        <f t="shared" si="32"/>
        <v>0</v>
      </c>
      <c r="J54" s="267">
        <f t="shared" si="32"/>
        <v>0</v>
      </c>
      <c r="K54" s="267">
        <f t="shared" si="32"/>
        <v>0</v>
      </c>
      <c r="L54" s="267">
        <f t="shared" si="32"/>
        <v>0</v>
      </c>
      <c r="M54" s="267">
        <f t="shared" si="32"/>
        <v>0</v>
      </c>
      <c r="N54" s="267">
        <f t="shared" si="32"/>
        <v>0</v>
      </c>
      <c r="O54" s="267">
        <f t="shared" si="32"/>
        <v>0</v>
      </c>
      <c r="P54" s="267">
        <f t="shared" si="32"/>
        <v>0</v>
      </c>
      <c r="Q54" s="267">
        <f t="shared" si="32"/>
        <v>0</v>
      </c>
      <c r="R54" s="267">
        <f t="shared" si="32"/>
        <v>0</v>
      </c>
      <c r="S54" s="267">
        <f t="shared" si="32"/>
        <v>0</v>
      </c>
      <c r="T54" s="267">
        <f t="shared" si="32"/>
        <v>0</v>
      </c>
      <c r="U54" s="267">
        <f t="shared" si="32"/>
        <v>0</v>
      </c>
      <c r="V54" s="267">
        <f t="shared" si="32"/>
        <v>0</v>
      </c>
      <c r="W54" s="267">
        <f t="shared" si="32"/>
        <v>0</v>
      </c>
      <c r="X54" s="267">
        <f t="shared" si="32"/>
        <v>0</v>
      </c>
      <c r="Y54" s="267">
        <f t="shared" si="32"/>
        <v>0</v>
      </c>
      <c r="Z54" s="267">
        <f t="shared" si="32"/>
        <v>0</v>
      </c>
      <c r="AA54" s="267">
        <f t="shared" si="32"/>
        <v>0</v>
      </c>
      <c r="AB54" s="267">
        <f t="shared" si="32"/>
        <v>0</v>
      </c>
      <c r="AC54" s="267">
        <f t="shared" si="32"/>
        <v>0</v>
      </c>
      <c r="AD54" s="267">
        <f t="shared" si="32"/>
        <v>0</v>
      </c>
      <c r="AE54" s="267">
        <f t="shared" si="32"/>
        <v>0</v>
      </c>
      <c r="AF54" s="267">
        <f t="shared" si="32"/>
        <v>0</v>
      </c>
      <c r="AG54" s="267">
        <f t="shared" si="32"/>
        <v>0</v>
      </c>
      <c r="AH54" s="267">
        <f t="shared" si="32"/>
        <v>0</v>
      </c>
      <c r="AI54" s="267">
        <f t="shared" si="32"/>
        <v>0</v>
      </c>
      <c r="AJ54" s="267">
        <f t="shared" si="32"/>
        <v>0</v>
      </c>
      <c r="AK54" s="267">
        <f t="shared" si="32"/>
        <v>0</v>
      </c>
      <c r="AL54" s="267">
        <f t="shared" si="32"/>
        <v>0</v>
      </c>
      <c r="AM54" s="267">
        <f t="shared" si="32"/>
        <v>0</v>
      </c>
      <c r="AN54" s="267">
        <f t="shared" si="32"/>
        <v>0</v>
      </c>
      <c r="AO54" s="267">
        <f t="shared" si="32"/>
        <v>0</v>
      </c>
      <c r="AP54" s="267">
        <f t="shared" si="32"/>
        <v>0</v>
      </c>
      <c r="AQ54" s="267">
        <f t="shared" si="32"/>
        <v>0</v>
      </c>
      <c r="AR54" s="267">
        <f t="shared" si="32"/>
        <v>0</v>
      </c>
      <c r="AS54" s="267">
        <f t="shared" si="32"/>
        <v>0</v>
      </c>
      <c r="AT54" s="267">
        <f t="shared" si="32"/>
        <v>0</v>
      </c>
      <c r="AU54" s="267">
        <f t="shared" si="32"/>
        <v>0</v>
      </c>
      <c r="AV54" s="267">
        <f t="shared" si="32"/>
        <v>0</v>
      </c>
      <c r="AW54" s="267">
        <f t="shared" si="32"/>
        <v>0</v>
      </c>
      <c r="AX54" s="267">
        <f t="shared" si="32"/>
        <v>0</v>
      </c>
      <c r="AY54" s="267">
        <f t="shared" si="32"/>
        <v>0</v>
      </c>
      <c r="AZ54" s="267">
        <f t="shared" si="32"/>
        <v>0</v>
      </c>
      <c r="BA54" s="267">
        <f t="shared" si="32"/>
        <v>0</v>
      </c>
      <c r="BB54" s="267">
        <f t="shared" si="32"/>
        <v>0</v>
      </c>
      <c r="BC54" s="267">
        <f t="shared" si="32"/>
        <v>0</v>
      </c>
    </row>
    <row r="55" spans="1:55" s="67" customFormat="1" hidden="1" x14ac:dyDescent="0.25">
      <c r="A55" s="99"/>
      <c r="B55" s="77"/>
      <c r="C55" s="77"/>
      <c r="D55" s="108"/>
      <c r="E55" s="99" t="s">
        <v>510</v>
      </c>
      <c r="F55" s="105">
        <f t="shared" ref="F55" si="33">F61*F53*F72*F48</f>
        <v>0.51304050000000001</v>
      </c>
      <c r="G55" s="105">
        <f t="shared" ref="G55:BC55" si="34">G61*G53*G72*G48</f>
        <v>7.6926217500000005E-2</v>
      </c>
      <c r="H55" s="105">
        <f t="shared" si="34"/>
        <v>7.6926217500000005E-2</v>
      </c>
      <c r="I55" s="105">
        <f t="shared" si="34"/>
        <v>7.6926217500000005E-2</v>
      </c>
      <c r="J55" s="105">
        <f t="shared" si="34"/>
        <v>7.6926217500000005E-2</v>
      </c>
      <c r="K55" s="105">
        <f t="shared" si="34"/>
        <v>7.6926217500000005E-2</v>
      </c>
      <c r="L55" s="105">
        <f t="shared" si="34"/>
        <v>7.6926217500000005E-2</v>
      </c>
      <c r="M55" s="105">
        <f t="shared" si="34"/>
        <v>7.6926217500000005E-2</v>
      </c>
      <c r="N55" s="105">
        <f t="shared" si="34"/>
        <v>7.6926217500000005E-2</v>
      </c>
      <c r="O55" s="105">
        <f t="shared" si="34"/>
        <v>7.6926217500000005E-2</v>
      </c>
      <c r="P55" s="105">
        <f t="shared" si="34"/>
        <v>7.6926217500000005E-2</v>
      </c>
      <c r="Q55" s="105">
        <f t="shared" si="34"/>
        <v>7.6926217500000005E-2</v>
      </c>
      <c r="R55" s="105">
        <f t="shared" si="34"/>
        <v>7.6926217500000005E-2</v>
      </c>
      <c r="S55" s="105">
        <f t="shared" si="34"/>
        <v>7.6926217500000005E-2</v>
      </c>
      <c r="T55" s="105">
        <f t="shared" si="34"/>
        <v>7.6926217500000005E-2</v>
      </c>
      <c r="U55" s="105">
        <f t="shared" si="34"/>
        <v>7.6926217500000005E-2</v>
      </c>
      <c r="V55" s="105">
        <f t="shared" si="34"/>
        <v>7.6926217500000005E-2</v>
      </c>
      <c r="W55" s="105">
        <f t="shared" si="34"/>
        <v>7.6926217500000005E-2</v>
      </c>
      <c r="X55" s="105">
        <f t="shared" si="34"/>
        <v>7.6926217500000005E-2</v>
      </c>
      <c r="Y55" s="105">
        <f t="shared" si="34"/>
        <v>7.6926217500000005E-2</v>
      </c>
      <c r="Z55" s="105">
        <f t="shared" si="34"/>
        <v>7.6926217500000005E-2</v>
      </c>
      <c r="AA55" s="105">
        <f t="shared" si="34"/>
        <v>7.6926217500000005E-2</v>
      </c>
      <c r="AB55" s="105">
        <f t="shared" si="34"/>
        <v>7.6926217500000005E-2</v>
      </c>
      <c r="AC55" s="105">
        <f t="shared" si="34"/>
        <v>7.6926217500000005E-2</v>
      </c>
      <c r="AD55" s="105">
        <f t="shared" si="34"/>
        <v>7.6926217500000005E-2</v>
      </c>
      <c r="AE55" s="105">
        <f t="shared" si="34"/>
        <v>7.6926217500000005E-2</v>
      </c>
      <c r="AF55" s="105">
        <f t="shared" si="34"/>
        <v>7.6926217500000005E-2</v>
      </c>
      <c r="AG55" s="105">
        <f t="shared" si="34"/>
        <v>7.6926217500000005E-2</v>
      </c>
      <c r="AH55" s="105">
        <f t="shared" si="34"/>
        <v>7.6926217500000005E-2</v>
      </c>
      <c r="AI55" s="105">
        <f t="shared" si="34"/>
        <v>7.6926217500000005E-2</v>
      </c>
      <c r="AJ55" s="105">
        <f t="shared" si="34"/>
        <v>7.6926217500000005E-2</v>
      </c>
      <c r="AK55" s="105">
        <f t="shared" si="34"/>
        <v>7.6926217500000005E-2</v>
      </c>
      <c r="AL55" s="105">
        <f t="shared" si="34"/>
        <v>7.6926217500000005E-2</v>
      </c>
      <c r="AM55" s="105">
        <f t="shared" si="34"/>
        <v>7.6926217500000005E-2</v>
      </c>
      <c r="AN55" s="105">
        <f t="shared" si="34"/>
        <v>7.6926217500000005E-2</v>
      </c>
      <c r="AO55" s="105">
        <f t="shared" si="34"/>
        <v>7.6926217500000005E-2</v>
      </c>
      <c r="AP55" s="105">
        <f t="shared" si="34"/>
        <v>7.6926217500000005E-2</v>
      </c>
      <c r="AQ55" s="105">
        <f t="shared" si="34"/>
        <v>7.6926217500000005E-2</v>
      </c>
      <c r="AR55" s="105">
        <f t="shared" si="34"/>
        <v>7.6926217500000005E-2</v>
      </c>
      <c r="AS55" s="105">
        <f t="shared" si="34"/>
        <v>7.6926217500000005E-2</v>
      </c>
      <c r="AT55" s="105">
        <f t="shared" si="34"/>
        <v>7.6926217500000005E-2</v>
      </c>
      <c r="AU55" s="105">
        <f t="shared" si="34"/>
        <v>7.6926217500000005E-2</v>
      </c>
      <c r="AV55" s="105">
        <f t="shared" si="34"/>
        <v>7.6926217500000005E-2</v>
      </c>
      <c r="AW55" s="105">
        <f t="shared" si="34"/>
        <v>7.6926217500000005E-2</v>
      </c>
      <c r="AX55" s="105">
        <f t="shared" si="34"/>
        <v>7.6926217500000005E-2</v>
      </c>
      <c r="AY55" s="105">
        <f t="shared" si="34"/>
        <v>7.6926217500000005E-2</v>
      </c>
      <c r="AZ55" s="105">
        <f t="shared" si="34"/>
        <v>7.6926217500000005E-2</v>
      </c>
      <c r="BA55" s="105">
        <f t="shared" si="34"/>
        <v>7.6926217500000005E-2</v>
      </c>
      <c r="BB55" s="105">
        <f t="shared" si="34"/>
        <v>7.6926217500000005E-2</v>
      </c>
      <c r="BC55" s="105">
        <f t="shared" si="34"/>
        <v>7.6926217500000005E-2</v>
      </c>
    </row>
    <row r="56" spans="1:55" s="67" customFormat="1" hidden="1" x14ac:dyDescent="0.25">
      <c r="A56" s="99"/>
      <c r="B56" s="77"/>
      <c r="C56" s="77"/>
      <c r="D56" s="108"/>
      <c r="E56" s="99" t="s">
        <v>625</v>
      </c>
      <c r="F56" s="267">
        <f t="shared" ref="F56" si="35">F45*F88</f>
        <v>0.10252</v>
      </c>
      <c r="G56" s="267">
        <f t="shared" ref="G56:BC56" si="36">G45*G88</f>
        <v>0</v>
      </c>
      <c r="H56" s="267">
        <f t="shared" si="36"/>
        <v>0</v>
      </c>
      <c r="I56" s="267">
        <f t="shared" si="36"/>
        <v>0</v>
      </c>
      <c r="J56" s="267">
        <f t="shared" si="36"/>
        <v>0</v>
      </c>
      <c r="K56" s="267">
        <f t="shared" si="36"/>
        <v>0</v>
      </c>
      <c r="L56" s="267">
        <f t="shared" si="36"/>
        <v>0</v>
      </c>
      <c r="M56" s="267">
        <f t="shared" si="36"/>
        <v>0</v>
      </c>
      <c r="N56" s="267">
        <f t="shared" si="36"/>
        <v>0</v>
      </c>
      <c r="O56" s="267">
        <f t="shared" si="36"/>
        <v>0</v>
      </c>
      <c r="P56" s="267">
        <f t="shared" si="36"/>
        <v>0</v>
      </c>
      <c r="Q56" s="267">
        <f t="shared" si="36"/>
        <v>0</v>
      </c>
      <c r="R56" s="267">
        <f t="shared" si="36"/>
        <v>0</v>
      </c>
      <c r="S56" s="267">
        <f t="shared" si="36"/>
        <v>0</v>
      </c>
      <c r="T56" s="267">
        <f t="shared" si="36"/>
        <v>0</v>
      </c>
      <c r="U56" s="267">
        <f t="shared" si="36"/>
        <v>0</v>
      </c>
      <c r="V56" s="267">
        <f t="shared" si="36"/>
        <v>0</v>
      </c>
      <c r="W56" s="267">
        <f t="shared" si="36"/>
        <v>0</v>
      </c>
      <c r="X56" s="267">
        <f t="shared" si="36"/>
        <v>0</v>
      </c>
      <c r="Y56" s="267">
        <f t="shared" si="36"/>
        <v>0</v>
      </c>
      <c r="Z56" s="267">
        <f t="shared" si="36"/>
        <v>0</v>
      </c>
      <c r="AA56" s="267">
        <f t="shared" si="36"/>
        <v>0</v>
      </c>
      <c r="AB56" s="267">
        <f t="shared" si="36"/>
        <v>0</v>
      </c>
      <c r="AC56" s="267">
        <f t="shared" si="36"/>
        <v>0</v>
      </c>
      <c r="AD56" s="267">
        <f t="shared" si="36"/>
        <v>0</v>
      </c>
      <c r="AE56" s="267">
        <f t="shared" si="36"/>
        <v>0</v>
      </c>
      <c r="AF56" s="267">
        <f t="shared" si="36"/>
        <v>0</v>
      </c>
      <c r="AG56" s="267">
        <f t="shared" si="36"/>
        <v>0</v>
      </c>
      <c r="AH56" s="267">
        <f t="shared" si="36"/>
        <v>0</v>
      </c>
      <c r="AI56" s="267">
        <f t="shared" si="36"/>
        <v>0</v>
      </c>
      <c r="AJ56" s="267">
        <f t="shared" si="36"/>
        <v>0</v>
      </c>
      <c r="AK56" s="267">
        <f t="shared" si="36"/>
        <v>0</v>
      </c>
      <c r="AL56" s="267">
        <f t="shared" si="36"/>
        <v>0</v>
      </c>
      <c r="AM56" s="267">
        <f t="shared" si="36"/>
        <v>0</v>
      </c>
      <c r="AN56" s="267">
        <f t="shared" si="36"/>
        <v>0</v>
      </c>
      <c r="AO56" s="267">
        <f t="shared" si="36"/>
        <v>0</v>
      </c>
      <c r="AP56" s="267">
        <f t="shared" si="36"/>
        <v>0</v>
      </c>
      <c r="AQ56" s="267">
        <f t="shared" si="36"/>
        <v>0</v>
      </c>
      <c r="AR56" s="267">
        <f t="shared" si="36"/>
        <v>0</v>
      </c>
      <c r="AS56" s="267">
        <f t="shared" si="36"/>
        <v>0</v>
      </c>
      <c r="AT56" s="267">
        <f t="shared" si="36"/>
        <v>0</v>
      </c>
      <c r="AU56" s="267">
        <f t="shared" si="36"/>
        <v>0</v>
      </c>
      <c r="AV56" s="267">
        <f t="shared" si="36"/>
        <v>0</v>
      </c>
      <c r="AW56" s="267">
        <f t="shared" si="36"/>
        <v>0</v>
      </c>
      <c r="AX56" s="267">
        <f t="shared" si="36"/>
        <v>0</v>
      </c>
      <c r="AY56" s="267">
        <f t="shared" si="36"/>
        <v>0</v>
      </c>
      <c r="AZ56" s="267">
        <f t="shared" si="36"/>
        <v>0</v>
      </c>
      <c r="BA56" s="267">
        <f t="shared" si="36"/>
        <v>0</v>
      </c>
      <c r="BB56" s="267">
        <f t="shared" si="36"/>
        <v>0</v>
      </c>
      <c r="BC56" s="267">
        <f t="shared" si="36"/>
        <v>0</v>
      </c>
    </row>
    <row r="57" spans="1:55" s="67" customFormat="1" hidden="1" x14ac:dyDescent="0.25">
      <c r="A57" s="99"/>
      <c r="B57" s="109" t="s">
        <v>511</v>
      </c>
      <c r="C57" s="110"/>
      <c r="D57" s="108"/>
      <c r="E57" s="99" t="s">
        <v>626</v>
      </c>
      <c r="F57" s="105">
        <f t="shared" ref="F57" si="37">F46*F52</f>
        <v>0</v>
      </c>
      <c r="G57" s="105">
        <f t="shared" ref="G57:BC57" si="38">G46*G52</f>
        <v>0</v>
      </c>
      <c r="H57" s="105">
        <f t="shared" si="38"/>
        <v>0</v>
      </c>
      <c r="I57" s="105">
        <f t="shared" si="38"/>
        <v>0</v>
      </c>
      <c r="J57" s="105">
        <f t="shared" si="38"/>
        <v>0</v>
      </c>
      <c r="K57" s="105">
        <f t="shared" si="38"/>
        <v>0</v>
      </c>
      <c r="L57" s="105">
        <f t="shared" si="38"/>
        <v>0</v>
      </c>
      <c r="M57" s="105">
        <f t="shared" si="38"/>
        <v>0</v>
      </c>
      <c r="N57" s="105">
        <f t="shared" si="38"/>
        <v>0</v>
      </c>
      <c r="O57" s="105">
        <f t="shared" si="38"/>
        <v>0</v>
      </c>
      <c r="P57" s="105">
        <f t="shared" si="38"/>
        <v>0</v>
      </c>
      <c r="Q57" s="105">
        <f t="shared" si="38"/>
        <v>0</v>
      </c>
      <c r="R57" s="105">
        <f t="shared" si="38"/>
        <v>0</v>
      </c>
      <c r="S57" s="105">
        <f t="shared" si="38"/>
        <v>0</v>
      </c>
      <c r="T57" s="105">
        <f t="shared" si="38"/>
        <v>0</v>
      </c>
      <c r="U57" s="105">
        <f t="shared" si="38"/>
        <v>0</v>
      </c>
      <c r="V57" s="105">
        <f t="shared" si="38"/>
        <v>0</v>
      </c>
      <c r="W57" s="105">
        <f t="shared" si="38"/>
        <v>0</v>
      </c>
      <c r="X57" s="105">
        <f t="shared" si="38"/>
        <v>0</v>
      </c>
      <c r="Y57" s="105">
        <f t="shared" si="38"/>
        <v>0</v>
      </c>
      <c r="Z57" s="105">
        <f t="shared" si="38"/>
        <v>0</v>
      </c>
      <c r="AA57" s="105">
        <f t="shared" si="38"/>
        <v>0</v>
      </c>
      <c r="AB57" s="105">
        <f t="shared" si="38"/>
        <v>0</v>
      </c>
      <c r="AC57" s="105">
        <f t="shared" si="38"/>
        <v>0</v>
      </c>
      <c r="AD57" s="105">
        <f t="shared" si="38"/>
        <v>0</v>
      </c>
      <c r="AE57" s="105">
        <f t="shared" si="38"/>
        <v>0</v>
      </c>
      <c r="AF57" s="105">
        <f t="shared" si="38"/>
        <v>0</v>
      </c>
      <c r="AG57" s="105">
        <f t="shared" si="38"/>
        <v>0</v>
      </c>
      <c r="AH57" s="105">
        <f t="shared" si="38"/>
        <v>0</v>
      </c>
      <c r="AI57" s="105">
        <f t="shared" si="38"/>
        <v>0</v>
      </c>
      <c r="AJ57" s="105">
        <f t="shared" si="38"/>
        <v>0</v>
      </c>
      <c r="AK57" s="105">
        <f t="shared" si="38"/>
        <v>0</v>
      </c>
      <c r="AL57" s="105">
        <f t="shared" si="38"/>
        <v>0</v>
      </c>
      <c r="AM57" s="105">
        <f t="shared" si="38"/>
        <v>0</v>
      </c>
      <c r="AN57" s="105">
        <f t="shared" si="38"/>
        <v>0</v>
      </c>
      <c r="AO57" s="105">
        <f t="shared" si="38"/>
        <v>0</v>
      </c>
      <c r="AP57" s="105">
        <f t="shared" si="38"/>
        <v>0</v>
      </c>
      <c r="AQ57" s="105">
        <f t="shared" si="38"/>
        <v>0</v>
      </c>
      <c r="AR57" s="105">
        <f t="shared" si="38"/>
        <v>0</v>
      </c>
      <c r="AS57" s="105">
        <f t="shared" si="38"/>
        <v>0</v>
      </c>
      <c r="AT57" s="105">
        <f t="shared" si="38"/>
        <v>0</v>
      </c>
      <c r="AU57" s="105">
        <f t="shared" si="38"/>
        <v>0</v>
      </c>
      <c r="AV57" s="105">
        <f t="shared" si="38"/>
        <v>0</v>
      </c>
      <c r="AW57" s="105">
        <f t="shared" si="38"/>
        <v>0</v>
      </c>
      <c r="AX57" s="105">
        <f t="shared" si="38"/>
        <v>0</v>
      </c>
      <c r="AY57" s="105">
        <f t="shared" si="38"/>
        <v>0</v>
      </c>
      <c r="AZ57" s="105">
        <f t="shared" si="38"/>
        <v>0</v>
      </c>
      <c r="BA57" s="105">
        <f t="shared" si="38"/>
        <v>0</v>
      </c>
      <c r="BB57" s="105">
        <f t="shared" si="38"/>
        <v>0</v>
      </c>
      <c r="BC57" s="105">
        <f t="shared" si="38"/>
        <v>0</v>
      </c>
    </row>
    <row r="58" spans="1:55" s="67" customFormat="1" hidden="1" x14ac:dyDescent="0.25">
      <c r="A58" s="99"/>
      <c r="B58" s="111" t="s">
        <v>512</v>
      </c>
      <c r="C58" s="107">
        <v>0.5</v>
      </c>
      <c r="D58" s="108"/>
      <c r="E58" s="99" t="s">
        <v>627</v>
      </c>
      <c r="F58" s="105">
        <f t="shared" ref="F58" si="39">(F80+F81)*F51*F44*F52</f>
        <v>0.20487870101928279</v>
      </c>
      <c r="G58" s="105">
        <f t="shared" ref="G58:BC58" si="40">(G80+G81)*G51*G44*G52</f>
        <v>3.5674969189447542E-2</v>
      </c>
      <c r="H58" s="105">
        <f t="shared" si="40"/>
        <v>3.5674969189447542E-2</v>
      </c>
      <c r="I58" s="105">
        <f t="shared" si="40"/>
        <v>3.5674969189447542E-2</v>
      </c>
      <c r="J58" s="105">
        <f t="shared" si="40"/>
        <v>3.5674969189447542E-2</v>
      </c>
      <c r="K58" s="105">
        <f t="shared" si="40"/>
        <v>3.5674969189447542E-2</v>
      </c>
      <c r="L58" s="105">
        <f t="shared" si="40"/>
        <v>3.5674969189447542E-2</v>
      </c>
      <c r="M58" s="105">
        <f t="shared" si="40"/>
        <v>3.5674969189447542E-2</v>
      </c>
      <c r="N58" s="105">
        <f t="shared" si="40"/>
        <v>3.5674969189447542E-2</v>
      </c>
      <c r="O58" s="105">
        <f t="shared" si="40"/>
        <v>3.5674969189447542E-2</v>
      </c>
      <c r="P58" s="105">
        <f t="shared" si="40"/>
        <v>3.5674969189447542E-2</v>
      </c>
      <c r="Q58" s="105">
        <f t="shared" si="40"/>
        <v>3.5674969189447542E-2</v>
      </c>
      <c r="R58" s="105">
        <f t="shared" si="40"/>
        <v>3.5674969189447542E-2</v>
      </c>
      <c r="S58" s="105">
        <f t="shared" si="40"/>
        <v>3.5674969189447542E-2</v>
      </c>
      <c r="T58" s="105">
        <f t="shared" si="40"/>
        <v>3.5674969189447542E-2</v>
      </c>
      <c r="U58" s="105">
        <f t="shared" si="40"/>
        <v>3.5674969189447542E-2</v>
      </c>
      <c r="V58" s="105">
        <f t="shared" si="40"/>
        <v>3.5674969189447542E-2</v>
      </c>
      <c r="W58" s="105">
        <f t="shared" si="40"/>
        <v>3.5674969189447542E-2</v>
      </c>
      <c r="X58" s="105">
        <f t="shared" si="40"/>
        <v>3.5674969189447542E-2</v>
      </c>
      <c r="Y58" s="105">
        <f t="shared" si="40"/>
        <v>3.5674969189447542E-2</v>
      </c>
      <c r="Z58" s="105">
        <f t="shared" si="40"/>
        <v>3.5674969189447542E-2</v>
      </c>
      <c r="AA58" s="105">
        <f t="shared" si="40"/>
        <v>3.5674969189447542E-2</v>
      </c>
      <c r="AB58" s="105">
        <f t="shared" si="40"/>
        <v>3.5674969189447542E-2</v>
      </c>
      <c r="AC58" s="105">
        <f t="shared" si="40"/>
        <v>3.5674969189447542E-2</v>
      </c>
      <c r="AD58" s="105">
        <f t="shared" si="40"/>
        <v>3.5674969189447542E-2</v>
      </c>
      <c r="AE58" s="105">
        <f t="shared" si="40"/>
        <v>3.5674969189447542E-2</v>
      </c>
      <c r="AF58" s="105">
        <f t="shared" si="40"/>
        <v>3.5674969189447542E-2</v>
      </c>
      <c r="AG58" s="105">
        <f t="shared" si="40"/>
        <v>3.5674969189447542E-2</v>
      </c>
      <c r="AH58" s="105">
        <f t="shared" si="40"/>
        <v>3.5674969189447542E-2</v>
      </c>
      <c r="AI58" s="105">
        <f t="shared" si="40"/>
        <v>3.5674969189447542E-2</v>
      </c>
      <c r="AJ58" s="105">
        <f t="shared" si="40"/>
        <v>3.5674969189447542E-2</v>
      </c>
      <c r="AK58" s="105">
        <f t="shared" si="40"/>
        <v>3.5674969189447542E-2</v>
      </c>
      <c r="AL58" s="105">
        <f t="shared" si="40"/>
        <v>3.5674969189447542E-2</v>
      </c>
      <c r="AM58" s="105">
        <f t="shared" si="40"/>
        <v>3.5674969189447542E-2</v>
      </c>
      <c r="AN58" s="105">
        <f t="shared" si="40"/>
        <v>3.5674969189447542E-2</v>
      </c>
      <c r="AO58" s="105">
        <f t="shared" si="40"/>
        <v>3.5674969189447542E-2</v>
      </c>
      <c r="AP58" s="105">
        <f t="shared" si="40"/>
        <v>3.5674969189447542E-2</v>
      </c>
      <c r="AQ58" s="105">
        <f t="shared" si="40"/>
        <v>3.5674969189447542E-2</v>
      </c>
      <c r="AR58" s="105">
        <f t="shared" si="40"/>
        <v>3.5674969189447542E-2</v>
      </c>
      <c r="AS58" s="105">
        <f t="shared" si="40"/>
        <v>3.5674969189447542E-2</v>
      </c>
      <c r="AT58" s="105">
        <f t="shared" si="40"/>
        <v>3.5674969189447542E-2</v>
      </c>
      <c r="AU58" s="105">
        <f t="shared" si="40"/>
        <v>3.5674969189447542E-2</v>
      </c>
      <c r="AV58" s="105">
        <f t="shared" si="40"/>
        <v>3.5674969189447542E-2</v>
      </c>
      <c r="AW58" s="105">
        <f t="shared" si="40"/>
        <v>3.5674969189447542E-2</v>
      </c>
      <c r="AX58" s="105">
        <f t="shared" si="40"/>
        <v>3.5674969189447542E-2</v>
      </c>
      <c r="AY58" s="105">
        <f t="shared" si="40"/>
        <v>3.5674969189447542E-2</v>
      </c>
      <c r="AZ58" s="105">
        <f t="shared" si="40"/>
        <v>3.5674969189447542E-2</v>
      </c>
      <c r="BA58" s="105">
        <f t="shared" si="40"/>
        <v>3.5674969189447542E-2</v>
      </c>
      <c r="BB58" s="105">
        <f t="shared" si="40"/>
        <v>3.5674969189447542E-2</v>
      </c>
      <c r="BC58" s="105">
        <f t="shared" si="40"/>
        <v>3.5674969189447542E-2</v>
      </c>
    </row>
    <row r="59" spans="1:55" s="67" customFormat="1" hidden="1" x14ac:dyDescent="0.25">
      <c r="A59" s="16"/>
      <c r="B59" s="111" t="s">
        <v>513</v>
      </c>
      <c r="C59" s="107">
        <v>1</v>
      </c>
      <c r="D59" s="108"/>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row>
    <row r="60" spans="1:55" s="67" customFormat="1" hidden="1" x14ac:dyDescent="0.25">
      <c r="A60" s="16"/>
      <c r="B60" s="111" t="s">
        <v>514</v>
      </c>
      <c r="C60" s="107">
        <v>1.3</v>
      </c>
      <c r="D60" s="108"/>
      <c r="E60" s="112" t="s">
        <v>515</v>
      </c>
      <c r="F60" s="113"/>
      <c r="G60" s="113"/>
      <c r="H60" s="113"/>
      <c r="I60" s="113"/>
      <c r="J60" s="113"/>
      <c r="K60" s="113"/>
      <c r="L60" s="113"/>
      <c r="M60" s="113"/>
      <c r="N60" s="113"/>
      <c r="O60" s="113"/>
      <c r="P60" s="113"/>
      <c r="Q60" s="113"/>
      <c r="R60" s="113"/>
      <c r="S60" s="113"/>
      <c r="T60" s="113"/>
      <c r="U60" s="113"/>
      <c r="V60" s="113"/>
      <c r="W60" s="113"/>
      <c r="X60" s="113"/>
      <c r="Y60" s="113"/>
      <c r="Z60" s="113"/>
      <c r="AA60" s="113"/>
      <c r="AB60" s="113"/>
      <c r="AC60" s="113"/>
      <c r="AD60" s="113"/>
      <c r="AE60" s="113"/>
      <c r="AF60" s="113"/>
      <c r="AG60" s="113"/>
      <c r="AH60" s="113"/>
      <c r="AI60" s="113"/>
      <c r="AJ60" s="113"/>
      <c r="AK60" s="113"/>
      <c r="AL60" s="113"/>
      <c r="AM60" s="113"/>
      <c r="AN60" s="113"/>
      <c r="AO60" s="113"/>
      <c r="AP60" s="113"/>
      <c r="AQ60" s="113"/>
      <c r="AR60" s="113"/>
      <c r="AS60" s="113"/>
      <c r="AT60" s="113"/>
      <c r="AU60" s="113"/>
      <c r="AV60" s="113"/>
      <c r="AW60" s="113"/>
      <c r="AX60" s="113"/>
      <c r="AY60" s="113"/>
      <c r="AZ60" s="113"/>
      <c r="BA60" s="113"/>
      <c r="BB60" s="113"/>
      <c r="BC60" s="113"/>
    </row>
    <row r="61" spans="1:55" s="67" customFormat="1" hidden="1" x14ac:dyDescent="0.25">
      <c r="A61" s="16"/>
      <c r="B61" s="280" t="s">
        <v>752</v>
      </c>
      <c r="C61" s="107">
        <v>0.8</v>
      </c>
      <c r="D61" s="108"/>
      <c r="E61" s="114" t="s">
        <v>516</v>
      </c>
      <c r="F61" s="115">
        <f t="shared" ref="F61:BC61" si="41">F33*2000/1000000</f>
        <v>6.0000000000000001E-3</v>
      </c>
      <c r="G61" s="115">
        <f t="shared" si="41"/>
        <v>1E-3</v>
      </c>
      <c r="H61" s="115">
        <f t="shared" si="41"/>
        <v>1E-3</v>
      </c>
      <c r="I61" s="115">
        <f t="shared" si="41"/>
        <v>1E-3</v>
      </c>
      <c r="J61" s="115">
        <f t="shared" si="41"/>
        <v>1E-3</v>
      </c>
      <c r="K61" s="115">
        <f t="shared" si="41"/>
        <v>1E-3</v>
      </c>
      <c r="L61" s="115">
        <f t="shared" si="41"/>
        <v>1E-3</v>
      </c>
      <c r="M61" s="115">
        <f t="shared" si="41"/>
        <v>1E-3</v>
      </c>
      <c r="N61" s="115">
        <f t="shared" si="41"/>
        <v>1E-3</v>
      </c>
      <c r="O61" s="115">
        <f t="shared" si="41"/>
        <v>1E-3</v>
      </c>
      <c r="P61" s="115">
        <f t="shared" si="41"/>
        <v>1E-3</v>
      </c>
      <c r="Q61" s="115">
        <f t="shared" si="41"/>
        <v>1E-3</v>
      </c>
      <c r="R61" s="115">
        <f t="shared" si="41"/>
        <v>1E-3</v>
      </c>
      <c r="S61" s="115">
        <f t="shared" si="41"/>
        <v>1E-3</v>
      </c>
      <c r="T61" s="115">
        <f t="shared" si="41"/>
        <v>1E-3</v>
      </c>
      <c r="U61" s="115">
        <f t="shared" si="41"/>
        <v>1E-3</v>
      </c>
      <c r="V61" s="115">
        <f t="shared" si="41"/>
        <v>1E-3</v>
      </c>
      <c r="W61" s="115">
        <f t="shared" si="41"/>
        <v>1E-3</v>
      </c>
      <c r="X61" s="115">
        <f t="shared" si="41"/>
        <v>1E-3</v>
      </c>
      <c r="Y61" s="115">
        <f t="shared" si="41"/>
        <v>1E-3</v>
      </c>
      <c r="Z61" s="115">
        <f t="shared" si="41"/>
        <v>1E-3</v>
      </c>
      <c r="AA61" s="115">
        <f t="shared" si="41"/>
        <v>1E-3</v>
      </c>
      <c r="AB61" s="115">
        <f t="shared" si="41"/>
        <v>1E-3</v>
      </c>
      <c r="AC61" s="115">
        <f t="shared" si="41"/>
        <v>1E-3</v>
      </c>
      <c r="AD61" s="115">
        <f t="shared" si="41"/>
        <v>1E-3</v>
      </c>
      <c r="AE61" s="115">
        <f t="shared" si="41"/>
        <v>1E-3</v>
      </c>
      <c r="AF61" s="115">
        <f t="shared" si="41"/>
        <v>1E-3</v>
      </c>
      <c r="AG61" s="115">
        <f t="shared" si="41"/>
        <v>1E-3</v>
      </c>
      <c r="AH61" s="115">
        <f t="shared" si="41"/>
        <v>1E-3</v>
      </c>
      <c r="AI61" s="115">
        <f t="shared" si="41"/>
        <v>1E-3</v>
      </c>
      <c r="AJ61" s="115">
        <f t="shared" si="41"/>
        <v>1E-3</v>
      </c>
      <c r="AK61" s="115">
        <f t="shared" si="41"/>
        <v>1E-3</v>
      </c>
      <c r="AL61" s="115">
        <f t="shared" si="41"/>
        <v>1E-3</v>
      </c>
      <c r="AM61" s="115">
        <f t="shared" si="41"/>
        <v>1E-3</v>
      </c>
      <c r="AN61" s="115">
        <f t="shared" si="41"/>
        <v>1E-3</v>
      </c>
      <c r="AO61" s="115">
        <f t="shared" si="41"/>
        <v>1E-3</v>
      </c>
      <c r="AP61" s="115">
        <f t="shared" si="41"/>
        <v>1E-3</v>
      </c>
      <c r="AQ61" s="115">
        <f t="shared" si="41"/>
        <v>1E-3</v>
      </c>
      <c r="AR61" s="115">
        <f t="shared" si="41"/>
        <v>1E-3</v>
      </c>
      <c r="AS61" s="115">
        <f t="shared" si="41"/>
        <v>1E-3</v>
      </c>
      <c r="AT61" s="115">
        <f t="shared" si="41"/>
        <v>1E-3</v>
      </c>
      <c r="AU61" s="115">
        <f t="shared" si="41"/>
        <v>1E-3</v>
      </c>
      <c r="AV61" s="115">
        <f t="shared" si="41"/>
        <v>1E-3</v>
      </c>
      <c r="AW61" s="115">
        <f t="shared" si="41"/>
        <v>1E-3</v>
      </c>
      <c r="AX61" s="115">
        <f t="shared" si="41"/>
        <v>1E-3</v>
      </c>
      <c r="AY61" s="115">
        <f t="shared" si="41"/>
        <v>1E-3</v>
      </c>
      <c r="AZ61" s="115">
        <f t="shared" si="41"/>
        <v>1E-3</v>
      </c>
      <c r="BA61" s="115">
        <f t="shared" si="41"/>
        <v>1E-3</v>
      </c>
      <c r="BB61" s="115">
        <f t="shared" si="41"/>
        <v>1E-3</v>
      </c>
      <c r="BC61" s="115">
        <f t="shared" si="41"/>
        <v>1E-3</v>
      </c>
    </row>
    <row r="62" spans="1:55" s="67" customFormat="1" hidden="1" x14ac:dyDescent="0.25">
      <c r="A62" s="16"/>
      <c r="B62" s="67" t="s">
        <v>706</v>
      </c>
      <c r="C62" s="67">
        <v>0.6</v>
      </c>
      <c r="D62" s="117"/>
      <c r="E62" s="116"/>
      <c r="F62" s="115"/>
      <c r="G62" s="115"/>
      <c r="H62" s="115"/>
      <c r="I62" s="115"/>
      <c r="J62" s="115"/>
      <c r="K62" s="115"/>
      <c r="L62" s="115"/>
      <c r="M62" s="115"/>
      <c r="N62" s="115"/>
      <c r="O62" s="115"/>
      <c r="P62" s="115"/>
      <c r="Q62" s="115"/>
      <c r="R62" s="115"/>
      <c r="S62" s="115"/>
      <c r="T62" s="115"/>
      <c r="U62" s="115"/>
      <c r="V62" s="115"/>
      <c r="W62" s="115"/>
      <c r="X62" s="115"/>
      <c r="Y62" s="115"/>
      <c r="Z62" s="115"/>
      <c r="AA62" s="115"/>
      <c r="AB62" s="115"/>
      <c r="AC62" s="115"/>
      <c r="AD62" s="115"/>
      <c r="AE62" s="115"/>
      <c r="AF62" s="115"/>
      <c r="AG62" s="115"/>
      <c r="AH62" s="115"/>
      <c r="AI62" s="115"/>
      <c r="AJ62" s="115"/>
      <c r="AK62" s="115"/>
      <c r="AL62" s="115"/>
      <c r="AM62" s="115"/>
      <c r="AN62" s="115"/>
      <c r="AO62" s="115"/>
      <c r="AP62" s="115"/>
      <c r="AQ62" s="115"/>
      <c r="AR62" s="115"/>
      <c r="AS62" s="115"/>
      <c r="AT62" s="115"/>
      <c r="AU62" s="115"/>
      <c r="AV62" s="115"/>
      <c r="AW62" s="115"/>
      <c r="AX62" s="115"/>
      <c r="AY62" s="115"/>
      <c r="AZ62" s="115"/>
      <c r="BA62" s="115"/>
      <c r="BB62" s="115"/>
      <c r="BC62" s="115"/>
    </row>
    <row r="63" spans="1:55" s="67" customFormat="1" hidden="1" x14ac:dyDescent="0.25">
      <c r="A63" s="16"/>
      <c r="B63" s="116" t="s">
        <v>485</v>
      </c>
      <c r="C63" s="115">
        <v>0</v>
      </c>
      <c r="D63" s="117"/>
      <c r="E63" s="118" t="s">
        <v>517</v>
      </c>
      <c r="F63" s="119">
        <f t="shared" ref="F63:BC63" si="42">IF(F38&lt;=5,1,IF(F50="Clay",1.047*EXP((-70-F38)/60)+0.7,1.744*EXP((-43-F38)/45)+0.4))</f>
        <v>1</v>
      </c>
      <c r="G63" s="119">
        <f t="shared" si="42"/>
        <v>1</v>
      </c>
      <c r="H63" s="119">
        <f t="shared" si="42"/>
        <v>1</v>
      </c>
      <c r="I63" s="119">
        <f t="shared" si="42"/>
        <v>1</v>
      </c>
      <c r="J63" s="119">
        <f t="shared" si="42"/>
        <v>1</v>
      </c>
      <c r="K63" s="119">
        <f t="shared" si="42"/>
        <v>1</v>
      </c>
      <c r="L63" s="119">
        <f t="shared" si="42"/>
        <v>1</v>
      </c>
      <c r="M63" s="119">
        <f t="shared" si="42"/>
        <v>1</v>
      </c>
      <c r="N63" s="119">
        <f t="shared" si="42"/>
        <v>1</v>
      </c>
      <c r="O63" s="119">
        <f t="shared" si="42"/>
        <v>1</v>
      </c>
      <c r="P63" s="119">
        <f t="shared" si="42"/>
        <v>1</v>
      </c>
      <c r="Q63" s="119">
        <f t="shared" si="42"/>
        <v>1</v>
      </c>
      <c r="R63" s="119">
        <f t="shared" si="42"/>
        <v>1</v>
      </c>
      <c r="S63" s="119">
        <f t="shared" si="42"/>
        <v>1</v>
      </c>
      <c r="T63" s="119">
        <f t="shared" si="42"/>
        <v>1</v>
      </c>
      <c r="U63" s="119">
        <f t="shared" si="42"/>
        <v>1</v>
      </c>
      <c r="V63" s="119">
        <f t="shared" si="42"/>
        <v>1</v>
      </c>
      <c r="W63" s="119">
        <f t="shared" si="42"/>
        <v>1</v>
      </c>
      <c r="X63" s="119">
        <f t="shared" si="42"/>
        <v>1</v>
      </c>
      <c r="Y63" s="119">
        <f t="shared" si="42"/>
        <v>1</v>
      </c>
      <c r="Z63" s="119">
        <f t="shared" si="42"/>
        <v>1</v>
      </c>
      <c r="AA63" s="119">
        <f t="shared" si="42"/>
        <v>1</v>
      </c>
      <c r="AB63" s="119">
        <f t="shared" si="42"/>
        <v>1</v>
      </c>
      <c r="AC63" s="119">
        <f t="shared" si="42"/>
        <v>1</v>
      </c>
      <c r="AD63" s="119">
        <f t="shared" si="42"/>
        <v>1</v>
      </c>
      <c r="AE63" s="119">
        <f t="shared" si="42"/>
        <v>1</v>
      </c>
      <c r="AF63" s="119">
        <f t="shared" si="42"/>
        <v>1</v>
      </c>
      <c r="AG63" s="119">
        <f t="shared" si="42"/>
        <v>1</v>
      </c>
      <c r="AH63" s="119">
        <f t="shared" si="42"/>
        <v>1</v>
      </c>
      <c r="AI63" s="119">
        <f t="shared" si="42"/>
        <v>1</v>
      </c>
      <c r="AJ63" s="119">
        <f t="shared" si="42"/>
        <v>1</v>
      </c>
      <c r="AK63" s="119">
        <f t="shared" si="42"/>
        <v>1</v>
      </c>
      <c r="AL63" s="119">
        <f t="shared" si="42"/>
        <v>1</v>
      </c>
      <c r="AM63" s="119">
        <f t="shared" si="42"/>
        <v>1</v>
      </c>
      <c r="AN63" s="119">
        <f t="shared" si="42"/>
        <v>1</v>
      </c>
      <c r="AO63" s="119">
        <f t="shared" si="42"/>
        <v>1</v>
      </c>
      <c r="AP63" s="119">
        <f t="shared" si="42"/>
        <v>1</v>
      </c>
      <c r="AQ63" s="119">
        <f t="shared" si="42"/>
        <v>1</v>
      </c>
      <c r="AR63" s="119">
        <f t="shared" si="42"/>
        <v>1</v>
      </c>
      <c r="AS63" s="119">
        <f t="shared" si="42"/>
        <v>1</v>
      </c>
      <c r="AT63" s="119">
        <f t="shared" si="42"/>
        <v>1</v>
      </c>
      <c r="AU63" s="119">
        <f t="shared" si="42"/>
        <v>1</v>
      </c>
      <c r="AV63" s="119">
        <f t="shared" si="42"/>
        <v>1</v>
      </c>
      <c r="AW63" s="119">
        <f t="shared" si="42"/>
        <v>1</v>
      </c>
      <c r="AX63" s="119">
        <f t="shared" si="42"/>
        <v>1</v>
      </c>
      <c r="AY63" s="119">
        <f t="shared" si="42"/>
        <v>1</v>
      </c>
      <c r="AZ63" s="119">
        <f t="shared" si="42"/>
        <v>1</v>
      </c>
      <c r="BA63" s="119">
        <f t="shared" si="42"/>
        <v>1</v>
      </c>
      <c r="BB63" s="119">
        <f t="shared" si="42"/>
        <v>1</v>
      </c>
      <c r="BC63" s="119">
        <f t="shared" si="42"/>
        <v>1</v>
      </c>
    </row>
    <row r="64" spans="1:55" s="67" customFormat="1" hidden="1" x14ac:dyDescent="0.25">
      <c r="A64" s="16"/>
      <c r="B64" s="116"/>
      <c r="C64" s="115"/>
      <c r="D64" s="117"/>
      <c r="E64" s="118" t="s">
        <v>519</v>
      </c>
      <c r="F64" s="213">
        <f t="shared" ref="F64" si="43">IF(F47&lt;=5,1,1.047*EXP((-70-F47)/60)+0.7)</f>
        <v>1</v>
      </c>
      <c r="G64" s="213">
        <f t="shared" ref="G64:BC64" si="44">IF(G47&lt;=5,1,1.047*EXP((-70-G47)/60)+0.7)</f>
        <v>1</v>
      </c>
      <c r="H64" s="213">
        <f t="shared" si="44"/>
        <v>1</v>
      </c>
      <c r="I64" s="213">
        <f t="shared" si="44"/>
        <v>1</v>
      </c>
      <c r="J64" s="213">
        <f t="shared" si="44"/>
        <v>1</v>
      </c>
      <c r="K64" s="213">
        <f t="shared" si="44"/>
        <v>1</v>
      </c>
      <c r="L64" s="213">
        <f t="shared" si="44"/>
        <v>1</v>
      </c>
      <c r="M64" s="213">
        <f t="shared" si="44"/>
        <v>1</v>
      </c>
      <c r="N64" s="213">
        <f t="shared" si="44"/>
        <v>1</v>
      </c>
      <c r="O64" s="213">
        <f t="shared" si="44"/>
        <v>1</v>
      </c>
      <c r="P64" s="213">
        <f t="shared" si="44"/>
        <v>1</v>
      </c>
      <c r="Q64" s="213">
        <f t="shared" si="44"/>
        <v>1</v>
      </c>
      <c r="R64" s="213">
        <f t="shared" si="44"/>
        <v>1</v>
      </c>
      <c r="S64" s="213">
        <f t="shared" si="44"/>
        <v>1</v>
      </c>
      <c r="T64" s="213">
        <f t="shared" si="44"/>
        <v>1</v>
      </c>
      <c r="U64" s="213">
        <f t="shared" si="44"/>
        <v>1</v>
      </c>
      <c r="V64" s="213">
        <f t="shared" si="44"/>
        <v>1</v>
      </c>
      <c r="W64" s="213">
        <f t="shared" si="44"/>
        <v>1</v>
      </c>
      <c r="X64" s="213">
        <f t="shared" si="44"/>
        <v>1</v>
      </c>
      <c r="Y64" s="213">
        <f t="shared" si="44"/>
        <v>1</v>
      </c>
      <c r="Z64" s="213">
        <f t="shared" si="44"/>
        <v>1</v>
      </c>
      <c r="AA64" s="213">
        <f t="shared" si="44"/>
        <v>1</v>
      </c>
      <c r="AB64" s="213">
        <f t="shared" si="44"/>
        <v>1</v>
      </c>
      <c r="AC64" s="213">
        <f t="shared" si="44"/>
        <v>1</v>
      </c>
      <c r="AD64" s="213">
        <f t="shared" si="44"/>
        <v>1</v>
      </c>
      <c r="AE64" s="213">
        <f t="shared" si="44"/>
        <v>1</v>
      </c>
      <c r="AF64" s="213">
        <f t="shared" si="44"/>
        <v>1</v>
      </c>
      <c r="AG64" s="213">
        <f t="shared" si="44"/>
        <v>1</v>
      </c>
      <c r="AH64" s="213">
        <f t="shared" si="44"/>
        <v>1</v>
      </c>
      <c r="AI64" s="213">
        <f t="shared" si="44"/>
        <v>1</v>
      </c>
      <c r="AJ64" s="213">
        <f t="shared" si="44"/>
        <v>1</v>
      </c>
      <c r="AK64" s="213">
        <f t="shared" si="44"/>
        <v>1</v>
      </c>
      <c r="AL64" s="213">
        <f t="shared" si="44"/>
        <v>1</v>
      </c>
      <c r="AM64" s="213">
        <f t="shared" si="44"/>
        <v>1</v>
      </c>
      <c r="AN64" s="213">
        <f t="shared" si="44"/>
        <v>1</v>
      </c>
      <c r="AO64" s="213">
        <f t="shared" si="44"/>
        <v>1</v>
      </c>
      <c r="AP64" s="213">
        <f t="shared" si="44"/>
        <v>1</v>
      </c>
      <c r="AQ64" s="213">
        <f t="shared" si="44"/>
        <v>1</v>
      </c>
      <c r="AR64" s="213">
        <f t="shared" si="44"/>
        <v>1</v>
      </c>
      <c r="AS64" s="213">
        <f t="shared" si="44"/>
        <v>1</v>
      </c>
      <c r="AT64" s="213">
        <f t="shared" si="44"/>
        <v>1</v>
      </c>
      <c r="AU64" s="213">
        <f t="shared" si="44"/>
        <v>1</v>
      </c>
      <c r="AV64" s="213">
        <f t="shared" si="44"/>
        <v>1</v>
      </c>
      <c r="AW64" s="213">
        <f t="shared" si="44"/>
        <v>1</v>
      </c>
      <c r="AX64" s="213">
        <f t="shared" si="44"/>
        <v>1</v>
      </c>
      <c r="AY64" s="213">
        <f t="shared" si="44"/>
        <v>1</v>
      </c>
      <c r="AZ64" s="213">
        <f t="shared" si="44"/>
        <v>1</v>
      </c>
      <c r="BA64" s="213">
        <f t="shared" si="44"/>
        <v>1</v>
      </c>
      <c r="BB64" s="213">
        <f t="shared" si="44"/>
        <v>1</v>
      </c>
      <c r="BC64" s="213">
        <f t="shared" si="44"/>
        <v>1</v>
      </c>
    </row>
    <row r="65" spans="1:55" s="67" customFormat="1" hidden="1" x14ac:dyDescent="0.25">
      <c r="A65" s="16"/>
      <c r="B65" s="116" t="s">
        <v>518</v>
      </c>
      <c r="C65" s="115"/>
      <c r="D65" s="117"/>
      <c r="E65" s="118" t="s">
        <v>628</v>
      </c>
      <c r="F65" s="119">
        <f t="shared" ref="F65:BC65" si="45">IF(F37&lt;=5,1,1.047*EXP((-70-F37)/60)+0.7)</f>
        <v>1</v>
      </c>
      <c r="G65" s="119">
        <f t="shared" si="45"/>
        <v>1</v>
      </c>
      <c r="H65" s="119">
        <f t="shared" si="45"/>
        <v>1</v>
      </c>
      <c r="I65" s="119">
        <f t="shared" si="45"/>
        <v>1</v>
      </c>
      <c r="J65" s="119">
        <f t="shared" si="45"/>
        <v>1</v>
      </c>
      <c r="K65" s="119">
        <f t="shared" si="45"/>
        <v>1</v>
      </c>
      <c r="L65" s="119">
        <f t="shared" si="45"/>
        <v>1</v>
      </c>
      <c r="M65" s="119">
        <f t="shared" si="45"/>
        <v>1</v>
      </c>
      <c r="N65" s="119">
        <f t="shared" si="45"/>
        <v>1</v>
      </c>
      <c r="O65" s="119">
        <f t="shared" si="45"/>
        <v>1</v>
      </c>
      <c r="P65" s="119">
        <f t="shared" si="45"/>
        <v>1</v>
      </c>
      <c r="Q65" s="119">
        <f t="shared" si="45"/>
        <v>1</v>
      </c>
      <c r="R65" s="119">
        <f t="shared" si="45"/>
        <v>1</v>
      </c>
      <c r="S65" s="119">
        <f t="shared" si="45"/>
        <v>1</v>
      </c>
      <c r="T65" s="119">
        <f t="shared" si="45"/>
        <v>1</v>
      </c>
      <c r="U65" s="119">
        <f t="shared" si="45"/>
        <v>1</v>
      </c>
      <c r="V65" s="119">
        <f t="shared" si="45"/>
        <v>1</v>
      </c>
      <c r="W65" s="119">
        <f t="shared" si="45"/>
        <v>1</v>
      </c>
      <c r="X65" s="119">
        <f t="shared" si="45"/>
        <v>1</v>
      </c>
      <c r="Y65" s="119">
        <f t="shared" si="45"/>
        <v>1</v>
      </c>
      <c r="Z65" s="119">
        <f t="shared" si="45"/>
        <v>1</v>
      </c>
      <c r="AA65" s="119">
        <f t="shared" si="45"/>
        <v>1</v>
      </c>
      <c r="AB65" s="119">
        <f t="shared" si="45"/>
        <v>1</v>
      </c>
      <c r="AC65" s="119">
        <f t="shared" si="45"/>
        <v>1</v>
      </c>
      <c r="AD65" s="119">
        <f t="shared" si="45"/>
        <v>1</v>
      </c>
      <c r="AE65" s="119">
        <f t="shared" si="45"/>
        <v>1</v>
      </c>
      <c r="AF65" s="119">
        <f t="shared" si="45"/>
        <v>1</v>
      </c>
      <c r="AG65" s="119">
        <f t="shared" si="45"/>
        <v>1</v>
      </c>
      <c r="AH65" s="119">
        <f t="shared" si="45"/>
        <v>1</v>
      </c>
      <c r="AI65" s="119">
        <f t="shared" si="45"/>
        <v>1</v>
      </c>
      <c r="AJ65" s="119">
        <f t="shared" si="45"/>
        <v>1</v>
      </c>
      <c r="AK65" s="119">
        <f t="shared" si="45"/>
        <v>1</v>
      </c>
      <c r="AL65" s="119">
        <f t="shared" si="45"/>
        <v>1</v>
      </c>
      <c r="AM65" s="119">
        <f t="shared" si="45"/>
        <v>1</v>
      </c>
      <c r="AN65" s="119">
        <f t="shared" si="45"/>
        <v>1</v>
      </c>
      <c r="AO65" s="119">
        <f t="shared" si="45"/>
        <v>1</v>
      </c>
      <c r="AP65" s="119">
        <f t="shared" si="45"/>
        <v>1</v>
      </c>
      <c r="AQ65" s="119">
        <f t="shared" si="45"/>
        <v>1</v>
      </c>
      <c r="AR65" s="119">
        <f t="shared" si="45"/>
        <v>1</v>
      </c>
      <c r="AS65" s="119">
        <f t="shared" si="45"/>
        <v>1</v>
      </c>
      <c r="AT65" s="119">
        <f t="shared" si="45"/>
        <v>1</v>
      </c>
      <c r="AU65" s="119">
        <f t="shared" si="45"/>
        <v>1</v>
      </c>
      <c r="AV65" s="119">
        <f t="shared" si="45"/>
        <v>1</v>
      </c>
      <c r="AW65" s="119">
        <f t="shared" si="45"/>
        <v>1</v>
      </c>
      <c r="AX65" s="119">
        <f t="shared" si="45"/>
        <v>1</v>
      </c>
      <c r="AY65" s="119">
        <f t="shared" si="45"/>
        <v>1</v>
      </c>
      <c r="AZ65" s="119">
        <f t="shared" si="45"/>
        <v>1</v>
      </c>
      <c r="BA65" s="119">
        <f t="shared" si="45"/>
        <v>1</v>
      </c>
      <c r="BB65" s="119">
        <f t="shared" si="45"/>
        <v>1</v>
      </c>
      <c r="BC65" s="119">
        <f t="shared" si="45"/>
        <v>1</v>
      </c>
    </row>
    <row r="66" spans="1:55" s="67" customFormat="1" hidden="1" x14ac:dyDescent="0.25">
      <c r="A66" s="16"/>
      <c r="B66" s="116" t="s">
        <v>520</v>
      </c>
      <c r="C66" s="115">
        <v>0</v>
      </c>
      <c r="D66" s="117"/>
      <c r="E66" s="118" t="s">
        <v>629</v>
      </c>
      <c r="F66" s="119">
        <f t="shared" ref="F66:BC66" si="46">IF(F38&lt;=5,1,1.047*EXP((-70-F38)/60)+0.7)</f>
        <v>1</v>
      </c>
      <c r="G66" s="119">
        <f t="shared" si="46"/>
        <v>1</v>
      </c>
      <c r="H66" s="119">
        <f t="shared" si="46"/>
        <v>1</v>
      </c>
      <c r="I66" s="119">
        <f t="shared" si="46"/>
        <v>1</v>
      </c>
      <c r="J66" s="119">
        <f t="shared" si="46"/>
        <v>1</v>
      </c>
      <c r="K66" s="119">
        <f t="shared" si="46"/>
        <v>1</v>
      </c>
      <c r="L66" s="119">
        <f t="shared" si="46"/>
        <v>1</v>
      </c>
      <c r="M66" s="119">
        <f t="shared" si="46"/>
        <v>1</v>
      </c>
      <c r="N66" s="119">
        <f t="shared" si="46"/>
        <v>1</v>
      </c>
      <c r="O66" s="119">
        <f t="shared" si="46"/>
        <v>1</v>
      </c>
      <c r="P66" s="119">
        <f t="shared" si="46"/>
        <v>1</v>
      </c>
      <c r="Q66" s="119">
        <f t="shared" si="46"/>
        <v>1</v>
      </c>
      <c r="R66" s="119">
        <f t="shared" si="46"/>
        <v>1</v>
      </c>
      <c r="S66" s="119">
        <f t="shared" si="46"/>
        <v>1</v>
      </c>
      <c r="T66" s="119">
        <f t="shared" si="46"/>
        <v>1</v>
      </c>
      <c r="U66" s="119">
        <f t="shared" si="46"/>
        <v>1</v>
      </c>
      <c r="V66" s="119">
        <f t="shared" si="46"/>
        <v>1</v>
      </c>
      <c r="W66" s="119">
        <f t="shared" si="46"/>
        <v>1</v>
      </c>
      <c r="X66" s="119">
        <f t="shared" si="46"/>
        <v>1</v>
      </c>
      <c r="Y66" s="119">
        <f t="shared" si="46"/>
        <v>1</v>
      </c>
      <c r="Z66" s="119">
        <f t="shared" si="46"/>
        <v>1</v>
      </c>
      <c r="AA66" s="119">
        <f t="shared" si="46"/>
        <v>1</v>
      </c>
      <c r="AB66" s="119">
        <f t="shared" si="46"/>
        <v>1</v>
      </c>
      <c r="AC66" s="119">
        <f t="shared" si="46"/>
        <v>1</v>
      </c>
      <c r="AD66" s="119">
        <f t="shared" si="46"/>
        <v>1</v>
      </c>
      <c r="AE66" s="119">
        <f t="shared" si="46"/>
        <v>1</v>
      </c>
      <c r="AF66" s="119">
        <f t="shared" si="46"/>
        <v>1</v>
      </c>
      <c r="AG66" s="119">
        <f t="shared" si="46"/>
        <v>1</v>
      </c>
      <c r="AH66" s="119">
        <f t="shared" si="46"/>
        <v>1</v>
      </c>
      <c r="AI66" s="119">
        <f t="shared" si="46"/>
        <v>1</v>
      </c>
      <c r="AJ66" s="119">
        <f t="shared" si="46"/>
        <v>1</v>
      </c>
      <c r="AK66" s="119">
        <f t="shared" si="46"/>
        <v>1</v>
      </c>
      <c r="AL66" s="119">
        <f t="shared" si="46"/>
        <v>1</v>
      </c>
      <c r="AM66" s="119">
        <f t="shared" si="46"/>
        <v>1</v>
      </c>
      <c r="AN66" s="119">
        <f t="shared" si="46"/>
        <v>1</v>
      </c>
      <c r="AO66" s="119">
        <f t="shared" si="46"/>
        <v>1</v>
      </c>
      <c r="AP66" s="119">
        <f t="shared" si="46"/>
        <v>1</v>
      </c>
      <c r="AQ66" s="119">
        <f t="shared" si="46"/>
        <v>1</v>
      </c>
      <c r="AR66" s="119">
        <f t="shared" si="46"/>
        <v>1</v>
      </c>
      <c r="AS66" s="119">
        <f t="shared" si="46"/>
        <v>1</v>
      </c>
      <c r="AT66" s="119">
        <f t="shared" si="46"/>
        <v>1</v>
      </c>
      <c r="AU66" s="119">
        <f t="shared" si="46"/>
        <v>1</v>
      </c>
      <c r="AV66" s="119">
        <f t="shared" si="46"/>
        <v>1</v>
      </c>
      <c r="AW66" s="119">
        <f t="shared" si="46"/>
        <v>1</v>
      </c>
      <c r="AX66" s="119">
        <f t="shared" si="46"/>
        <v>1</v>
      </c>
      <c r="AY66" s="119">
        <f t="shared" si="46"/>
        <v>1</v>
      </c>
      <c r="AZ66" s="119">
        <f t="shared" si="46"/>
        <v>1</v>
      </c>
      <c r="BA66" s="119">
        <f t="shared" si="46"/>
        <v>1</v>
      </c>
      <c r="BB66" s="119">
        <f t="shared" si="46"/>
        <v>1</v>
      </c>
      <c r="BC66" s="119">
        <f t="shared" si="46"/>
        <v>1</v>
      </c>
    </row>
    <row r="67" spans="1:55" s="67" customFormat="1" hidden="1" x14ac:dyDescent="0.25">
      <c r="A67" s="16"/>
      <c r="B67" s="116" t="s">
        <v>521</v>
      </c>
      <c r="C67" s="115">
        <v>0.05</v>
      </c>
      <c r="D67" s="117"/>
      <c r="E67" s="118" t="s">
        <v>630</v>
      </c>
      <c r="F67" s="213">
        <f t="shared" ref="F67" si="47">1-(F66-F65)</f>
        <v>1</v>
      </c>
      <c r="G67" s="213">
        <f t="shared" ref="G67:BC67" si="48">1-(G66-G65)</f>
        <v>1</v>
      </c>
      <c r="H67" s="213">
        <f t="shared" si="48"/>
        <v>1</v>
      </c>
      <c r="I67" s="213">
        <f t="shared" si="48"/>
        <v>1</v>
      </c>
      <c r="J67" s="213">
        <f t="shared" si="48"/>
        <v>1</v>
      </c>
      <c r="K67" s="213">
        <f t="shared" si="48"/>
        <v>1</v>
      </c>
      <c r="L67" s="213">
        <f t="shared" si="48"/>
        <v>1</v>
      </c>
      <c r="M67" s="213">
        <f t="shared" si="48"/>
        <v>1</v>
      </c>
      <c r="N67" s="213">
        <f t="shared" si="48"/>
        <v>1</v>
      </c>
      <c r="O67" s="213">
        <f t="shared" si="48"/>
        <v>1</v>
      </c>
      <c r="P67" s="213">
        <f t="shared" si="48"/>
        <v>1</v>
      </c>
      <c r="Q67" s="213">
        <f t="shared" si="48"/>
        <v>1</v>
      </c>
      <c r="R67" s="213">
        <f t="shared" si="48"/>
        <v>1</v>
      </c>
      <c r="S67" s="213">
        <f t="shared" si="48"/>
        <v>1</v>
      </c>
      <c r="T67" s="213">
        <f t="shared" si="48"/>
        <v>1</v>
      </c>
      <c r="U67" s="213">
        <f t="shared" si="48"/>
        <v>1</v>
      </c>
      <c r="V67" s="213">
        <f t="shared" si="48"/>
        <v>1</v>
      </c>
      <c r="W67" s="213">
        <f t="shared" si="48"/>
        <v>1</v>
      </c>
      <c r="X67" s="213">
        <f t="shared" si="48"/>
        <v>1</v>
      </c>
      <c r="Y67" s="213">
        <f t="shared" si="48"/>
        <v>1</v>
      </c>
      <c r="Z67" s="213">
        <f t="shared" si="48"/>
        <v>1</v>
      </c>
      <c r="AA67" s="213">
        <f t="shared" si="48"/>
        <v>1</v>
      </c>
      <c r="AB67" s="213">
        <f t="shared" si="48"/>
        <v>1</v>
      </c>
      <c r="AC67" s="213">
        <f t="shared" si="48"/>
        <v>1</v>
      </c>
      <c r="AD67" s="213">
        <f t="shared" si="48"/>
        <v>1</v>
      </c>
      <c r="AE67" s="213">
        <f t="shared" si="48"/>
        <v>1</v>
      </c>
      <c r="AF67" s="213">
        <f t="shared" si="48"/>
        <v>1</v>
      </c>
      <c r="AG67" s="213">
        <f t="shared" si="48"/>
        <v>1</v>
      </c>
      <c r="AH67" s="213">
        <f t="shared" si="48"/>
        <v>1</v>
      </c>
      <c r="AI67" s="213">
        <f t="shared" si="48"/>
        <v>1</v>
      </c>
      <c r="AJ67" s="213">
        <f t="shared" si="48"/>
        <v>1</v>
      </c>
      <c r="AK67" s="213">
        <f t="shared" si="48"/>
        <v>1</v>
      </c>
      <c r="AL67" s="213">
        <f t="shared" si="48"/>
        <v>1</v>
      </c>
      <c r="AM67" s="213">
        <f t="shared" si="48"/>
        <v>1</v>
      </c>
      <c r="AN67" s="213">
        <f t="shared" si="48"/>
        <v>1</v>
      </c>
      <c r="AO67" s="213">
        <f t="shared" si="48"/>
        <v>1</v>
      </c>
      <c r="AP67" s="213">
        <f t="shared" si="48"/>
        <v>1</v>
      </c>
      <c r="AQ67" s="213">
        <f t="shared" si="48"/>
        <v>1</v>
      </c>
      <c r="AR67" s="213">
        <f t="shared" si="48"/>
        <v>1</v>
      </c>
      <c r="AS67" s="213">
        <f t="shared" si="48"/>
        <v>1</v>
      </c>
      <c r="AT67" s="213">
        <f t="shared" si="48"/>
        <v>1</v>
      </c>
      <c r="AU67" s="213">
        <f t="shared" si="48"/>
        <v>1</v>
      </c>
      <c r="AV67" s="213">
        <f t="shared" si="48"/>
        <v>1</v>
      </c>
      <c r="AW67" s="213">
        <f t="shared" si="48"/>
        <v>1</v>
      </c>
      <c r="AX67" s="213">
        <f t="shared" si="48"/>
        <v>1</v>
      </c>
      <c r="AY67" s="213">
        <f t="shared" si="48"/>
        <v>1</v>
      </c>
      <c r="AZ67" s="213">
        <f t="shared" si="48"/>
        <v>1</v>
      </c>
      <c r="BA67" s="213">
        <f t="shared" si="48"/>
        <v>1</v>
      </c>
      <c r="BB67" s="213">
        <f t="shared" si="48"/>
        <v>1</v>
      </c>
      <c r="BC67" s="213">
        <f t="shared" si="48"/>
        <v>1</v>
      </c>
    </row>
    <row r="68" spans="1:55" s="67" customFormat="1" hidden="1" x14ac:dyDescent="0.25">
      <c r="A68" s="16"/>
      <c r="B68" s="116" t="s">
        <v>522</v>
      </c>
      <c r="C68" s="115">
        <v>0.25</v>
      </c>
      <c r="D68" s="117"/>
      <c r="E68" s="118" t="s">
        <v>524</v>
      </c>
      <c r="F68" s="92">
        <f t="shared" ref="F68:AK68" si="49">INDEX(Sed_trap_factor, MATCH(F41,$B$242:$B$246,), 2)</f>
        <v>1</v>
      </c>
      <c r="G68" s="92">
        <f t="shared" si="49"/>
        <v>1</v>
      </c>
      <c r="H68" s="92">
        <f t="shared" si="49"/>
        <v>1</v>
      </c>
      <c r="I68" s="92">
        <f t="shared" si="49"/>
        <v>1</v>
      </c>
      <c r="J68" s="92">
        <f t="shared" si="49"/>
        <v>1</v>
      </c>
      <c r="K68" s="92">
        <f t="shared" si="49"/>
        <v>1</v>
      </c>
      <c r="L68" s="92">
        <f t="shared" si="49"/>
        <v>1</v>
      </c>
      <c r="M68" s="92">
        <f t="shared" si="49"/>
        <v>1</v>
      </c>
      <c r="N68" s="92">
        <f t="shared" si="49"/>
        <v>1</v>
      </c>
      <c r="O68" s="92">
        <f t="shared" si="49"/>
        <v>1</v>
      </c>
      <c r="P68" s="92">
        <f t="shared" si="49"/>
        <v>1</v>
      </c>
      <c r="Q68" s="92">
        <f t="shared" si="49"/>
        <v>1</v>
      </c>
      <c r="R68" s="92">
        <f t="shared" si="49"/>
        <v>1</v>
      </c>
      <c r="S68" s="92">
        <f t="shared" si="49"/>
        <v>1</v>
      </c>
      <c r="T68" s="92">
        <f t="shared" si="49"/>
        <v>1</v>
      </c>
      <c r="U68" s="92">
        <f t="shared" si="49"/>
        <v>1</v>
      </c>
      <c r="V68" s="92">
        <f t="shared" si="49"/>
        <v>1</v>
      </c>
      <c r="W68" s="92">
        <f t="shared" si="49"/>
        <v>1</v>
      </c>
      <c r="X68" s="92">
        <f t="shared" si="49"/>
        <v>1</v>
      </c>
      <c r="Y68" s="92">
        <f t="shared" si="49"/>
        <v>1</v>
      </c>
      <c r="Z68" s="92">
        <f t="shared" si="49"/>
        <v>1</v>
      </c>
      <c r="AA68" s="92">
        <f t="shared" si="49"/>
        <v>1</v>
      </c>
      <c r="AB68" s="92">
        <f t="shared" si="49"/>
        <v>1</v>
      </c>
      <c r="AC68" s="92">
        <f t="shared" si="49"/>
        <v>1</v>
      </c>
      <c r="AD68" s="92">
        <f t="shared" si="49"/>
        <v>1</v>
      </c>
      <c r="AE68" s="92">
        <f t="shared" si="49"/>
        <v>1</v>
      </c>
      <c r="AF68" s="92">
        <f t="shared" si="49"/>
        <v>1</v>
      </c>
      <c r="AG68" s="92">
        <f t="shared" si="49"/>
        <v>1</v>
      </c>
      <c r="AH68" s="92">
        <f t="shared" si="49"/>
        <v>1</v>
      </c>
      <c r="AI68" s="92">
        <f t="shared" si="49"/>
        <v>1</v>
      </c>
      <c r="AJ68" s="92">
        <f t="shared" si="49"/>
        <v>1</v>
      </c>
      <c r="AK68" s="92">
        <f t="shared" si="49"/>
        <v>1</v>
      </c>
      <c r="AL68" s="92">
        <f t="shared" ref="AL68:BC68" si="50">INDEX(Sed_trap_factor, MATCH(AL41,$B$242:$B$246,), 2)</f>
        <v>1</v>
      </c>
      <c r="AM68" s="92">
        <f t="shared" si="50"/>
        <v>1</v>
      </c>
      <c r="AN68" s="92">
        <f t="shared" si="50"/>
        <v>1</v>
      </c>
      <c r="AO68" s="92">
        <f t="shared" si="50"/>
        <v>1</v>
      </c>
      <c r="AP68" s="92">
        <f t="shared" si="50"/>
        <v>1</v>
      </c>
      <c r="AQ68" s="92">
        <f t="shared" si="50"/>
        <v>1</v>
      </c>
      <c r="AR68" s="92">
        <f t="shared" si="50"/>
        <v>1</v>
      </c>
      <c r="AS68" s="92">
        <f t="shared" si="50"/>
        <v>1</v>
      </c>
      <c r="AT68" s="92">
        <f t="shared" si="50"/>
        <v>1</v>
      </c>
      <c r="AU68" s="92">
        <f t="shared" si="50"/>
        <v>1</v>
      </c>
      <c r="AV68" s="92">
        <f t="shared" si="50"/>
        <v>1</v>
      </c>
      <c r="AW68" s="92">
        <f t="shared" si="50"/>
        <v>1</v>
      </c>
      <c r="AX68" s="92">
        <f t="shared" si="50"/>
        <v>1</v>
      </c>
      <c r="AY68" s="92">
        <f t="shared" si="50"/>
        <v>1</v>
      </c>
      <c r="AZ68" s="92">
        <f t="shared" si="50"/>
        <v>1</v>
      </c>
      <c r="BA68" s="92">
        <f t="shared" si="50"/>
        <v>1</v>
      </c>
      <c r="BB68" s="92">
        <f t="shared" si="50"/>
        <v>1</v>
      </c>
      <c r="BC68" s="92">
        <f t="shared" si="50"/>
        <v>1</v>
      </c>
    </row>
    <row r="69" spans="1:55" s="67" customFormat="1" hidden="1" x14ac:dyDescent="0.25">
      <c r="A69" s="16"/>
      <c r="B69" s="116" t="s">
        <v>523</v>
      </c>
      <c r="C69" s="115">
        <v>0.4</v>
      </c>
      <c r="D69" s="117"/>
      <c r="E69" s="118"/>
      <c r="F69" s="214"/>
      <c r="G69" s="214"/>
      <c r="H69" s="214"/>
      <c r="I69" s="214"/>
      <c r="J69" s="214"/>
      <c r="K69" s="214"/>
      <c r="L69" s="214"/>
      <c r="M69" s="214"/>
      <c r="N69" s="214"/>
      <c r="O69" s="214"/>
      <c r="P69" s="214"/>
      <c r="Q69" s="214"/>
      <c r="R69" s="214"/>
      <c r="S69" s="214"/>
      <c r="T69" s="214"/>
      <c r="U69" s="214"/>
      <c r="V69" s="214"/>
      <c r="W69" s="214"/>
      <c r="X69" s="214"/>
      <c r="Y69" s="214"/>
      <c r="Z69" s="214"/>
      <c r="AA69" s="214"/>
      <c r="AB69" s="214"/>
      <c r="AC69" s="214"/>
      <c r="AD69" s="214"/>
      <c r="AE69" s="214"/>
      <c r="AF69" s="214"/>
      <c r="AG69" s="214"/>
      <c r="AH69" s="214"/>
      <c r="AI69" s="214"/>
      <c r="AJ69" s="214"/>
      <c r="AK69" s="214"/>
      <c r="AL69" s="214"/>
      <c r="AM69" s="214"/>
      <c r="AN69" s="214"/>
      <c r="AO69" s="214"/>
      <c r="AP69" s="214"/>
      <c r="AQ69" s="214"/>
      <c r="AR69" s="214"/>
      <c r="AS69" s="214"/>
      <c r="AT69" s="214"/>
      <c r="AU69" s="214"/>
      <c r="AV69" s="214"/>
      <c r="AW69" s="214"/>
      <c r="AX69" s="214"/>
      <c r="AY69" s="214"/>
      <c r="AZ69" s="214"/>
      <c r="BA69" s="214"/>
      <c r="BB69" s="214"/>
      <c r="BC69" s="214"/>
    </row>
    <row r="70" spans="1:55" s="67" customFormat="1" hidden="1" x14ac:dyDescent="0.25">
      <c r="A70" s="16"/>
      <c r="B70" s="116" t="s">
        <v>525</v>
      </c>
      <c r="C70" s="115">
        <v>1</v>
      </c>
      <c r="D70" s="16"/>
      <c r="E70" s="118" t="s">
        <v>526</v>
      </c>
      <c r="F70" s="119">
        <f t="shared" ref="F70" si="51">IF(F68=1,MAX(0.4,F63*F67),F68)</f>
        <v>1</v>
      </c>
      <c r="G70" s="119">
        <f t="shared" ref="G70:BC70" si="52">IF(G68=1,MAX(0.4,G63*G67),G68)</f>
        <v>1</v>
      </c>
      <c r="H70" s="119">
        <f t="shared" si="52"/>
        <v>1</v>
      </c>
      <c r="I70" s="119">
        <f t="shared" si="52"/>
        <v>1</v>
      </c>
      <c r="J70" s="119">
        <f t="shared" si="52"/>
        <v>1</v>
      </c>
      <c r="K70" s="119">
        <f t="shared" si="52"/>
        <v>1</v>
      </c>
      <c r="L70" s="119">
        <f t="shared" si="52"/>
        <v>1</v>
      </c>
      <c r="M70" s="119">
        <f t="shared" si="52"/>
        <v>1</v>
      </c>
      <c r="N70" s="119">
        <f t="shared" si="52"/>
        <v>1</v>
      </c>
      <c r="O70" s="119">
        <f t="shared" si="52"/>
        <v>1</v>
      </c>
      <c r="P70" s="119">
        <f t="shared" si="52"/>
        <v>1</v>
      </c>
      <c r="Q70" s="119">
        <f t="shared" si="52"/>
        <v>1</v>
      </c>
      <c r="R70" s="119">
        <f t="shared" si="52"/>
        <v>1</v>
      </c>
      <c r="S70" s="119">
        <f t="shared" si="52"/>
        <v>1</v>
      </c>
      <c r="T70" s="119">
        <f t="shared" si="52"/>
        <v>1</v>
      </c>
      <c r="U70" s="119">
        <f t="shared" si="52"/>
        <v>1</v>
      </c>
      <c r="V70" s="119">
        <f t="shared" si="52"/>
        <v>1</v>
      </c>
      <c r="W70" s="119">
        <f t="shared" si="52"/>
        <v>1</v>
      </c>
      <c r="X70" s="119">
        <f t="shared" si="52"/>
        <v>1</v>
      </c>
      <c r="Y70" s="119">
        <f t="shared" si="52"/>
        <v>1</v>
      </c>
      <c r="Z70" s="119">
        <f t="shared" si="52"/>
        <v>1</v>
      </c>
      <c r="AA70" s="119">
        <f t="shared" si="52"/>
        <v>1</v>
      </c>
      <c r="AB70" s="119">
        <f t="shared" si="52"/>
        <v>1</v>
      </c>
      <c r="AC70" s="119">
        <f t="shared" si="52"/>
        <v>1</v>
      </c>
      <c r="AD70" s="119">
        <f t="shared" si="52"/>
        <v>1</v>
      </c>
      <c r="AE70" s="119">
        <f t="shared" si="52"/>
        <v>1</v>
      </c>
      <c r="AF70" s="119">
        <f t="shared" si="52"/>
        <v>1</v>
      </c>
      <c r="AG70" s="119">
        <f t="shared" si="52"/>
        <v>1</v>
      </c>
      <c r="AH70" s="119">
        <f t="shared" si="52"/>
        <v>1</v>
      </c>
      <c r="AI70" s="119">
        <f t="shared" si="52"/>
        <v>1</v>
      </c>
      <c r="AJ70" s="119">
        <f t="shared" si="52"/>
        <v>1</v>
      </c>
      <c r="AK70" s="119">
        <f t="shared" si="52"/>
        <v>1</v>
      </c>
      <c r="AL70" s="119">
        <f t="shared" si="52"/>
        <v>1</v>
      </c>
      <c r="AM70" s="119">
        <f t="shared" si="52"/>
        <v>1</v>
      </c>
      <c r="AN70" s="119">
        <f t="shared" si="52"/>
        <v>1</v>
      </c>
      <c r="AO70" s="119">
        <f t="shared" si="52"/>
        <v>1</v>
      </c>
      <c r="AP70" s="119">
        <f t="shared" si="52"/>
        <v>1</v>
      </c>
      <c r="AQ70" s="119">
        <f t="shared" si="52"/>
        <v>1</v>
      </c>
      <c r="AR70" s="119">
        <f t="shared" si="52"/>
        <v>1</v>
      </c>
      <c r="AS70" s="119">
        <f t="shared" si="52"/>
        <v>1</v>
      </c>
      <c r="AT70" s="119">
        <f t="shared" si="52"/>
        <v>1</v>
      </c>
      <c r="AU70" s="119">
        <f t="shared" si="52"/>
        <v>1</v>
      </c>
      <c r="AV70" s="119">
        <f t="shared" si="52"/>
        <v>1</v>
      </c>
      <c r="AW70" s="119">
        <f t="shared" si="52"/>
        <v>1</v>
      </c>
      <c r="AX70" s="119">
        <f t="shared" si="52"/>
        <v>1</v>
      </c>
      <c r="AY70" s="119">
        <f t="shared" si="52"/>
        <v>1</v>
      </c>
      <c r="AZ70" s="119">
        <f t="shared" si="52"/>
        <v>1</v>
      </c>
      <c r="BA70" s="119">
        <f t="shared" si="52"/>
        <v>1</v>
      </c>
      <c r="BB70" s="119">
        <f t="shared" si="52"/>
        <v>1</v>
      </c>
      <c r="BC70" s="119">
        <f t="shared" si="52"/>
        <v>1</v>
      </c>
    </row>
    <row r="71" spans="1:55" s="67" customFormat="1" hidden="1" x14ac:dyDescent="0.25">
      <c r="A71" s="16"/>
      <c r="B71" s="116" t="s">
        <v>485</v>
      </c>
      <c r="C71" s="115">
        <v>0</v>
      </c>
      <c r="D71" s="117"/>
      <c r="E71" s="1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row>
    <row r="72" spans="1:55" s="67" customFormat="1" hidden="1" x14ac:dyDescent="0.25">
      <c r="A72" s="16"/>
      <c r="B72" s="116"/>
      <c r="C72" s="115"/>
      <c r="D72" s="16"/>
      <c r="E72" s="118" t="s">
        <v>631</v>
      </c>
      <c r="F72" s="16">
        <f t="shared" ref="F72:BC72" si="53">MIN(TP_availability_factor,0.1+F14*0.001)</f>
        <v>0.10500000000000001</v>
      </c>
      <c r="G72" s="16">
        <f t="shared" si="53"/>
        <v>0.10050000000000001</v>
      </c>
      <c r="H72" s="16">
        <f t="shared" si="53"/>
        <v>0.10050000000000001</v>
      </c>
      <c r="I72" s="16">
        <f t="shared" si="53"/>
        <v>0.10050000000000001</v>
      </c>
      <c r="J72" s="16">
        <f t="shared" si="53"/>
        <v>0.10050000000000001</v>
      </c>
      <c r="K72" s="16">
        <f t="shared" si="53"/>
        <v>0.10050000000000001</v>
      </c>
      <c r="L72" s="16">
        <f t="shared" si="53"/>
        <v>0.10050000000000001</v>
      </c>
      <c r="M72" s="16">
        <f t="shared" si="53"/>
        <v>0.10050000000000001</v>
      </c>
      <c r="N72" s="16">
        <f t="shared" si="53"/>
        <v>0.10050000000000001</v>
      </c>
      <c r="O72" s="16">
        <f t="shared" si="53"/>
        <v>0.10050000000000001</v>
      </c>
      <c r="P72" s="16">
        <f t="shared" si="53"/>
        <v>0.10050000000000001</v>
      </c>
      <c r="Q72" s="16">
        <f t="shared" si="53"/>
        <v>0.10050000000000001</v>
      </c>
      <c r="R72" s="16">
        <f t="shared" si="53"/>
        <v>0.10050000000000001</v>
      </c>
      <c r="S72" s="16">
        <f t="shared" si="53"/>
        <v>0.10050000000000001</v>
      </c>
      <c r="T72" s="16">
        <f t="shared" si="53"/>
        <v>0.10050000000000001</v>
      </c>
      <c r="U72" s="16">
        <f t="shared" si="53"/>
        <v>0.10050000000000001</v>
      </c>
      <c r="V72" s="16">
        <f t="shared" si="53"/>
        <v>0.10050000000000001</v>
      </c>
      <c r="W72" s="16">
        <f t="shared" si="53"/>
        <v>0.10050000000000001</v>
      </c>
      <c r="X72" s="16">
        <f t="shared" si="53"/>
        <v>0.10050000000000001</v>
      </c>
      <c r="Y72" s="16">
        <f t="shared" si="53"/>
        <v>0.10050000000000001</v>
      </c>
      <c r="Z72" s="16">
        <f t="shared" si="53"/>
        <v>0.10050000000000001</v>
      </c>
      <c r="AA72" s="16">
        <f t="shared" si="53"/>
        <v>0.10050000000000001</v>
      </c>
      <c r="AB72" s="16">
        <f t="shared" si="53"/>
        <v>0.10050000000000001</v>
      </c>
      <c r="AC72" s="16">
        <f t="shared" si="53"/>
        <v>0.10050000000000001</v>
      </c>
      <c r="AD72" s="16">
        <f t="shared" si="53"/>
        <v>0.10050000000000001</v>
      </c>
      <c r="AE72" s="16">
        <f t="shared" si="53"/>
        <v>0.10050000000000001</v>
      </c>
      <c r="AF72" s="16">
        <f t="shared" si="53"/>
        <v>0.10050000000000001</v>
      </c>
      <c r="AG72" s="16">
        <f t="shared" si="53"/>
        <v>0.10050000000000001</v>
      </c>
      <c r="AH72" s="16">
        <f t="shared" si="53"/>
        <v>0.10050000000000001</v>
      </c>
      <c r="AI72" s="16">
        <f t="shared" si="53"/>
        <v>0.10050000000000001</v>
      </c>
      <c r="AJ72" s="16">
        <f t="shared" si="53"/>
        <v>0.10050000000000001</v>
      </c>
      <c r="AK72" s="16">
        <f t="shared" si="53"/>
        <v>0.10050000000000001</v>
      </c>
      <c r="AL72" s="16">
        <f t="shared" si="53"/>
        <v>0.10050000000000001</v>
      </c>
      <c r="AM72" s="16">
        <f t="shared" si="53"/>
        <v>0.10050000000000001</v>
      </c>
      <c r="AN72" s="16">
        <f t="shared" si="53"/>
        <v>0.10050000000000001</v>
      </c>
      <c r="AO72" s="16">
        <f t="shared" si="53"/>
        <v>0.10050000000000001</v>
      </c>
      <c r="AP72" s="16">
        <f t="shared" si="53"/>
        <v>0.10050000000000001</v>
      </c>
      <c r="AQ72" s="16">
        <f t="shared" si="53"/>
        <v>0.10050000000000001</v>
      </c>
      <c r="AR72" s="16">
        <f t="shared" si="53"/>
        <v>0.10050000000000001</v>
      </c>
      <c r="AS72" s="16">
        <f t="shared" si="53"/>
        <v>0.10050000000000001</v>
      </c>
      <c r="AT72" s="16">
        <f t="shared" si="53"/>
        <v>0.10050000000000001</v>
      </c>
      <c r="AU72" s="16">
        <f t="shared" si="53"/>
        <v>0.10050000000000001</v>
      </c>
      <c r="AV72" s="16">
        <f t="shared" si="53"/>
        <v>0.10050000000000001</v>
      </c>
      <c r="AW72" s="16">
        <f t="shared" si="53"/>
        <v>0.10050000000000001</v>
      </c>
      <c r="AX72" s="16">
        <f t="shared" si="53"/>
        <v>0.10050000000000001</v>
      </c>
      <c r="AY72" s="16">
        <f t="shared" si="53"/>
        <v>0.10050000000000001</v>
      </c>
      <c r="AZ72" s="16">
        <f t="shared" si="53"/>
        <v>0.10050000000000001</v>
      </c>
      <c r="BA72" s="16">
        <f t="shared" si="53"/>
        <v>0.10050000000000001</v>
      </c>
      <c r="BB72" s="16">
        <f t="shared" si="53"/>
        <v>0.10050000000000001</v>
      </c>
      <c r="BC72" s="16">
        <f t="shared" si="53"/>
        <v>0.10050000000000001</v>
      </c>
    </row>
    <row r="73" spans="1:55" s="67" customFormat="1" hidden="1" x14ac:dyDescent="0.25">
      <c r="A73" s="16"/>
      <c r="B73" s="126" t="s">
        <v>527</v>
      </c>
      <c r="C73" s="113" t="s">
        <v>528</v>
      </c>
      <c r="D73" s="16"/>
      <c r="E73" s="120" t="s">
        <v>530</v>
      </c>
      <c r="F73" s="121">
        <f t="shared" ref="F73" si="54">IF(F50="Clay",$C44+$C43*F89,$D44+$D43*F89)</f>
        <v>814.35</v>
      </c>
      <c r="G73" s="121">
        <f t="shared" ref="G73:BC73" si="55">IF(G50="Clay",$C44+$C43*G89,$D44+$D43*G89)</f>
        <v>765.43499999999995</v>
      </c>
      <c r="H73" s="121">
        <f t="shared" si="55"/>
        <v>765.43499999999995</v>
      </c>
      <c r="I73" s="121">
        <f t="shared" si="55"/>
        <v>765.43499999999995</v>
      </c>
      <c r="J73" s="121">
        <f t="shared" si="55"/>
        <v>765.43499999999995</v>
      </c>
      <c r="K73" s="121">
        <f t="shared" si="55"/>
        <v>765.43499999999995</v>
      </c>
      <c r="L73" s="121">
        <f t="shared" si="55"/>
        <v>765.43499999999995</v>
      </c>
      <c r="M73" s="121">
        <f t="shared" si="55"/>
        <v>765.43499999999995</v>
      </c>
      <c r="N73" s="121">
        <f t="shared" si="55"/>
        <v>765.43499999999995</v>
      </c>
      <c r="O73" s="121">
        <f t="shared" si="55"/>
        <v>765.43499999999995</v>
      </c>
      <c r="P73" s="121">
        <f t="shared" si="55"/>
        <v>765.43499999999995</v>
      </c>
      <c r="Q73" s="121">
        <f t="shared" si="55"/>
        <v>765.43499999999995</v>
      </c>
      <c r="R73" s="121">
        <f t="shared" si="55"/>
        <v>765.43499999999995</v>
      </c>
      <c r="S73" s="121">
        <f t="shared" si="55"/>
        <v>765.43499999999995</v>
      </c>
      <c r="T73" s="121">
        <f t="shared" si="55"/>
        <v>765.43499999999995</v>
      </c>
      <c r="U73" s="121">
        <f t="shared" si="55"/>
        <v>765.43499999999995</v>
      </c>
      <c r="V73" s="121">
        <f t="shared" si="55"/>
        <v>765.43499999999995</v>
      </c>
      <c r="W73" s="121">
        <f t="shared" si="55"/>
        <v>765.43499999999995</v>
      </c>
      <c r="X73" s="121">
        <f t="shared" si="55"/>
        <v>765.43499999999995</v>
      </c>
      <c r="Y73" s="121">
        <f t="shared" si="55"/>
        <v>765.43499999999995</v>
      </c>
      <c r="Z73" s="121">
        <f t="shared" si="55"/>
        <v>765.43499999999995</v>
      </c>
      <c r="AA73" s="121">
        <f t="shared" si="55"/>
        <v>765.43499999999995</v>
      </c>
      <c r="AB73" s="121">
        <f t="shared" si="55"/>
        <v>765.43499999999995</v>
      </c>
      <c r="AC73" s="121">
        <f t="shared" si="55"/>
        <v>765.43499999999995</v>
      </c>
      <c r="AD73" s="121">
        <f t="shared" si="55"/>
        <v>765.43499999999995</v>
      </c>
      <c r="AE73" s="121">
        <f t="shared" si="55"/>
        <v>765.43499999999995</v>
      </c>
      <c r="AF73" s="121">
        <f t="shared" si="55"/>
        <v>765.43499999999995</v>
      </c>
      <c r="AG73" s="121">
        <f t="shared" si="55"/>
        <v>765.43499999999995</v>
      </c>
      <c r="AH73" s="121">
        <f t="shared" si="55"/>
        <v>765.43499999999995</v>
      </c>
      <c r="AI73" s="121">
        <f t="shared" si="55"/>
        <v>765.43499999999995</v>
      </c>
      <c r="AJ73" s="121">
        <f t="shared" si="55"/>
        <v>765.43499999999995</v>
      </c>
      <c r="AK73" s="121">
        <f t="shared" si="55"/>
        <v>765.43499999999995</v>
      </c>
      <c r="AL73" s="121">
        <f t="shared" si="55"/>
        <v>765.43499999999995</v>
      </c>
      <c r="AM73" s="121">
        <f t="shared" si="55"/>
        <v>765.43499999999995</v>
      </c>
      <c r="AN73" s="121">
        <f t="shared" si="55"/>
        <v>765.43499999999995</v>
      </c>
      <c r="AO73" s="121">
        <f t="shared" si="55"/>
        <v>765.43499999999995</v>
      </c>
      <c r="AP73" s="121">
        <f t="shared" si="55"/>
        <v>765.43499999999995</v>
      </c>
      <c r="AQ73" s="121">
        <f t="shared" si="55"/>
        <v>765.43499999999995</v>
      </c>
      <c r="AR73" s="121">
        <f t="shared" si="55"/>
        <v>765.43499999999995</v>
      </c>
      <c r="AS73" s="121">
        <f t="shared" si="55"/>
        <v>765.43499999999995</v>
      </c>
      <c r="AT73" s="121">
        <f t="shared" si="55"/>
        <v>765.43499999999995</v>
      </c>
      <c r="AU73" s="121">
        <f t="shared" si="55"/>
        <v>765.43499999999995</v>
      </c>
      <c r="AV73" s="121">
        <f t="shared" si="55"/>
        <v>765.43499999999995</v>
      </c>
      <c r="AW73" s="121">
        <f t="shared" si="55"/>
        <v>765.43499999999995</v>
      </c>
      <c r="AX73" s="121">
        <f t="shared" si="55"/>
        <v>765.43499999999995</v>
      </c>
      <c r="AY73" s="121">
        <f t="shared" si="55"/>
        <v>765.43499999999995</v>
      </c>
      <c r="AZ73" s="121">
        <f t="shared" si="55"/>
        <v>765.43499999999995</v>
      </c>
      <c r="BA73" s="121">
        <f t="shared" si="55"/>
        <v>765.43499999999995</v>
      </c>
      <c r="BB73" s="121">
        <f t="shared" si="55"/>
        <v>765.43499999999995</v>
      </c>
      <c r="BC73" s="121">
        <f t="shared" si="55"/>
        <v>765.43499999999995</v>
      </c>
    </row>
    <row r="74" spans="1:55" s="67" customFormat="1" hidden="1" x14ac:dyDescent="0.25">
      <c r="A74" s="16"/>
      <c r="B74" s="116" t="s">
        <v>707</v>
      </c>
      <c r="C74" s="21">
        <v>1.0000000000000001E-5</v>
      </c>
      <c r="D74" s="16"/>
      <c r="E74" s="118"/>
      <c r="F74" s="122"/>
      <c r="G74" s="122"/>
      <c r="H74" s="122"/>
      <c r="I74" s="122"/>
      <c r="J74" s="122"/>
      <c r="K74" s="122"/>
      <c r="L74" s="122"/>
      <c r="M74" s="122"/>
      <c r="N74" s="122"/>
      <c r="O74" s="122"/>
      <c r="P74" s="122"/>
      <c r="Q74" s="122"/>
      <c r="R74" s="122"/>
      <c r="S74" s="122"/>
      <c r="T74" s="122"/>
      <c r="U74" s="122"/>
      <c r="V74" s="122"/>
      <c r="W74" s="122"/>
      <c r="X74" s="122"/>
      <c r="Y74" s="122"/>
      <c r="Z74" s="122"/>
      <c r="AA74" s="122"/>
      <c r="AB74" s="122"/>
      <c r="AC74" s="122"/>
      <c r="AD74" s="122"/>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row>
    <row r="75" spans="1:55" s="67" customFormat="1" hidden="1" x14ac:dyDescent="0.25">
      <c r="A75" s="16"/>
      <c r="B75" s="116" t="s">
        <v>708</v>
      </c>
      <c r="C75" s="21">
        <v>7.0000000000000007E-2</v>
      </c>
      <c r="D75" s="16"/>
      <c r="E75" s="118"/>
      <c r="F75" s="122"/>
      <c r="G75" s="122"/>
      <c r="H75" s="122"/>
      <c r="I75" s="122"/>
      <c r="J75" s="122"/>
      <c r="K75" s="122"/>
      <c r="L75" s="122"/>
      <c r="M75" s="122"/>
      <c r="N75" s="122"/>
      <c r="O75" s="122"/>
      <c r="P75" s="122"/>
      <c r="Q75" s="122"/>
      <c r="R75" s="122"/>
      <c r="S75" s="122"/>
      <c r="T75" s="122"/>
      <c r="U75" s="122"/>
      <c r="V75" s="122"/>
      <c r="W75" s="122"/>
      <c r="X75" s="122"/>
      <c r="Y75" s="122"/>
      <c r="Z75" s="122"/>
      <c r="AA75" s="122"/>
      <c r="AB75" s="122"/>
      <c r="AC75" s="122"/>
      <c r="AD75" s="122"/>
      <c r="AE75" s="122"/>
      <c r="AF75" s="122"/>
      <c r="AG75" s="122"/>
      <c r="AH75" s="122"/>
      <c r="AI75" s="122"/>
      <c r="AJ75" s="122"/>
      <c r="AK75" s="122"/>
      <c r="AL75" s="122"/>
      <c r="AM75" s="122"/>
      <c r="AN75" s="122"/>
      <c r="AO75" s="122"/>
      <c r="AP75" s="122"/>
      <c r="AQ75" s="122"/>
      <c r="AR75" s="122"/>
      <c r="AS75" s="122"/>
      <c r="AT75" s="122"/>
      <c r="AU75" s="122"/>
      <c r="AV75" s="122"/>
      <c r="AW75" s="122"/>
      <c r="AX75" s="122"/>
      <c r="AY75" s="122"/>
      <c r="AZ75" s="122"/>
      <c r="BA75" s="122"/>
      <c r="BB75" s="122"/>
      <c r="BC75" s="122"/>
    </row>
    <row r="76" spans="1:55" s="67" customFormat="1" hidden="1" x14ac:dyDescent="0.25">
      <c r="A76" s="16"/>
      <c r="B76" s="116" t="s">
        <v>529</v>
      </c>
      <c r="C76" s="21">
        <v>0.13</v>
      </c>
      <c r="D76" s="16"/>
      <c r="E76" s="118"/>
      <c r="F76" s="122"/>
      <c r="G76" s="122"/>
      <c r="H76" s="122"/>
      <c r="I76" s="122"/>
      <c r="J76" s="122"/>
      <c r="K76" s="122"/>
      <c r="L76" s="122"/>
      <c r="M76" s="122"/>
      <c r="N76" s="122"/>
      <c r="O76" s="122"/>
      <c r="P76" s="122"/>
      <c r="Q76" s="122"/>
      <c r="R76" s="122"/>
      <c r="S76" s="122"/>
      <c r="T76" s="122"/>
      <c r="U76" s="122"/>
      <c r="V76" s="122"/>
      <c r="W76" s="122"/>
      <c r="X76" s="122"/>
      <c r="Y76" s="122"/>
      <c r="Z76" s="122"/>
      <c r="AA76" s="122"/>
      <c r="AB76" s="122"/>
      <c r="AC76" s="122"/>
      <c r="AD76" s="122"/>
      <c r="AE76" s="122"/>
      <c r="AF76" s="122"/>
      <c r="AG76" s="122"/>
      <c r="AH76" s="122"/>
      <c r="AI76" s="122"/>
      <c r="AJ76" s="122"/>
      <c r="AK76" s="122"/>
      <c r="AL76" s="122"/>
      <c r="AM76" s="122"/>
      <c r="AN76" s="122"/>
      <c r="AO76" s="122"/>
      <c r="AP76" s="122"/>
      <c r="AQ76" s="122"/>
      <c r="AR76" s="122"/>
      <c r="AS76" s="122"/>
      <c r="AT76" s="122"/>
      <c r="AU76" s="122"/>
      <c r="AV76" s="122"/>
      <c r="AW76" s="122"/>
      <c r="AX76" s="122"/>
      <c r="AY76" s="122"/>
      <c r="AZ76" s="122"/>
      <c r="BA76" s="122"/>
      <c r="BB76" s="122"/>
      <c r="BC76" s="122"/>
    </row>
    <row r="77" spans="1:55" s="67" customFormat="1" hidden="1" x14ac:dyDescent="0.25">
      <c r="A77" s="16"/>
      <c r="B77" s="265" t="s">
        <v>732</v>
      </c>
      <c r="C77" s="21">
        <v>0.24</v>
      </c>
      <c r="D77" s="16"/>
      <c r="E77" s="118"/>
      <c r="F77" s="122"/>
      <c r="G77" s="122"/>
      <c r="H77" s="122"/>
      <c r="I77" s="122"/>
      <c r="J77" s="122"/>
      <c r="K77" s="122"/>
      <c r="L77" s="122"/>
      <c r="M77" s="122"/>
      <c r="N77" s="122"/>
      <c r="O77" s="122"/>
      <c r="P77" s="122"/>
      <c r="Q77" s="122"/>
      <c r="R77" s="122"/>
      <c r="S77" s="122"/>
      <c r="T77" s="122"/>
      <c r="U77" s="122"/>
      <c r="V77" s="122"/>
      <c r="W77" s="122"/>
      <c r="X77" s="122"/>
      <c r="Y77" s="122"/>
      <c r="Z77" s="122"/>
      <c r="AA77" s="122"/>
      <c r="AB77" s="122"/>
      <c r="AC77" s="122"/>
      <c r="AD77" s="122"/>
      <c r="AE77" s="122"/>
      <c r="AF77" s="122"/>
      <c r="AG77" s="122"/>
      <c r="AH77" s="122"/>
      <c r="AI77" s="122"/>
      <c r="AJ77" s="122"/>
      <c r="AK77" s="122"/>
      <c r="AL77" s="122"/>
      <c r="AM77" s="122"/>
      <c r="AN77" s="122"/>
      <c r="AO77" s="122"/>
      <c r="AP77" s="122"/>
      <c r="AQ77" s="122"/>
      <c r="AR77" s="122"/>
      <c r="AS77" s="122"/>
      <c r="AT77" s="122"/>
      <c r="AU77" s="122"/>
      <c r="AV77" s="122"/>
      <c r="AW77" s="122"/>
      <c r="AX77" s="122"/>
      <c r="AY77" s="122"/>
      <c r="AZ77" s="122"/>
      <c r="BA77" s="122"/>
      <c r="BB77" s="122"/>
      <c r="BC77" s="122"/>
    </row>
    <row r="78" spans="1:55" s="67" customFormat="1" hidden="1" x14ac:dyDescent="0.25">
      <c r="A78" s="16"/>
      <c r="B78" s="265" t="s">
        <v>731</v>
      </c>
      <c r="C78" s="21">
        <v>0.38</v>
      </c>
      <c r="D78" s="16"/>
      <c r="E78" s="118"/>
      <c r="F78" s="122"/>
      <c r="G78" s="122"/>
      <c r="H78" s="122"/>
      <c r="I78" s="122"/>
      <c r="J78" s="122"/>
      <c r="K78" s="122"/>
      <c r="L78" s="122"/>
      <c r="M78" s="122"/>
      <c r="N78" s="122"/>
      <c r="O78" s="122"/>
      <c r="P78" s="122"/>
      <c r="Q78" s="122"/>
      <c r="R78" s="122"/>
      <c r="S78" s="122"/>
      <c r="T78" s="122"/>
      <c r="U78" s="122"/>
      <c r="V78" s="122"/>
      <c r="W78" s="122"/>
      <c r="X78" s="122"/>
      <c r="Y78" s="122"/>
      <c r="Z78" s="122"/>
      <c r="AA78" s="122"/>
      <c r="AB78" s="122"/>
      <c r="AC78" s="122"/>
      <c r="AD78" s="122"/>
      <c r="AE78" s="122"/>
      <c r="AF78" s="122"/>
      <c r="AG78" s="122"/>
      <c r="AH78" s="122"/>
      <c r="AI78" s="122"/>
      <c r="AJ78" s="122"/>
      <c r="AK78" s="122"/>
      <c r="AL78" s="122"/>
      <c r="AM78" s="122"/>
      <c r="AN78" s="122"/>
      <c r="AO78" s="122"/>
      <c r="AP78" s="122"/>
      <c r="AQ78" s="122"/>
      <c r="AR78" s="122"/>
      <c r="AS78" s="122"/>
      <c r="AT78" s="122"/>
      <c r="AU78" s="122"/>
      <c r="AV78" s="122"/>
      <c r="AW78" s="122"/>
      <c r="AX78" s="122"/>
      <c r="AY78" s="122"/>
      <c r="AZ78" s="122"/>
      <c r="BA78" s="122"/>
      <c r="BB78" s="122"/>
      <c r="BC78" s="122"/>
    </row>
    <row r="79" spans="1:55" s="67" customFormat="1" hidden="1" x14ac:dyDescent="0.25">
      <c r="A79" s="16"/>
      <c r="B79" s="116" t="s">
        <v>653</v>
      </c>
      <c r="C79" s="21">
        <v>0.74</v>
      </c>
      <c r="D79" s="16"/>
      <c r="E79" s="182" t="s">
        <v>531</v>
      </c>
      <c r="F79" s="123"/>
      <c r="G79" s="123"/>
      <c r="H79" s="123"/>
      <c r="I79" s="123"/>
      <c r="J79" s="123"/>
      <c r="K79" s="123"/>
      <c r="L79" s="123"/>
      <c r="M79" s="123"/>
      <c r="N79" s="123"/>
      <c r="O79" s="123"/>
      <c r="P79" s="123"/>
      <c r="Q79" s="123"/>
      <c r="R79" s="123"/>
      <c r="S79" s="123"/>
      <c r="T79" s="123"/>
      <c r="U79" s="123"/>
      <c r="V79" s="123"/>
      <c r="W79" s="123"/>
      <c r="X79" s="123"/>
      <c r="Y79" s="123"/>
      <c r="Z79" s="123"/>
      <c r="AA79" s="123"/>
      <c r="AB79" s="123"/>
      <c r="AC79" s="123"/>
      <c r="AD79" s="123"/>
      <c r="AE79" s="123"/>
      <c r="AF79" s="123"/>
      <c r="AG79" s="123"/>
      <c r="AH79" s="123"/>
      <c r="AI79" s="123"/>
      <c r="AJ79" s="123"/>
      <c r="AK79" s="123"/>
      <c r="AL79" s="123"/>
      <c r="AM79" s="123"/>
      <c r="AN79" s="123"/>
      <c r="AO79" s="123"/>
      <c r="AP79" s="123"/>
      <c r="AQ79" s="123"/>
      <c r="AR79" s="123"/>
      <c r="AS79" s="123"/>
      <c r="AT79" s="123"/>
      <c r="AU79" s="123"/>
      <c r="AV79" s="123"/>
      <c r="AW79" s="123"/>
      <c r="AX79" s="123"/>
      <c r="AY79" s="123"/>
      <c r="AZ79" s="123"/>
      <c r="BA79" s="123"/>
      <c r="BB79" s="123"/>
      <c r="BC79" s="123"/>
    </row>
    <row r="80" spans="1:55" s="67" customFormat="1" hidden="1" x14ac:dyDescent="0.25">
      <c r="A80" s="16"/>
      <c r="B80" s="116" t="s">
        <v>525</v>
      </c>
      <c r="C80" s="21">
        <v>1</v>
      </c>
      <c r="D80" s="16"/>
      <c r="E80" s="183" t="s">
        <v>532</v>
      </c>
      <c r="F80" s="92">
        <f>F42*0.22651</f>
        <v>0.33761086582963284</v>
      </c>
      <c r="G80" s="92">
        <f t="shared" ref="G80:BC80" si="56">G42*0.22651</f>
        <v>0.3480257881535801</v>
      </c>
      <c r="H80" s="92">
        <f t="shared" si="56"/>
        <v>0.3480257881535801</v>
      </c>
      <c r="I80" s="92">
        <f t="shared" si="56"/>
        <v>0.3480257881535801</v>
      </c>
      <c r="J80" s="92">
        <f t="shared" si="56"/>
        <v>0.3480257881535801</v>
      </c>
      <c r="K80" s="92">
        <f t="shared" si="56"/>
        <v>0.3480257881535801</v>
      </c>
      <c r="L80" s="92">
        <f t="shared" si="56"/>
        <v>0.3480257881535801</v>
      </c>
      <c r="M80" s="92">
        <f t="shared" si="56"/>
        <v>0.3480257881535801</v>
      </c>
      <c r="N80" s="92">
        <f t="shared" si="56"/>
        <v>0.3480257881535801</v>
      </c>
      <c r="O80" s="92">
        <f t="shared" si="56"/>
        <v>0.3480257881535801</v>
      </c>
      <c r="P80" s="92">
        <f t="shared" si="56"/>
        <v>0.3480257881535801</v>
      </c>
      <c r="Q80" s="92">
        <f t="shared" si="56"/>
        <v>0.3480257881535801</v>
      </c>
      <c r="R80" s="92">
        <f t="shared" si="56"/>
        <v>0.3480257881535801</v>
      </c>
      <c r="S80" s="92">
        <f t="shared" si="56"/>
        <v>0.3480257881535801</v>
      </c>
      <c r="T80" s="92">
        <f t="shared" si="56"/>
        <v>0.3480257881535801</v>
      </c>
      <c r="U80" s="92">
        <f t="shared" si="56"/>
        <v>0.3480257881535801</v>
      </c>
      <c r="V80" s="92">
        <f t="shared" si="56"/>
        <v>0.3480257881535801</v>
      </c>
      <c r="W80" s="92">
        <f t="shared" si="56"/>
        <v>0.3480257881535801</v>
      </c>
      <c r="X80" s="92">
        <f t="shared" si="56"/>
        <v>0.3480257881535801</v>
      </c>
      <c r="Y80" s="92">
        <f t="shared" si="56"/>
        <v>0.3480257881535801</v>
      </c>
      <c r="Z80" s="92">
        <f t="shared" si="56"/>
        <v>0.3480257881535801</v>
      </c>
      <c r="AA80" s="92">
        <f t="shared" si="56"/>
        <v>0.3480257881535801</v>
      </c>
      <c r="AB80" s="92">
        <f t="shared" si="56"/>
        <v>0.3480257881535801</v>
      </c>
      <c r="AC80" s="92">
        <f t="shared" si="56"/>
        <v>0.3480257881535801</v>
      </c>
      <c r="AD80" s="92">
        <f t="shared" si="56"/>
        <v>0.3480257881535801</v>
      </c>
      <c r="AE80" s="92">
        <f t="shared" si="56"/>
        <v>0.3480257881535801</v>
      </c>
      <c r="AF80" s="92">
        <f t="shared" si="56"/>
        <v>0.3480257881535801</v>
      </c>
      <c r="AG80" s="92">
        <f t="shared" si="56"/>
        <v>0.3480257881535801</v>
      </c>
      <c r="AH80" s="92">
        <f t="shared" si="56"/>
        <v>0.3480257881535801</v>
      </c>
      <c r="AI80" s="92">
        <f t="shared" si="56"/>
        <v>0.3480257881535801</v>
      </c>
      <c r="AJ80" s="92">
        <f t="shared" si="56"/>
        <v>0.3480257881535801</v>
      </c>
      <c r="AK80" s="92">
        <f t="shared" si="56"/>
        <v>0.3480257881535801</v>
      </c>
      <c r="AL80" s="92">
        <f t="shared" si="56"/>
        <v>0.3480257881535801</v>
      </c>
      <c r="AM80" s="92">
        <f t="shared" si="56"/>
        <v>0.3480257881535801</v>
      </c>
      <c r="AN80" s="92">
        <f t="shared" si="56"/>
        <v>0.3480257881535801</v>
      </c>
      <c r="AO80" s="92">
        <f t="shared" si="56"/>
        <v>0.3480257881535801</v>
      </c>
      <c r="AP80" s="92">
        <f t="shared" si="56"/>
        <v>0.3480257881535801</v>
      </c>
      <c r="AQ80" s="92">
        <f t="shared" si="56"/>
        <v>0.3480257881535801</v>
      </c>
      <c r="AR80" s="92">
        <f t="shared" si="56"/>
        <v>0.3480257881535801</v>
      </c>
      <c r="AS80" s="92">
        <f t="shared" si="56"/>
        <v>0.3480257881535801</v>
      </c>
      <c r="AT80" s="92">
        <f t="shared" si="56"/>
        <v>0.3480257881535801</v>
      </c>
      <c r="AU80" s="92">
        <f t="shared" si="56"/>
        <v>0.3480257881535801</v>
      </c>
      <c r="AV80" s="92">
        <f t="shared" si="56"/>
        <v>0.3480257881535801</v>
      </c>
      <c r="AW80" s="92">
        <f t="shared" si="56"/>
        <v>0.3480257881535801</v>
      </c>
      <c r="AX80" s="92">
        <f t="shared" si="56"/>
        <v>0.3480257881535801</v>
      </c>
      <c r="AY80" s="92">
        <f t="shared" si="56"/>
        <v>0.3480257881535801</v>
      </c>
      <c r="AZ80" s="92">
        <f t="shared" si="56"/>
        <v>0.3480257881535801</v>
      </c>
      <c r="BA80" s="92">
        <f t="shared" si="56"/>
        <v>0.3480257881535801</v>
      </c>
      <c r="BB80" s="92">
        <f t="shared" si="56"/>
        <v>0.3480257881535801</v>
      </c>
      <c r="BC80" s="92">
        <f t="shared" si="56"/>
        <v>0.3480257881535801</v>
      </c>
    </row>
    <row r="81" spans="1:55" s="67" customFormat="1" hidden="1" x14ac:dyDescent="0.25">
      <c r="A81" s="16"/>
      <c r="B81" s="124" t="s">
        <v>485</v>
      </c>
      <c r="C81" s="125">
        <v>0</v>
      </c>
      <c r="D81" s="117"/>
      <c r="E81" s="183" t="s">
        <v>533</v>
      </c>
      <c r="F81" s="92">
        <f>F43*0.22651</f>
        <v>0.25482375000000002</v>
      </c>
      <c r="G81" s="92">
        <f t="shared" ref="G81:BC81" si="57">G43*0.22651</f>
        <v>0.18403937500000001</v>
      </c>
      <c r="H81" s="92">
        <f t="shared" si="57"/>
        <v>0.18403937500000001</v>
      </c>
      <c r="I81" s="92">
        <f t="shared" si="57"/>
        <v>0.18403937500000001</v>
      </c>
      <c r="J81" s="92">
        <f t="shared" si="57"/>
        <v>0.18403937500000001</v>
      </c>
      <c r="K81" s="92">
        <f t="shared" si="57"/>
        <v>0.18403937500000001</v>
      </c>
      <c r="L81" s="92">
        <f t="shared" si="57"/>
        <v>0.18403937500000001</v>
      </c>
      <c r="M81" s="92">
        <f t="shared" si="57"/>
        <v>0.18403937500000001</v>
      </c>
      <c r="N81" s="92">
        <f t="shared" si="57"/>
        <v>0.18403937500000001</v>
      </c>
      <c r="O81" s="92">
        <f t="shared" si="57"/>
        <v>0.18403937500000001</v>
      </c>
      <c r="P81" s="92">
        <f t="shared" si="57"/>
        <v>0.18403937500000001</v>
      </c>
      <c r="Q81" s="92">
        <f t="shared" si="57"/>
        <v>0.18403937500000001</v>
      </c>
      <c r="R81" s="92">
        <f t="shared" si="57"/>
        <v>0.18403937500000001</v>
      </c>
      <c r="S81" s="92">
        <f t="shared" si="57"/>
        <v>0.18403937500000001</v>
      </c>
      <c r="T81" s="92">
        <f t="shared" si="57"/>
        <v>0.18403937500000001</v>
      </c>
      <c r="U81" s="92">
        <f t="shared" si="57"/>
        <v>0.18403937500000001</v>
      </c>
      <c r="V81" s="92">
        <f t="shared" si="57"/>
        <v>0.18403937500000001</v>
      </c>
      <c r="W81" s="92">
        <f t="shared" si="57"/>
        <v>0.18403937500000001</v>
      </c>
      <c r="X81" s="92">
        <f t="shared" si="57"/>
        <v>0.18403937500000001</v>
      </c>
      <c r="Y81" s="92">
        <f t="shared" si="57"/>
        <v>0.18403937500000001</v>
      </c>
      <c r="Z81" s="92">
        <f t="shared" si="57"/>
        <v>0.18403937500000001</v>
      </c>
      <c r="AA81" s="92">
        <f t="shared" si="57"/>
        <v>0.18403937500000001</v>
      </c>
      <c r="AB81" s="92">
        <f t="shared" si="57"/>
        <v>0.18403937500000001</v>
      </c>
      <c r="AC81" s="92">
        <f t="shared" si="57"/>
        <v>0.18403937500000001</v>
      </c>
      <c r="AD81" s="92">
        <f t="shared" si="57"/>
        <v>0.18403937500000001</v>
      </c>
      <c r="AE81" s="92">
        <f t="shared" si="57"/>
        <v>0.18403937500000001</v>
      </c>
      <c r="AF81" s="92">
        <f t="shared" si="57"/>
        <v>0.18403937500000001</v>
      </c>
      <c r="AG81" s="92">
        <f t="shared" si="57"/>
        <v>0.18403937500000001</v>
      </c>
      <c r="AH81" s="92">
        <f t="shared" si="57"/>
        <v>0.18403937500000001</v>
      </c>
      <c r="AI81" s="92">
        <f t="shared" si="57"/>
        <v>0.18403937500000001</v>
      </c>
      <c r="AJ81" s="92">
        <f t="shared" si="57"/>
        <v>0.18403937500000001</v>
      </c>
      <c r="AK81" s="92">
        <f t="shared" si="57"/>
        <v>0.18403937500000001</v>
      </c>
      <c r="AL81" s="92">
        <f t="shared" si="57"/>
        <v>0.18403937500000001</v>
      </c>
      <c r="AM81" s="92">
        <f t="shared" si="57"/>
        <v>0.18403937500000001</v>
      </c>
      <c r="AN81" s="92">
        <f t="shared" si="57"/>
        <v>0.18403937500000001</v>
      </c>
      <c r="AO81" s="92">
        <f t="shared" si="57"/>
        <v>0.18403937500000001</v>
      </c>
      <c r="AP81" s="92">
        <f t="shared" si="57"/>
        <v>0.18403937500000001</v>
      </c>
      <c r="AQ81" s="92">
        <f t="shared" si="57"/>
        <v>0.18403937500000001</v>
      </c>
      <c r="AR81" s="92">
        <f t="shared" si="57"/>
        <v>0.18403937500000001</v>
      </c>
      <c r="AS81" s="92">
        <f t="shared" si="57"/>
        <v>0.18403937500000001</v>
      </c>
      <c r="AT81" s="92">
        <f t="shared" si="57"/>
        <v>0.18403937500000001</v>
      </c>
      <c r="AU81" s="92">
        <f t="shared" si="57"/>
        <v>0.18403937500000001</v>
      </c>
      <c r="AV81" s="92">
        <f t="shared" si="57"/>
        <v>0.18403937500000001</v>
      </c>
      <c r="AW81" s="92">
        <f t="shared" si="57"/>
        <v>0.18403937500000001</v>
      </c>
      <c r="AX81" s="92">
        <f t="shared" si="57"/>
        <v>0.18403937500000001</v>
      </c>
      <c r="AY81" s="92">
        <f t="shared" si="57"/>
        <v>0.18403937500000001</v>
      </c>
      <c r="AZ81" s="92">
        <f t="shared" si="57"/>
        <v>0.18403937500000001</v>
      </c>
      <c r="BA81" s="92">
        <f t="shared" si="57"/>
        <v>0.18403937500000001</v>
      </c>
      <c r="BB81" s="92">
        <f t="shared" si="57"/>
        <v>0.18403937500000001</v>
      </c>
      <c r="BC81" s="92">
        <f t="shared" si="57"/>
        <v>0.18403937500000001</v>
      </c>
    </row>
    <row r="82" spans="1:55" s="67" customFormat="1" hidden="1" x14ac:dyDescent="0.25">
      <c r="A82" s="16"/>
      <c r="B82" s="16"/>
      <c r="C82" s="16"/>
      <c r="D82" s="117"/>
      <c r="E82" s="183"/>
      <c r="F82" s="92"/>
      <c r="G82" s="92"/>
      <c r="H82" s="92"/>
      <c r="I82" s="92"/>
      <c r="J82" s="92"/>
      <c r="K82" s="92"/>
      <c r="L82" s="92"/>
      <c r="M82" s="92"/>
      <c r="N82" s="92"/>
      <c r="O82" s="92"/>
      <c r="P82" s="92"/>
      <c r="Q82" s="92"/>
      <c r="R82" s="92"/>
      <c r="S82" s="92"/>
      <c r="T82" s="92"/>
      <c r="U82" s="92"/>
      <c r="V82" s="92"/>
      <c r="W82" s="92"/>
      <c r="X82" s="92"/>
      <c r="Y82" s="92"/>
      <c r="Z82" s="92"/>
      <c r="AA82" s="92"/>
      <c r="AB82" s="92"/>
      <c r="AC82" s="92"/>
      <c r="AD82" s="92"/>
      <c r="AE82" s="92"/>
      <c r="AF82" s="92"/>
      <c r="AG82" s="92"/>
      <c r="AH82" s="92"/>
      <c r="AI82" s="92"/>
      <c r="AJ82" s="92"/>
      <c r="AK82" s="92"/>
      <c r="AL82" s="92"/>
      <c r="AM82" s="92"/>
      <c r="AN82" s="92"/>
      <c r="AO82" s="92"/>
      <c r="AP82" s="92"/>
      <c r="AQ82" s="92"/>
      <c r="AR82" s="92"/>
      <c r="AS82" s="92"/>
      <c r="AT82" s="92"/>
      <c r="AU82" s="92"/>
      <c r="AV82" s="92"/>
      <c r="AW82" s="92"/>
      <c r="AX82" s="92"/>
      <c r="AY82" s="92"/>
      <c r="AZ82" s="92"/>
      <c r="BA82" s="92"/>
      <c r="BB82" s="92"/>
      <c r="BC82" s="92"/>
    </row>
    <row r="83" spans="1:55" s="67" customFormat="1" hidden="1" x14ac:dyDescent="0.25">
      <c r="A83" s="16"/>
      <c r="B83" s="126" t="s">
        <v>534</v>
      </c>
      <c r="C83" s="113"/>
      <c r="D83" s="117"/>
      <c r="E83" s="183"/>
      <c r="F83" s="92"/>
      <c r="G83" s="92"/>
      <c r="H83" s="92"/>
      <c r="I83" s="92"/>
      <c r="J83" s="92"/>
      <c r="K83" s="92"/>
      <c r="L83" s="92"/>
      <c r="M83" s="92"/>
      <c r="N83" s="92"/>
      <c r="O83" s="92"/>
      <c r="P83" s="92"/>
      <c r="Q83" s="92"/>
      <c r="R83" s="92"/>
      <c r="S83" s="92"/>
      <c r="T83" s="92"/>
      <c r="U83" s="92"/>
      <c r="V83" s="92"/>
      <c r="W83" s="92"/>
      <c r="X83" s="92"/>
      <c r="Y83" s="92"/>
      <c r="Z83" s="92"/>
      <c r="AA83" s="92"/>
      <c r="AB83" s="92"/>
      <c r="AC83" s="92"/>
      <c r="AD83" s="92"/>
      <c r="AE83" s="92"/>
      <c r="AF83" s="92"/>
      <c r="AG83" s="92"/>
      <c r="AH83" s="92"/>
      <c r="AI83" s="92"/>
      <c r="AJ83" s="92"/>
      <c r="AK83" s="92"/>
      <c r="AL83" s="92"/>
      <c r="AM83" s="92"/>
      <c r="AN83" s="92"/>
      <c r="AO83" s="92"/>
      <c r="AP83" s="92"/>
      <c r="AQ83" s="92"/>
      <c r="AR83" s="92"/>
      <c r="AS83" s="92"/>
      <c r="AT83" s="92"/>
      <c r="AU83" s="92"/>
      <c r="AV83" s="92"/>
      <c r="AW83" s="92"/>
      <c r="AX83" s="92"/>
      <c r="AY83" s="92"/>
      <c r="AZ83" s="92"/>
      <c r="BA83" s="92"/>
      <c r="BB83" s="92"/>
      <c r="BC83" s="92"/>
    </row>
    <row r="84" spans="1:55" s="67" customFormat="1" hidden="1" x14ac:dyDescent="0.25">
      <c r="A84" s="16"/>
      <c r="B84" s="265" t="s">
        <v>722</v>
      </c>
      <c r="C84" s="115">
        <v>0.5</v>
      </c>
      <c r="D84" s="117"/>
      <c r="E84" s="183" t="s">
        <v>535</v>
      </c>
      <c r="F84" s="92">
        <f t="shared" ref="F84:BC84" si="58">INDEX($B$127:$C$130, MATCH(F$49,Soil_hydrologic_group,), MATCH(1,$B$127:$C$127,))</f>
        <v>4</v>
      </c>
      <c r="G84" s="92">
        <f t="shared" si="58"/>
        <v>2</v>
      </c>
      <c r="H84" s="92">
        <f t="shared" si="58"/>
        <v>2</v>
      </c>
      <c r="I84" s="92">
        <f t="shared" si="58"/>
        <v>2</v>
      </c>
      <c r="J84" s="92">
        <f t="shared" si="58"/>
        <v>2</v>
      </c>
      <c r="K84" s="92">
        <f t="shared" si="58"/>
        <v>2</v>
      </c>
      <c r="L84" s="92">
        <f t="shared" si="58"/>
        <v>2</v>
      </c>
      <c r="M84" s="92">
        <f t="shared" si="58"/>
        <v>2</v>
      </c>
      <c r="N84" s="92">
        <f t="shared" si="58"/>
        <v>2</v>
      </c>
      <c r="O84" s="92">
        <f t="shared" si="58"/>
        <v>2</v>
      </c>
      <c r="P84" s="92">
        <f t="shared" si="58"/>
        <v>2</v>
      </c>
      <c r="Q84" s="92">
        <f t="shared" si="58"/>
        <v>2</v>
      </c>
      <c r="R84" s="92">
        <f t="shared" si="58"/>
        <v>2</v>
      </c>
      <c r="S84" s="92">
        <f t="shared" si="58"/>
        <v>2</v>
      </c>
      <c r="T84" s="92">
        <f t="shared" si="58"/>
        <v>2</v>
      </c>
      <c r="U84" s="92">
        <f t="shared" si="58"/>
        <v>2</v>
      </c>
      <c r="V84" s="92">
        <f t="shared" si="58"/>
        <v>2</v>
      </c>
      <c r="W84" s="92">
        <f t="shared" si="58"/>
        <v>2</v>
      </c>
      <c r="X84" s="92">
        <f t="shared" si="58"/>
        <v>2</v>
      </c>
      <c r="Y84" s="92">
        <f t="shared" si="58"/>
        <v>2</v>
      </c>
      <c r="Z84" s="92">
        <f t="shared" si="58"/>
        <v>2</v>
      </c>
      <c r="AA84" s="92">
        <f t="shared" si="58"/>
        <v>2</v>
      </c>
      <c r="AB84" s="92">
        <f t="shared" si="58"/>
        <v>2</v>
      </c>
      <c r="AC84" s="92">
        <f t="shared" si="58"/>
        <v>2</v>
      </c>
      <c r="AD84" s="92">
        <f t="shared" si="58"/>
        <v>2</v>
      </c>
      <c r="AE84" s="92">
        <f t="shared" si="58"/>
        <v>2</v>
      </c>
      <c r="AF84" s="92">
        <f t="shared" si="58"/>
        <v>2</v>
      </c>
      <c r="AG84" s="92">
        <f t="shared" si="58"/>
        <v>2</v>
      </c>
      <c r="AH84" s="92">
        <f t="shared" si="58"/>
        <v>2</v>
      </c>
      <c r="AI84" s="92">
        <f t="shared" si="58"/>
        <v>2</v>
      </c>
      <c r="AJ84" s="92">
        <f t="shared" si="58"/>
        <v>2</v>
      </c>
      <c r="AK84" s="92">
        <f t="shared" si="58"/>
        <v>2</v>
      </c>
      <c r="AL84" s="92">
        <f t="shared" si="58"/>
        <v>2</v>
      </c>
      <c r="AM84" s="92">
        <f t="shared" si="58"/>
        <v>2</v>
      </c>
      <c r="AN84" s="92">
        <f t="shared" si="58"/>
        <v>2</v>
      </c>
      <c r="AO84" s="92">
        <f t="shared" si="58"/>
        <v>2</v>
      </c>
      <c r="AP84" s="92">
        <f t="shared" si="58"/>
        <v>2</v>
      </c>
      <c r="AQ84" s="92">
        <f t="shared" si="58"/>
        <v>2</v>
      </c>
      <c r="AR84" s="92">
        <f t="shared" si="58"/>
        <v>2</v>
      </c>
      <c r="AS84" s="92">
        <f t="shared" si="58"/>
        <v>2</v>
      </c>
      <c r="AT84" s="92">
        <f t="shared" si="58"/>
        <v>2</v>
      </c>
      <c r="AU84" s="92">
        <f t="shared" si="58"/>
        <v>2</v>
      </c>
      <c r="AV84" s="92">
        <f t="shared" si="58"/>
        <v>2</v>
      </c>
      <c r="AW84" s="92">
        <f t="shared" si="58"/>
        <v>2</v>
      </c>
      <c r="AX84" s="92">
        <f t="shared" si="58"/>
        <v>2</v>
      </c>
      <c r="AY84" s="92">
        <f t="shared" si="58"/>
        <v>2</v>
      </c>
      <c r="AZ84" s="92">
        <f t="shared" si="58"/>
        <v>2</v>
      </c>
      <c r="BA84" s="92">
        <f t="shared" si="58"/>
        <v>2</v>
      </c>
      <c r="BB84" s="92">
        <f t="shared" si="58"/>
        <v>2</v>
      </c>
      <c r="BC84" s="92">
        <f t="shared" si="58"/>
        <v>2</v>
      </c>
    </row>
    <row r="85" spans="1:55" s="67" customFormat="1" hidden="1" x14ac:dyDescent="0.25">
      <c r="A85" s="16"/>
      <c r="B85" s="265" t="s">
        <v>536</v>
      </c>
      <c r="C85" s="115">
        <v>1</v>
      </c>
      <c r="D85" s="117"/>
      <c r="E85" s="183" t="s">
        <v>537</v>
      </c>
      <c r="F85" s="92">
        <f t="shared" ref="F85:BC85" si="59">INDEX($B$143:$C$145, MATCH(F$35,Surface_cover,), MATCH(1,$B$143:$C$143,))</f>
        <v>2</v>
      </c>
      <c r="G85" s="92">
        <f t="shared" si="59"/>
        <v>2</v>
      </c>
      <c r="H85" s="92">
        <f t="shared" si="59"/>
        <v>2</v>
      </c>
      <c r="I85" s="92">
        <f t="shared" si="59"/>
        <v>2</v>
      </c>
      <c r="J85" s="92">
        <f t="shared" si="59"/>
        <v>2</v>
      </c>
      <c r="K85" s="92">
        <f t="shared" si="59"/>
        <v>2</v>
      </c>
      <c r="L85" s="92">
        <f t="shared" si="59"/>
        <v>2</v>
      </c>
      <c r="M85" s="92">
        <f t="shared" si="59"/>
        <v>2</v>
      </c>
      <c r="N85" s="92">
        <f t="shared" si="59"/>
        <v>2</v>
      </c>
      <c r="O85" s="92">
        <f t="shared" si="59"/>
        <v>2</v>
      </c>
      <c r="P85" s="92">
        <f t="shared" si="59"/>
        <v>2</v>
      </c>
      <c r="Q85" s="92">
        <f t="shared" si="59"/>
        <v>2</v>
      </c>
      <c r="R85" s="92">
        <f t="shared" si="59"/>
        <v>2</v>
      </c>
      <c r="S85" s="92">
        <f t="shared" si="59"/>
        <v>2</v>
      </c>
      <c r="T85" s="92">
        <f t="shared" si="59"/>
        <v>2</v>
      </c>
      <c r="U85" s="92">
        <f t="shared" si="59"/>
        <v>2</v>
      </c>
      <c r="V85" s="92">
        <f t="shared" si="59"/>
        <v>2</v>
      </c>
      <c r="W85" s="92">
        <f t="shared" si="59"/>
        <v>2</v>
      </c>
      <c r="X85" s="92">
        <f t="shared" si="59"/>
        <v>2</v>
      </c>
      <c r="Y85" s="92">
        <f t="shared" si="59"/>
        <v>2</v>
      </c>
      <c r="Z85" s="92">
        <f t="shared" si="59"/>
        <v>2</v>
      </c>
      <c r="AA85" s="92">
        <f t="shared" si="59"/>
        <v>2</v>
      </c>
      <c r="AB85" s="92">
        <f t="shared" si="59"/>
        <v>2</v>
      </c>
      <c r="AC85" s="92">
        <f t="shared" si="59"/>
        <v>2</v>
      </c>
      <c r="AD85" s="92">
        <f t="shared" si="59"/>
        <v>2</v>
      </c>
      <c r="AE85" s="92">
        <f t="shared" si="59"/>
        <v>2</v>
      </c>
      <c r="AF85" s="92">
        <f t="shared" si="59"/>
        <v>2</v>
      </c>
      <c r="AG85" s="92">
        <f t="shared" si="59"/>
        <v>2</v>
      </c>
      <c r="AH85" s="92">
        <f t="shared" si="59"/>
        <v>2</v>
      </c>
      <c r="AI85" s="92">
        <f t="shared" si="59"/>
        <v>2</v>
      </c>
      <c r="AJ85" s="92">
        <f t="shared" si="59"/>
        <v>2</v>
      </c>
      <c r="AK85" s="92">
        <f t="shared" si="59"/>
        <v>2</v>
      </c>
      <c r="AL85" s="92">
        <f t="shared" si="59"/>
        <v>2</v>
      </c>
      <c r="AM85" s="92">
        <f t="shared" si="59"/>
        <v>2</v>
      </c>
      <c r="AN85" s="92">
        <f t="shared" si="59"/>
        <v>2</v>
      </c>
      <c r="AO85" s="92">
        <f t="shared" si="59"/>
        <v>2</v>
      </c>
      <c r="AP85" s="92">
        <f t="shared" si="59"/>
        <v>2</v>
      </c>
      <c r="AQ85" s="92">
        <f t="shared" si="59"/>
        <v>2</v>
      </c>
      <c r="AR85" s="92">
        <f t="shared" si="59"/>
        <v>2</v>
      </c>
      <c r="AS85" s="92">
        <f t="shared" si="59"/>
        <v>2</v>
      </c>
      <c r="AT85" s="92">
        <f t="shared" si="59"/>
        <v>2</v>
      </c>
      <c r="AU85" s="92">
        <f t="shared" si="59"/>
        <v>2</v>
      </c>
      <c r="AV85" s="92">
        <f t="shared" si="59"/>
        <v>2</v>
      </c>
      <c r="AW85" s="92">
        <f t="shared" si="59"/>
        <v>2</v>
      </c>
      <c r="AX85" s="92">
        <f t="shared" si="59"/>
        <v>2</v>
      </c>
      <c r="AY85" s="92">
        <f t="shared" si="59"/>
        <v>2</v>
      </c>
      <c r="AZ85" s="92">
        <f t="shared" si="59"/>
        <v>2</v>
      </c>
      <c r="BA85" s="92">
        <f t="shared" si="59"/>
        <v>2</v>
      </c>
      <c r="BB85" s="92">
        <f t="shared" si="59"/>
        <v>2</v>
      </c>
      <c r="BC85" s="92">
        <f t="shared" si="59"/>
        <v>2</v>
      </c>
    </row>
    <row r="86" spans="1:55" s="67" customFormat="1" hidden="1" x14ac:dyDescent="0.25">
      <c r="A86" s="16"/>
      <c r="B86" s="116" t="s">
        <v>721</v>
      </c>
      <c r="C86" s="115">
        <v>1.3</v>
      </c>
      <c r="D86" s="117"/>
      <c r="E86" s="183" t="s">
        <v>538</v>
      </c>
      <c r="F86" s="92">
        <f t="shared" ref="F86:AK86" si="60">INDEX($B$147:$C$155, MATCH(F$36,Vegetation_type,), MATCH(1,$B$147:$C$147,))</f>
        <v>1</v>
      </c>
      <c r="G86" s="92">
        <f t="shared" si="60"/>
        <v>1</v>
      </c>
      <c r="H86" s="92">
        <f t="shared" si="60"/>
        <v>1</v>
      </c>
      <c r="I86" s="92">
        <f t="shared" si="60"/>
        <v>1</v>
      </c>
      <c r="J86" s="92">
        <f t="shared" si="60"/>
        <v>1</v>
      </c>
      <c r="K86" s="92">
        <f t="shared" si="60"/>
        <v>1</v>
      </c>
      <c r="L86" s="92">
        <f t="shared" si="60"/>
        <v>1</v>
      </c>
      <c r="M86" s="92">
        <f t="shared" si="60"/>
        <v>1</v>
      </c>
      <c r="N86" s="92">
        <f t="shared" si="60"/>
        <v>1</v>
      </c>
      <c r="O86" s="92">
        <f t="shared" si="60"/>
        <v>1</v>
      </c>
      <c r="P86" s="92">
        <f t="shared" si="60"/>
        <v>1</v>
      </c>
      <c r="Q86" s="92">
        <f t="shared" si="60"/>
        <v>1</v>
      </c>
      <c r="R86" s="92">
        <f t="shared" si="60"/>
        <v>1</v>
      </c>
      <c r="S86" s="92">
        <f t="shared" si="60"/>
        <v>1</v>
      </c>
      <c r="T86" s="92">
        <f t="shared" si="60"/>
        <v>1</v>
      </c>
      <c r="U86" s="92">
        <f t="shared" si="60"/>
        <v>1</v>
      </c>
      <c r="V86" s="92">
        <f t="shared" si="60"/>
        <v>1</v>
      </c>
      <c r="W86" s="92">
        <f t="shared" si="60"/>
        <v>1</v>
      </c>
      <c r="X86" s="92">
        <f t="shared" si="60"/>
        <v>1</v>
      </c>
      <c r="Y86" s="92">
        <f t="shared" si="60"/>
        <v>1</v>
      </c>
      <c r="Z86" s="92">
        <f t="shared" si="60"/>
        <v>1</v>
      </c>
      <c r="AA86" s="92">
        <f t="shared" si="60"/>
        <v>1</v>
      </c>
      <c r="AB86" s="92">
        <f t="shared" si="60"/>
        <v>1</v>
      </c>
      <c r="AC86" s="92">
        <f t="shared" si="60"/>
        <v>1</v>
      </c>
      <c r="AD86" s="92">
        <f t="shared" si="60"/>
        <v>1</v>
      </c>
      <c r="AE86" s="92">
        <f t="shared" si="60"/>
        <v>1</v>
      </c>
      <c r="AF86" s="92">
        <f t="shared" si="60"/>
        <v>1</v>
      </c>
      <c r="AG86" s="92">
        <f t="shared" si="60"/>
        <v>1</v>
      </c>
      <c r="AH86" s="92">
        <f t="shared" si="60"/>
        <v>1</v>
      </c>
      <c r="AI86" s="92">
        <f t="shared" si="60"/>
        <v>1</v>
      </c>
      <c r="AJ86" s="92">
        <f t="shared" si="60"/>
        <v>1</v>
      </c>
      <c r="AK86" s="92">
        <f t="shared" si="60"/>
        <v>1</v>
      </c>
      <c r="AL86" s="92">
        <f t="shared" ref="AL86:BC86" si="61">INDEX($B$147:$C$155, MATCH(AL$36,Vegetation_type,), MATCH(1,$B$147:$C$147,))</f>
        <v>1</v>
      </c>
      <c r="AM86" s="92">
        <f t="shared" si="61"/>
        <v>1</v>
      </c>
      <c r="AN86" s="92">
        <f t="shared" si="61"/>
        <v>1</v>
      </c>
      <c r="AO86" s="92">
        <f t="shared" si="61"/>
        <v>1</v>
      </c>
      <c r="AP86" s="92">
        <f t="shared" si="61"/>
        <v>1</v>
      </c>
      <c r="AQ86" s="92">
        <f t="shared" si="61"/>
        <v>1</v>
      </c>
      <c r="AR86" s="92">
        <f t="shared" si="61"/>
        <v>1</v>
      </c>
      <c r="AS86" s="92">
        <f t="shared" si="61"/>
        <v>1</v>
      </c>
      <c r="AT86" s="92">
        <f t="shared" si="61"/>
        <v>1</v>
      </c>
      <c r="AU86" s="92">
        <f t="shared" si="61"/>
        <v>1</v>
      </c>
      <c r="AV86" s="92">
        <f t="shared" si="61"/>
        <v>1</v>
      </c>
      <c r="AW86" s="92">
        <f t="shared" si="61"/>
        <v>1</v>
      </c>
      <c r="AX86" s="92">
        <f t="shared" si="61"/>
        <v>1</v>
      </c>
      <c r="AY86" s="92">
        <f t="shared" si="61"/>
        <v>1</v>
      </c>
      <c r="AZ86" s="92">
        <f t="shared" si="61"/>
        <v>1</v>
      </c>
      <c r="BA86" s="92">
        <f t="shared" si="61"/>
        <v>1</v>
      </c>
      <c r="BB86" s="92">
        <f t="shared" si="61"/>
        <v>1</v>
      </c>
      <c r="BC86" s="92">
        <f t="shared" si="61"/>
        <v>1</v>
      </c>
    </row>
    <row r="87" spans="1:55" s="67" customFormat="1" hidden="1" x14ac:dyDescent="0.25">
      <c r="A87" s="16"/>
      <c r="B87" s="265" t="s">
        <v>753</v>
      </c>
      <c r="C87" s="115">
        <v>0.8</v>
      </c>
      <c r="D87" s="117"/>
      <c r="E87" s="183" t="s">
        <v>539</v>
      </c>
      <c r="F87" s="138">
        <f t="shared" ref="F87:BC87" si="62">IF((F38)&lt;=5,1,1.047*EXP((-70-(F38))/60)+0.7)</f>
        <v>1</v>
      </c>
      <c r="G87" s="138">
        <f t="shared" si="62"/>
        <v>1</v>
      </c>
      <c r="H87" s="138">
        <f t="shared" si="62"/>
        <v>1</v>
      </c>
      <c r="I87" s="138">
        <f t="shared" si="62"/>
        <v>1</v>
      </c>
      <c r="J87" s="138">
        <f t="shared" si="62"/>
        <v>1</v>
      </c>
      <c r="K87" s="138">
        <f t="shared" si="62"/>
        <v>1</v>
      </c>
      <c r="L87" s="138">
        <f t="shared" si="62"/>
        <v>1</v>
      </c>
      <c r="M87" s="138">
        <f t="shared" si="62"/>
        <v>1</v>
      </c>
      <c r="N87" s="138">
        <f t="shared" si="62"/>
        <v>1</v>
      </c>
      <c r="O87" s="138">
        <f t="shared" si="62"/>
        <v>1</v>
      </c>
      <c r="P87" s="138">
        <f t="shared" si="62"/>
        <v>1</v>
      </c>
      <c r="Q87" s="138">
        <f t="shared" si="62"/>
        <v>1</v>
      </c>
      <c r="R87" s="138">
        <f t="shared" si="62"/>
        <v>1</v>
      </c>
      <c r="S87" s="138">
        <f t="shared" si="62"/>
        <v>1</v>
      </c>
      <c r="T87" s="138">
        <f t="shared" si="62"/>
        <v>1</v>
      </c>
      <c r="U87" s="138">
        <f t="shared" si="62"/>
        <v>1</v>
      </c>
      <c r="V87" s="138">
        <f t="shared" si="62"/>
        <v>1</v>
      </c>
      <c r="W87" s="138">
        <f t="shared" si="62"/>
        <v>1</v>
      </c>
      <c r="X87" s="138">
        <f t="shared" si="62"/>
        <v>1</v>
      </c>
      <c r="Y87" s="138">
        <f t="shared" si="62"/>
        <v>1</v>
      </c>
      <c r="Z87" s="138">
        <f t="shared" si="62"/>
        <v>1</v>
      </c>
      <c r="AA87" s="138">
        <f t="shared" si="62"/>
        <v>1</v>
      </c>
      <c r="AB87" s="138">
        <f t="shared" si="62"/>
        <v>1</v>
      </c>
      <c r="AC87" s="138">
        <f t="shared" si="62"/>
        <v>1</v>
      </c>
      <c r="AD87" s="138">
        <f t="shared" si="62"/>
        <v>1</v>
      </c>
      <c r="AE87" s="138">
        <f t="shared" si="62"/>
        <v>1</v>
      </c>
      <c r="AF87" s="138">
        <f t="shared" si="62"/>
        <v>1</v>
      </c>
      <c r="AG87" s="138">
        <f t="shared" si="62"/>
        <v>1</v>
      </c>
      <c r="AH87" s="138">
        <f t="shared" si="62"/>
        <v>1</v>
      </c>
      <c r="AI87" s="138">
        <f t="shared" si="62"/>
        <v>1</v>
      </c>
      <c r="AJ87" s="138">
        <f t="shared" si="62"/>
        <v>1</v>
      </c>
      <c r="AK87" s="138">
        <f t="shared" si="62"/>
        <v>1</v>
      </c>
      <c r="AL87" s="138">
        <f t="shared" si="62"/>
        <v>1</v>
      </c>
      <c r="AM87" s="138">
        <f t="shared" si="62"/>
        <v>1</v>
      </c>
      <c r="AN87" s="138">
        <f t="shared" si="62"/>
        <v>1</v>
      </c>
      <c r="AO87" s="138">
        <f t="shared" si="62"/>
        <v>1</v>
      </c>
      <c r="AP87" s="138">
        <f t="shared" si="62"/>
        <v>1</v>
      </c>
      <c r="AQ87" s="138">
        <f t="shared" si="62"/>
        <v>1</v>
      </c>
      <c r="AR87" s="138">
        <f t="shared" si="62"/>
        <v>1</v>
      </c>
      <c r="AS87" s="138">
        <f t="shared" si="62"/>
        <v>1</v>
      </c>
      <c r="AT87" s="138">
        <f t="shared" si="62"/>
        <v>1</v>
      </c>
      <c r="AU87" s="138">
        <f t="shared" si="62"/>
        <v>1</v>
      </c>
      <c r="AV87" s="138">
        <f t="shared" si="62"/>
        <v>1</v>
      </c>
      <c r="AW87" s="138">
        <f t="shared" si="62"/>
        <v>1</v>
      </c>
      <c r="AX87" s="138">
        <f t="shared" si="62"/>
        <v>1</v>
      </c>
      <c r="AY87" s="138">
        <f t="shared" si="62"/>
        <v>1</v>
      </c>
      <c r="AZ87" s="138">
        <f t="shared" si="62"/>
        <v>1</v>
      </c>
      <c r="BA87" s="138">
        <f t="shared" si="62"/>
        <v>1</v>
      </c>
      <c r="BB87" s="138">
        <f t="shared" si="62"/>
        <v>1</v>
      </c>
      <c r="BC87" s="138">
        <f t="shared" si="62"/>
        <v>1</v>
      </c>
    </row>
    <row r="88" spans="1:55" s="67" customFormat="1" hidden="1" x14ac:dyDescent="0.25">
      <c r="A88" s="16"/>
      <c r="B88" s="265" t="s">
        <v>720</v>
      </c>
      <c r="C88" s="115">
        <v>0.6</v>
      </c>
      <c r="D88" s="16"/>
      <c r="E88" s="183" t="s">
        <v>632</v>
      </c>
      <c r="F88" s="138">
        <f>IF((F38+IF(F16+F21+F26&gt;0,F39,0))&lt;=5,1,1.047*EXP((-70-(F38+IF(F16+F21+F26&gt;0,F39,0)))/60)+0.7)</f>
        <v>1</v>
      </c>
      <c r="G88" s="138">
        <f t="shared" ref="G88:BC88" si="63">IF((G38+IF(G16+G21+G26&gt;0,G39,0))&lt;=5,1,1.047*EXP((-70-(G38+IF(G16+G21+G26&gt;0,G39,0)))/60)+0.7)</f>
        <v>1</v>
      </c>
      <c r="H88" s="138">
        <f t="shared" si="63"/>
        <v>1</v>
      </c>
      <c r="I88" s="138">
        <f t="shared" si="63"/>
        <v>1</v>
      </c>
      <c r="J88" s="138">
        <f t="shared" si="63"/>
        <v>1</v>
      </c>
      <c r="K88" s="138">
        <f t="shared" si="63"/>
        <v>1</v>
      </c>
      <c r="L88" s="138">
        <f t="shared" si="63"/>
        <v>1</v>
      </c>
      <c r="M88" s="138">
        <f t="shared" si="63"/>
        <v>1</v>
      </c>
      <c r="N88" s="138">
        <f t="shared" si="63"/>
        <v>1</v>
      </c>
      <c r="O88" s="138">
        <f t="shared" si="63"/>
        <v>1</v>
      </c>
      <c r="P88" s="138">
        <f t="shared" si="63"/>
        <v>1</v>
      </c>
      <c r="Q88" s="138">
        <f t="shared" si="63"/>
        <v>1</v>
      </c>
      <c r="R88" s="138">
        <f t="shared" si="63"/>
        <v>1</v>
      </c>
      <c r="S88" s="138">
        <f t="shared" si="63"/>
        <v>1</v>
      </c>
      <c r="T88" s="138">
        <f t="shared" si="63"/>
        <v>1</v>
      </c>
      <c r="U88" s="138">
        <f t="shared" si="63"/>
        <v>1</v>
      </c>
      <c r="V88" s="138">
        <f t="shared" si="63"/>
        <v>1</v>
      </c>
      <c r="W88" s="138">
        <f t="shared" si="63"/>
        <v>1</v>
      </c>
      <c r="X88" s="138">
        <f t="shared" si="63"/>
        <v>1</v>
      </c>
      <c r="Y88" s="138">
        <f t="shared" si="63"/>
        <v>1</v>
      </c>
      <c r="Z88" s="138">
        <f t="shared" si="63"/>
        <v>1</v>
      </c>
      <c r="AA88" s="138">
        <f t="shared" si="63"/>
        <v>1</v>
      </c>
      <c r="AB88" s="138">
        <f t="shared" si="63"/>
        <v>1</v>
      </c>
      <c r="AC88" s="138">
        <f t="shared" si="63"/>
        <v>1</v>
      </c>
      <c r="AD88" s="138">
        <f t="shared" si="63"/>
        <v>1</v>
      </c>
      <c r="AE88" s="138">
        <f t="shared" si="63"/>
        <v>1</v>
      </c>
      <c r="AF88" s="138">
        <f t="shared" si="63"/>
        <v>1</v>
      </c>
      <c r="AG88" s="138">
        <f t="shared" si="63"/>
        <v>1</v>
      </c>
      <c r="AH88" s="138">
        <f t="shared" si="63"/>
        <v>1</v>
      </c>
      <c r="AI88" s="138">
        <f t="shared" si="63"/>
        <v>1</v>
      </c>
      <c r="AJ88" s="138">
        <f t="shared" si="63"/>
        <v>1</v>
      </c>
      <c r="AK88" s="138">
        <f t="shared" si="63"/>
        <v>1</v>
      </c>
      <c r="AL88" s="138">
        <f t="shared" si="63"/>
        <v>1</v>
      </c>
      <c r="AM88" s="138">
        <f t="shared" si="63"/>
        <v>1</v>
      </c>
      <c r="AN88" s="138">
        <f t="shared" si="63"/>
        <v>1</v>
      </c>
      <c r="AO88" s="138">
        <f t="shared" si="63"/>
        <v>1</v>
      </c>
      <c r="AP88" s="138">
        <f t="shared" si="63"/>
        <v>1</v>
      </c>
      <c r="AQ88" s="138">
        <f t="shared" si="63"/>
        <v>1</v>
      </c>
      <c r="AR88" s="138">
        <f t="shared" si="63"/>
        <v>1</v>
      </c>
      <c r="AS88" s="138">
        <f t="shared" si="63"/>
        <v>1</v>
      </c>
      <c r="AT88" s="138">
        <f t="shared" si="63"/>
        <v>1</v>
      </c>
      <c r="AU88" s="138">
        <f t="shared" si="63"/>
        <v>1</v>
      </c>
      <c r="AV88" s="138">
        <f t="shared" si="63"/>
        <v>1</v>
      </c>
      <c r="AW88" s="138">
        <f t="shared" si="63"/>
        <v>1</v>
      </c>
      <c r="AX88" s="138">
        <f t="shared" si="63"/>
        <v>1</v>
      </c>
      <c r="AY88" s="138">
        <f t="shared" si="63"/>
        <v>1</v>
      </c>
      <c r="AZ88" s="138">
        <f t="shared" si="63"/>
        <v>1</v>
      </c>
      <c r="BA88" s="138">
        <f t="shared" si="63"/>
        <v>1</v>
      </c>
      <c r="BB88" s="138">
        <f t="shared" si="63"/>
        <v>1</v>
      </c>
      <c r="BC88" s="138">
        <f t="shared" si="63"/>
        <v>1</v>
      </c>
    </row>
    <row r="89" spans="1:55" s="67" customFormat="1" hidden="1" x14ac:dyDescent="0.25">
      <c r="A89" s="16"/>
      <c r="B89" s="265" t="s">
        <v>540</v>
      </c>
      <c r="C89" s="115">
        <v>0.05</v>
      </c>
      <c r="D89" s="117"/>
      <c r="E89" s="183" t="s">
        <v>542</v>
      </c>
      <c r="F89" s="184">
        <f t="shared" ref="F89:BC89" si="64">F14+F100+F110+F120+F130</f>
        <v>5</v>
      </c>
      <c r="G89" s="184">
        <f t="shared" si="64"/>
        <v>0.5</v>
      </c>
      <c r="H89" s="184">
        <f t="shared" si="64"/>
        <v>0.5</v>
      </c>
      <c r="I89" s="184">
        <f t="shared" si="64"/>
        <v>0.5</v>
      </c>
      <c r="J89" s="184">
        <f t="shared" si="64"/>
        <v>0.5</v>
      </c>
      <c r="K89" s="184">
        <f t="shared" si="64"/>
        <v>0.5</v>
      </c>
      <c r="L89" s="184">
        <f t="shared" si="64"/>
        <v>0.5</v>
      </c>
      <c r="M89" s="184">
        <f t="shared" si="64"/>
        <v>0.5</v>
      </c>
      <c r="N89" s="184">
        <f t="shared" si="64"/>
        <v>0.5</v>
      </c>
      <c r="O89" s="184">
        <f t="shared" si="64"/>
        <v>0.5</v>
      </c>
      <c r="P89" s="184">
        <f t="shared" si="64"/>
        <v>0.5</v>
      </c>
      <c r="Q89" s="184">
        <f t="shared" si="64"/>
        <v>0.5</v>
      </c>
      <c r="R89" s="184">
        <f t="shared" si="64"/>
        <v>0.5</v>
      </c>
      <c r="S89" s="184">
        <f t="shared" si="64"/>
        <v>0.5</v>
      </c>
      <c r="T89" s="184">
        <f t="shared" si="64"/>
        <v>0.5</v>
      </c>
      <c r="U89" s="184">
        <f t="shared" si="64"/>
        <v>0.5</v>
      </c>
      <c r="V89" s="184">
        <f t="shared" si="64"/>
        <v>0.5</v>
      </c>
      <c r="W89" s="184">
        <f t="shared" si="64"/>
        <v>0.5</v>
      </c>
      <c r="X89" s="184">
        <f t="shared" si="64"/>
        <v>0.5</v>
      </c>
      <c r="Y89" s="184">
        <f t="shared" si="64"/>
        <v>0.5</v>
      </c>
      <c r="Z89" s="184">
        <f t="shared" si="64"/>
        <v>0.5</v>
      </c>
      <c r="AA89" s="184">
        <f t="shared" si="64"/>
        <v>0.5</v>
      </c>
      <c r="AB89" s="184">
        <f t="shared" si="64"/>
        <v>0.5</v>
      </c>
      <c r="AC89" s="184">
        <f t="shared" si="64"/>
        <v>0.5</v>
      </c>
      <c r="AD89" s="184">
        <f t="shared" si="64"/>
        <v>0.5</v>
      </c>
      <c r="AE89" s="184">
        <f t="shared" si="64"/>
        <v>0.5</v>
      </c>
      <c r="AF89" s="184">
        <f t="shared" si="64"/>
        <v>0.5</v>
      </c>
      <c r="AG89" s="184">
        <f t="shared" si="64"/>
        <v>0.5</v>
      </c>
      <c r="AH89" s="184">
        <f t="shared" si="64"/>
        <v>0.5</v>
      </c>
      <c r="AI89" s="184">
        <f t="shared" si="64"/>
        <v>0.5</v>
      </c>
      <c r="AJ89" s="184">
        <f t="shared" si="64"/>
        <v>0.5</v>
      </c>
      <c r="AK89" s="184">
        <f t="shared" si="64"/>
        <v>0.5</v>
      </c>
      <c r="AL89" s="184">
        <f t="shared" si="64"/>
        <v>0.5</v>
      </c>
      <c r="AM89" s="184">
        <f t="shared" si="64"/>
        <v>0.5</v>
      </c>
      <c r="AN89" s="184">
        <f t="shared" si="64"/>
        <v>0.5</v>
      </c>
      <c r="AO89" s="184">
        <f t="shared" si="64"/>
        <v>0.5</v>
      </c>
      <c r="AP89" s="184">
        <f t="shared" si="64"/>
        <v>0.5</v>
      </c>
      <c r="AQ89" s="184">
        <f t="shared" si="64"/>
        <v>0.5</v>
      </c>
      <c r="AR89" s="184">
        <f t="shared" si="64"/>
        <v>0.5</v>
      </c>
      <c r="AS89" s="184">
        <f t="shared" si="64"/>
        <v>0.5</v>
      </c>
      <c r="AT89" s="184">
        <f t="shared" si="64"/>
        <v>0.5</v>
      </c>
      <c r="AU89" s="184">
        <f t="shared" si="64"/>
        <v>0.5</v>
      </c>
      <c r="AV89" s="184">
        <f t="shared" si="64"/>
        <v>0.5</v>
      </c>
      <c r="AW89" s="184">
        <f t="shared" si="64"/>
        <v>0.5</v>
      </c>
      <c r="AX89" s="184">
        <f t="shared" si="64"/>
        <v>0.5</v>
      </c>
      <c r="AY89" s="184">
        <f t="shared" si="64"/>
        <v>0.5</v>
      </c>
      <c r="AZ89" s="184">
        <f t="shared" si="64"/>
        <v>0.5</v>
      </c>
      <c r="BA89" s="184">
        <f t="shared" si="64"/>
        <v>0.5</v>
      </c>
      <c r="BB89" s="184">
        <f t="shared" si="64"/>
        <v>0.5</v>
      </c>
      <c r="BC89" s="184">
        <f t="shared" si="64"/>
        <v>0.5</v>
      </c>
    </row>
    <row r="90" spans="1:55" s="67" customFormat="1" hidden="1" x14ac:dyDescent="0.25">
      <c r="A90" s="16"/>
      <c r="B90" s="116" t="s">
        <v>541</v>
      </c>
      <c r="C90" s="115">
        <v>0.25</v>
      </c>
      <c r="D90" s="117"/>
      <c r="E90" s="183" t="s">
        <v>544</v>
      </c>
      <c r="F90" s="185">
        <f t="shared" ref="F90:BC90" si="65">IF(F15&gt;80,0.4,IF(F15&lt;20,1,1.2-0.01*F15))</f>
        <v>1</v>
      </c>
      <c r="G90" s="185">
        <f t="shared" si="65"/>
        <v>1</v>
      </c>
      <c r="H90" s="185">
        <f t="shared" si="65"/>
        <v>1</v>
      </c>
      <c r="I90" s="185">
        <f t="shared" si="65"/>
        <v>1</v>
      </c>
      <c r="J90" s="185">
        <f t="shared" si="65"/>
        <v>1</v>
      </c>
      <c r="K90" s="185">
        <f t="shared" si="65"/>
        <v>1</v>
      </c>
      <c r="L90" s="185">
        <f t="shared" si="65"/>
        <v>1</v>
      </c>
      <c r="M90" s="185">
        <f t="shared" si="65"/>
        <v>1</v>
      </c>
      <c r="N90" s="185">
        <f t="shared" si="65"/>
        <v>1</v>
      </c>
      <c r="O90" s="185">
        <f t="shared" si="65"/>
        <v>1</v>
      </c>
      <c r="P90" s="185">
        <f t="shared" si="65"/>
        <v>1</v>
      </c>
      <c r="Q90" s="185">
        <f t="shared" si="65"/>
        <v>1</v>
      </c>
      <c r="R90" s="185">
        <f t="shared" si="65"/>
        <v>1</v>
      </c>
      <c r="S90" s="185">
        <f t="shared" si="65"/>
        <v>1</v>
      </c>
      <c r="T90" s="185">
        <f t="shared" si="65"/>
        <v>1</v>
      </c>
      <c r="U90" s="185">
        <f t="shared" si="65"/>
        <v>1</v>
      </c>
      <c r="V90" s="185">
        <f t="shared" si="65"/>
        <v>1</v>
      </c>
      <c r="W90" s="185">
        <f t="shared" si="65"/>
        <v>1</v>
      </c>
      <c r="X90" s="185">
        <f t="shared" si="65"/>
        <v>1</v>
      </c>
      <c r="Y90" s="185">
        <f t="shared" si="65"/>
        <v>1</v>
      </c>
      <c r="Z90" s="185">
        <f t="shared" si="65"/>
        <v>1</v>
      </c>
      <c r="AA90" s="185">
        <f t="shared" si="65"/>
        <v>1</v>
      </c>
      <c r="AB90" s="185">
        <f t="shared" si="65"/>
        <v>1</v>
      </c>
      <c r="AC90" s="185">
        <f t="shared" si="65"/>
        <v>1</v>
      </c>
      <c r="AD90" s="185">
        <f t="shared" si="65"/>
        <v>1</v>
      </c>
      <c r="AE90" s="185">
        <f t="shared" si="65"/>
        <v>1</v>
      </c>
      <c r="AF90" s="185">
        <f t="shared" si="65"/>
        <v>1</v>
      </c>
      <c r="AG90" s="185">
        <f t="shared" si="65"/>
        <v>1</v>
      </c>
      <c r="AH90" s="185">
        <f t="shared" si="65"/>
        <v>1</v>
      </c>
      <c r="AI90" s="185">
        <f t="shared" si="65"/>
        <v>1</v>
      </c>
      <c r="AJ90" s="185">
        <f t="shared" si="65"/>
        <v>1</v>
      </c>
      <c r="AK90" s="185">
        <f t="shared" si="65"/>
        <v>1</v>
      </c>
      <c r="AL90" s="185">
        <f t="shared" si="65"/>
        <v>1</v>
      </c>
      <c r="AM90" s="185">
        <f t="shared" si="65"/>
        <v>1</v>
      </c>
      <c r="AN90" s="185">
        <f t="shared" si="65"/>
        <v>1</v>
      </c>
      <c r="AO90" s="185">
        <f t="shared" si="65"/>
        <v>1</v>
      </c>
      <c r="AP90" s="185">
        <f t="shared" si="65"/>
        <v>1</v>
      </c>
      <c r="AQ90" s="185">
        <f t="shared" si="65"/>
        <v>1</v>
      </c>
      <c r="AR90" s="185">
        <f t="shared" si="65"/>
        <v>1</v>
      </c>
      <c r="AS90" s="185">
        <f t="shared" si="65"/>
        <v>1</v>
      </c>
      <c r="AT90" s="185">
        <f t="shared" si="65"/>
        <v>1</v>
      </c>
      <c r="AU90" s="185">
        <f t="shared" si="65"/>
        <v>1</v>
      </c>
      <c r="AV90" s="185">
        <f t="shared" si="65"/>
        <v>1</v>
      </c>
      <c r="AW90" s="185">
        <f t="shared" si="65"/>
        <v>1</v>
      </c>
      <c r="AX90" s="185">
        <f t="shared" si="65"/>
        <v>1</v>
      </c>
      <c r="AY90" s="185">
        <f t="shared" si="65"/>
        <v>1</v>
      </c>
      <c r="AZ90" s="185">
        <f t="shared" si="65"/>
        <v>1</v>
      </c>
      <c r="BA90" s="185">
        <f t="shared" si="65"/>
        <v>1</v>
      </c>
      <c r="BB90" s="185">
        <f t="shared" si="65"/>
        <v>1</v>
      </c>
      <c r="BC90" s="185">
        <f t="shared" si="65"/>
        <v>1</v>
      </c>
    </row>
    <row r="91" spans="1:55" s="67" customFormat="1" hidden="1" x14ac:dyDescent="0.25">
      <c r="A91" s="16"/>
      <c r="B91" s="116" t="s">
        <v>543</v>
      </c>
      <c r="C91" s="115">
        <v>0.4</v>
      </c>
      <c r="D91" s="117"/>
      <c r="E91" s="186" t="s">
        <v>546</v>
      </c>
      <c r="F91" s="187">
        <f t="shared" ref="F91:AK91" si="66">VLOOKUP(F36,$B$147:$D$155,3,0)</f>
        <v>100</v>
      </c>
      <c r="G91" s="187">
        <f t="shared" si="66"/>
        <v>100</v>
      </c>
      <c r="H91" s="187">
        <f t="shared" si="66"/>
        <v>100</v>
      </c>
      <c r="I91" s="187">
        <f t="shared" si="66"/>
        <v>100</v>
      </c>
      <c r="J91" s="187">
        <f t="shared" si="66"/>
        <v>100</v>
      </c>
      <c r="K91" s="187">
        <f t="shared" si="66"/>
        <v>100</v>
      </c>
      <c r="L91" s="187">
        <f t="shared" si="66"/>
        <v>100</v>
      </c>
      <c r="M91" s="187">
        <f t="shared" si="66"/>
        <v>100</v>
      </c>
      <c r="N91" s="187">
        <f t="shared" si="66"/>
        <v>100</v>
      </c>
      <c r="O91" s="187">
        <f t="shared" si="66"/>
        <v>100</v>
      </c>
      <c r="P91" s="187">
        <f t="shared" si="66"/>
        <v>100</v>
      </c>
      <c r="Q91" s="187">
        <f t="shared" si="66"/>
        <v>100</v>
      </c>
      <c r="R91" s="187">
        <f t="shared" si="66"/>
        <v>100</v>
      </c>
      <c r="S91" s="187">
        <f t="shared" si="66"/>
        <v>100</v>
      </c>
      <c r="T91" s="187">
        <f t="shared" si="66"/>
        <v>100</v>
      </c>
      <c r="U91" s="187">
        <f t="shared" si="66"/>
        <v>100</v>
      </c>
      <c r="V91" s="187">
        <f t="shared" si="66"/>
        <v>100</v>
      </c>
      <c r="W91" s="187">
        <f t="shared" si="66"/>
        <v>100</v>
      </c>
      <c r="X91" s="187">
        <f t="shared" si="66"/>
        <v>100</v>
      </c>
      <c r="Y91" s="187">
        <f t="shared" si="66"/>
        <v>100</v>
      </c>
      <c r="Z91" s="187">
        <f t="shared" si="66"/>
        <v>100</v>
      </c>
      <c r="AA91" s="187">
        <f t="shared" si="66"/>
        <v>100</v>
      </c>
      <c r="AB91" s="187">
        <f t="shared" si="66"/>
        <v>100</v>
      </c>
      <c r="AC91" s="187">
        <f t="shared" si="66"/>
        <v>100</v>
      </c>
      <c r="AD91" s="187">
        <f t="shared" si="66"/>
        <v>100</v>
      </c>
      <c r="AE91" s="187">
        <f t="shared" si="66"/>
        <v>100</v>
      </c>
      <c r="AF91" s="187">
        <f t="shared" si="66"/>
        <v>100</v>
      </c>
      <c r="AG91" s="187">
        <f t="shared" si="66"/>
        <v>100</v>
      </c>
      <c r="AH91" s="187">
        <f t="shared" si="66"/>
        <v>100</v>
      </c>
      <c r="AI91" s="187">
        <f t="shared" si="66"/>
        <v>100</v>
      </c>
      <c r="AJ91" s="187">
        <f t="shared" si="66"/>
        <v>100</v>
      </c>
      <c r="AK91" s="187">
        <f t="shared" si="66"/>
        <v>100</v>
      </c>
      <c r="AL91" s="187">
        <f t="shared" ref="AL91:BC91" si="67">VLOOKUP(AL36,$B$147:$D$155,3,0)</f>
        <v>100</v>
      </c>
      <c r="AM91" s="187">
        <f t="shared" si="67"/>
        <v>100</v>
      </c>
      <c r="AN91" s="187">
        <f t="shared" si="67"/>
        <v>100</v>
      </c>
      <c r="AO91" s="187">
        <f t="shared" si="67"/>
        <v>100</v>
      </c>
      <c r="AP91" s="187">
        <f t="shared" si="67"/>
        <v>100</v>
      </c>
      <c r="AQ91" s="187">
        <f t="shared" si="67"/>
        <v>100</v>
      </c>
      <c r="AR91" s="187">
        <f t="shared" si="67"/>
        <v>100</v>
      </c>
      <c r="AS91" s="187">
        <f t="shared" si="67"/>
        <v>100</v>
      </c>
      <c r="AT91" s="187">
        <f t="shared" si="67"/>
        <v>100</v>
      </c>
      <c r="AU91" s="187">
        <f t="shared" si="67"/>
        <v>100</v>
      </c>
      <c r="AV91" s="187">
        <f t="shared" si="67"/>
        <v>100</v>
      </c>
      <c r="AW91" s="187">
        <f t="shared" si="67"/>
        <v>100</v>
      </c>
      <c r="AX91" s="187">
        <f t="shared" si="67"/>
        <v>100</v>
      </c>
      <c r="AY91" s="187">
        <f t="shared" si="67"/>
        <v>100</v>
      </c>
      <c r="AZ91" s="187">
        <f t="shared" si="67"/>
        <v>100</v>
      </c>
      <c r="BA91" s="187">
        <f t="shared" si="67"/>
        <v>100</v>
      </c>
      <c r="BB91" s="187">
        <f t="shared" si="67"/>
        <v>100</v>
      </c>
      <c r="BC91" s="187">
        <f t="shared" si="67"/>
        <v>100</v>
      </c>
    </row>
    <row r="92" spans="1:55" s="67" customFormat="1" hidden="1" x14ac:dyDescent="0.25">
      <c r="A92" s="16"/>
      <c r="B92" s="116" t="s">
        <v>545</v>
      </c>
      <c r="C92" s="115">
        <v>0</v>
      </c>
      <c r="D92" s="117"/>
      <c r="E92" s="188" t="s">
        <v>633</v>
      </c>
      <c r="F92" s="189">
        <f t="shared" ref="F92" si="68">IF(F94&lt;=0.6,Manure_runoff_factor*GS_adjustment_factor,Manure_runoff_factor)</f>
        <v>0.02</v>
      </c>
      <c r="G92" s="189">
        <f t="shared" ref="G92:BC92" si="69">IF(G94&lt;=0.6,Manure_runoff_factor*GS_adjustment_factor,Manure_runoff_factor)</f>
        <v>0.02</v>
      </c>
      <c r="H92" s="189">
        <f t="shared" si="69"/>
        <v>0.02</v>
      </c>
      <c r="I92" s="189">
        <f t="shared" si="69"/>
        <v>0.02</v>
      </c>
      <c r="J92" s="189">
        <f t="shared" si="69"/>
        <v>0.02</v>
      </c>
      <c r="K92" s="189">
        <f t="shared" si="69"/>
        <v>0.02</v>
      </c>
      <c r="L92" s="189">
        <f t="shared" si="69"/>
        <v>0.02</v>
      </c>
      <c r="M92" s="189">
        <f t="shared" si="69"/>
        <v>0.02</v>
      </c>
      <c r="N92" s="189">
        <f t="shared" si="69"/>
        <v>0.02</v>
      </c>
      <c r="O92" s="189">
        <f t="shared" si="69"/>
        <v>0.02</v>
      </c>
      <c r="P92" s="189">
        <f t="shared" si="69"/>
        <v>0.02</v>
      </c>
      <c r="Q92" s="189">
        <f t="shared" si="69"/>
        <v>0.02</v>
      </c>
      <c r="R92" s="189">
        <f t="shared" si="69"/>
        <v>0.02</v>
      </c>
      <c r="S92" s="189">
        <f t="shared" si="69"/>
        <v>0.02</v>
      </c>
      <c r="T92" s="189">
        <f t="shared" si="69"/>
        <v>0.02</v>
      </c>
      <c r="U92" s="189">
        <f t="shared" si="69"/>
        <v>0.02</v>
      </c>
      <c r="V92" s="189">
        <f t="shared" si="69"/>
        <v>0.02</v>
      </c>
      <c r="W92" s="189">
        <f t="shared" si="69"/>
        <v>0.02</v>
      </c>
      <c r="X92" s="189">
        <f t="shared" si="69"/>
        <v>0.02</v>
      </c>
      <c r="Y92" s="189">
        <f t="shared" si="69"/>
        <v>0.02</v>
      </c>
      <c r="Z92" s="189">
        <f t="shared" si="69"/>
        <v>0.02</v>
      </c>
      <c r="AA92" s="189">
        <f t="shared" si="69"/>
        <v>0.02</v>
      </c>
      <c r="AB92" s="189">
        <f t="shared" si="69"/>
        <v>0.02</v>
      </c>
      <c r="AC92" s="189">
        <f t="shared" si="69"/>
        <v>0.02</v>
      </c>
      <c r="AD92" s="189">
        <f t="shared" si="69"/>
        <v>0.02</v>
      </c>
      <c r="AE92" s="189">
        <f t="shared" si="69"/>
        <v>0.02</v>
      </c>
      <c r="AF92" s="189">
        <f t="shared" si="69"/>
        <v>0.02</v>
      </c>
      <c r="AG92" s="189">
        <f t="shared" si="69"/>
        <v>0.02</v>
      </c>
      <c r="AH92" s="189">
        <f t="shared" si="69"/>
        <v>0.02</v>
      </c>
      <c r="AI92" s="189">
        <f t="shared" si="69"/>
        <v>0.02</v>
      </c>
      <c r="AJ92" s="189">
        <f t="shared" si="69"/>
        <v>0.02</v>
      </c>
      <c r="AK92" s="189">
        <f t="shared" si="69"/>
        <v>0.02</v>
      </c>
      <c r="AL92" s="189">
        <f t="shared" si="69"/>
        <v>0.02</v>
      </c>
      <c r="AM92" s="189">
        <f t="shared" si="69"/>
        <v>0.02</v>
      </c>
      <c r="AN92" s="189">
        <f t="shared" si="69"/>
        <v>0.02</v>
      </c>
      <c r="AO92" s="189">
        <f t="shared" si="69"/>
        <v>0.02</v>
      </c>
      <c r="AP92" s="189">
        <f t="shared" si="69"/>
        <v>0.02</v>
      </c>
      <c r="AQ92" s="189">
        <f t="shared" si="69"/>
        <v>0.02</v>
      </c>
      <c r="AR92" s="189">
        <f t="shared" si="69"/>
        <v>0.02</v>
      </c>
      <c r="AS92" s="189">
        <f t="shared" si="69"/>
        <v>0.02</v>
      </c>
      <c r="AT92" s="189">
        <f t="shared" si="69"/>
        <v>0.02</v>
      </c>
      <c r="AU92" s="189">
        <f t="shared" si="69"/>
        <v>0.02</v>
      </c>
      <c r="AV92" s="189">
        <f t="shared" si="69"/>
        <v>0.02</v>
      </c>
      <c r="AW92" s="189">
        <f t="shared" si="69"/>
        <v>0.02</v>
      </c>
      <c r="AX92" s="189">
        <f t="shared" si="69"/>
        <v>0.02</v>
      </c>
      <c r="AY92" s="189">
        <f t="shared" si="69"/>
        <v>0.02</v>
      </c>
      <c r="AZ92" s="189">
        <f t="shared" si="69"/>
        <v>0.02</v>
      </c>
      <c r="BA92" s="189">
        <f t="shared" si="69"/>
        <v>0.02</v>
      </c>
      <c r="BB92" s="189">
        <f t="shared" si="69"/>
        <v>0.02</v>
      </c>
      <c r="BC92" s="189">
        <f t="shared" si="69"/>
        <v>0.02</v>
      </c>
    </row>
    <row r="93" spans="1:55" s="67" customFormat="1" hidden="1" x14ac:dyDescent="0.25">
      <c r="A93" s="16"/>
      <c r="B93" s="124" t="s">
        <v>485</v>
      </c>
      <c r="C93" s="125">
        <v>0</v>
      </c>
      <c r="D93" s="117"/>
      <c r="E93" s="183" t="s">
        <v>547</v>
      </c>
      <c r="F93" s="131">
        <f t="shared" ref="F93:BC93" si="70">IF(F18=$B$70,F$90+(1-F$90)/2,F$90)</f>
        <v>1</v>
      </c>
      <c r="G93" s="131">
        <f t="shared" si="70"/>
        <v>1</v>
      </c>
      <c r="H93" s="131">
        <f t="shared" si="70"/>
        <v>1</v>
      </c>
      <c r="I93" s="131">
        <f t="shared" si="70"/>
        <v>1</v>
      </c>
      <c r="J93" s="131">
        <f t="shared" si="70"/>
        <v>1</v>
      </c>
      <c r="K93" s="131">
        <f t="shared" si="70"/>
        <v>1</v>
      </c>
      <c r="L93" s="131">
        <f t="shared" si="70"/>
        <v>1</v>
      </c>
      <c r="M93" s="131">
        <f t="shared" si="70"/>
        <v>1</v>
      </c>
      <c r="N93" s="131">
        <f t="shared" si="70"/>
        <v>1</v>
      </c>
      <c r="O93" s="131">
        <f t="shared" si="70"/>
        <v>1</v>
      </c>
      <c r="P93" s="131">
        <f t="shared" si="70"/>
        <v>1</v>
      </c>
      <c r="Q93" s="131">
        <f t="shared" si="70"/>
        <v>1</v>
      </c>
      <c r="R93" s="131">
        <f t="shared" si="70"/>
        <v>1</v>
      </c>
      <c r="S93" s="131">
        <f t="shared" si="70"/>
        <v>1</v>
      </c>
      <c r="T93" s="131">
        <f t="shared" si="70"/>
        <v>1</v>
      </c>
      <c r="U93" s="131">
        <f t="shared" si="70"/>
        <v>1</v>
      </c>
      <c r="V93" s="131">
        <f t="shared" si="70"/>
        <v>1</v>
      </c>
      <c r="W93" s="131">
        <f t="shared" si="70"/>
        <v>1</v>
      </c>
      <c r="X93" s="131">
        <f t="shared" si="70"/>
        <v>1</v>
      </c>
      <c r="Y93" s="131">
        <f t="shared" si="70"/>
        <v>1</v>
      </c>
      <c r="Z93" s="131">
        <f t="shared" si="70"/>
        <v>1</v>
      </c>
      <c r="AA93" s="131">
        <f t="shared" si="70"/>
        <v>1</v>
      </c>
      <c r="AB93" s="131">
        <f t="shared" si="70"/>
        <v>1</v>
      </c>
      <c r="AC93" s="131">
        <f t="shared" si="70"/>
        <v>1</v>
      </c>
      <c r="AD93" s="131">
        <f t="shared" si="70"/>
        <v>1</v>
      </c>
      <c r="AE93" s="131">
        <f t="shared" si="70"/>
        <v>1</v>
      </c>
      <c r="AF93" s="131">
        <f t="shared" si="70"/>
        <v>1</v>
      </c>
      <c r="AG93" s="131">
        <f t="shared" si="70"/>
        <v>1</v>
      </c>
      <c r="AH93" s="131">
        <f t="shared" si="70"/>
        <v>1</v>
      </c>
      <c r="AI93" s="131">
        <f t="shared" si="70"/>
        <v>1</v>
      </c>
      <c r="AJ93" s="131">
        <f t="shared" si="70"/>
        <v>1</v>
      </c>
      <c r="AK93" s="131">
        <f t="shared" si="70"/>
        <v>1</v>
      </c>
      <c r="AL93" s="131">
        <f t="shared" si="70"/>
        <v>1</v>
      </c>
      <c r="AM93" s="131">
        <f t="shared" si="70"/>
        <v>1</v>
      </c>
      <c r="AN93" s="131">
        <f t="shared" si="70"/>
        <v>1</v>
      </c>
      <c r="AO93" s="131">
        <f t="shared" si="70"/>
        <v>1</v>
      </c>
      <c r="AP93" s="131">
        <f t="shared" si="70"/>
        <v>1</v>
      </c>
      <c r="AQ93" s="131">
        <f t="shared" si="70"/>
        <v>1</v>
      </c>
      <c r="AR93" s="131">
        <f t="shared" si="70"/>
        <v>1</v>
      </c>
      <c r="AS93" s="131">
        <f t="shared" si="70"/>
        <v>1</v>
      </c>
      <c r="AT93" s="131">
        <f t="shared" si="70"/>
        <v>1</v>
      </c>
      <c r="AU93" s="131">
        <f t="shared" si="70"/>
        <v>1</v>
      </c>
      <c r="AV93" s="131">
        <f t="shared" si="70"/>
        <v>1</v>
      </c>
      <c r="AW93" s="131">
        <f t="shared" si="70"/>
        <v>1</v>
      </c>
      <c r="AX93" s="131">
        <f t="shared" si="70"/>
        <v>1</v>
      </c>
      <c r="AY93" s="131">
        <f t="shared" si="70"/>
        <v>1</v>
      </c>
      <c r="AZ93" s="131">
        <f t="shared" si="70"/>
        <v>1</v>
      </c>
      <c r="BA93" s="131">
        <f t="shared" si="70"/>
        <v>1</v>
      </c>
      <c r="BB93" s="131">
        <f t="shared" si="70"/>
        <v>1</v>
      </c>
      <c r="BC93" s="131">
        <f t="shared" si="70"/>
        <v>1</v>
      </c>
    </row>
    <row r="94" spans="1:55" s="67" customFormat="1" hidden="1" x14ac:dyDescent="0.25">
      <c r="A94" s="16"/>
      <c r="B94" s="117"/>
      <c r="C94" s="117"/>
      <c r="D94" s="117"/>
      <c r="E94" s="183" t="s">
        <v>548</v>
      </c>
      <c r="F94" s="190">
        <f t="shared" ref="F94:BC94" si="71">INDEX($C$58:$C$63,MATCH(F17,Manure_timing,0))</f>
        <v>1</v>
      </c>
      <c r="G94" s="190">
        <f t="shared" si="71"/>
        <v>0</v>
      </c>
      <c r="H94" s="190">
        <f t="shared" si="71"/>
        <v>0</v>
      </c>
      <c r="I94" s="190">
        <f t="shared" si="71"/>
        <v>0</v>
      </c>
      <c r="J94" s="190">
        <f t="shared" si="71"/>
        <v>0</v>
      </c>
      <c r="K94" s="190">
        <f t="shared" si="71"/>
        <v>0</v>
      </c>
      <c r="L94" s="190">
        <f t="shared" si="71"/>
        <v>0</v>
      </c>
      <c r="M94" s="190">
        <f t="shared" si="71"/>
        <v>0</v>
      </c>
      <c r="N94" s="190">
        <f t="shared" si="71"/>
        <v>0</v>
      </c>
      <c r="O94" s="190">
        <f t="shared" si="71"/>
        <v>0</v>
      </c>
      <c r="P94" s="190">
        <f t="shared" si="71"/>
        <v>0</v>
      </c>
      <c r="Q94" s="190">
        <f t="shared" si="71"/>
        <v>0</v>
      </c>
      <c r="R94" s="190">
        <f t="shared" si="71"/>
        <v>0</v>
      </c>
      <c r="S94" s="190">
        <f t="shared" si="71"/>
        <v>0</v>
      </c>
      <c r="T94" s="190">
        <f t="shared" si="71"/>
        <v>0</v>
      </c>
      <c r="U94" s="190">
        <f t="shared" si="71"/>
        <v>0</v>
      </c>
      <c r="V94" s="190">
        <f t="shared" si="71"/>
        <v>0</v>
      </c>
      <c r="W94" s="190">
        <f t="shared" si="71"/>
        <v>0</v>
      </c>
      <c r="X94" s="190">
        <f t="shared" si="71"/>
        <v>0</v>
      </c>
      <c r="Y94" s="190">
        <f t="shared" si="71"/>
        <v>0</v>
      </c>
      <c r="Z94" s="190">
        <f t="shared" si="71"/>
        <v>0</v>
      </c>
      <c r="AA94" s="190">
        <f t="shared" si="71"/>
        <v>0</v>
      </c>
      <c r="AB94" s="190">
        <f t="shared" si="71"/>
        <v>0</v>
      </c>
      <c r="AC94" s="190">
        <f t="shared" si="71"/>
        <v>0</v>
      </c>
      <c r="AD94" s="190">
        <f t="shared" si="71"/>
        <v>0</v>
      </c>
      <c r="AE94" s="190">
        <f t="shared" si="71"/>
        <v>0</v>
      </c>
      <c r="AF94" s="190">
        <f t="shared" si="71"/>
        <v>0</v>
      </c>
      <c r="AG94" s="190">
        <f t="shared" si="71"/>
        <v>0</v>
      </c>
      <c r="AH94" s="190">
        <f t="shared" si="71"/>
        <v>0</v>
      </c>
      <c r="AI94" s="190">
        <f t="shared" si="71"/>
        <v>0</v>
      </c>
      <c r="AJ94" s="190">
        <f t="shared" si="71"/>
        <v>0</v>
      </c>
      <c r="AK94" s="190">
        <f t="shared" si="71"/>
        <v>0</v>
      </c>
      <c r="AL94" s="190">
        <f t="shared" si="71"/>
        <v>0</v>
      </c>
      <c r="AM94" s="190">
        <f t="shared" si="71"/>
        <v>0</v>
      </c>
      <c r="AN94" s="190">
        <f t="shared" si="71"/>
        <v>0</v>
      </c>
      <c r="AO94" s="190">
        <f t="shared" si="71"/>
        <v>0</v>
      </c>
      <c r="AP94" s="190">
        <f t="shared" si="71"/>
        <v>0</v>
      </c>
      <c r="AQ94" s="190">
        <f t="shared" si="71"/>
        <v>0</v>
      </c>
      <c r="AR94" s="190">
        <f t="shared" si="71"/>
        <v>0</v>
      </c>
      <c r="AS94" s="190">
        <f t="shared" si="71"/>
        <v>0</v>
      </c>
      <c r="AT94" s="190">
        <f t="shared" si="71"/>
        <v>0</v>
      </c>
      <c r="AU94" s="190">
        <f t="shared" si="71"/>
        <v>0</v>
      </c>
      <c r="AV94" s="190">
        <f t="shared" si="71"/>
        <v>0</v>
      </c>
      <c r="AW94" s="190">
        <f t="shared" si="71"/>
        <v>0</v>
      </c>
      <c r="AX94" s="190">
        <f t="shared" si="71"/>
        <v>0</v>
      </c>
      <c r="AY94" s="190">
        <f t="shared" si="71"/>
        <v>0</v>
      </c>
      <c r="AZ94" s="190">
        <f t="shared" si="71"/>
        <v>0</v>
      </c>
      <c r="BA94" s="190">
        <f t="shared" si="71"/>
        <v>0</v>
      </c>
      <c r="BB94" s="190">
        <f t="shared" si="71"/>
        <v>0</v>
      </c>
      <c r="BC94" s="190">
        <f t="shared" si="71"/>
        <v>0</v>
      </c>
    </row>
    <row r="95" spans="1:55" s="67" customFormat="1" hidden="1" x14ac:dyDescent="0.25">
      <c r="A95" s="16"/>
      <c r="B95" s="129" t="s">
        <v>549</v>
      </c>
      <c r="C95" s="117">
        <f>8.316/2.2/3.78</f>
        <v>1</v>
      </c>
      <c r="D95" s="117" t="s">
        <v>550</v>
      </c>
      <c r="E95" s="183" t="s">
        <v>551</v>
      </c>
      <c r="F95" s="190">
        <f t="shared" ref="F95:BC95" si="72">INDEX($C$66:$C$71,MATCH(F18,$B$66:$B$71,0))</f>
        <v>0.05</v>
      </c>
      <c r="G95" s="190">
        <f t="shared" si="72"/>
        <v>0</v>
      </c>
      <c r="H95" s="190">
        <f t="shared" si="72"/>
        <v>0</v>
      </c>
      <c r="I95" s="190">
        <f t="shared" si="72"/>
        <v>0</v>
      </c>
      <c r="J95" s="190">
        <f t="shared" si="72"/>
        <v>0</v>
      </c>
      <c r="K95" s="190">
        <f t="shared" si="72"/>
        <v>0</v>
      </c>
      <c r="L95" s="190">
        <f t="shared" si="72"/>
        <v>0</v>
      </c>
      <c r="M95" s="190">
        <f t="shared" si="72"/>
        <v>0</v>
      </c>
      <c r="N95" s="190">
        <f t="shared" si="72"/>
        <v>0</v>
      </c>
      <c r="O95" s="190">
        <f t="shared" si="72"/>
        <v>0</v>
      </c>
      <c r="P95" s="190">
        <f t="shared" si="72"/>
        <v>0</v>
      </c>
      <c r="Q95" s="190">
        <f t="shared" si="72"/>
        <v>0</v>
      </c>
      <c r="R95" s="190">
        <f t="shared" si="72"/>
        <v>0</v>
      </c>
      <c r="S95" s="190">
        <f t="shared" si="72"/>
        <v>0</v>
      </c>
      <c r="T95" s="190">
        <f t="shared" si="72"/>
        <v>0</v>
      </c>
      <c r="U95" s="190">
        <f t="shared" si="72"/>
        <v>0</v>
      </c>
      <c r="V95" s="190">
        <f t="shared" si="72"/>
        <v>0</v>
      </c>
      <c r="W95" s="190">
        <f t="shared" si="72"/>
        <v>0</v>
      </c>
      <c r="X95" s="190">
        <f t="shared" si="72"/>
        <v>0</v>
      </c>
      <c r="Y95" s="190">
        <f t="shared" si="72"/>
        <v>0</v>
      </c>
      <c r="Z95" s="190">
        <f t="shared" si="72"/>
        <v>0</v>
      </c>
      <c r="AA95" s="190">
        <f t="shared" si="72"/>
        <v>0</v>
      </c>
      <c r="AB95" s="190">
        <f t="shared" si="72"/>
        <v>0</v>
      </c>
      <c r="AC95" s="190">
        <f t="shared" si="72"/>
        <v>0</v>
      </c>
      <c r="AD95" s="190">
        <f t="shared" si="72"/>
        <v>0</v>
      </c>
      <c r="AE95" s="190">
        <f t="shared" si="72"/>
        <v>0</v>
      </c>
      <c r="AF95" s="190">
        <f t="shared" si="72"/>
        <v>0</v>
      </c>
      <c r="AG95" s="190">
        <f t="shared" si="72"/>
        <v>0</v>
      </c>
      <c r="AH95" s="190">
        <f t="shared" si="72"/>
        <v>0</v>
      </c>
      <c r="AI95" s="190">
        <f t="shared" si="72"/>
        <v>0</v>
      </c>
      <c r="AJ95" s="190">
        <f t="shared" si="72"/>
        <v>0</v>
      </c>
      <c r="AK95" s="190">
        <f t="shared" si="72"/>
        <v>0</v>
      </c>
      <c r="AL95" s="190">
        <f t="shared" si="72"/>
        <v>0</v>
      </c>
      <c r="AM95" s="190">
        <f t="shared" si="72"/>
        <v>0</v>
      </c>
      <c r="AN95" s="190">
        <f t="shared" si="72"/>
        <v>0</v>
      </c>
      <c r="AO95" s="190">
        <f t="shared" si="72"/>
        <v>0</v>
      </c>
      <c r="AP95" s="190">
        <f t="shared" si="72"/>
        <v>0</v>
      </c>
      <c r="AQ95" s="190">
        <f t="shared" si="72"/>
        <v>0</v>
      </c>
      <c r="AR95" s="190">
        <f t="shared" si="72"/>
        <v>0</v>
      </c>
      <c r="AS95" s="190">
        <f t="shared" si="72"/>
        <v>0</v>
      </c>
      <c r="AT95" s="190">
        <f t="shared" si="72"/>
        <v>0</v>
      </c>
      <c r="AU95" s="190">
        <f t="shared" si="72"/>
        <v>0</v>
      </c>
      <c r="AV95" s="190">
        <f t="shared" si="72"/>
        <v>0</v>
      </c>
      <c r="AW95" s="190">
        <f t="shared" si="72"/>
        <v>0</v>
      </c>
      <c r="AX95" s="190">
        <f t="shared" si="72"/>
        <v>0</v>
      </c>
      <c r="AY95" s="190">
        <f t="shared" si="72"/>
        <v>0</v>
      </c>
      <c r="AZ95" s="190">
        <f t="shared" si="72"/>
        <v>0</v>
      </c>
      <c r="BA95" s="190">
        <f t="shared" si="72"/>
        <v>0</v>
      </c>
      <c r="BB95" s="190">
        <f t="shared" si="72"/>
        <v>0</v>
      </c>
      <c r="BC95" s="190">
        <f t="shared" si="72"/>
        <v>0</v>
      </c>
    </row>
    <row r="96" spans="1:55" s="67" customFormat="1" hidden="1" x14ac:dyDescent="0.25">
      <c r="A96" s="16"/>
      <c r="B96" s="117"/>
      <c r="C96" s="117"/>
      <c r="D96" s="117"/>
      <c r="E96" s="183" t="s">
        <v>552</v>
      </c>
      <c r="F96" s="190">
        <f t="shared" ref="F96:BC96" si="73">INDEX($C$74:$C$81,MATCH(F19,$B$74:$B$81,0))</f>
        <v>7.0000000000000007E-2</v>
      </c>
      <c r="G96" s="190">
        <f t="shared" si="73"/>
        <v>0</v>
      </c>
      <c r="H96" s="190">
        <f t="shared" si="73"/>
        <v>0</v>
      </c>
      <c r="I96" s="190">
        <f t="shared" si="73"/>
        <v>0</v>
      </c>
      <c r="J96" s="190">
        <f t="shared" si="73"/>
        <v>0</v>
      </c>
      <c r="K96" s="190">
        <f t="shared" si="73"/>
        <v>0</v>
      </c>
      <c r="L96" s="190">
        <f t="shared" si="73"/>
        <v>0</v>
      </c>
      <c r="M96" s="190">
        <f t="shared" si="73"/>
        <v>0</v>
      </c>
      <c r="N96" s="190">
        <f t="shared" si="73"/>
        <v>0</v>
      </c>
      <c r="O96" s="190">
        <f t="shared" si="73"/>
        <v>0</v>
      </c>
      <c r="P96" s="190">
        <f t="shared" si="73"/>
        <v>0</v>
      </c>
      <c r="Q96" s="190">
        <f t="shared" si="73"/>
        <v>0</v>
      </c>
      <c r="R96" s="190">
        <f t="shared" si="73"/>
        <v>0</v>
      </c>
      <c r="S96" s="190">
        <f t="shared" si="73"/>
        <v>0</v>
      </c>
      <c r="T96" s="190">
        <f t="shared" si="73"/>
        <v>0</v>
      </c>
      <c r="U96" s="190">
        <f t="shared" si="73"/>
        <v>0</v>
      </c>
      <c r="V96" s="190">
        <f t="shared" si="73"/>
        <v>0</v>
      </c>
      <c r="W96" s="190">
        <f t="shared" si="73"/>
        <v>0</v>
      </c>
      <c r="X96" s="190">
        <f t="shared" si="73"/>
        <v>0</v>
      </c>
      <c r="Y96" s="190">
        <f t="shared" si="73"/>
        <v>0</v>
      </c>
      <c r="Z96" s="190">
        <f t="shared" si="73"/>
        <v>0</v>
      </c>
      <c r="AA96" s="190">
        <f t="shared" si="73"/>
        <v>0</v>
      </c>
      <c r="AB96" s="190">
        <f t="shared" si="73"/>
        <v>0</v>
      </c>
      <c r="AC96" s="190">
        <f t="shared" si="73"/>
        <v>0</v>
      </c>
      <c r="AD96" s="190">
        <f t="shared" si="73"/>
        <v>0</v>
      </c>
      <c r="AE96" s="190">
        <f t="shared" si="73"/>
        <v>0</v>
      </c>
      <c r="AF96" s="190">
        <f t="shared" si="73"/>
        <v>0</v>
      </c>
      <c r="AG96" s="190">
        <f t="shared" si="73"/>
        <v>0</v>
      </c>
      <c r="AH96" s="190">
        <f t="shared" si="73"/>
        <v>0</v>
      </c>
      <c r="AI96" s="190">
        <f t="shared" si="73"/>
        <v>0</v>
      </c>
      <c r="AJ96" s="190">
        <f t="shared" si="73"/>
        <v>0</v>
      </c>
      <c r="AK96" s="190">
        <f t="shared" si="73"/>
        <v>0</v>
      </c>
      <c r="AL96" s="190">
        <f t="shared" si="73"/>
        <v>0</v>
      </c>
      <c r="AM96" s="190">
        <f t="shared" si="73"/>
        <v>0</v>
      </c>
      <c r="AN96" s="190">
        <f t="shared" si="73"/>
        <v>0</v>
      </c>
      <c r="AO96" s="190">
        <f t="shared" si="73"/>
        <v>0</v>
      </c>
      <c r="AP96" s="190">
        <f t="shared" si="73"/>
        <v>0</v>
      </c>
      <c r="AQ96" s="190">
        <f t="shared" si="73"/>
        <v>0</v>
      </c>
      <c r="AR96" s="190">
        <f t="shared" si="73"/>
        <v>0</v>
      </c>
      <c r="AS96" s="190">
        <f t="shared" si="73"/>
        <v>0</v>
      </c>
      <c r="AT96" s="190">
        <f t="shared" si="73"/>
        <v>0</v>
      </c>
      <c r="AU96" s="190">
        <f t="shared" si="73"/>
        <v>0</v>
      </c>
      <c r="AV96" s="190">
        <f t="shared" si="73"/>
        <v>0</v>
      </c>
      <c r="AW96" s="190">
        <f t="shared" si="73"/>
        <v>0</v>
      </c>
      <c r="AX96" s="190">
        <f t="shared" si="73"/>
        <v>0</v>
      </c>
      <c r="AY96" s="190">
        <f t="shared" si="73"/>
        <v>0</v>
      </c>
      <c r="AZ96" s="190">
        <f t="shared" si="73"/>
        <v>0</v>
      </c>
      <c r="BA96" s="190">
        <f t="shared" si="73"/>
        <v>0</v>
      </c>
      <c r="BB96" s="190">
        <f t="shared" si="73"/>
        <v>0</v>
      </c>
      <c r="BC96" s="190">
        <f t="shared" si="73"/>
        <v>0</v>
      </c>
    </row>
    <row r="97" spans="1:55" s="67" customFormat="1" hidden="1" x14ac:dyDescent="0.25">
      <c r="A97" s="16"/>
      <c r="B97" s="127" t="s">
        <v>654</v>
      </c>
      <c r="C97" s="117">
        <f>2.2*3.78</f>
        <v>8.3160000000000007</v>
      </c>
      <c r="D97" s="117" t="s">
        <v>655</v>
      </c>
      <c r="E97" s="183" t="s">
        <v>553</v>
      </c>
      <c r="F97" s="191">
        <f t="shared" ref="F97" si="74">IF(OR(F95=0,F96=0),0,IF(F95=1,F94,IF(F96=1,F94,F95+(F94-F95)*F96)))</f>
        <v>0.11650000000000001</v>
      </c>
      <c r="G97" s="191">
        <f t="shared" ref="G97:BC97" si="75">IF(OR(G95=0,G96=0),0,IF(G95=1,G94,IF(G96=1,G94,G95+(G94-G95)*G96)))</f>
        <v>0</v>
      </c>
      <c r="H97" s="191">
        <f t="shared" si="75"/>
        <v>0</v>
      </c>
      <c r="I97" s="191">
        <f t="shared" si="75"/>
        <v>0</v>
      </c>
      <c r="J97" s="191">
        <f t="shared" si="75"/>
        <v>0</v>
      </c>
      <c r="K97" s="191">
        <f t="shared" si="75"/>
        <v>0</v>
      </c>
      <c r="L97" s="191">
        <f t="shared" si="75"/>
        <v>0</v>
      </c>
      <c r="M97" s="191">
        <f t="shared" si="75"/>
        <v>0</v>
      </c>
      <c r="N97" s="191">
        <f t="shared" si="75"/>
        <v>0</v>
      </c>
      <c r="O97" s="191">
        <f t="shared" si="75"/>
        <v>0</v>
      </c>
      <c r="P97" s="191">
        <f t="shared" si="75"/>
        <v>0</v>
      </c>
      <c r="Q97" s="191">
        <f t="shared" si="75"/>
        <v>0</v>
      </c>
      <c r="R97" s="191">
        <f t="shared" si="75"/>
        <v>0</v>
      </c>
      <c r="S97" s="191">
        <f t="shared" si="75"/>
        <v>0</v>
      </c>
      <c r="T97" s="191">
        <f t="shared" si="75"/>
        <v>0</v>
      </c>
      <c r="U97" s="191">
        <f t="shared" si="75"/>
        <v>0</v>
      </c>
      <c r="V97" s="191">
        <f t="shared" si="75"/>
        <v>0</v>
      </c>
      <c r="W97" s="191">
        <f t="shared" si="75"/>
        <v>0</v>
      </c>
      <c r="X97" s="191">
        <f t="shared" si="75"/>
        <v>0</v>
      </c>
      <c r="Y97" s="191">
        <f t="shared" si="75"/>
        <v>0</v>
      </c>
      <c r="Z97" s="191">
        <f t="shared" si="75"/>
        <v>0</v>
      </c>
      <c r="AA97" s="191">
        <f t="shared" si="75"/>
        <v>0</v>
      </c>
      <c r="AB97" s="191">
        <f t="shared" si="75"/>
        <v>0</v>
      </c>
      <c r="AC97" s="191">
        <f t="shared" si="75"/>
        <v>0</v>
      </c>
      <c r="AD97" s="191">
        <f t="shared" si="75"/>
        <v>0</v>
      </c>
      <c r="AE97" s="191">
        <f t="shared" si="75"/>
        <v>0</v>
      </c>
      <c r="AF97" s="191">
        <f t="shared" si="75"/>
        <v>0</v>
      </c>
      <c r="AG97" s="191">
        <f t="shared" si="75"/>
        <v>0</v>
      </c>
      <c r="AH97" s="191">
        <f t="shared" si="75"/>
        <v>0</v>
      </c>
      <c r="AI97" s="191">
        <f t="shared" si="75"/>
        <v>0</v>
      </c>
      <c r="AJ97" s="191">
        <f t="shared" si="75"/>
        <v>0</v>
      </c>
      <c r="AK97" s="191">
        <f t="shared" si="75"/>
        <v>0</v>
      </c>
      <c r="AL97" s="191">
        <f t="shared" si="75"/>
        <v>0</v>
      </c>
      <c r="AM97" s="191">
        <f t="shared" si="75"/>
        <v>0</v>
      </c>
      <c r="AN97" s="191">
        <f t="shared" si="75"/>
        <v>0</v>
      </c>
      <c r="AO97" s="191">
        <f t="shared" si="75"/>
        <v>0</v>
      </c>
      <c r="AP97" s="191">
        <f t="shared" si="75"/>
        <v>0</v>
      </c>
      <c r="AQ97" s="191">
        <f t="shared" si="75"/>
        <v>0</v>
      </c>
      <c r="AR97" s="191">
        <f t="shared" si="75"/>
        <v>0</v>
      </c>
      <c r="AS97" s="191">
        <f t="shared" si="75"/>
        <v>0</v>
      </c>
      <c r="AT97" s="191">
        <f t="shared" si="75"/>
        <v>0</v>
      </c>
      <c r="AU97" s="191">
        <f t="shared" si="75"/>
        <v>0</v>
      </c>
      <c r="AV97" s="191">
        <f t="shared" si="75"/>
        <v>0</v>
      </c>
      <c r="AW97" s="191">
        <f t="shared" si="75"/>
        <v>0</v>
      </c>
      <c r="AX97" s="191">
        <f t="shared" si="75"/>
        <v>0</v>
      </c>
      <c r="AY97" s="191">
        <f t="shared" si="75"/>
        <v>0</v>
      </c>
      <c r="AZ97" s="191">
        <f t="shared" si="75"/>
        <v>0</v>
      </c>
      <c r="BA97" s="191">
        <f t="shared" si="75"/>
        <v>0</v>
      </c>
      <c r="BB97" s="191">
        <f t="shared" si="75"/>
        <v>0</v>
      </c>
      <c r="BC97" s="191">
        <f t="shared" si="75"/>
        <v>0</v>
      </c>
    </row>
    <row r="98" spans="1:55" s="67" customFormat="1" hidden="1" x14ac:dyDescent="0.25">
      <c r="A98" s="16"/>
      <c r="B98" s="117"/>
      <c r="C98" s="117"/>
      <c r="D98" s="117"/>
      <c r="E98" s="183" t="s">
        <v>554</v>
      </c>
      <c r="F98" s="192">
        <f t="shared" ref="F98:BC98" si="76">MAX(0,F16-(F$91/2*F16/(IF(F$16+F$21+F$26+F$31=0,1,(F$16+F$21+F$26+F$31)))))</f>
        <v>0</v>
      </c>
      <c r="G98" s="192">
        <f t="shared" si="76"/>
        <v>0</v>
      </c>
      <c r="H98" s="192">
        <f t="shared" si="76"/>
        <v>0</v>
      </c>
      <c r="I98" s="192">
        <f t="shared" si="76"/>
        <v>0</v>
      </c>
      <c r="J98" s="192">
        <f t="shared" si="76"/>
        <v>0</v>
      </c>
      <c r="K98" s="192">
        <f t="shared" si="76"/>
        <v>0</v>
      </c>
      <c r="L98" s="192">
        <f t="shared" si="76"/>
        <v>0</v>
      </c>
      <c r="M98" s="192">
        <f t="shared" si="76"/>
        <v>0</v>
      </c>
      <c r="N98" s="192">
        <f t="shared" si="76"/>
        <v>0</v>
      </c>
      <c r="O98" s="192">
        <f t="shared" si="76"/>
        <v>0</v>
      </c>
      <c r="P98" s="192">
        <f t="shared" si="76"/>
        <v>0</v>
      </c>
      <c r="Q98" s="192">
        <f t="shared" si="76"/>
        <v>0</v>
      </c>
      <c r="R98" s="192">
        <f t="shared" si="76"/>
        <v>0</v>
      </c>
      <c r="S98" s="192">
        <f t="shared" si="76"/>
        <v>0</v>
      </c>
      <c r="T98" s="192">
        <f t="shared" si="76"/>
        <v>0</v>
      </c>
      <c r="U98" s="192">
        <f t="shared" si="76"/>
        <v>0</v>
      </c>
      <c r="V98" s="192">
        <f t="shared" si="76"/>
        <v>0</v>
      </c>
      <c r="W98" s="192">
        <f t="shared" si="76"/>
        <v>0</v>
      </c>
      <c r="X98" s="192">
        <f t="shared" si="76"/>
        <v>0</v>
      </c>
      <c r="Y98" s="192">
        <f t="shared" si="76"/>
        <v>0</v>
      </c>
      <c r="Z98" s="192">
        <f t="shared" si="76"/>
        <v>0</v>
      </c>
      <c r="AA98" s="192">
        <f t="shared" si="76"/>
        <v>0</v>
      </c>
      <c r="AB98" s="192">
        <f t="shared" si="76"/>
        <v>0</v>
      </c>
      <c r="AC98" s="192">
        <f t="shared" si="76"/>
        <v>0</v>
      </c>
      <c r="AD98" s="192">
        <f t="shared" si="76"/>
        <v>0</v>
      </c>
      <c r="AE98" s="192">
        <f t="shared" si="76"/>
        <v>0</v>
      </c>
      <c r="AF98" s="192">
        <f t="shared" si="76"/>
        <v>0</v>
      </c>
      <c r="AG98" s="192">
        <f t="shared" si="76"/>
        <v>0</v>
      </c>
      <c r="AH98" s="192">
        <f t="shared" si="76"/>
        <v>0</v>
      </c>
      <c r="AI98" s="192">
        <f t="shared" si="76"/>
        <v>0</v>
      </c>
      <c r="AJ98" s="192">
        <f t="shared" si="76"/>
        <v>0</v>
      </c>
      <c r="AK98" s="192">
        <f t="shared" si="76"/>
        <v>0</v>
      </c>
      <c r="AL98" s="192">
        <f t="shared" si="76"/>
        <v>0</v>
      </c>
      <c r="AM98" s="192">
        <f t="shared" si="76"/>
        <v>0</v>
      </c>
      <c r="AN98" s="192">
        <f t="shared" si="76"/>
        <v>0</v>
      </c>
      <c r="AO98" s="192">
        <f t="shared" si="76"/>
        <v>0</v>
      </c>
      <c r="AP98" s="192">
        <f t="shared" si="76"/>
        <v>0</v>
      </c>
      <c r="AQ98" s="192">
        <f t="shared" si="76"/>
        <v>0</v>
      </c>
      <c r="AR98" s="192">
        <f t="shared" si="76"/>
        <v>0</v>
      </c>
      <c r="AS98" s="192">
        <f t="shared" si="76"/>
        <v>0</v>
      </c>
      <c r="AT98" s="192">
        <f t="shared" si="76"/>
        <v>0</v>
      </c>
      <c r="AU98" s="192">
        <f t="shared" si="76"/>
        <v>0</v>
      </c>
      <c r="AV98" s="192">
        <f t="shared" si="76"/>
        <v>0</v>
      </c>
      <c r="AW98" s="192">
        <f t="shared" si="76"/>
        <v>0</v>
      </c>
      <c r="AX98" s="192">
        <f t="shared" si="76"/>
        <v>0</v>
      </c>
      <c r="AY98" s="192">
        <f t="shared" si="76"/>
        <v>0</v>
      </c>
      <c r="AZ98" s="192">
        <f t="shared" si="76"/>
        <v>0</v>
      </c>
      <c r="BA98" s="192">
        <f t="shared" si="76"/>
        <v>0</v>
      </c>
      <c r="BB98" s="192">
        <f t="shared" si="76"/>
        <v>0</v>
      </c>
      <c r="BC98" s="192">
        <f t="shared" si="76"/>
        <v>0</v>
      </c>
    </row>
    <row r="99" spans="1:55" s="325" customFormat="1" hidden="1" x14ac:dyDescent="0.25">
      <c r="A99" s="292"/>
      <c r="B99" s="221"/>
      <c r="C99" s="221"/>
      <c r="D99" s="221"/>
      <c r="E99" s="324" t="s">
        <v>804</v>
      </c>
      <c r="F99" s="326">
        <f t="shared" ref="F99:AK99" si="77">INDEX($C$251:$C$258, MATCH(F20,Manure_P_Availability_coefficients,), )</f>
        <v>1</v>
      </c>
      <c r="G99" s="326">
        <f t="shared" si="77"/>
        <v>1</v>
      </c>
      <c r="H99" s="326">
        <f t="shared" si="77"/>
        <v>1</v>
      </c>
      <c r="I99" s="326">
        <f t="shared" si="77"/>
        <v>1</v>
      </c>
      <c r="J99" s="326">
        <f t="shared" si="77"/>
        <v>1</v>
      </c>
      <c r="K99" s="326">
        <f t="shared" si="77"/>
        <v>1</v>
      </c>
      <c r="L99" s="326">
        <f t="shared" si="77"/>
        <v>1</v>
      </c>
      <c r="M99" s="326">
        <f t="shared" si="77"/>
        <v>1</v>
      </c>
      <c r="N99" s="326">
        <f t="shared" si="77"/>
        <v>1</v>
      </c>
      <c r="O99" s="326">
        <f t="shared" si="77"/>
        <v>1</v>
      </c>
      <c r="P99" s="326">
        <f t="shared" si="77"/>
        <v>1</v>
      </c>
      <c r="Q99" s="326">
        <f t="shared" si="77"/>
        <v>1</v>
      </c>
      <c r="R99" s="326">
        <f t="shared" si="77"/>
        <v>1</v>
      </c>
      <c r="S99" s="326">
        <f t="shared" si="77"/>
        <v>1</v>
      </c>
      <c r="T99" s="326">
        <f t="shared" si="77"/>
        <v>1</v>
      </c>
      <c r="U99" s="326">
        <f t="shared" si="77"/>
        <v>1</v>
      </c>
      <c r="V99" s="326">
        <f t="shared" si="77"/>
        <v>1</v>
      </c>
      <c r="W99" s="326">
        <f t="shared" si="77"/>
        <v>1</v>
      </c>
      <c r="X99" s="326">
        <f t="shared" si="77"/>
        <v>1</v>
      </c>
      <c r="Y99" s="326">
        <f t="shared" si="77"/>
        <v>1</v>
      </c>
      <c r="Z99" s="326">
        <f t="shared" si="77"/>
        <v>1</v>
      </c>
      <c r="AA99" s="326">
        <f t="shared" si="77"/>
        <v>1</v>
      </c>
      <c r="AB99" s="326">
        <f t="shared" si="77"/>
        <v>1</v>
      </c>
      <c r="AC99" s="326">
        <f t="shared" si="77"/>
        <v>1</v>
      </c>
      <c r="AD99" s="326">
        <f t="shared" si="77"/>
        <v>1</v>
      </c>
      <c r="AE99" s="326">
        <f t="shared" si="77"/>
        <v>1</v>
      </c>
      <c r="AF99" s="326">
        <f t="shared" si="77"/>
        <v>1</v>
      </c>
      <c r="AG99" s="326">
        <f t="shared" si="77"/>
        <v>1</v>
      </c>
      <c r="AH99" s="326">
        <f t="shared" si="77"/>
        <v>1</v>
      </c>
      <c r="AI99" s="326">
        <f t="shared" si="77"/>
        <v>1</v>
      </c>
      <c r="AJ99" s="326">
        <f t="shared" si="77"/>
        <v>1</v>
      </c>
      <c r="AK99" s="326">
        <f t="shared" si="77"/>
        <v>1</v>
      </c>
      <c r="AL99" s="326">
        <f t="shared" ref="AL99:BC99" si="78">INDEX($C$251:$C$258, MATCH(AL20,Manure_P_Availability_coefficients,), )</f>
        <v>1</v>
      </c>
      <c r="AM99" s="326">
        <f t="shared" si="78"/>
        <v>1</v>
      </c>
      <c r="AN99" s="326">
        <f t="shared" si="78"/>
        <v>1</v>
      </c>
      <c r="AO99" s="326">
        <f t="shared" si="78"/>
        <v>1</v>
      </c>
      <c r="AP99" s="326">
        <f t="shared" si="78"/>
        <v>1</v>
      </c>
      <c r="AQ99" s="326">
        <f t="shared" si="78"/>
        <v>1</v>
      </c>
      <c r="AR99" s="326">
        <f t="shared" si="78"/>
        <v>1</v>
      </c>
      <c r="AS99" s="326">
        <f t="shared" si="78"/>
        <v>1</v>
      </c>
      <c r="AT99" s="326">
        <f t="shared" si="78"/>
        <v>1</v>
      </c>
      <c r="AU99" s="326">
        <f t="shared" si="78"/>
        <v>1</v>
      </c>
      <c r="AV99" s="326">
        <f t="shared" si="78"/>
        <v>1</v>
      </c>
      <c r="AW99" s="326">
        <f t="shared" si="78"/>
        <v>1</v>
      </c>
      <c r="AX99" s="326">
        <f t="shared" si="78"/>
        <v>1</v>
      </c>
      <c r="AY99" s="326">
        <f t="shared" si="78"/>
        <v>1</v>
      </c>
      <c r="AZ99" s="326">
        <f t="shared" si="78"/>
        <v>1</v>
      </c>
      <c r="BA99" s="326">
        <f t="shared" si="78"/>
        <v>1</v>
      </c>
      <c r="BB99" s="326">
        <f t="shared" si="78"/>
        <v>1</v>
      </c>
      <c r="BC99" s="326">
        <f t="shared" si="78"/>
        <v>1</v>
      </c>
    </row>
    <row r="100" spans="1:55" s="67" customFormat="1" hidden="1" x14ac:dyDescent="0.25">
      <c r="A100" s="16"/>
      <c r="B100" s="117"/>
      <c r="C100" s="117"/>
      <c r="D100" s="117"/>
      <c r="E100" s="183" t="s">
        <v>555</v>
      </c>
      <c r="F100" s="192">
        <f t="shared" ref="F100" si="79">MAX(0,(F98-(F16*$C$41*F97)-(F16*F93*F97*Manure_runoff_factor*F138*F99))*0.44/2*IF(F95=1,3,1)*IF(F$15&lt;=10,0.2,MAX(0.03,1.1277*F$15^(-0.7639))))</f>
        <v>0</v>
      </c>
      <c r="G100" s="192">
        <f t="shared" ref="G100" si="80">MAX(0,(G98-(G16*$C$41*G97)-(G16*G93*G97*Manure_runoff_factor*G138*G99))*0.44/2*IF(G95=1,3,1)*IF(G$15&lt;=10,0.2,MAX(0.03,1.1277*G$15^(-0.7639))))</f>
        <v>0</v>
      </c>
      <c r="H100" s="192">
        <f t="shared" ref="H100" si="81">MAX(0,(H98-(H16*$C$41*H97)-(H16*H93*H97*Manure_runoff_factor*H138*H99))*0.44/2*IF(H95=1,3,1)*IF(H$15&lt;=10,0.2,MAX(0.03,1.1277*H$15^(-0.7639))))</f>
        <v>0</v>
      </c>
      <c r="I100" s="192">
        <f t="shared" ref="I100" si="82">MAX(0,(I98-(I16*$C$41*I97)-(I16*I93*I97*Manure_runoff_factor*I138*I99))*0.44/2*IF(I95=1,3,1)*IF(I$15&lt;=10,0.2,MAX(0.03,1.1277*I$15^(-0.7639))))</f>
        <v>0</v>
      </c>
      <c r="J100" s="192">
        <f t="shared" ref="J100" si="83">MAX(0,(J98-(J16*$C$41*J97)-(J16*J93*J97*Manure_runoff_factor*J138*J99))*0.44/2*IF(J95=1,3,1)*IF(J$15&lt;=10,0.2,MAX(0.03,1.1277*J$15^(-0.7639))))</f>
        <v>0</v>
      </c>
      <c r="K100" s="192">
        <f t="shared" ref="K100" si="84">MAX(0,(K98-(K16*$C$41*K97)-(K16*K93*K97*Manure_runoff_factor*K138*K99))*0.44/2*IF(K95=1,3,1)*IF(K$15&lt;=10,0.2,MAX(0.03,1.1277*K$15^(-0.7639))))</f>
        <v>0</v>
      </c>
      <c r="L100" s="192">
        <f t="shared" ref="L100" si="85">MAX(0,(L98-(L16*$C$41*L97)-(L16*L93*L97*Manure_runoff_factor*L138*L99))*0.44/2*IF(L95=1,3,1)*IF(L$15&lt;=10,0.2,MAX(0.03,1.1277*L$15^(-0.7639))))</f>
        <v>0</v>
      </c>
      <c r="M100" s="192">
        <f t="shared" ref="M100" si="86">MAX(0,(M98-(M16*$C$41*M97)-(M16*M93*M97*Manure_runoff_factor*M138*M99))*0.44/2*IF(M95=1,3,1)*IF(M$15&lt;=10,0.2,MAX(0.03,1.1277*M$15^(-0.7639))))</f>
        <v>0</v>
      </c>
      <c r="N100" s="192">
        <f t="shared" ref="N100" si="87">MAX(0,(N98-(N16*$C$41*N97)-(N16*N93*N97*Manure_runoff_factor*N138*N99))*0.44/2*IF(N95=1,3,1)*IF(N$15&lt;=10,0.2,MAX(0.03,1.1277*N$15^(-0.7639))))</f>
        <v>0</v>
      </c>
      <c r="O100" s="192">
        <f t="shared" ref="O100" si="88">MAX(0,(O98-(O16*$C$41*O97)-(O16*O93*O97*Manure_runoff_factor*O138*O99))*0.44/2*IF(O95=1,3,1)*IF(O$15&lt;=10,0.2,MAX(0.03,1.1277*O$15^(-0.7639))))</f>
        <v>0</v>
      </c>
      <c r="P100" s="192">
        <f t="shared" ref="P100" si="89">MAX(0,(P98-(P16*$C$41*P97)-(P16*P93*P97*Manure_runoff_factor*P138*P99))*0.44/2*IF(P95=1,3,1)*IF(P$15&lt;=10,0.2,MAX(0.03,1.1277*P$15^(-0.7639))))</f>
        <v>0</v>
      </c>
      <c r="Q100" s="192">
        <f t="shared" ref="Q100" si="90">MAX(0,(Q98-(Q16*$C$41*Q97)-(Q16*Q93*Q97*Manure_runoff_factor*Q138*Q99))*0.44/2*IF(Q95=1,3,1)*IF(Q$15&lt;=10,0.2,MAX(0.03,1.1277*Q$15^(-0.7639))))</f>
        <v>0</v>
      </c>
      <c r="R100" s="192">
        <f t="shared" ref="R100" si="91">MAX(0,(R98-(R16*$C$41*R97)-(R16*R93*R97*Manure_runoff_factor*R138*R99))*0.44/2*IF(R95=1,3,1)*IF(R$15&lt;=10,0.2,MAX(0.03,1.1277*R$15^(-0.7639))))</f>
        <v>0</v>
      </c>
      <c r="S100" s="192">
        <f t="shared" ref="S100" si="92">MAX(0,(S98-(S16*$C$41*S97)-(S16*S93*S97*Manure_runoff_factor*S138*S99))*0.44/2*IF(S95=1,3,1)*IF(S$15&lt;=10,0.2,MAX(0.03,1.1277*S$15^(-0.7639))))</f>
        <v>0</v>
      </c>
      <c r="T100" s="192">
        <f t="shared" ref="T100" si="93">MAX(0,(T98-(T16*$C$41*T97)-(T16*T93*T97*Manure_runoff_factor*T138*T99))*0.44/2*IF(T95=1,3,1)*IF(T$15&lt;=10,0.2,MAX(0.03,1.1277*T$15^(-0.7639))))</f>
        <v>0</v>
      </c>
      <c r="U100" s="192">
        <f t="shared" ref="U100" si="94">MAX(0,(U98-(U16*$C$41*U97)-(U16*U93*U97*Manure_runoff_factor*U138*U99))*0.44/2*IF(U95=1,3,1)*IF(U$15&lt;=10,0.2,MAX(0.03,1.1277*U$15^(-0.7639))))</f>
        <v>0</v>
      </c>
      <c r="V100" s="192">
        <f t="shared" ref="V100" si="95">MAX(0,(V98-(V16*$C$41*V97)-(V16*V93*V97*Manure_runoff_factor*V138*V99))*0.44/2*IF(V95=1,3,1)*IF(V$15&lt;=10,0.2,MAX(0.03,1.1277*V$15^(-0.7639))))</f>
        <v>0</v>
      </c>
      <c r="W100" s="192">
        <f t="shared" ref="W100" si="96">MAX(0,(W98-(W16*$C$41*W97)-(W16*W93*W97*Manure_runoff_factor*W138*W99))*0.44/2*IF(W95=1,3,1)*IF(W$15&lt;=10,0.2,MAX(0.03,1.1277*W$15^(-0.7639))))</f>
        <v>0</v>
      </c>
      <c r="X100" s="192">
        <f t="shared" ref="X100" si="97">MAX(0,(X98-(X16*$C$41*X97)-(X16*X93*X97*Manure_runoff_factor*X138*X99))*0.44/2*IF(X95=1,3,1)*IF(X$15&lt;=10,0.2,MAX(0.03,1.1277*X$15^(-0.7639))))</f>
        <v>0</v>
      </c>
      <c r="Y100" s="192">
        <f t="shared" ref="Y100" si="98">MAX(0,(Y98-(Y16*$C$41*Y97)-(Y16*Y93*Y97*Manure_runoff_factor*Y138*Y99))*0.44/2*IF(Y95=1,3,1)*IF(Y$15&lt;=10,0.2,MAX(0.03,1.1277*Y$15^(-0.7639))))</f>
        <v>0</v>
      </c>
      <c r="Z100" s="192">
        <f t="shared" ref="Z100" si="99">MAX(0,(Z98-(Z16*$C$41*Z97)-(Z16*Z93*Z97*Manure_runoff_factor*Z138*Z99))*0.44/2*IF(Z95=1,3,1)*IF(Z$15&lt;=10,0.2,MAX(0.03,1.1277*Z$15^(-0.7639))))</f>
        <v>0</v>
      </c>
      <c r="AA100" s="192">
        <f t="shared" ref="AA100" si="100">MAX(0,(AA98-(AA16*$C$41*AA97)-(AA16*AA93*AA97*Manure_runoff_factor*AA138*AA99))*0.44/2*IF(AA95=1,3,1)*IF(AA$15&lt;=10,0.2,MAX(0.03,1.1277*AA$15^(-0.7639))))</f>
        <v>0</v>
      </c>
      <c r="AB100" s="192">
        <f t="shared" ref="AB100" si="101">MAX(0,(AB98-(AB16*$C$41*AB97)-(AB16*AB93*AB97*Manure_runoff_factor*AB138*AB99))*0.44/2*IF(AB95=1,3,1)*IF(AB$15&lt;=10,0.2,MAX(0.03,1.1277*AB$15^(-0.7639))))</f>
        <v>0</v>
      </c>
      <c r="AC100" s="192">
        <f t="shared" ref="AC100" si="102">MAX(0,(AC98-(AC16*$C$41*AC97)-(AC16*AC93*AC97*Manure_runoff_factor*AC138*AC99))*0.44/2*IF(AC95=1,3,1)*IF(AC$15&lt;=10,0.2,MAX(0.03,1.1277*AC$15^(-0.7639))))</f>
        <v>0</v>
      </c>
      <c r="AD100" s="192">
        <f t="shared" ref="AD100" si="103">MAX(0,(AD98-(AD16*$C$41*AD97)-(AD16*AD93*AD97*Manure_runoff_factor*AD138*AD99))*0.44/2*IF(AD95=1,3,1)*IF(AD$15&lt;=10,0.2,MAX(0.03,1.1277*AD$15^(-0.7639))))</f>
        <v>0</v>
      </c>
      <c r="AE100" s="192">
        <f t="shared" ref="AE100" si="104">MAX(0,(AE98-(AE16*$C$41*AE97)-(AE16*AE93*AE97*Manure_runoff_factor*AE138*AE99))*0.44/2*IF(AE95=1,3,1)*IF(AE$15&lt;=10,0.2,MAX(0.03,1.1277*AE$15^(-0.7639))))</f>
        <v>0</v>
      </c>
      <c r="AF100" s="192">
        <f t="shared" ref="AF100" si="105">MAX(0,(AF98-(AF16*$C$41*AF97)-(AF16*AF93*AF97*Manure_runoff_factor*AF138*AF99))*0.44/2*IF(AF95=1,3,1)*IF(AF$15&lt;=10,0.2,MAX(0.03,1.1277*AF$15^(-0.7639))))</f>
        <v>0</v>
      </c>
      <c r="AG100" s="192">
        <f t="shared" ref="AG100" si="106">MAX(0,(AG98-(AG16*$C$41*AG97)-(AG16*AG93*AG97*Manure_runoff_factor*AG138*AG99))*0.44/2*IF(AG95=1,3,1)*IF(AG$15&lt;=10,0.2,MAX(0.03,1.1277*AG$15^(-0.7639))))</f>
        <v>0</v>
      </c>
      <c r="AH100" s="192">
        <f t="shared" ref="AH100" si="107">MAX(0,(AH98-(AH16*$C$41*AH97)-(AH16*AH93*AH97*Manure_runoff_factor*AH138*AH99))*0.44/2*IF(AH95=1,3,1)*IF(AH$15&lt;=10,0.2,MAX(0.03,1.1277*AH$15^(-0.7639))))</f>
        <v>0</v>
      </c>
      <c r="AI100" s="192">
        <f t="shared" ref="AI100" si="108">MAX(0,(AI98-(AI16*$C$41*AI97)-(AI16*AI93*AI97*Manure_runoff_factor*AI138*AI99))*0.44/2*IF(AI95=1,3,1)*IF(AI$15&lt;=10,0.2,MAX(0.03,1.1277*AI$15^(-0.7639))))</f>
        <v>0</v>
      </c>
      <c r="AJ100" s="192">
        <f t="shared" ref="AJ100" si="109">MAX(0,(AJ98-(AJ16*$C$41*AJ97)-(AJ16*AJ93*AJ97*Manure_runoff_factor*AJ138*AJ99))*0.44/2*IF(AJ95=1,3,1)*IF(AJ$15&lt;=10,0.2,MAX(0.03,1.1277*AJ$15^(-0.7639))))</f>
        <v>0</v>
      </c>
      <c r="AK100" s="192">
        <f t="shared" ref="AK100" si="110">MAX(0,(AK98-(AK16*$C$41*AK97)-(AK16*AK93*AK97*Manure_runoff_factor*AK138*AK99))*0.44/2*IF(AK95=1,3,1)*IF(AK$15&lt;=10,0.2,MAX(0.03,1.1277*AK$15^(-0.7639))))</f>
        <v>0</v>
      </c>
      <c r="AL100" s="192">
        <f t="shared" ref="AL100" si="111">MAX(0,(AL98-(AL16*$C$41*AL97)-(AL16*AL93*AL97*Manure_runoff_factor*AL138*AL99))*0.44/2*IF(AL95=1,3,1)*IF(AL$15&lt;=10,0.2,MAX(0.03,1.1277*AL$15^(-0.7639))))</f>
        <v>0</v>
      </c>
      <c r="AM100" s="192">
        <f t="shared" ref="AM100" si="112">MAX(0,(AM98-(AM16*$C$41*AM97)-(AM16*AM93*AM97*Manure_runoff_factor*AM138*AM99))*0.44/2*IF(AM95=1,3,1)*IF(AM$15&lt;=10,0.2,MAX(0.03,1.1277*AM$15^(-0.7639))))</f>
        <v>0</v>
      </c>
      <c r="AN100" s="192">
        <f t="shared" ref="AN100" si="113">MAX(0,(AN98-(AN16*$C$41*AN97)-(AN16*AN93*AN97*Manure_runoff_factor*AN138*AN99))*0.44/2*IF(AN95=1,3,1)*IF(AN$15&lt;=10,0.2,MAX(0.03,1.1277*AN$15^(-0.7639))))</f>
        <v>0</v>
      </c>
      <c r="AO100" s="192">
        <f t="shared" ref="AO100" si="114">MAX(0,(AO98-(AO16*$C$41*AO97)-(AO16*AO93*AO97*Manure_runoff_factor*AO138*AO99))*0.44/2*IF(AO95=1,3,1)*IF(AO$15&lt;=10,0.2,MAX(0.03,1.1277*AO$15^(-0.7639))))</f>
        <v>0</v>
      </c>
      <c r="AP100" s="192">
        <f t="shared" ref="AP100" si="115">MAX(0,(AP98-(AP16*$C$41*AP97)-(AP16*AP93*AP97*Manure_runoff_factor*AP138*AP99))*0.44/2*IF(AP95=1,3,1)*IF(AP$15&lt;=10,0.2,MAX(0.03,1.1277*AP$15^(-0.7639))))</f>
        <v>0</v>
      </c>
      <c r="AQ100" s="192">
        <f t="shared" ref="AQ100" si="116">MAX(0,(AQ98-(AQ16*$C$41*AQ97)-(AQ16*AQ93*AQ97*Manure_runoff_factor*AQ138*AQ99))*0.44/2*IF(AQ95=1,3,1)*IF(AQ$15&lt;=10,0.2,MAX(0.03,1.1277*AQ$15^(-0.7639))))</f>
        <v>0</v>
      </c>
      <c r="AR100" s="192">
        <f t="shared" ref="AR100" si="117">MAX(0,(AR98-(AR16*$C$41*AR97)-(AR16*AR93*AR97*Manure_runoff_factor*AR138*AR99))*0.44/2*IF(AR95=1,3,1)*IF(AR$15&lt;=10,0.2,MAX(0.03,1.1277*AR$15^(-0.7639))))</f>
        <v>0</v>
      </c>
      <c r="AS100" s="192">
        <f t="shared" ref="AS100" si="118">MAX(0,(AS98-(AS16*$C$41*AS97)-(AS16*AS93*AS97*Manure_runoff_factor*AS138*AS99))*0.44/2*IF(AS95=1,3,1)*IF(AS$15&lt;=10,0.2,MAX(0.03,1.1277*AS$15^(-0.7639))))</f>
        <v>0</v>
      </c>
      <c r="AT100" s="192">
        <f t="shared" ref="AT100" si="119">MAX(0,(AT98-(AT16*$C$41*AT97)-(AT16*AT93*AT97*Manure_runoff_factor*AT138*AT99))*0.44/2*IF(AT95=1,3,1)*IF(AT$15&lt;=10,0.2,MAX(0.03,1.1277*AT$15^(-0.7639))))</f>
        <v>0</v>
      </c>
      <c r="AU100" s="192">
        <f t="shared" ref="AU100" si="120">MAX(0,(AU98-(AU16*$C$41*AU97)-(AU16*AU93*AU97*Manure_runoff_factor*AU138*AU99))*0.44/2*IF(AU95=1,3,1)*IF(AU$15&lt;=10,0.2,MAX(0.03,1.1277*AU$15^(-0.7639))))</f>
        <v>0</v>
      </c>
      <c r="AV100" s="192">
        <f t="shared" ref="AV100" si="121">MAX(0,(AV98-(AV16*$C$41*AV97)-(AV16*AV93*AV97*Manure_runoff_factor*AV138*AV99))*0.44/2*IF(AV95=1,3,1)*IF(AV$15&lt;=10,0.2,MAX(0.03,1.1277*AV$15^(-0.7639))))</f>
        <v>0</v>
      </c>
      <c r="AW100" s="192">
        <f t="shared" ref="AW100" si="122">MAX(0,(AW98-(AW16*$C$41*AW97)-(AW16*AW93*AW97*Manure_runoff_factor*AW138*AW99))*0.44/2*IF(AW95=1,3,1)*IF(AW$15&lt;=10,0.2,MAX(0.03,1.1277*AW$15^(-0.7639))))</f>
        <v>0</v>
      </c>
      <c r="AX100" s="192">
        <f t="shared" ref="AX100" si="123">MAX(0,(AX98-(AX16*$C$41*AX97)-(AX16*AX93*AX97*Manure_runoff_factor*AX138*AX99))*0.44/2*IF(AX95=1,3,1)*IF(AX$15&lt;=10,0.2,MAX(0.03,1.1277*AX$15^(-0.7639))))</f>
        <v>0</v>
      </c>
      <c r="AY100" s="192">
        <f t="shared" ref="AY100" si="124">MAX(0,(AY98-(AY16*$C$41*AY97)-(AY16*AY93*AY97*Manure_runoff_factor*AY138*AY99))*0.44/2*IF(AY95=1,3,1)*IF(AY$15&lt;=10,0.2,MAX(0.03,1.1277*AY$15^(-0.7639))))</f>
        <v>0</v>
      </c>
      <c r="AZ100" s="192">
        <f t="shared" ref="AZ100" si="125">MAX(0,(AZ98-(AZ16*$C$41*AZ97)-(AZ16*AZ93*AZ97*Manure_runoff_factor*AZ138*AZ99))*0.44/2*IF(AZ95=1,3,1)*IF(AZ$15&lt;=10,0.2,MAX(0.03,1.1277*AZ$15^(-0.7639))))</f>
        <v>0</v>
      </c>
      <c r="BA100" s="192">
        <f t="shared" ref="BA100" si="126">MAX(0,(BA98-(BA16*$C$41*BA97)-(BA16*BA93*BA97*Manure_runoff_factor*BA138*BA99))*0.44/2*IF(BA95=1,3,1)*IF(BA$15&lt;=10,0.2,MAX(0.03,1.1277*BA$15^(-0.7639))))</f>
        <v>0</v>
      </c>
      <c r="BB100" s="192">
        <f t="shared" ref="BB100" si="127">MAX(0,(BB98-(BB16*$C$41*BB97)-(BB16*BB93*BB97*Manure_runoff_factor*BB138*BB99))*0.44/2*IF(BB95=1,3,1)*IF(BB$15&lt;=10,0.2,MAX(0.03,1.1277*BB$15^(-0.7639))))</f>
        <v>0</v>
      </c>
      <c r="BC100" s="192">
        <f t="shared" ref="BC100" si="128">MAX(0,(BC98-(BC16*$C$41*BC97)-(BC16*BC93*BC97*Manure_runoff_factor*BC138*BC99))*0.44/2*IF(BC95=1,3,1)*IF(BC$15&lt;=10,0.2,MAX(0.03,1.1277*BC$15^(-0.7639))))</f>
        <v>0</v>
      </c>
    </row>
    <row r="101" spans="1:55" s="67" customFormat="1" hidden="1" x14ac:dyDescent="0.25">
      <c r="A101" s="16"/>
      <c r="B101" s="117"/>
      <c r="C101" s="117"/>
      <c r="D101" s="117"/>
      <c r="E101" s="193" t="s">
        <v>556</v>
      </c>
      <c r="F101" s="194">
        <f t="shared" ref="F101" si="129">MAX(0,(F98-(F16*$C$41*F97)-(F16*F93*F97*Manure_runoff_factor*F138*F99))*0.44/2*IF(F95=1,7.5,1))</f>
        <v>0</v>
      </c>
      <c r="G101" s="194">
        <f t="shared" ref="G101:BC101" si="130">MAX(0,(G98-(G16*$C$41*G97)-(G16*G93*G97*Manure_runoff_factor*G138*G99))*0.44/2*IF(G95=1,7.5,1))</f>
        <v>0</v>
      </c>
      <c r="H101" s="194">
        <f t="shared" si="130"/>
        <v>0</v>
      </c>
      <c r="I101" s="194">
        <f t="shared" si="130"/>
        <v>0</v>
      </c>
      <c r="J101" s="194">
        <f t="shared" si="130"/>
        <v>0</v>
      </c>
      <c r="K101" s="194">
        <f t="shared" si="130"/>
        <v>0</v>
      </c>
      <c r="L101" s="194">
        <f t="shared" si="130"/>
        <v>0</v>
      </c>
      <c r="M101" s="194">
        <f t="shared" si="130"/>
        <v>0</v>
      </c>
      <c r="N101" s="194">
        <f t="shared" si="130"/>
        <v>0</v>
      </c>
      <c r="O101" s="194">
        <f t="shared" si="130"/>
        <v>0</v>
      </c>
      <c r="P101" s="194">
        <f t="shared" si="130"/>
        <v>0</v>
      </c>
      <c r="Q101" s="194">
        <f t="shared" si="130"/>
        <v>0</v>
      </c>
      <c r="R101" s="194">
        <f t="shared" si="130"/>
        <v>0</v>
      </c>
      <c r="S101" s="194">
        <f t="shared" si="130"/>
        <v>0</v>
      </c>
      <c r="T101" s="194">
        <f t="shared" si="130"/>
        <v>0</v>
      </c>
      <c r="U101" s="194">
        <f t="shared" si="130"/>
        <v>0</v>
      </c>
      <c r="V101" s="194">
        <f t="shared" si="130"/>
        <v>0</v>
      </c>
      <c r="W101" s="194">
        <f t="shared" si="130"/>
        <v>0</v>
      </c>
      <c r="X101" s="194">
        <f t="shared" si="130"/>
        <v>0</v>
      </c>
      <c r="Y101" s="194">
        <f t="shared" si="130"/>
        <v>0</v>
      </c>
      <c r="Z101" s="194">
        <f t="shared" si="130"/>
        <v>0</v>
      </c>
      <c r="AA101" s="194">
        <f t="shared" si="130"/>
        <v>0</v>
      </c>
      <c r="AB101" s="194">
        <f t="shared" si="130"/>
        <v>0</v>
      </c>
      <c r="AC101" s="194">
        <f t="shared" si="130"/>
        <v>0</v>
      </c>
      <c r="AD101" s="194">
        <f t="shared" si="130"/>
        <v>0</v>
      </c>
      <c r="AE101" s="194">
        <f t="shared" si="130"/>
        <v>0</v>
      </c>
      <c r="AF101" s="194">
        <f t="shared" si="130"/>
        <v>0</v>
      </c>
      <c r="AG101" s="194">
        <f t="shared" si="130"/>
        <v>0</v>
      </c>
      <c r="AH101" s="194">
        <f t="shared" si="130"/>
        <v>0</v>
      </c>
      <c r="AI101" s="194">
        <f t="shared" si="130"/>
        <v>0</v>
      </c>
      <c r="AJ101" s="194">
        <f t="shared" si="130"/>
        <v>0</v>
      </c>
      <c r="AK101" s="194">
        <f t="shared" si="130"/>
        <v>0</v>
      </c>
      <c r="AL101" s="194">
        <f t="shared" si="130"/>
        <v>0</v>
      </c>
      <c r="AM101" s="194">
        <f t="shared" si="130"/>
        <v>0</v>
      </c>
      <c r="AN101" s="194">
        <f t="shared" si="130"/>
        <v>0</v>
      </c>
      <c r="AO101" s="194">
        <f t="shared" si="130"/>
        <v>0</v>
      </c>
      <c r="AP101" s="194">
        <f t="shared" si="130"/>
        <v>0</v>
      </c>
      <c r="AQ101" s="194">
        <f t="shared" si="130"/>
        <v>0</v>
      </c>
      <c r="AR101" s="194">
        <f t="shared" si="130"/>
        <v>0</v>
      </c>
      <c r="AS101" s="194">
        <f t="shared" si="130"/>
        <v>0</v>
      </c>
      <c r="AT101" s="194">
        <f t="shared" si="130"/>
        <v>0</v>
      </c>
      <c r="AU101" s="194">
        <f t="shared" si="130"/>
        <v>0</v>
      </c>
      <c r="AV101" s="194">
        <f t="shared" si="130"/>
        <v>0</v>
      </c>
      <c r="AW101" s="194">
        <f t="shared" si="130"/>
        <v>0</v>
      </c>
      <c r="AX101" s="194">
        <f t="shared" si="130"/>
        <v>0</v>
      </c>
      <c r="AY101" s="194">
        <f t="shared" si="130"/>
        <v>0</v>
      </c>
      <c r="AZ101" s="194">
        <f t="shared" si="130"/>
        <v>0</v>
      </c>
      <c r="BA101" s="194">
        <f t="shared" si="130"/>
        <v>0</v>
      </c>
      <c r="BB101" s="194">
        <f t="shared" si="130"/>
        <v>0</v>
      </c>
      <c r="BC101" s="194">
        <f t="shared" si="130"/>
        <v>0</v>
      </c>
    </row>
    <row r="102" spans="1:55" s="67" customFormat="1" hidden="1" x14ac:dyDescent="0.25">
      <c r="A102" s="16"/>
      <c r="B102" s="117"/>
      <c r="C102" s="117"/>
      <c r="D102" s="117"/>
      <c r="E102" s="188" t="s">
        <v>634</v>
      </c>
      <c r="F102" s="189">
        <f t="shared" ref="F102" si="131">IF(F104&lt;=0.6,Manure_runoff_factor*GS_adjustment_factor,Manure_runoff_factor)</f>
        <v>0.02</v>
      </c>
      <c r="G102" s="189">
        <f t="shared" ref="G102:BC102" si="132">IF(G104&lt;=0.6,Manure_runoff_factor*GS_adjustment_factor,Manure_runoff_factor)</f>
        <v>0.02</v>
      </c>
      <c r="H102" s="189">
        <f t="shared" si="132"/>
        <v>0.02</v>
      </c>
      <c r="I102" s="189">
        <f t="shared" si="132"/>
        <v>0.02</v>
      </c>
      <c r="J102" s="189">
        <f t="shared" si="132"/>
        <v>0.02</v>
      </c>
      <c r="K102" s="189">
        <f t="shared" si="132"/>
        <v>0.02</v>
      </c>
      <c r="L102" s="189">
        <f t="shared" si="132"/>
        <v>0.02</v>
      </c>
      <c r="M102" s="189">
        <f t="shared" si="132"/>
        <v>0.02</v>
      </c>
      <c r="N102" s="189">
        <f t="shared" si="132"/>
        <v>0.02</v>
      </c>
      <c r="O102" s="189">
        <f t="shared" si="132"/>
        <v>0.02</v>
      </c>
      <c r="P102" s="189">
        <f t="shared" si="132"/>
        <v>0.02</v>
      </c>
      <c r="Q102" s="189">
        <f t="shared" si="132"/>
        <v>0.02</v>
      </c>
      <c r="R102" s="189">
        <f t="shared" si="132"/>
        <v>0.02</v>
      </c>
      <c r="S102" s="189">
        <f t="shared" si="132"/>
        <v>0.02</v>
      </c>
      <c r="T102" s="189">
        <f t="shared" si="132"/>
        <v>0.02</v>
      </c>
      <c r="U102" s="189">
        <f t="shared" si="132"/>
        <v>0.02</v>
      </c>
      <c r="V102" s="189">
        <f t="shared" si="132"/>
        <v>0.02</v>
      </c>
      <c r="W102" s="189">
        <f t="shared" si="132"/>
        <v>0.02</v>
      </c>
      <c r="X102" s="189">
        <f t="shared" si="132"/>
        <v>0.02</v>
      </c>
      <c r="Y102" s="189">
        <f t="shared" si="132"/>
        <v>0.02</v>
      </c>
      <c r="Z102" s="189">
        <f t="shared" si="132"/>
        <v>0.02</v>
      </c>
      <c r="AA102" s="189">
        <f t="shared" si="132"/>
        <v>0.02</v>
      </c>
      <c r="AB102" s="189">
        <f t="shared" si="132"/>
        <v>0.02</v>
      </c>
      <c r="AC102" s="189">
        <f t="shared" si="132"/>
        <v>0.02</v>
      </c>
      <c r="AD102" s="189">
        <f t="shared" si="132"/>
        <v>0.02</v>
      </c>
      <c r="AE102" s="189">
        <f t="shared" si="132"/>
        <v>0.02</v>
      </c>
      <c r="AF102" s="189">
        <f t="shared" si="132"/>
        <v>0.02</v>
      </c>
      <c r="AG102" s="189">
        <f t="shared" si="132"/>
        <v>0.02</v>
      </c>
      <c r="AH102" s="189">
        <f t="shared" si="132"/>
        <v>0.02</v>
      </c>
      <c r="AI102" s="189">
        <f t="shared" si="132"/>
        <v>0.02</v>
      </c>
      <c r="AJ102" s="189">
        <f t="shared" si="132"/>
        <v>0.02</v>
      </c>
      <c r="AK102" s="189">
        <f t="shared" si="132"/>
        <v>0.02</v>
      </c>
      <c r="AL102" s="189">
        <f t="shared" si="132"/>
        <v>0.02</v>
      </c>
      <c r="AM102" s="189">
        <f t="shared" si="132"/>
        <v>0.02</v>
      </c>
      <c r="AN102" s="189">
        <f t="shared" si="132"/>
        <v>0.02</v>
      </c>
      <c r="AO102" s="189">
        <f t="shared" si="132"/>
        <v>0.02</v>
      </c>
      <c r="AP102" s="189">
        <f t="shared" si="132"/>
        <v>0.02</v>
      </c>
      <c r="AQ102" s="189">
        <f t="shared" si="132"/>
        <v>0.02</v>
      </c>
      <c r="AR102" s="189">
        <f t="shared" si="132"/>
        <v>0.02</v>
      </c>
      <c r="AS102" s="189">
        <f t="shared" si="132"/>
        <v>0.02</v>
      </c>
      <c r="AT102" s="189">
        <f t="shared" si="132"/>
        <v>0.02</v>
      </c>
      <c r="AU102" s="189">
        <f t="shared" si="132"/>
        <v>0.02</v>
      </c>
      <c r="AV102" s="189">
        <f t="shared" si="132"/>
        <v>0.02</v>
      </c>
      <c r="AW102" s="189">
        <f t="shared" si="132"/>
        <v>0.02</v>
      </c>
      <c r="AX102" s="189">
        <f t="shared" si="132"/>
        <v>0.02</v>
      </c>
      <c r="AY102" s="189">
        <f t="shared" si="132"/>
        <v>0.02</v>
      </c>
      <c r="AZ102" s="189">
        <f t="shared" si="132"/>
        <v>0.02</v>
      </c>
      <c r="BA102" s="189">
        <f t="shared" si="132"/>
        <v>0.02</v>
      </c>
      <c r="BB102" s="189">
        <f t="shared" si="132"/>
        <v>0.02</v>
      </c>
      <c r="BC102" s="189">
        <f t="shared" si="132"/>
        <v>0.02</v>
      </c>
    </row>
    <row r="103" spans="1:55" s="67" customFormat="1" hidden="1" x14ac:dyDescent="0.25">
      <c r="A103" s="16"/>
      <c r="B103" s="130" t="s">
        <v>557</v>
      </c>
      <c r="C103" s="117"/>
      <c r="D103" s="117"/>
      <c r="E103" s="183" t="s">
        <v>558</v>
      </c>
      <c r="F103" s="131">
        <f t="shared" ref="F103:BC103" si="133">IF(F23=$B$70,F$90+(1-F$90)/2,F$90)</f>
        <v>1</v>
      </c>
      <c r="G103" s="131">
        <f t="shared" si="133"/>
        <v>1</v>
      </c>
      <c r="H103" s="131">
        <f t="shared" si="133"/>
        <v>1</v>
      </c>
      <c r="I103" s="131">
        <f t="shared" si="133"/>
        <v>1</v>
      </c>
      <c r="J103" s="131">
        <f t="shared" si="133"/>
        <v>1</v>
      </c>
      <c r="K103" s="131">
        <f t="shared" si="133"/>
        <v>1</v>
      </c>
      <c r="L103" s="131">
        <f t="shared" si="133"/>
        <v>1</v>
      </c>
      <c r="M103" s="131">
        <f t="shared" si="133"/>
        <v>1</v>
      </c>
      <c r="N103" s="131">
        <f t="shared" si="133"/>
        <v>1</v>
      </c>
      <c r="O103" s="131">
        <f t="shared" si="133"/>
        <v>1</v>
      </c>
      <c r="P103" s="131">
        <f t="shared" si="133"/>
        <v>1</v>
      </c>
      <c r="Q103" s="131">
        <f t="shared" si="133"/>
        <v>1</v>
      </c>
      <c r="R103" s="131">
        <f t="shared" si="133"/>
        <v>1</v>
      </c>
      <c r="S103" s="131">
        <f t="shared" si="133"/>
        <v>1</v>
      </c>
      <c r="T103" s="131">
        <f t="shared" si="133"/>
        <v>1</v>
      </c>
      <c r="U103" s="131">
        <f t="shared" si="133"/>
        <v>1</v>
      </c>
      <c r="V103" s="131">
        <f t="shared" si="133"/>
        <v>1</v>
      </c>
      <c r="W103" s="131">
        <f t="shared" si="133"/>
        <v>1</v>
      </c>
      <c r="X103" s="131">
        <f t="shared" si="133"/>
        <v>1</v>
      </c>
      <c r="Y103" s="131">
        <f t="shared" si="133"/>
        <v>1</v>
      </c>
      <c r="Z103" s="131">
        <f t="shared" si="133"/>
        <v>1</v>
      </c>
      <c r="AA103" s="131">
        <f t="shared" si="133"/>
        <v>1</v>
      </c>
      <c r="AB103" s="131">
        <f t="shared" si="133"/>
        <v>1</v>
      </c>
      <c r="AC103" s="131">
        <f t="shared" si="133"/>
        <v>1</v>
      </c>
      <c r="AD103" s="131">
        <f t="shared" si="133"/>
        <v>1</v>
      </c>
      <c r="AE103" s="131">
        <f t="shared" si="133"/>
        <v>1</v>
      </c>
      <c r="AF103" s="131">
        <f t="shared" si="133"/>
        <v>1</v>
      </c>
      <c r="AG103" s="131">
        <f t="shared" si="133"/>
        <v>1</v>
      </c>
      <c r="AH103" s="131">
        <f t="shared" si="133"/>
        <v>1</v>
      </c>
      <c r="AI103" s="131">
        <f t="shared" si="133"/>
        <v>1</v>
      </c>
      <c r="AJ103" s="131">
        <f t="shared" si="133"/>
        <v>1</v>
      </c>
      <c r="AK103" s="131">
        <f t="shared" si="133"/>
        <v>1</v>
      </c>
      <c r="AL103" s="131">
        <f t="shared" si="133"/>
        <v>1</v>
      </c>
      <c r="AM103" s="131">
        <f t="shared" si="133"/>
        <v>1</v>
      </c>
      <c r="AN103" s="131">
        <f t="shared" si="133"/>
        <v>1</v>
      </c>
      <c r="AO103" s="131">
        <f t="shared" si="133"/>
        <v>1</v>
      </c>
      <c r="AP103" s="131">
        <f t="shared" si="133"/>
        <v>1</v>
      </c>
      <c r="AQ103" s="131">
        <f t="shared" si="133"/>
        <v>1</v>
      </c>
      <c r="AR103" s="131">
        <f t="shared" si="133"/>
        <v>1</v>
      </c>
      <c r="AS103" s="131">
        <f t="shared" si="133"/>
        <v>1</v>
      </c>
      <c r="AT103" s="131">
        <f t="shared" si="133"/>
        <v>1</v>
      </c>
      <c r="AU103" s="131">
        <f t="shared" si="133"/>
        <v>1</v>
      </c>
      <c r="AV103" s="131">
        <f t="shared" si="133"/>
        <v>1</v>
      </c>
      <c r="AW103" s="131">
        <f t="shared" si="133"/>
        <v>1</v>
      </c>
      <c r="AX103" s="131">
        <f t="shared" si="133"/>
        <v>1</v>
      </c>
      <c r="AY103" s="131">
        <f t="shared" si="133"/>
        <v>1</v>
      </c>
      <c r="AZ103" s="131">
        <f t="shared" si="133"/>
        <v>1</v>
      </c>
      <c r="BA103" s="131">
        <f t="shared" si="133"/>
        <v>1</v>
      </c>
      <c r="BB103" s="131">
        <f t="shared" si="133"/>
        <v>1</v>
      </c>
      <c r="BC103" s="131">
        <f t="shared" si="133"/>
        <v>1</v>
      </c>
    </row>
    <row r="104" spans="1:55" s="67" customFormat="1" hidden="1" x14ac:dyDescent="0.25">
      <c r="A104" s="16"/>
      <c r="B104" s="117">
        <f>VLOOKUP(F22,B58:C63,2,0)</f>
        <v>0</v>
      </c>
      <c r="C104" s="117"/>
      <c r="D104" s="117"/>
      <c r="E104" s="183" t="s">
        <v>559</v>
      </c>
      <c r="F104" s="190">
        <f t="shared" ref="F104:BC104" si="134">INDEX($C$58:$C$63,MATCH(F22,Manure_timing,0))</f>
        <v>0</v>
      </c>
      <c r="G104" s="190">
        <f t="shared" si="134"/>
        <v>0</v>
      </c>
      <c r="H104" s="190">
        <f t="shared" si="134"/>
        <v>0</v>
      </c>
      <c r="I104" s="190">
        <f t="shared" si="134"/>
        <v>0</v>
      </c>
      <c r="J104" s="190">
        <f t="shared" si="134"/>
        <v>0</v>
      </c>
      <c r="K104" s="190">
        <f t="shared" si="134"/>
        <v>0</v>
      </c>
      <c r="L104" s="190">
        <f t="shared" si="134"/>
        <v>0</v>
      </c>
      <c r="M104" s="190">
        <f t="shared" si="134"/>
        <v>0</v>
      </c>
      <c r="N104" s="190">
        <f t="shared" si="134"/>
        <v>0</v>
      </c>
      <c r="O104" s="190">
        <f t="shared" si="134"/>
        <v>0</v>
      </c>
      <c r="P104" s="190">
        <f t="shared" si="134"/>
        <v>0</v>
      </c>
      <c r="Q104" s="190">
        <f t="shared" si="134"/>
        <v>0</v>
      </c>
      <c r="R104" s="190">
        <f t="shared" si="134"/>
        <v>0</v>
      </c>
      <c r="S104" s="190">
        <f t="shared" si="134"/>
        <v>0</v>
      </c>
      <c r="T104" s="190">
        <f t="shared" si="134"/>
        <v>0</v>
      </c>
      <c r="U104" s="190">
        <f t="shared" si="134"/>
        <v>0</v>
      </c>
      <c r="V104" s="190">
        <f t="shared" si="134"/>
        <v>0</v>
      </c>
      <c r="W104" s="190">
        <f t="shared" si="134"/>
        <v>0</v>
      </c>
      <c r="X104" s="190">
        <f t="shared" si="134"/>
        <v>0</v>
      </c>
      <c r="Y104" s="190">
        <f t="shared" si="134"/>
        <v>0</v>
      </c>
      <c r="Z104" s="190">
        <f t="shared" si="134"/>
        <v>0</v>
      </c>
      <c r="AA104" s="190">
        <f t="shared" si="134"/>
        <v>0</v>
      </c>
      <c r="AB104" s="190">
        <f t="shared" si="134"/>
        <v>0</v>
      </c>
      <c r="AC104" s="190">
        <f t="shared" si="134"/>
        <v>0</v>
      </c>
      <c r="AD104" s="190">
        <f t="shared" si="134"/>
        <v>0</v>
      </c>
      <c r="AE104" s="190">
        <f t="shared" si="134"/>
        <v>0</v>
      </c>
      <c r="AF104" s="190">
        <f t="shared" si="134"/>
        <v>0</v>
      </c>
      <c r="AG104" s="190">
        <f t="shared" si="134"/>
        <v>0</v>
      </c>
      <c r="AH104" s="190">
        <f t="shared" si="134"/>
        <v>0</v>
      </c>
      <c r="AI104" s="190">
        <f t="shared" si="134"/>
        <v>0</v>
      </c>
      <c r="AJ104" s="190">
        <f t="shared" si="134"/>
        <v>0</v>
      </c>
      <c r="AK104" s="190">
        <f t="shared" si="134"/>
        <v>0</v>
      </c>
      <c r="AL104" s="190">
        <f t="shared" si="134"/>
        <v>0</v>
      </c>
      <c r="AM104" s="190">
        <f t="shared" si="134"/>
        <v>0</v>
      </c>
      <c r="AN104" s="190">
        <f t="shared" si="134"/>
        <v>0</v>
      </c>
      <c r="AO104" s="190">
        <f t="shared" si="134"/>
        <v>0</v>
      </c>
      <c r="AP104" s="190">
        <f t="shared" si="134"/>
        <v>0</v>
      </c>
      <c r="AQ104" s="190">
        <f t="shared" si="134"/>
        <v>0</v>
      </c>
      <c r="AR104" s="190">
        <f t="shared" si="134"/>
        <v>0</v>
      </c>
      <c r="AS104" s="190">
        <f t="shared" si="134"/>
        <v>0</v>
      </c>
      <c r="AT104" s="190">
        <f t="shared" si="134"/>
        <v>0</v>
      </c>
      <c r="AU104" s="190">
        <f t="shared" si="134"/>
        <v>0</v>
      </c>
      <c r="AV104" s="190">
        <f t="shared" si="134"/>
        <v>0</v>
      </c>
      <c r="AW104" s="190">
        <f t="shared" si="134"/>
        <v>0</v>
      </c>
      <c r="AX104" s="190">
        <f t="shared" si="134"/>
        <v>0</v>
      </c>
      <c r="AY104" s="190">
        <f t="shared" si="134"/>
        <v>0</v>
      </c>
      <c r="AZ104" s="190">
        <f t="shared" si="134"/>
        <v>0</v>
      </c>
      <c r="BA104" s="190">
        <f t="shared" si="134"/>
        <v>0</v>
      </c>
      <c r="BB104" s="190">
        <f t="shared" si="134"/>
        <v>0</v>
      </c>
      <c r="BC104" s="190">
        <f t="shared" si="134"/>
        <v>0</v>
      </c>
    </row>
    <row r="105" spans="1:55" s="67" customFormat="1" hidden="1" x14ac:dyDescent="0.25">
      <c r="A105" s="16"/>
      <c r="B105" s="117"/>
      <c r="C105" s="117"/>
      <c r="D105" s="117"/>
      <c r="E105" s="183" t="s">
        <v>560</v>
      </c>
      <c r="F105" s="190">
        <f t="shared" ref="F105:BC105" si="135">INDEX($C$66:$C$71,MATCH(F23,$B$66:$B$71,0))</f>
        <v>0</v>
      </c>
      <c r="G105" s="190">
        <f t="shared" si="135"/>
        <v>0</v>
      </c>
      <c r="H105" s="190">
        <f t="shared" si="135"/>
        <v>0</v>
      </c>
      <c r="I105" s="190">
        <f t="shared" si="135"/>
        <v>0</v>
      </c>
      <c r="J105" s="190">
        <f t="shared" si="135"/>
        <v>0</v>
      </c>
      <c r="K105" s="190">
        <f t="shared" si="135"/>
        <v>0</v>
      </c>
      <c r="L105" s="190">
        <f t="shared" si="135"/>
        <v>0</v>
      </c>
      <c r="M105" s="190">
        <f t="shared" si="135"/>
        <v>0</v>
      </c>
      <c r="N105" s="190">
        <f t="shared" si="135"/>
        <v>0</v>
      </c>
      <c r="O105" s="190">
        <f t="shared" si="135"/>
        <v>0</v>
      </c>
      <c r="P105" s="190">
        <f t="shared" si="135"/>
        <v>0</v>
      </c>
      <c r="Q105" s="190">
        <f t="shared" si="135"/>
        <v>0</v>
      </c>
      <c r="R105" s="190">
        <f t="shared" si="135"/>
        <v>0</v>
      </c>
      <c r="S105" s="190">
        <f t="shared" si="135"/>
        <v>0</v>
      </c>
      <c r="T105" s="190">
        <f t="shared" si="135"/>
        <v>0</v>
      </c>
      <c r="U105" s="190">
        <f t="shared" si="135"/>
        <v>0</v>
      </c>
      <c r="V105" s="190">
        <f t="shared" si="135"/>
        <v>0</v>
      </c>
      <c r="W105" s="190">
        <f t="shared" si="135"/>
        <v>0</v>
      </c>
      <c r="X105" s="190">
        <f t="shared" si="135"/>
        <v>0</v>
      </c>
      <c r="Y105" s="190">
        <f t="shared" si="135"/>
        <v>0</v>
      </c>
      <c r="Z105" s="190">
        <f t="shared" si="135"/>
        <v>0</v>
      </c>
      <c r="AA105" s="190">
        <f t="shared" si="135"/>
        <v>0</v>
      </c>
      <c r="AB105" s="190">
        <f t="shared" si="135"/>
        <v>0</v>
      </c>
      <c r="AC105" s="190">
        <f t="shared" si="135"/>
        <v>0</v>
      </c>
      <c r="AD105" s="190">
        <f t="shared" si="135"/>
        <v>0</v>
      </c>
      <c r="AE105" s="190">
        <f t="shared" si="135"/>
        <v>0</v>
      </c>
      <c r="AF105" s="190">
        <f t="shared" si="135"/>
        <v>0</v>
      </c>
      <c r="AG105" s="190">
        <f t="shared" si="135"/>
        <v>0</v>
      </c>
      <c r="AH105" s="190">
        <f t="shared" si="135"/>
        <v>0</v>
      </c>
      <c r="AI105" s="190">
        <f t="shared" si="135"/>
        <v>0</v>
      </c>
      <c r="AJ105" s="190">
        <f t="shared" si="135"/>
        <v>0</v>
      </c>
      <c r="AK105" s="190">
        <f t="shared" si="135"/>
        <v>0</v>
      </c>
      <c r="AL105" s="190">
        <f t="shared" si="135"/>
        <v>0</v>
      </c>
      <c r="AM105" s="190">
        <f t="shared" si="135"/>
        <v>0</v>
      </c>
      <c r="AN105" s="190">
        <f t="shared" si="135"/>
        <v>0</v>
      </c>
      <c r="AO105" s="190">
        <f t="shared" si="135"/>
        <v>0</v>
      </c>
      <c r="AP105" s="190">
        <f t="shared" si="135"/>
        <v>0</v>
      </c>
      <c r="AQ105" s="190">
        <f t="shared" si="135"/>
        <v>0</v>
      </c>
      <c r="AR105" s="190">
        <f t="shared" si="135"/>
        <v>0</v>
      </c>
      <c r="AS105" s="190">
        <f t="shared" si="135"/>
        <v>0</v>
      </c>
      <c r="AT105" s="190">
        <f t="shared" si="135"/>
        <v>0</v>
      </c>
      <c r="AU105" s="190">
        <f t="shared" si="135"/>
        <v>0</v>
      </c>
      <c r="AV105" s="190">
        <f t="shared" si="135"/>
        <v>0</v>
      </c>
      <c r="AW105" s="190">
        <f t="shared" si="135"/>
        <v>0</v>
      </c>
      <c r="AX105" s="190">
        <f t="shared" si="135"/>
        <v>0</v>
      </c>
      <c r="AY105" s="190">
        <f t="shared" si="135"/>
        <v>0</v>
      </c>
      <c r="AZ105" s="190">
        <f t="shared" si="135"/>
        <v>0</v>
      </c>
      <c r="BA105" s="190">
        <f t="shared" si="135"/>
        <v>0</v>
      </c>
      <c r="BB105" s="190">
        <f t="shared" si="135"/>
        <v>0</v>
      </c>
      <c r="BC105" s="190">
        <f t="shared" si="135"/>
        <v>0</v>
      </c>
    </row>
    <row r="106" spans="1:55" s="67" customFormat="1" hidden="1" x14ac:dyDescent="0.25">
      <c r="A106" s="16"/>
      <c r="B106" s="117"/>
      <c r="C106" s="117"/>
      <c r="D106" s="117"/>
      <c r="E106" s="183" t="s">
        <v>561</v>
      </c>
      <c r="F106" s="190">
        <f t="shared" ref="F106:BC106" si="136">INDEX($C$74:$C$81,MATCH(F24,$B$74:$B$81,0))</f>
        <v>0</v>
      </c>
      <c r="G106" s="190">
        <f t="shared" si="136"/>
        <v>0</v>
      </c>
      <c r="H106" s="190">
        <f t="shared" si="136"/>
        <v>0</v>
      </c>
      <c r="I106" s="190">
        <f t="shared" si="136"/>
        <v>0</v>
      </c>
      <c r="J106" s="190">
        <f t="shared" si="136"/>
        <v>0</v>
      </c>
      <c r="K106" s="190">
        <f t="shared" si="136"/>
        <v>0</v>
      </c>
      <c r="L106" s="190">
        <f t="shared" si="136"/>
        <v>0</v>
      </c>
      <c r="M106" s="190">
        <f t="shared" si="136"/>
        <v>0</v>
      </c>
      <c r="N106" s="190">
        <f t="shared" si="136"/>
        <v>0</v>
      </c>
      <c r="O106" s="190">
        <f t="shared" si="136"/>
        <v>0</v>
      </c>
      <c r="P106" s="190">
        <f t="shared" si="136"/>
        <v>0</v>
      </c>
      <c r="Q106" s="190">
        <f t="shared" si="136"/>
        <v>0</v>
      </c>
      <c r="R106" s="190">
        <f t="shared" si="136"/>
        <v>0</v>
      </c>
      <c r="S106" s="190">
        <f t="shared" si="136"/>
        <v>0</v>
      </c>
      <c r="T106" s="190">
        <f t="shared" si="136"/>
        <v>0</v>
      </c>
      <c r="U106" s="190">
        <f t="shared" si="136"/>
        <v>0</v>
      </c>
      <c r="V106" s="190">
        <f t="shared" si="136"/>
        <v>0</v>
      </c>
      <c r="W106" s="190">
        <f t="shared" si="136"/>
        <v>0</v>
      </c>
      <c r="X106" s="190">
        <f t="shared" si="136"/>
        <v>0</v>
      </c>
      <c r="Y106" s="190">
        <f t="shared" si="136"/>
        <v>0</v>
      </c>
      <c r="Z106" s="190">
        <f t="shared" si="136"/>
        <v>0</v>
      </c>
      <c r="AA106" s="190">
        <f t="shared" si="136"/>
        <v>0</v>
      </c>
      <c r="AB106" s="190">
        <f t="shared" si="136"/>
        <v>0</v>
      </c>
      <c r="AC106" s="190">
        <f t="shared" si="136"/>
        <v>0</v>
      </c>
      <c r="AD106" s="190">
        <f t="shared" si="136"/>
        <v>0</v>
      </c>
      <c r="AE106" s="190">
        <f t="shared" si="136"/>
        <v>0</v>
      </c>
      <c r="AF106" s="190">
        <f t="shared" si="136"/>
        <v>0</v>
      </c>
      <c r="AG106" s="190">
        <f t="shared" si="136"/>
        <v>0</v>
      </c>
      <c r="AH106" s="190">
        <f t="shared" si="136"/>
        <v>0</v>
      </c>
      <c r="AI106" s="190">
        <f t="shared" si="136"/>
        <v>0</v>
      </c>
      <c r="AJ106" s="190">
        <f t="shared" si="136"/>
        <v>0</v>
      </c>
      <c r="AK106" s="190">
        <f t="shared" si="136"/>
        <v>0</v>
      </c>
      <c r="AL106" s="190">
        <f t="shared" si="136"/>
        <v>0</v>
      </c>
      <c r="AM106" s="190">
        <f t="shared" si="136"/>
        <v>0</v>
      </c>
      <c r="AN106" s="190">
        <f t="shared" si="136"/>
        <v>0</v>
      </c>
      <c r="AO106" s="190">
        <f t="shared" si="136"/>
        <v>0</v>
      </c>
      <c r="AP106" s="190">
        <f t="shared" si="136"/>
        <v>0</v>
      </c>
      <c r="AQ106" s="190">
        <f t="shared" si="136"/>
        <v>0</v>
      </c>
      <c r="AR106" s="190">
        <f t="shared" si="136"/>
        <v>0</v>
      </c>
      <c r="AS106" s="190">
        <f t="shared" si="136"/>
        <v>0</v>
      </c>
      <c r="AT106" s="190">
        <f t="shared" si="136"/>
        <v>0</v>
      </c>
      <c r="AU106" s="190">
        <f t="shared" si="136"/>
        <v>0</v>
      </c>
      <c r="AV106" s="190">
        <f t="shared" si="136"/>
        <v>0</v>
      </c>
      <c r="AW106" s="190">
        <f t="shared" si="136"/>
        <v>0</v>
      </c>
      <c r="AX106" s="190">
        <f t="shared" si="136"/>
        <v>0</v>
      </c>
      <c r="AY106" s="190">
        <f t="shared" si="136"/>
        <v>0</v>
      </c>
      <c r="AZ106" s="190">
        <f t="shared" si="136"/>
        <v>0</v>
      </c>
      <c r="BA106" s="190">
        <f t="shared" si="136"/>
        <v>0</v>
      </c>
      <c r="BB106" s="190">
        <f t="shared" si="136"/>
        <v>0</v>
      </c>
      <c r="BC106" s="190">
        <f t="shared" si="136"/>
        <v>0</v>
      </c>
    </row>
    <row r="107" spans="1:55" s="67" customFormat="1" hidden="1" x14ac:dyDescent="0.25">
      <c r="A107" s="16"/>
      <c r="B107" s="117"/>
      <c r="C107" s="117"/>
      <c r="D107" s="117"/>
      <c r="E107" s="183" t="s">
        <v>562</v>
      </c>
      <c r="F107" s="192">
        <f>IF(OR(F105=0,F106=0),0,IF(F105=1,F104,IF(F106=1,F104,F105+(F104-F105)*F106)))</f>
        <v>0</v>
      </c>
      <c r="G107" s="192">
        <f t="shared" ref="G107:BC107" si="137">IF(OR(G105=0,G106=0),0,IF(G105=1,G104,IF(G106=1,G104,G105+(G104-G105)*G106)))</f>
        <v>0</v>
      </c>
      <c r="H107" s="192">
        <f t="shared" si="137"/>
        <v>0</v>
      </c>
      <c r="I107" s="192">
        <f t="shared" si="137"/>
        <v>0</v>
      </c>
      <c r="J107" s="192">
        <f t="shared" si="137"/>
        <v>0</v>
      </c>
      <c r="K107" s="192">
        <f t="shared" si="137"/>
        <v>0</v>
      </c>
      <c r="L107" s="192">
        <f t="shared" si="137"/>
        <v>0</v>
      </c>
      <c r="M107" s="192">
        <f t="shared" si="137"/>
        <v>0</v>
      </c>
      <c r="N107" s="192">
        <f t="shared" si="137"/>
        <v>0</v>
      </c>
      <c r="O107" s="192">
        <f t="shared" si="137"/>
        <v>0</v>
      </c>
      <c r="P107" s="192">
        <f t="shared" si="137"/>
        <v>0</v>
      </c>
      <c r="Q107" s="192">
        <f t="shared" si="137"/>
        <v>0</v>
      </c>
      <c r="R107" s="192">
        <f t="shared" si="137"/>
        <v>0</v>
      </c>
      <c r="S107" s="192">
        <f t="shared" si="137"/>
        <v>0</v>
      </c>
      <c r="T107" s="192">
        <f t="shared" si="137"/>
        <v>0</v>
      </c>
      <c r="U107" s="192">
        <f t="shared" si="137"/>
        <v>0</v>
      </c>
      <c r="V107" s="192">
        <f t="shared" si="137"/>
        <v>0</v>
      </c>
      <c r="W107" s="192">
        <f t="shared" si="137"/>
        <v>0</v>
      </c>
      <c r="X107" s="192">
        <f t="shared" si="137"/>
        <v>0</v>
      </c>
      <c r="Y107" s="192">
        <f t="shared" si="137"/>
        <v>0</v>
      </c>
      <c r="Z107" s="192">
        <f t="shared" si="137"/>
        <v>0</v>
      </c>
      <c r="AA107" s="192">
        <f t="shared" si="137"/>
        <v>0</v>
      </c>
      <c r="AB107" s="192">
        <f t="shared" si="137"/>
        <v>0</v>
      </c>
      <c r="AC107" s="192">
        <f t="shared" si="137"/>
        <v>0</v>
      </c>
      <c r="AD107" s="192">
        <f t="shared" si="137"/>
        <v>0</v>
      </c>
      <c r="AE107" s="192">
        <f t="shared" si="137"/>
        <v>0</v>
      </c>
      <c r="AF107" s="192">
        <f t="shared" si="137"/>
        <v>0</v>
      </c>
      <c r="AG107" s="192">
        <f t="shared" si="137"/>
        <v>0</v>
      </c>
      <c r="AH107" s="192">
        <f t="shared" si="137"/>
        <v>0</v>
      </c>
      <c r="AI107" s="192">
        <f t="shared" si="137"/>
        <v>0</v>
      </c>
      <c r="AJ107" s="192">
        <f t="shared" si="137"/>
        <v>0</v>
      </c>
      <c r="AK107" s="192">
        <f t="shared" si="137"/>
        <v>0</v>
      </c>
      <c r="AL107" s="192">
        <f t="shared" si="137"/>
        <v>0</v>
      </c>
      <c r="AM107" s="192">
        <f t="shared" si="137"/>
        <v>0</v>
      </c>
      <c r="AN107" s="192">
        <f t="shared" si="137"/>
        <v>0</v>
      </c>
      <c r="AO107" s="192">
        <f t="shared" si="137"/>
        <v>0</v>
      </c>
      <c r="AP107" s="192">
        <f t="shared" si="137"/>
        <v>0</v>
      </c>
      <c r="AQ107" s="192">
        <f t="shared" si="137"/>
        <v>0</v>
      </c>
      <c r="AR107" s="192">
        <f t="shared" si="137"/>
        <v>0</v>
      </c>
      <c r="AS107" s="192">
        <f t="shared" si="137"/>
        <v>0</v>
      </c>
      <c r="AT107" s="192">
        <f t="shared" si="137"/>
        <v>0</v>
      </c>
      <c r="AU107" s="192">
        <f t="shared" si="137"/>
        <v>0</v>
      </c>
      <c r="AV107" s="192">
        <f t="shared" si="137"/>
        <v>0</v>
      </c>
      <c r="AW107" s="192">
        <f t="shared" si="137"/>
        <v>0</v>
      </c>
      <c r="AX107" s="192">
        <f t="shared" si="137"/>
        <v>0</v>
      </c>
      <c r="AY107" s="192">
        <f t="shared" si="137"/>
        <v>0</v>
      </c>
      <c r="AZ107" s="192">
        <f t="shared" si="137"/>
        <v>0</v>
      </c>
      <c r="BA107" s="192">
        <f t="shared" si="137"/>
        <v>0</v>
      </c>
      <c r="BB107" s="192">
        <f t="shared" si="137"/>
        <v>0</v>
      </c>
      <c r="BC107" s="192">
        <f t="shared" si="137"/>
        <v>0</v>
      </c>
    </row>
    <row r="108" spans="1:55" s="67" customFormat="1" hidden="1" x14ac:dyDescent="0.25">
      <c r="A108" s="16"/>
      <c r="B108" s="117"/>
      <c r="C108" s="117"/>
      <c r="D108" s="117"/>
      <c r="E108" s="183" t="s">
        <v>563</v>
      </c>
      <c r="F108" s="192">
        <f t="shared" ref="F108:BC108" si="138">MAX(0,F21-(F$91/2*F21/(IF(F$16+F$21+F$26+F$31=0,1,(F$16+F$21+F$26+F$31)))))</f>
        <v>0</v>
      </c>
      <c r="G108" s="192">
        <f t="shared" si="138"/>
        <v>0</v>
      </c>
      <c r="H108" s="192">
        <f t="shared" si="138"/>
        <v>0</v>
      </c>
      <c r="I108" s="192">
        <f t="shared" si="138"/>
        <v>0</v>
      </c>
      <c r="J108" s="192">
        <f t="shared" si="138"/>
        <v>0</v>
      </c>
      <c r="K108" s="192">
        <f t="shared" si="138"/>
        <v>0</v>
      </c>
      <c r="L108" s="192">
        <f t="shared" si="138"/>
        <v>0</v>
      </c>
      <c r="M108" s="192">
        <f t="shared" si="138"/>
        <v>0</v>
      </c>
      <c r="N108" s="192">
        <f t="shared" si="138"/>
        <v>0</v>
      </c>
      <c r="O108" s="192">
        <f t="shared" si="138"/>
        <v>0</v>
      </c>
      <c r="P108" s="192">
        <f t="shared" si="138"/>
        <v>0</v>
      </c>
      <c r="Q108" s="192">
        <f t="shared" si="138"/>
        <v>0</v>
      </c>
      <c r="R108" s="192">
        <f t="shared" si="138"/>
        <v>0</v>
      </c>
      <c r="S108" s="192">
        <f t="shared" si="138"/>
        <v>0</v>
      </c>
      <c r="T108" s="192">
        <f t="shared" si="138"/>
        <v>0</v>
      </c>
      <c r="U108" s="192">
        <f t="shared" si="138"/>
        <v>0</v>
      </c>
      <c r="V108" s="192">
        <f t="shared" si="138"/>
        <v>0</v>
      </c>
      <c r="W108" s="192">
        <f t="shared" si="138"/>
        <v>0</v>
      </c>
      <c r="X108" s="192">
        <f t="shared" si="138"/>
        <v>0</v>
      </c>
      <c r="Y108" s="192">
        <f t="shared" si="138"/>
        <v>0</v>
      </c>
      <c r="Z108" s="192">
        <f t="shared" si="138"/>
        <v>0</v>
      </c>
      <c r="AA108" s="192">
        <f t="shared" si="138"/>
        <v>0</v>
      </c>
      <c r="AB108" s="192">
        <f t="shared" si="138"/>
        <v>0</v>
      </c>
      <c r="AC108" s="192">
        <f t="shared" si="138"/>
        <v>0</v>
      </c>
      <c r="AD108" s="192">
        <f t="shared" si="138"/>
        <v>0</v>
      </c>
      <c r="AE108" s="192">
        <f t="shared" si="138"/>
        <v>0</v>
      </c>
      <c r="AF108" s="192">
        <f t="shared" si="138"/>
        <v>0</v>
      </c>
      <c r="AG108" s="192">
        <f t="shared" si="138"/>
        <v>0</v>
      </c>
      <c r="AH108" s="192">
        <f t="shared" si="138"/>
        <v>0</v>
      </c>
      <c r="AI108" s="192">
        <f t="shared" si="138"/>
        <v>0</v>
      </c>
      <c r="AJ108" s="192">
        <f t="shared" si="138"/>
        <v>0</v>
      </c>
      <c r="AK108" s="192">
        <f t="shared" si="138"/>
        <v>0</v>
      </c>
      <c r="AL108" s="192">
        <f t="shared" si="138"/>
        <v>0</v>
      </c>
      <c r="AM108" s="192">
        <f t="shared" si="138"/>
        <v>0</v>
      </c>
      <c r="AN108" s="192">
        <f t="shared" si="138"/>
        <v>0</v>
      </c>
      <c r="AO108" s="192">
        <f t="shared" si="138"/>
        <v>0</v>
      </c>
      <c r="AP108" s="192">
        <f t="shared" si="138"/>
        <v>0</v>
      </c>
      <c r="AQ108" s="192">
        <f t="shared" si="138"/>
        <v>0</v>
      </c>
      <c r="AR108" s="192">
        <f t="shared" si="138"/>
        <v>0</v>
      </c>
      <c r="AS108" s="192">
        <f t="shared" si="138"/>
        <v>0</v>
      </c>
      <c r="AT108" s="192">
        <f t="shared" si="138"/>
        <v>0</v>
      </c>
      <c r="AU108" s="192">
        <f t="shared" si="138"/>
        <v>0</v>
      </c>
      <c r="AV108" s="192">
        <f t="shared" si="138"/>
        <v>0</v>
      </c>
      <c r="AW108" s="192">
        <f t="shared" si="138"/>
        <v>0</v>
      </c>
      <c r="AX108" s="192">
        <f t="shared" si="138"/>
        <v>0</v>
      </c>
      <c r="AY108" s="192">
        <f t="shared" si="138"/>
        <v>0</v>
      </c>
      <c r="AZ108" s="192">
        <f t="shared" si="138"/>
        <v>0</v>
      </c>
      <c r="BA108" s="192">
        <f t="shared" si="138"/>
        <v>0</v>
      </c>
      <c r="BB108" s="192">
        <f t="shared" si="138"/>
        <v>0</v>
      </c>
      <c r="BC108" s="192">
        <f t="shared" si="138"/>
        <v>0</v>
      </c>
    </row>
    <row r="109" spans="1:55" s="325" customFormat="1" hidden="1" x14ac:dyDescent="0.25">
      <c r="A109" s="292"/>
      <c r="B109" s="221"/>
      <c r="C109" s="221"/>
      <c r="D109" s="221"/>
      <c r="E109" s="324" t="s">
        <v>805</v>
      </c>
      <c r="F109" s="326">
        <f t="shared" ref="F109:AK109" si="139">INDEX($C$251:$C$258, MATCH(F25,Manure_P_Availability_coefficients,), )</f>
        <v>1</v>
      </c>
      <c r="G109" s="326">
        <f t="shared" si="139"/>
        <v>1</v>
      </c>
      <c r="H109" s="326">
        <f t="shared" si="139"/>
        <v>1</v>
      </c>
      <c r="I109" s="326">
        <f t="shared" si="139"/>
        <v>1</v>
      </c>
      <c r="J109" s="326">
        <f t="shared" si="139"/>
        <v>1</v>
      </c>
      <c r="K109" s="326">
        <f t="shared" si="139"/>
        <v>1</v>
      </c>
      <c r="L109" s="326">
        <f t="shared" si="139"/>
        <v>1</v>
      </c>
      <c r="M109" s="326">
        <f t="shared" si="139"/>
        <v>1</v>
      </c>
      <c r="N109" s="326">
        <f t="shared" si="139"/>
        <v>1</v>
      </c>
      <c r="O109" s="326">
        <f t="shared" si="139"/>
        <v>1</v>
      </c>
      <c r="P109" s="326">
        <f t="shared" si="139"/>
        <v>1</v>
      </c>
      <c r="Q109" s="326">
        <f t="shared" si="139"/>
        <v>1</v>
      </c>
      <c r="R109" s="326">
        <f t="shared" si="139"/>
        <v>1</v>
      </c>
      <c r="S109" s="326">
        <f t="shared" si="139"/>
        <v>1</v>
      </c>
      <c r="T109" s="326">
        <f t="shared" si="139"/>
        <v>1</v>
      </c>
      <c r="U109" s="326">
        <f t="shared" si="139"/>
        <v>1</v>
      </c>
      <c r="V109" s="326">
        <f t="shared" si="139"/>
        <v>1</v>
      </c>
      <c r="W109" s="326">
        <f t="shared" si="139"/>
        <v>1</v>
      </c>
      <c r="X109" s="326">
        <f t="shared" si="139"/>
        <v>1</v>
      </c>
      <c r="Y109" s="326">
        <f t="shared" si="139"/>
        <v>1</v>
      </c>
      <c r="Z109" s="326">
        <f t="shared" si="139"/>
        <v>1</v>
      </c>
      <c r="AA109" s="326">
        <f t="shared" si="139"/>
        <v>1</v>
      </c>
      <c r="AB109" s="326">
        <f t="shared" si="139"/>
        <v>1</v>
      </c>
      <c r="AC109" s="326">
        <f t="shared" si="139"/>
        <v>1</v>
      </c>
      <c r="AD109" s="326">
        <f t="shared" si="139"/>
        <v>1</v>
      </c>
      <c r="AE109" s="326">
        <f t="shared" si="139"/>
        <v>1</v>
      </c>
      <c r="AF109" s="326">
        <f t="shared" si="139"/>
        <v>1</v>
      </c>
      <c r="AG109" s="326">
        <f t="shared" si="139"/>
        <v>1</v>
      </c>
      <c r="AH109" s="326">
        <f t="shared" si="139"/>
        <v>1</v>
      </c>
      <c r="AI109" s="326">
        <f t="shared" si="139"/>
        <v>1</v>
      </c>
      <c r="AJ109" s="326">
        <f t="shared" si="139"/>
        <v>1</v>
      </c>
      <c r="AK109" s="326">
        <f t="shared" si="139"/>
        <v>1</v>
      </c>
      <c r="AL109" s="326">
        <f t="shared" ref="AL109:BC109" si="140">INDEX($C$251:$C$258, MATCH(AL25,Manure_P_Availability_coefficients,), )</f>
        <v>1</v>
      </c>
      <c r="AM109" s="326">
        <f t="shared" si="140"/>
        <v>1</v>
      </c>
      <c r="AN109" s="326">
        <f t="shared" si="140"/>
        <v>1</v>
      </c>
      <c r="AO109" s="326">
        <f t="shared" si="140"/>
        <v>1</v>
      </c>
      <c r="AP109" s="326">
        <f t="shared" si="140"/>
        <v>1</v>
      </c>
      <c r="AQ109" s="326">
        <f t="shared" si="140"/>
        <v>1</v>
      </c>
      <c r="AR109" s="326">
        <f t="shared" si="140"/>
        <v>1</v>
      </c>
      <c r="AS109" s="326">
        <f t="shared" si="140"/>
        <v>1</v>
      </c>
      <c r="AT109" s="326">
        <f t="shared" si="140"/>
        <v>1</v>
      </c>
      <c r="AU109" s="326">
        <f t="shared" si="140"/>
        <v>1</v>
      </c>
      <c r="AV109" s="326">
        <f t="shared" si="140"/>
        <v>1</v>
      </c>
      <c r="AW109" s="326">
        <f t="shared" si="140"/>
        <v>1</v>
      </c>
      <c r="AX109" s="326">
        <f t="shared" si="140"/>
        <v>1</v>
      </c>
      <c r="AY109" s="326">
        <f t="shared" si="140"/>
        <v>1</v>
      </c>
      <c r="AZ109" s="326">
        <f t="shared" si="140"/>
        <v>1</v>
      </c>
      <c r="BA109" s="326">
        <f t="shared" si="140"/>
        <v>1</v>
      </c>
      <c r="BB109" s="326">
        <f t="shared" si="140"/>
        <v>1</v>
      </c>
      <c r="BC109" s="326">
        <f t="shared" si="140"/>
        <v>1</v>
      </c>
    </row>
    <row r="110" spans="1:55" s="67" customFormat="1" hidden="1" x14ac:dyDescent="0.25">
      <c r="A110" s="16"/>
      <c r="B110" s="117"/>
      <c r="C110" s="117"/>
      <c r="D110" s="117"/>
      <c r="E110" s="183" t="s">
        <v>564</v>
      </c>
      <c r="F110" s="192">
        <f t="shared" ref="F110" si="141">MAX(0,(F108-(F21*$C$41*F107)-(F21*F103*F107*Manure_runoff_factor*F138*F109))*0.44/2*IF(F105=1,3,1)*IF(F$15&lt;=10,0.2,MAX(0.03,1.1277*F$15^(-0.7639))))</f>
        <v>0</v>
      </c>
      <c r="G110" s="192">
        <f t="shared" ref="G110" si="142">MAX(0,(G108-(G21*$C$41*G107)-(G21*G103*G107*Manure_runoff_factor*G138*G109))*0.44/2*IF(G105=1,3,1)*IF(G$15&lt;=10,0.2,MAX(0.03,1.1277*G$15^(-0.7639))))</f>
        <v>0</v>
      </c>
      <c r="H110" s="192">
        <f t="shared" ref="H110" si="143">MAX(0,(H108-(H21*$C$41*H107)-(H21*H103*H107*Manure_runoff_factor*H138*H109))*0.44/2*IF(H105=1,3,1)*IF(H$15&lt;=10,0.2,MAX(0.03,1.1277*H$15^(-0.7639))))</f>
        <v>0</v>
      </c>
      <c r="I110" s="192">
        <f t="shared" ref="I110" si="144">MAX(0,(I108-(I21*$C$41*I107)-(I21*I103*I107*Manure_runoff_factor*I138*I109))*0.44/2*IF(I105=1,3,1)*IF(I$15&lt;=10,0.2,MAX(0.03,1.1277*I$15^(-0.7639))))</f>
        <v>0</v>
      </c>
      <c r="J110" s="192">
        <f t="shared" ref="J110" si="145">MAX(0,(J108-(J21*$C$41*J107)-(J21*J103*J107*Manure_runoff_factor*J138*J109))*0.44/2*IF(J105=1,3,1)*IF(J$15&lt;=10,0.2,MAX(0.03,1.1277*J$15^(-0.7639))))</f>
        <v>0</v>
      </c>
      <c r="K110" s="192">
        <f t="shared" ref="K110" si="146">MAX(0,(K108-(K21*$C$41*K107)-(K21*K103*K107*Manure_runoff_factor*K138*K109))*0.44/2*IF(K105=1,3,1)*IF(K$15&lt;=10,0.2,MAX(0.03,1.1277*K$15^(-0.7639))))</f>
        <v>0</v>
      </c>
      <c r="L110" s="192">
        <f t="shared" ref="L110" si="147">MAX(0,(L108-(L21*$C$41*L107)-(L21*L103*L107*Manure_runoff_factor*L138*L109))*0.44/2*IF(L105=1,3,1)*IF(L$15&lt;=10,0.2,MAX(0.03,1.1277*L$15^(-0.7639))))</f>
        <v>0</v>
      </c>
      <c r="M110" s="192">
        <f t="shared" ref="M110" si="148">MAX(0,(M108-(M21*$C$41*M107)-(M21*M103*M107*Manure_runoff_factor*M138*M109))*0.44/2*IF(M105=1,3,1)*IF(M$15&lt;=10,0.2,MAX(0.03,1.1277*M$15^(-0.7639))))</f>
        <v>0</v>
      </c>
      <c r="N110" s="192">
        <f t="shared" ref="N110" si="149">MAX(0,(N108-(N21*$C$41*N107)-(N21*N103*N107*Manure_runoff_factor*N138*N109))*0.44/2*IF(N105=1,3,1)*IF(N$15&lt;=10,0.2,MAX(0.03,1.1277*N$15^(-0.7639))))</f>
        <v>0</v>
      </c>
      <c r="O110" s="192">
        <f t="shared" ref="O110" si="150">MAX(0,(O108-(O21*$C$41*O107)-(O21*O103*O107*Manure_runoff_factor*O138*O109))*0.44/2*IF(O105=1,3,1)*IF(O$15&lt;=10,0.2,MAX(0.03,1.1277*O$15^(-0.7639))))</f>
        <v>0</v>
      </c>
      <c r="P110" s="192">
        <f t="shared" ref="P110" si="151">MAX(0,(P108-(P21*$C$41*P107)-(P21*P103*P107*Manure_runoff_factor*P138*P109))*0.44/2*IF(P105=1,3,1)*IF(P$15&lt;=10,0.2,MAX(0.03,1.1277*P$15^(-0.7639))))</f>
        <v>0</v>
      </c>
      <c r="Q110" s="192">
        <f t="shared" ref="Q110" si="152">MAX(0,(Q108-(Q21*$C$41*Q107)-(Q21*Q103*Q107*Manure_runoff_factor*Q138*Q109))*0.44/2*IF(Q105=1,3,1)*IF(Q$15&lt;=10,0.2,MAX(0.03,1.1277*Q$15^(-0.7639))))</f>
        <v>0</v>
      </c>
      <c r="R110" s="192">
        <f t="shared" ref="R110" si="153">MAX(0,(R108-(R21*$C$41*R107)-(R21*R103*R107*Manure_runoff_factor*R138*R109))*0.44/2*IF(R105=1,3,1)*IF(R$15&lt;=10,0.2,MAX(0.03,1.1277*R$15^(-0.7639))))</f>
        <v>0</v>
      </c>
      <c r="S110" s="192">
        <f t="shared" ref="S110" si="154">MAX(0,(S108-(S21*$C$41*S107)-(S21*S103*S107*Manure_runoff_factor*S138*S109))*0.44/2*IF(S105=1,3,1)*IF(S$15&lt;=10,0.2,MAX(0.03,1.1277*S$15^(-0.7639))))</f>
        <v>0</v>
      </c>
      <c r="T110" s="192">
        <f t="shared" ref="T110" si="155">MAX(0,(T108-(T21*$C$41*T107)-(T21*T103*T107*Manure_runoff_factor*T138*T109))*0.44/2*IF(T105=1,3,1)*IF(T$15&lt;=10,0.2,MAX(0.03,1.1277*T$15^(-0.7639))))</f>
        <v>0</v>
      </c>
      <c r="U110" s="192">
        <f t="shared" ref="U110" si="156">MAX(0,(U108-(U21*$C$41*U107)-(U21*U103*U107*Manure_runoff_factor*U138*U109))*0.44/2*IF(U105=1,3,1)*IF(U$15&lt;=10,0.2,MAX(0.03,1.1277*U$15^(-0.7639))))</f>
        <v>0</v>
      </c>
      <c r="V110" s="192">
        <f t="shared" ref="V110" si="157">MAX(0,(V108-(V21*$C$41*V107)-(V21*V103*V107*Manure_runoff_factor*V138*V109))*0.44/2*IF(V105=1,3,1)*IF(V$15&lt;=10,0.2,MAX(0.03,1.1277*V$15^(-0.7639))))</f>
        <v>0</v>
      </c>
      <c r="W110" s="192">
        <f t="shared" ref="W110" si="158">MAX(0,(W108-(W21*$C$41*W107)-(W21*W103*W107*Manure_runoff_factor*W138*W109))*0.44/2*IF(W105=1,3,1)*IF(W$15&lt;=10,0.2,MAX(0.03,1.1277*W$15^(-0.7639))))</f>
        <v>0</v>
      </c>
      <c r="X110" s="192">
        <f t="shared" ref="X110" si="159">MAX(0,(X108-(X21*$C$41*X107)-(X21*X103*X107*Manure_runoff_factor*X138*X109))*0.44/2*IF(X105=1,3,1)*IF(X$15&lt;=10,0.2,MAX(0.03,1.1277*X$15^(-0.7639))))</f>
        <v>0</v>
      </c>
      <c r="Y110" s="192">
        <f t="shared" ref="Y110" si="160">MAX(0,(Y108-(Y21*$C$41*Y107)-(Y21*Y103*Y107*Manure_runoff_factor*Y138*Y109))*0.44/2*IF(Y105=1,3,1)*IF(Y$15&lt;=10,0.2,MAX(0.03,1.1277*Y$15^(-0.7639))))</f>
        <v>0</v>
      </c>
      <c r="Z110" s="192">
        <f t="shared" ref="Z110" si="161">MAX(0,(Z108-(Z21*$C$41*Z107)-(Z21*Z103*Z107*Manure_runoff_factor*Z138*Z109))*0.44/2*IF(Z105=1,3,1)*IF(Z$15&lt;=10,0.2,MAX(0.03,1.1277*Z$15^(-0.7639))))</f>
        <v>0</v>
      </c>
      <c r="AA110" s="192">
        <f t="shared" ref="AA110" si="162">MAX(0,(AA108-(AA21*$C$41*AA107)-(AA21*AA103*AA107*Manure_runoff_factor*AA138*AA109))*0.44/2*IF(AA105=1,3,1)*IF(AA$15&lt;=10,0.2,MAX(0.03,1.1277*AA$15^(-0.7639))))</f>
        <v>0</v>
      </c>
      <c r="AB110" s="192">
        <f t="shared" ref="AB110" si="163">MAX(0,(AB108-(AB21*$C$41*AB107)-(AB21*AB103*AB107*Manure_runoff_factor*AB138*AB109))*0.44/2*IF(AB105=1,3,1)*IF(AB$15&lt;=10,0.2,MAX(0.03,1.1277*AB$15^(-0.7639))))</f>
        <v>0</v>
      </c>
      <c r="AC110" s="192">
        <f t="shared" ref="AC110" si="164">MAX(0,(AC108-(AC21*$C$41*AC107)-(AC21*AC103*AC107*Manure_runoff_factor*AC138*AC109))*0.44/2*IF(AC105=1,3,1)*IF(AC$15&lt;=10,0.2,MAX(0.03,1.1277*AC$15^(-0.7639))))</f>
        <v>0</v>
      </c>
      <c r="AD110" s="192">
        <f t="shared" ref="AD110" si="165">MAX(0,(AD108-(AD21*$C$41*AD107)-(AD21*AD103*AD107*Manure_runoff_factor*AD138*AD109))*0.44/2*IF(AD105=1,3,1)*IF(AD$15&lt;=10,0.2,MAX(0.03,1.1277*AD$15^(-0.7639))))</f>
        <v>0</v>
      </c>
      <c r="AE110" s="192">
        <f t="shared" ref="AE110" si="166">MAX(0,(AE108-(AE21*$C$41*AE107)-(AE21*AE103*AE107*Manure_runoff_factor*AE138*AE109))*0.44/2*IF(AE105=1,3,1)*IF(AE$15&lt;=10,0.2,MAX(0.03,1.1277*AE$15^(-0.7639))))</f>
        <v>0</v>
      </c>
      <c r="AF110" s="192">
        <f t="shared" ref="AF110" si="167">MAX(0,(AF108-(AF21*$C$41*AF107)-(AF21*AF103*AF107*Manure_runoff_factor*AF138*AF109))*0.44/2*IF(AF105=1,3,1)*IF(AF$15&lt;=10,0.2,MAX(0.03,1.1277*AF$15^(-0.7639))))</f>
        <v>0</v>
      </c>
      <c r="AG110" s="192">
        <f t="shared" ref="AG110" si="168">MAX(0,(AG108-(AG21*$C$41*AG107)-(AG21*AG103*AG107*Manure_runoff_factor*AG138*AG109))*0.44/2*IF(AG105=1,3,1)*IF(AG$15&lt;=10,0.2,MAX(0.03,1.1277*AG$15^(-0.7639))))</f>
        <v>0</v>
      </c>
      <c r="AH110" s="192">
        <f t="shared" ref="AH110" si="169">MAX(0,(AH108-(AH21*$C$41*AH107)-(AH21*AH103*AH107*Manure_runoff_factor*AH138*AH109))*0.44/2*IF(AH105=1,3,1)*IF(AH$15&lt;=10,0.2,MAX(0.03,1.1277*AH$15^(-0.7639))))</f>
        <v>0</v>
      </c>
      <c r="AI110" s="192">
        <f t="shared" ref="AI110" si="170">MAX(0,(AI108-(AI21*$C$41*AI107)-(AI21*AI103*AI107*Manure_runoff_factor*AI138*AI109))*0.44/2*IF(AI105=1,3,1)*IF(AI$15&lt;=10,0.2,MAX(0.03,1.1277*AI$15^(-0.7639))))</f>
        <v>0</v>
      </c>
      <c r="AJ110" s="192">
        <f t="shared" ref="AJ110" si="171">MAX(0,(AJ108-(AJ21*$C$41*AJ107)-(AJ21*AJ103*AJ107*Manure_runoff_factor*AJ138*AJ109))*0.44/2*IF(AJ105=1,3,1)*IF(AJ$15&lt;=10,0.2,MAX(0.03,1.1277*AJ$15^(-0.7639))))</f>
        <v>0</v>
      </c>
      <c r="AK110" s="192">
        <f t="shared" ref="AK110" si="172">MAX(0,(AK108-(AK21*$C$41*AK107)-(AK21*AK103*AK107*Manure_runoff_factor*AK138*AK109))*0.44/2*IF(AK105=1,3,1)*IF(AK$15&lt;=10,0.2,MAX(0.03,1.1277*AK$15^(-0.7639))))</f>
        <v>0</v>
      </c>
      <c r="AL110" s="192">
        <f t="shared" ref="AL110" si="173">MAX(0,(AL108-(AL21*$C$41*AL107)-(AL21*AL103*AL107*Manure_runoff_factor*AL138*AL109))*0.44/2*IF(AL105=1,3,1)*IF(AL$15&lt;=10,0.2,MAX(0.03,1.1277*AL$15^(-0.7639))))</f>
        <v>0</v>
      </c>
      <c r="AM110" s="192">
        <f t="shared" ref="AM110" si="174">MAX(0,(AM108-(AM21*$C$41*AM107)-(AM21*AM103*AM107*Manure_runoff_factor*AM138*AM109))*0.44/2*IF(AM105=1,3,1)*IF(AM$15&lt;=10,0.2,MAX(0.03,1.1277*AM$15^(-0.7639))))</f>
        <v>0</v>
      </c>
      <c r="AN110" s="192">
        <f t="shared" ref="AN110" si="175">MAX(0,(AN108-(AN21*$C$41*AN107)-(AN21*AN103*AN107*Manure_runoff_factor*AN138*AN109))*0.44/2*IF(AN105=1,3,1)*IF(AN$15&lt;=10,0.2,MAX(0.03,1.1277*AN$15^(-0.7639))))</f>
        <v>0</v>
      </c>
      <c r="AO110" s="192">
        <f t="shared" ref="AO110" si="176">MAX(0,(AO108-(AO21*$C$41*AO107)-(AO21*AO103*AO107*Manure_runoff_factor*AO138*AO109))*0.44/2*IF(AO105=1,3,1)*IF(AO$15&lt;=10,0.2,MAX(0.03,1.1277*AO$15^(-0.7639))))</f>
        <v>0</v>
      </c>
      <c r="AP110" s="192">
        <f t="shared" ref="AP110" si="177">MAX(0,(AP108-(AP21*$C$41*AP107)-(AP21*AP103*AP107*Manure_runoff_factor*AP138*AP109))*0.44/2*IF(AP105=1,3,1)*IF(AP$15&lt;=10,0.2,MAX(0.03,1.1277*AP$15^(-0.7639))))</f>
        <v>0</v>
      </c>
      <c r="AQ110" s="192">
        <f t="shared" ref="AQ110" si="178">MAX(0,(AQ108-(AQ21*$C$41*AQ107)-(AQ21*AQ103*AQ107*Manure_runoff_factor*AQ138*AQ109))*0.44/2*IF(AQ105=1,3,1)*IF(AQ$15&lt;=10,0.2,MAX(0.03,1.1277*AQ$15^(-0.7639))))</f>
        <v>0</v>
      </c>
      <c r="AR110" s="192">
        <f t="shared" ref="AR110" si="179">MAX(0,(AR108-(AR21*$C$41*AR107)-(AR21*AR103*AR107*Manure_runoff_factor*AR138*AR109))*0.44/2*IF(AR105=1,3,1)*IF(AR$15&lt;=10,0.2,MAX(0.03,1.1277*AR$15^(-0.7639))))</f>
        <v>0</v>
      </c>
      <c r="AS110" s="192">
        <f t="shared" ref="AS110" si="180">MAX(0,(AS108-(AS21*$C$41*AS107)-(AS21*AS103*AS107*Manure_runoff_factor*AS138*AS109))*0.44/2*IF(AS105=1,3,1)*IF(AS$15&lt;=10,0.2,MAX(0.03,1.1277*AS$15^(-0.7639))))</f>
        <v>0</v>
      </c>
      <c r="AT110" s="192">
        <f t="shared" ref="AT110" si="181">MAX(0,(AT108-(AT21*$C$41*AT107)-(AT21*AT103*AT107*Manure_runoff_factor*AT138*AT109))*0.44/2*IF(AT105=1,3,1)*IF(AT$15&lt;=10,0.2,MAX(0.03,1.1277*AT$15^(-0.7639))))</f>
        <v>0</v>
      </c>
      <c r="AU110" s="192">
        <f t="shared" ref="AU110" si="182">MAX(0,(AU108-(AU21*$C$41*AU107)-(AU21*AU103*AU107*Manure_runoff_factor*AU138*AU109))*0.44/2*IF(AU105=1,3,1)*IF(AU$15&lt;=10,0.2,MAX(0.03,1.1277*AU$15^(-0.7639))))</f>
        <v>0</v>
      </c>
      <c r="AV110" s="192">
        <f t="shared" ref="AV110" si="183">MAX(0,(AV108-(AV21*$C$41*AV107)-(AV21*AV103*AV107*Manure_runoff_factor*AV138*AV109))*0.44/2*IF(AV105=1,3,1)*IF(AV$15&lt;=10,0.2,MAX(0.03,1.1277*AV$15^(-0.7639))))</f>
        <v>0</v>
      </c>
      <c r="AW110" s="192">
        <f t="shared" ref="AW110" si="184">MAX(0,(AW108-(AW21*$C$41*AW107)-(AW21*AW103*AW107*Manure_runoff_factor*AW138*AW109))*0.44/2*IF(AW105=1,3,1)*IF(AW$15&lt;=10,0.2,MAX(0.03,1.1277*AW$15^(-0.7639))))</f>
        <v>0</v>
      </c>
      <c r="AX110" s="192">
        <f t="shared" ref="AX110" si="185">MAX(0,(AX108-(AX21*$C$41*AX107)-(AX21*AX103*AX107*Manure_runoff_factor*AX138*AX109))*0.44/2*IF(AX105=1,3,1)*IF(AX$15&lt;=10,0.2,MAX(0.03,1.1277*AX$15^(-0.7639))))</f>
        <v>0</v>
      </c>
      <c r="AY110" s="192">
        <f t="shared" ref="AY110" si="186">MAX(0,(AY108-(AY21*$C$41*AY107)-(AY21*AY103*AY107*Manure_runoff_factor*AY138*AY109))*0.44/2*IF(AY105=1,3,1)*IF(AY$15&lt;=10,0.2,MAX(0.03,1.1277*AY$15^(-0.7639))))</f>
        <v>0</v>
      </c>
      <c r="AZ110" s="192">
        <f t="shared" ref="AZ110" si="187">MAX(0,(AZ108-(AZ21*$C$41*AZ107)-(AZ21*AZ103*AZ107*Manure_runoff_factor*AZ138*AZ109))*0.44/2*IF(AZ105=1,3,1)*IF(AZ$15&lt;=10,0.2,MAX(0.03,1.1277*AZ$15^(-0.7639))))</f>
        <v>0</v>
      </c>
      <c r="BA110" s="192">
        <f t="shared" ref="BA110" si="188">MAX(0,(BA108-(BA21*$C$41*BA107)-(BA21*BA103*BA107*Manure_runoff_factor*BA138*BA109))*0.44/2*IF(BA105=1,3,1)*IF(BA$15&lt;=10,0.2,MAX(0.03,1.1277*BA$15^(-0.7639))))</f>
        <v>0</v>
      </c>
      <c r="BB110" s="192">
        <f t="shared" ref="BB110" si="189">MAX(0,(BB108-(BB21*$C$41*BB107)-(BB21*BB103*BB107*Manure_runoff_factor*BB138*BB109))*0.44/2*IF(BB105=1,3,1)*IF(BB$15&lt;=10,0.2,MAX(0.03,1.1277*BB$15^(-0.7639))))</f>
        <v>0</v>
      </c>
      <c r="BC110" s="192">
        <f t="shared" ref="BC110" si="190">MAX(0,(BC108-(BC21*$C$41*BC107)-(BC21*BC103*BC107*Manure_runoff_factor*BC138*BC109))*0.44/2*IF(BC105=1,3,1)*IF(BC$15&lt;=10,0.2,MAX(0.03,1.1277*BC$15^(-0.7639))))</f>
        <v>0</v>
      </c>
    </row>
    <row r="111" spans="1:55" s="67" customFormat="1" hidden="1" x14ac:dyDescent="0.25">
      <c r="A111" s="16"/>
      <c r="B111" s="117"/>
      <c r="C111" s="117"/>
      <c r="D111" s="117"/>
      <c r="E111" s="193" t="s">
        <v>565</v>
      </c>
      <c r="F111" s="194">
        <f t="shared" ref="F111" si="191">MAX(0,(F108-(F21*$C$41*F107)-(F21*F103*F107*Manure_runoff_factor*F138*F109))*0.44/2*IF(F105=1,7.5,1))</f>
        <v>0</v>
      </c>
      <c r="G111" s="194">
        <f t="shared" ref="G111:BC111" si="192">MAX(0,(G108-(G21*$C$41*G107)-(G21*G103*G107*Manure_runoff_factor*G138*G109))*0.44/2*IF(G105=1,7.5,1))</f>
        <v>0</v>
      </c>
      <c r="H111" s="194">
        <f t="shared" si="192"/>
        <v>0</v>
      </c>
      <c r="I111" s="194">
        <f t="shared" si="192"/>
        <v>0</v>
      </c>
      <c r="J111" s="194">
        <f t="shared" si="192"/>
        <v>0</v>
      </c>
      <c r="K111" s="194">
        <f t="shared" si="192"/>
        <v>0</v>
      </c>
      <c r="L111" s="194">
        <f t="shared" si="192"/>
        <v>0</v>
      </c>
      <c r="M111" s="194">
        <f t="shared" si="192"/>
        <v>0</v>
      </c>
      <c r="N111" s="194">
        <f t="shared" si="192"/>
        <v>0</v>
      </c>
      <c r="O111" s="194">
        <f t="shared" si="192"/>
        <v>0</v>
      </c>
      <c r="P111" s="194">
        <f t="shared" si="192"/>
        <v>0</v>
      </c>
      <c r="Q111" s="194">
        <f t="shared" si="192"/>
        <v>0</v>
      </c>
      <c r="R111" s="194">
        <f t="shared" si="192"/>
        <v>0</v>
      </c>
      <c r="S111" s="194">
        <f t="shared" si="192"/>
        <v>0</v>
      </c>
      <c r="T111" s="194">
        <f t="shared" si="192"/>
        <v>0</v>
      </c>
      <c r="U111" s="194">
        <f t="shared" si="192"/>
        <v>0</v>
      </c>
      <c r="V111" s="194">
        <f t="shared" si="192"/>
        <v>0</v>
      </c>
      <c r="W111" s="194">
        <f t="shared" si="192"/>
        <v>0</v>
      </c>
      <c r="X111" s="194">
        <f t="shared" si="192"/>
        <v>0</v>
      </c>
      <c r="Y111" s="194">
        <f t="shared" si="192"/>
        <v>0</v>
      </c>
      <c r="Z111" s="194">
        <f t="shared" si="192"/>
        <v>0</v>
      </c>
      <c r="AA111" s="194">
        <f t="shared" si="192"/>
        <v>0</v>
      </c>
      <c r="AB111" s="194">
        <f t="shared" si="192"/>
        <v>0</v>
      </c>
      <c r="AC111" s="194">
        <f t="shared" si="192"/>
        <v>0</v>
      </c>
      <c r="AD111" s="194">
        <f t="shared" si="192"/>
        <v>0</v>
      </c>
      <c r="AE111" s="194">
        <f t="shared" si="192"/>
        <v>0</v>
      </c>
      <c r="AF111" s="194">
        <f t="shared" si="192"/>
        <v>0</v>
      </c>
      <c r="AG111" s="194">
        <f t="shared" si="192"/>
        <v>0</v>
      </c>
      <c r="AH111" s="194">
        <f t="shared" si="192"/>
        <v>0</v>
      </c>
      <c r="AI111" s="194">
        <f t="shared" si="192"/>
        <v>0</v>
      </c>
      <c r="AJ111" s="194">
        <f t="shared" si="192"/>
        <v>0</v>
      </c>
      <c r="AK111" s="194">
        <f t="shared" si="192"/>
        <v>0</v>
      </c>
      <c r="AL111" s="194">
        <f t="shared" si="192"/>
        <v>0</v>
      </c>
      <c r="AM111" s="194">
        <f t="shared" si="192"/>
        <v>0</v>
      </c>
      <c r="AN111" s="194">
        <f t="shared" si="192"/>
        <v>0</v>
      </c>
      <c r="AO111" s="194">
        <f t="shared" si="192"/>
        <v>0</v>
      </c>
      <c r="AP111" s="194">
        <f t="shared" si="192"/>
        <v>0</v>
      </c>
      <c r="AQ111" s="194">
        <f t="shared" si="192"/>
        <v>0</v>
      </c>
      <c r="AR111" s="194">
        <f t="shared" si="192"/>
        <v>0</v>
      </c>
      <c r="AS111" s="194">
        <f t="shared" si="192"/>
        <v>0</v>
      </c>
      <c r="AT111" s="194">
        <f t="shared" si="192"/>
        <v>0</v>
      </c>
      <c r="AU111" s="194">
        <f t="shared" si="192"/>
        <v>0</v>
      </c>
      <c r="AV111" s="194">
        <f t="shared" si="192"/>
        <v>0</v>
      </c>
      <c r="AW111" s="194">
        <f t="shared" si="192"/>
        <v>0</v>
      </c>
      <c r="AX111" s="194">
        <f t="shared" si="192"/>
        <v>0</v>
      </c>
      <c r="AY111" s="194">
        <f t="shared" si="192"/>
        <v>0</v>
      </c>
      <c r="AZ111" s="194">
        <f t="shared" si="192"/>
        <v>0</v>
      </c>
      <c r="BA111" s="194">
        <f t="shared" si="192"/>
        <v>0</v>
      </c>
      <c r="BB111" s="194">
        <f t="shared" si="192"/>
        <v>0</v>
      </c>
      <c r="BC111" s="194">
        <f t="shared" si="192"/>
        <v>0</v>
      </c>
    </row>
    <row r="112" spans="1:55" s="67" customFormat="1" hidden="1" x14ac:dyDescent="0.25">
      <c r="A112" s="16"/>
      <c r="B112" s="117"/>
      <c r="C112" s="117"/>
      <c r="D112" s="117"/>
      <c r="E112" s="261" t="s">
        <v>710</v>
      </c>
      <c r="F112" s="189">
        <f t="shared" ref="F112" si="193">IF(F114&lt;=0.6,Manure_runoff_factor*GS_adjustment_factor,Manure_runoff_factor)</f>
        <v>0.02</v>
      </c>
      <c r="G112" s="189">
        <f t="shared" ref="G112:BC112" si="194">IF(G114&lt;=0.6,Manure_runoff_factor*GS_adjustment_factor,Manure_runoff_factor)</f>
        <v>0.02</v>
      </c>
      <c r="H112" s="189">
        <f t="shared" si="194"/>
        <v>0.02</v>
      </c>
      <c r="I112" s="189">
        <f t="shared" si="194"/>
        <v>0.02</v>
      </c>
      <c r="J112" s="189">
        <f t="shared" si="194"/>
        <v>0.02</v>
      </c>
      <c r="K112" s="189">
        <f t="shared" si="194"/>
        <v>0.02</v>
      </c>
      <c r="L112" s="189">
        <f t="shared" si="194"/>
        <v>0.02</v>
      </c>
      <c r="M112" s="189">
        <f t="shared" si="194"/>
        <v>0.02</v>
      </c>
      <c r="N112" s="189">
        <f t="shared" si="194"/>
        <v>0.02</v>
      </c>
      <c r="O112" s="189">
        <f t="shared" si="194"/>
        <v>0.02</v>
      </c>
      <c r="P112" s="189">
        <f t="shared" si="194"/>
        <v>0.02</v>
      </c>
      <c r="Q112" s="189">
        <f t="shared" si="194"/>
        <v>0.02</v>
      </c>
      <c r="R112" s="189">
        <f t="shared" si="194"/>
        <v>0.02</v>
      </c>
      <c r="S112" s="189">
        <f t="shared" si="194"/>
        <v>0.02</v>
      </c>
      <c r="T112" s="189">
        <f t="shared" si="194"/>
        <v>0.02</v>
      </c>
      <c r="U112" s="189">
        <f t="shared" si="194"/>
        <v>0.02</v>
      </c>
      <c r="V112" s="189">
        <f t="shared" si="194"/>
        <v>0.02</v>
      </c>
      <c r="W112" s="189">
        <f t="shared" si="194"/>
        <v>0.02</v>
      </c>
      <c r="X112" s="189">
        <f t="shared" si="194"/>
        <v>0.02</v>
      </c>
      <c r="Y112" s="189">
        <f t="shared" si="194"/>
        <v>0.02</v>
      </c>
      <c r="Z112" s="189">
        <f t="shared" si="194"/>
        <v>0.02</v>
      </c>
      <c r="AA112" s="189">
        <f t="shared" si="194"/>
        <v>0.02</v>
      </c>
      <c r="AB112" s="189">
        <f t="shared" si="194"/>
        <v>0.02</v>
      </c>
      <c r="AC112" s="189">
        <f t="shared" si="194"/>
        <v>0.02</v>
      </c>
      <c r="AD112" s="189">
        <f t="shared" si="194"/>
        <v>0.02</v>
      </c>
      <c r="AE112" s="189">
        <f t="shared" si="194"/>
        <v>0.02</v>
      </c>
      <c r="AF112" s="189">
        <f t="shared" si="194"/>
        <v>0.02</v>
      </c>
      <c r="AG112" s="189">
        <f t="shared" si="194"/>
        <v>0.02</v>
      </c>
      <c r="AH112" s="189">
        <f t="shared" si="194"/>
        <v>0.02</v>
      </c>
      <c r="AI112" s="189">
        <f t="shared" si="194"/>
        <v>0.02</v>
      </c>
      <c r="AJ112" s="189">
        <f t="shared" si="194"/>
        <v>0.02</v>
      </c>
      <c r="AK112" s="189">
        <f t="shared" si="194"/>
        <v>0.02</v>
      </c>
      <c r="AL112" s="189">
        <f t="shared" si="194"/>
        <v>0.02</v>
      </c>
      <c r="AM112" s="189">
        <f t="shared" si="194"/>
        <v>0.02</v>
      </c>
      <c r="AN112" s="189">
        <f t="shared" si="194"/>
        <v>0.02</v>
      </c>
      <c r="AO112" s="189">
        <f t="shared" si="194"/>
        <v>0.02</v>
      </c>
      <c r="AP112" s="189">
        <f t="shared" si="194"/>
        <v>0.02</v>
      </c>
      <c r="AQ112" s="189">
        <f t="shared" si="194"/>
        <v>0.02</v>
      </c>
      <c r="AR112" s="189">
        <f t="shared" si="194"/>
        <v>0.02</v>
      </c>
      <c r="AS112" s="189">
        <f t="shared" si="194"/>
        <v>0.02</v>
      </c>
      <c r="AT112" s="189">
        <f t="shared" si="194"/>
        <v>0.02</v>
      </c>
      <c r="AU112" s="189">
        <f t="shared" si="194"/>
        <v>0.02</v>
      </c>
      <c r="AV112" s="189">
        <f t="shared" si="194"/>
        <v>0.02</v>
      </c>
      <c r="AW112" s="189">
        <f t="shared" si="194"/>
        <v>0.02</v>
      </c>
      <c r="AX112" s="189">
        <f t="shared" si="194"/>
        <v>0.02</v>
      </c>
      <c r="AY112" s="189">
        <f t="shared" si="194"/>
        <v>0.02</v>
      </c>
      <c r="AZ112" s="189">
        <f t="shared" si="194"/>
        <v>0.02</v>
      </c>
      <c r="BA112" s="189">
        <f t="shared" si="194"/>
        <v>0.02</v>
      </c>
      <c r="BB112" s="189">
        <f t="shared" si="194"/>
        <v>0.02</v>
      </c>
      <c r="BC112" s="189">
        <f t="shared" si="194"/>
        <v>0.02</v>
      </c>
    </row>
    <row r="113" spans="1:55" s="67" customFormat="1" hidden="1" x14ac:dyDescent="0.25">
      <c r="A113" s="16"/>
      <c r="B113" s="117"/>
      <c r="C113" s="117"/>
      <c r="D113" s="117"/>
      <c r="E113" s="262" t="s">
        <v>711</v>
      </c>
      <c r="F113" s="131">
        <f t="shared" ref="F113:BC113" si="195">IF(F28=$B$70,F$90+(1-F$90)/2,F$90)</f>
        <v>1</v>
      </c>
      <c r="G113" s="131">
        <f t="shared" si="195"/>
        <v>1</v>
      </c>
      <c r="H113" s="131">
        <f t="shared" si="195"/>
        <v>1</v>
      </c>
      <c r="I113" s="131">
        <f t="shared" si="195"/>
        <v>1</v>
      </c>
      <c r="J113" s="131">
        <f t="shared" si="195"/>
        <v>1</v>
      </c>
      <c r="K113" s="131">
        <f t="shared" si="195"/>
        <v>1</v>
      </c>
      <c r="L113" s="131">
        <f t="shared" si="195"/>
        <v>1</v>
      </c>
      <c r="M113" s="131">
        <f t="shared" si="195"/>
        <v>1</v>
      </c>
      <c r="N113" s="131">
        <f t="shared" si="195"/>
        <v>1</v>
      </c>
      <c r="O113" s="131">
        <f t="shared" si="195"/>
        <v>1</v>
      </c>
      <c r="P113" s="131">
        <f t="shared" si="195"/>
        <v>1</v>
      </c>
      <c r="Q113" s="131">
        <f t="shared" si="195"/>
        <v>1</v>
      </c>
      <c r="R113" s="131">
        <f t="shared" si="195"/>
        <v>1</v>
      </c>
      <c r="S113" s="131">
        <f t="shared" si="195"/>
        <v>1</v>
      </c>
      <c r="T113" s="131">
        <f t="shared" si="195"/>
        <v>1</v>
      </c>
      <c r="U113" s="131">
        <f t="shared" si="195"/>
        <v>1</v>
      </c>
      <c r="V113" s="131">
        <f t="shared" si="195"/>
        <v>1</v>
      </c>
      <c r="W113" s="131">
        <f t="shared" si="195"/>
        <v>1</v>
      </c>
      <c r="X113" s="131">
        <f t="shared" si="195"/>
        <v>1</v>
      </c>
      <c r="Y113" s="131">
        <f t="shared" si="195"/>
        <v>1</v>
      </c>
      <c r="Z113" s="131">
        <f t="shared" si="195"/>
        <v>1</v>
      </c>
      <c r="AA113" s="131">
        <f t="shared" si="195"/>
        <v>1</v>
      </c>
      <c r="AB113" s="131">
        <f t="shared" si="195"/>
        <v>1</v>
      </c>
      <c r="AC113" s="131">
        <f t="shared" si="195"/>
        <v>1</v>
      </c>
      <c r="AD113" s="131">
        <f t="shared" si="195"/>
        <v>1</v>
      </c>
      <c r="AE113" s="131">
        <f t="shared" si="195"/>
        <v>1</v>
      </c>
      <c r="AF113" s="131">
        <f t="shared" si="195"/>
        <v>1</v>
      </c>
      <c r="AG113" s="131">
        <f t="shared" si="195"/>
        <v>1</v>
      </c>
      <c r="AH113" s="131">
        <f t="shared" si="195"/>
        <v>1</v>
      </c>
      <c r="AI113" s="131">
        <f t="shared" si="195"/>
        <v>1</v>
      </c>
      <c r="AJ113" s="131">
        <f t="shared" si="195"/>
        <v>1</v>
      </c>
      <c r="AK113" s="131">
        <f t="shared" si="195"/>
        <v>1</v>
      </c>
      <c r="AL113" s="131">
        <f t="shared" si="195"/>
        <v>1</v>
      </c>
      <c r="AM113" s="131">
        <f t="shared" si="195"/>
        <v>1</v>
      </c>
      <c r="AN113" s="131">
        <f t="shared" si="195"/>
        <v>1</v>
      </c>
      <c r="AO113" s="131">
        <f t="shared" si="195"/>
        <v>1</v>
      </c>
      <c r="AP113" s="131">
        <f t="shared" si="195"/>
        <v>1</v>
      </c>
      <c r="AQ113" s="131">
        <f t="shared" si="195"/>
        <v>1</v>
      </c>
      <c r="AR113" s="131">
        <f t="shared" si="195"/>
        <v>1</v>
      </c>
      <c r="AS113" s="131">
        <f t="shared" si="195"/>
        <v>1</v>
      </c>
      <c r="AT113" s="131">
        <f t="shared" si="195"/>
        <v>1</v>
      </c>
      <c r="AU113" s="131">
        <f t="shared" si="195"/>
        <v>1</v>
      </c>
      <c r="AV113" s="131">
        <f t="shared" si="195"/>
        <v>1</v>
      </c>
      <c r="AW113" s="131">
        <f t="shared" si="195"/>
        <v>1</v>
      </c>
      <c r="AX113" s="131">
        <f t="shared" si="195"/>
        <v>1</v>
      </c>
      <c r="AY113" s="131">
        <f t="shared" si="195"/>
        <v>1</v>
      </c>
      <c r="AZ113" s="131">
        <f t="shared" si="195"/>
        <v>1</v>
      </c>
      <c r="BA113" s="131">
        <f t="shared" si="195"/>
        <v>1</v>
      </c>
      <c r="BB113" s="131">
        <f t="shared" si="195"/>
        <v>1</v>
      </c>
      <c r="BC113" s="131">
        <f t="shared" si="195"/>
        <v>1</v>
      </c>
    </row>
    <row r="114" spans="1:55" s="67" customFormat="1" hidden="1" x14ac:dyDescent="0.25">
      <c r="A114" s="16"/>
      <c r="B114" s="117"/>
      <c r="C114" s="117"/>
      <c r="D114" s="117"/>
      <c r="E114" s="262" t="s">
        <v>712</v>
      </c>
      <c r="F114" s="190">
        <f t="shared" ref="F114:BC114" si="196">INDEX($C$58:$C$63,MATCH(F27,Manure_timing,0))</f>
        <v>0</v>
      </c>
      <c r="G114" s="190">
        <f t="shared" si="196"/>
        <v>0</v>
      </c>
      <c r="H114" s="190">
        <f t="shared" si="196"/>
        <v>0</v>
      </c>
      <c r="I114" s="190">
        <f t="shared" si="196"/>
        <v>0</v>
      </c>
      <c r="J114" s="190">
        <f t="shared" si="196"/>
        <v>0</v>
      </c>
      <c r="K114" s="190">
        <f t="shared" si="196"/>
        <v>0</v>
      </c>
      <c r="L114" s="190">
        <f t="shared" si="196"/>
        <v>0</v>
      </c>
      <c r="M114" s="190">
        <f t="shared" si="196"/>
        <v>0</v>
      </c>
      <c r="N114" s="190">
        <f t="shared" si="196"/>
        <v>0</v>
      </c>
      <c r="O114" s="190">
        <f t="shared" si="196"/>
        <v>0</v>
      </c>
      <c r="P114" s="190">
        <f t="shared" si="196"/>
        <v>0</v>
      </c>
      <c r="Q114" s="190">
        <f t="shared" si="196"/>
        <v>0</v>
      </c>
      <c r="R114" s="190">
        <f t="shared" si="196"/>
        <v>0</v>
      </c>
      <c r="S114" s="190">
        <f t="shared" si="196"/>
        <v>0</v>
      </c>
      <c r="T114" s="190">
        <f t="shared" si="196"/>
        <v>0</v>
      </c>
      <c r="U114" s="190">
        <f t="shared" si="196"/>
        <v>0</v>
      </c>
      <c r="V114" s="190">
        <f t="shared" si="196"/>
        <v>0</v>
      </c>
      <c r="W114" s="190">
        <f t="shared" si="196"/>
        <v>0</v>
      </c>
      <c r="X114" s="190">
        <f t="shared" si="196"/>
        <v>0</v>
      </c>
      <c r="Y114" s="190">
        <f t="shared" si="196"/>
        <v>0</v>
      </c>
      <c r="Z114" s="190">
        <f t="shared" si="196"/>
        <v>0</v>
      </c>
      <c r="AA114" s="190">
        <f t="shared" si="196"/>
        <v>0</v>
      </c>
      <c r="AB114" s="190">
        <f t="shared" si="196"/>
        <v>0</v>
      </c>
      <c r="AC114" s="190">
        <f t="shared" si="196"/>
        <v>0</v>
      </c>
      <c r="AD114" s="190">
        <f t="shared" si="196"/>
        <v>0</v>
      </c>
      <c r="AE114" s="190">
        <f t="shared" si="196"/>
        <v>0</v>
      </c>
      <c r="AF114" s="190">
        <f t="shared" si="196"/>
        <v>0</v>
      </c>
      <c r="AG114" s="190">
        <f t="shared" si="196"/>
        <v>0</v>
      </c>
      <c r="AH114" s="190">
        <f t="shared" si="196"/>
        <v>0</v>
      </c>
      <c r="AI114" s="190">
        <f t="shared" si="196"/>
        <v>0</v>
      </c>
      <c r="AJ114" s="190">
        <f t="shared" si="196"/>
        <v>0</v>
      </c>
      <c r="AK114" s="190">
        <f t="shared" si="196"/>
        <v>0</v>
      </c>
      <c r="AL114" s="190">
        <f t="shared" si="196"/>
        <v>0</v>
      </c>
      <c r="AM114" s="190">
        <f t="shared" si="196"/>
        <v>0</v>
      </c>
      <c r="AN114" s="190">
        <f t="shared" si="196"/>
        <v>0</v>
      </c>
      <c r="AO114" s="190">
        <f t="shared" si="196"/>
        <v>0</v>
      </c>
      <c r="AP114" s="190">
        <f t="shared" si="196"/>
        <v>0</v>
      </c>
      <c r="AQ114" s="190">
        <f t="shared" si="196"/>
        <v>0</v>
      </c>
      <c r="AR114" s="190">
        <f t="shared" si="196"/>
        <v>0</v>
      </c>
      <c r="AS114" s="190">
        <f t="shared" si="196"/>
        <v>0</v>
      </c>
      <c r="AT114" s="190">
        <f t="shared" si="196"/>
        <v>0</v>
      </c>
      <c r="AU114" s="190">
        <f t="shared" si="196"/>
        <v>0</v>
      </c>
      <c r="AV114" s="190">
        <f t="shared" si="196"/>
        <v>0</v>
      </c>
      <c r="AW114" s="190">
        <f t="shared" si="196"/>
        <v>0</v>
      </c>
      <c r="AX114" s="190">
        <f t="shared" si="196"/>
        <v>0</v>
      </c>
      <c r="AY114" s="190">
        <f t="shared" si="196"/>
        <v>0</v>
      </c>
      <c r="AZ114" s="190">
        <f t="shared" si="196"/>
        <v>0</v>
      </c>
      <c r="BA114" s="190">
        <f t="shared" si="196"/>
        <v>0</v>
      </c>
      <c r="BB114" s="190">
        <f t="shared" si="196"/>
        <v>0</v>
      </c>
      <c r="BC114" s="190">
        <f t="shared" si="196"/>
        <v>0</v>
      </c>
    </row>
    <row r="115" spans="1:55" s="67" customFormat="1" hidden="1" x14ac:dyDescent="0.25">
      <c r="A115" s="16"/>
      <c r="B115" s="117"/>
      <c r="C115" s="117"/>
      <c r="D115" s="117"/>
      <c r="E115" s="262" t="s">
        <v>713</v>
      </c>
      <c r="F115" s="190">
        <f t="shared" ref="F115:BC115" si="197">INDEX($C$66:$C$71,MATCH(F28,$B$66:$B$71,0))</f>
        <v>0</v>
      </c>
      <c r="G115" s="190">
        <f t="shared" si="197"/>
        <v>0</v>
      </c>
      <c r="H115" s="190">
        <f t="shared" si="197"/>
        <v>0</v>
      </c>
      <c r="I115" s="190">
        <f t="shared" si="197"/>
        <v>0</v>
      </c>
      <c r="J115" s="190">
        <f t="shared" si="197"/>
        <v>0</v>
      </c>
      <c r="K115" s="190">
        <f t="shared" si="197"/>
        <v>0</v>
      </c>
      <c r="L115" s="190">
        <f t="shared" si="197"/>
        <v>0</v>
      </c>
      <c r="M115" s="190">
        <f t="shared" si="197"/>
        <v>0</v>
      </c>
      <c r="N115" s="190">
        <f t="shared" si="197"/>
        <v>0</v>
      </c>
      <c r="O115" s="190">
        <f t="shared" si="197"/>
        <v>0</v>
      </c>
      <c r="P115" s="190">
        <f t="shared" si="197"/>
        <v>0</v>
      </c>
      <c r="Q115" s="190">
        <f t="shared" si="197"/>
        <v>0</v>
      </c>
      <c r="R115" s="190">
        <f t="shared" si="197"/>
        <v>0</v>
      </c>
      <c r="S115" s="190">
        <f t="shared" si="197"/>
        <v>0</v>
      </c>
      <c r="T115" s="190">
        <f t="shared" si="197"/>
        <v>0</v>
      </c>
      <c r="U115" s="190">
        <f t="shared" si="197"/>
        <v>0</v>
      </c>
      <c r="V115" s="190">
        <f t="shared" si="197"/>
        <v>0</v>
      </c>
      <c r="W115" s="190">
        <f t="shared" si="197"/>
        <v>0</v>
      </c>
      <c r="X115" s="190">
        <f t="shared" si="197"/>
        <v>0</v>
      </c>
      <c r="Y115" s="190">
        <f t="shared" si="197"/>
        <v>0</v>
      </c>
      <c r="Z115" s="190">
        <f t="shared" si="197"/>
        <v>0</v>
      </c>
      <c r="AA115" s="190">
        <f t="shared" si="197"/>
        <v>0</v>
      </c>
      <c r="AB115" s="190">
        <f t="shared" si="197"/>
        <v>0</v>
      </c>
      <c r="AC115" s="190">
        <f t="shared" si="197"/>
        <v>0</v>
      </c>
      <c r="AD115" s="190">
        <f t="shared" si="197"/>
        <v>0</v>
      </c>
      <c r="AE115" s="190">
        <f t="shared" si="197"/>
        <v>0</v>
      </c>
      <c r="AF115" s="190">
        <f t="shared" si="197"/>
        <v>0</v>
      </c>
      <c r="AG115" s="190">
        <f t="shared" si="197"/>
        <v>0</v>
      </c>
      <c r="AH115" s="190">
        <f t="shared" si="197"/>
        <v>0</v>
      </c>
      <c r="AI115" s="190">
        <f t="shared" si="197"/>
        <v>0</v>
      </c>
      <c r="AJ115" s="190">
        <f t="shared" si="197"/>
        <v>0</v>
      </c>
      <c r="AK115" s="190">
        <f t="shared" si="197"/>
        <v>0</v>
      </c>
      <c r="AL115" s="190">
        <f t="shared" si="197"/>
        <v>0</v>
      </c>
      <c r="AM115" s="190">
        <f t="shared" si="197"/>
        <v>0</v>
      </c>
      <c r="AN115" s="190">
        <f t="shared" si="197"/>
        <v>0</v>
      </c>
      <c r="AO115" s="190">
        <f t="shared" si="197"/>
        <v>0</v>
      </c>
      <c r="AP115" s="190">
        <f t="shared" si="197"/>
        <v>0</v>
      </c>
      <c r="AQ115" s="190">
        <f t="shared" si="197"/>
        <v>0</v>
      </c>
      <c r="AR115" s="190">
        <f t="shared" si="197"/>
        <v>0</v>
      </c>
      <c r="AS115" s="190">
        <f t="shared" si="197"/>
        <v>0</v>
      </c>
      <c r="AT115" s="190">
        <f t="shared" si="197"/>
        <v>0</v>
      </c>
      <c r="AU115" s="190">
        <f t="shared" si="197"/>
        <v>0</v>
      </c>
      <c r="AV115" s="190">
        <f t="shared" si="197"/>
        <v>0</v>
      </c>
      <c r="AW115" s="190">
        <f t="shared" si="197"/>
        <v>0</v>
      </c>
      <c r="AX115" s="190">
        <f t="shared" si="197"/>
        <v>0</v>
      </c>
      <c r="AY115" s="190">
        <f t="shared" si="197"/>
        <v>0</v>
      </c>
      <c r="AZ115" s="190">
        <f t="shared" si="197"/>
        <v>0</v>
      </c>
      <c r="BA115" s="190">
        <f t="shared" si="197"/>
        <v>0</v>
      </c>
      <c r="BB115" s="190">
        <f t="shared" si="197"/>
        <v>0</v>
      </c>
      <c r="BC115" s="190">
        <f t="shared" si="197"/>
        <v>0</v>
      </c>
    </row>
    <row r="116" spans="1:55" s="67" customFormat="1" hidden="1" x14ac:dyDescent="0.25">
      <c r="A116" s="16"/>
      <c r="B116" s="117"/>
      <c r="C116" s="117"/>
      <c r="D116" s="117"/>
      <c r="E116" s="262" t="s">
        <v>714</v>
      </c>
      <c r="F116" s="192">
        <f t="shared" ref="F116:BC116" si="198">INDEX($C$74:$C$81,MATCH(F29,$B$74:$B$81,0))</f>
        <v>0</v>
      </c>
      <c r="G116" s="192">
        <f t="shared" si="198"/>
        <v>0</v>
      </c>
      <c r="H116" s="192">
        <f t="shared" si="198"/>
        <v>0</v>
      </c>
      <c r="I116" s="192">
        <f t="shared" si="198"/>
        <v>0</v>
      </c>
      <c r="J116" s="192">
        <f t="shared" si="198"/>
        <v>0</v>
      </c>
      <c r="K116" s="192">
        <f t="shared" si="198"/>
        <v>0</v>
      </c>
      <c r="L116" s="192">
        <f t="shared" si="198"/>
        <v>0</v>
      </c>
      <c r="M116" s="192">
        <f t="shared" si="198"/>
        <v>0</v>
      </c>
      <c r="N116" s="192">
        <f t="shared" si="198"/>
        <v>0</v>
      </c>
      <c r="O116" s="192">
        <f t="shared" si="198"/>
        <v>0</v>
      </c>
      <c r="P116" s="192">
        <f t="shared" si="198"/>
        <v>0</v>
      </c>
      <c r="Q116" s="192">
        <f t="shared" si="198"/>
        <v>0</v>
      </c>
      <c r="R116" s="192">
        <f t="shared" si="198"/>
        <v>0</v>
      </c>
      <c r="S116" s="192">
        <f t="shared" si="198"/>
        <v>0</v>
      </c>
      <c r="T116" s="192">
        <f t="shared" si="198"/>
        <v>0</v>
      </c>
      <c r="U116" s="192">
        <f t="shared" si="198"/>
        <v>0</v>
      </c>
      <c r="V116" s="192">
        <f t="shared" si="198"/>
        <v>0</v>
      </c>
      <c r="W116" s="192">
        <f t="shared" si="198"/>
        <v>0</v>
      </c>
      <c r="X116" s="192">
        <f t="shared" si="198"/>
        <v>0</v>
      </c>
      <c r="Y116" s="192">
        <f t="shared" si="198"/>
        <v>0</v>
      </c>
      <c r="Z116" s="192">
        <f t="shared" si="198"/>
        <v>0</v>
      </c>
      <c r="AA116" s="192">
        <f t="shared" si="198"/>
        <v>0</v>
      </c>
      <c r="AB116" s="192">
        <f t="shared" si="198"/>
        <v>0</v>
      </c>
      <c r="AC116" s="192">
        <f t="shared" si="198"/>
        <v>0</v>
      </c>
      <c r="AD116" s="192">
        <f t="shared" si="198"/>
        <v>0</v>
      </c>
      <c r="AE116" s="192">
        <f t="shared" si="198"/>
        <v>0</v>
      </c>
      <c r="AF116" s="192">
        <f t="shared" si="198"/>
        <v>0</v>
      </c>
      <c r="AG116" s="192">
        <f t="shared" si="198"/>
        <v>0</v>
      </c>
      <c r="AH116" s="192">
        <f t="shared" si="198"/>
        <v>0</v>
      </c>
      <c r="AI116" s="192">
        <f t="shared" si="198"/>
        <v>0</v>
      </c>
      <c r="AJ116" s="192">
        <f t="shared" si="198"/>
        <v>0</v>
      </c>
      <c r="AK116" s="192">
        <f t="shared" si="198"/>
        <v>0</v>
      </c>
      <c r="AL116" s="192">
        <f t="shared" si="198"/>
        <v>0</v>
      </c>
      <c r="AM116" s="192">
        <f t="shared" si="198"/>
        <v>0</v>
      </c>
      <c r="AN116" s="192">
        <f t="shared" si="198"/>
        <v>0</v>
      </c>
      <c r="AO116" s="192">
        <f t="shared" si="198"/>
        <v>0</v>
      </c>
      <c r="AP116" s="192">
        <f t="shared" si="198"/>
        <v>0</v>
      </c>
      <c r="AQ116" s="192">
        <f t="shared" si="198"/>
        <v>0</v>
      </c>
      <c r="AR116" s="192">
        <f t="shared" si="198"/>
        <v>0</v>
      </c>
      <c r="AS116" s="192">
        <f t="shared" si="198"/>
        <v>0</v>
      </c>
      <c r="AT116" s="192">
        <f t="shared" si="198"/>
        <v>0</v>
      </c>
      <c r="AU116" s="192">
        <f t="shared" si="198"/>
        <v>0</v>
      </c>
      <c r="AV116" s="192">
        <f t="shared" si="198"/>
        <v>0</v>
      </c>
      <c r="AW116" s="192">
        <f t="shared" si="198"/>
        <v>0</v>
      </c>
      <c r="AX116" s="192">
        <f t="shared" si="198"/>
        <v>0</v>
      </c>
      <c r="AY116" s="192">
        <f t="shared" si="198"/>
        <v>0</v>
      </c>
      <c r="AZ116" s="192">
        <f t="shared" si="198"/>
        <v>0</v>
      </c>
      <c r="BA116" s="192">
        <f t="shared" si="198"/>
        <v>0</v>
      </c>
      <c r="BB116" s="192">
        <f t="shared" si="198"/>
        <v>0</v>
      </c>
      <c r="BC116" s="192">
        <f t="shared" si="198"/>
        <v>0</v>
      </c>
    </row>
    <row r="117" spans="1:55" s="67" customFormat="1" hidden="1" x14ac:dyDescent="0.25">
      <c r="A117" s="16"/>
      <c r="B117" s="117"/>
      <c r="C117" s="117"/>
      <c r="D117" s="117"/>
      <c r="E117" s="262" t="s">
        <v>715</v>
      </c>
      <c r="F117" s="192">
        <f>IF(OR(F115=0,F116=0),0,IF(F115=1,F114,IF(F116=1,F114,F115+(F114-F115)*F116)))</f>
        <v>0</v>
      </c>
      <c r="G117" s="192">
        <f t="shared" ref="G117:BC117" si="199">IF(OR(G115=0,G116=0),0,IF(G115=1,G114,IF(G116=1,G114,G115+(G114-G115)*G116)))</f>
        <v>0</v>
      </c>
      <c r="H117" s="192">
        <f t="shared" si="199"/>
        <v>0</v>
      </c>
      <c r="I117" s="192">
        <f t="shared" si="199"/>
        <v>0</v>
      </c>
      <c r="J117" s="192">
        <f t="shared" si="199"/>
        <v>0</v>
      </c>
      <c r="K117" s="192">
        <f t="shared" si="199"/>
        <v>0</v>
      </c>
      <c r="L117" s="192">
        <f t="shared" si="199"/>
        <v>0</v>
      </c>
      <c r="M117" s="192">
        <f t="shared" si="199"/>
        <v>0</v>
      </c>
      <c r="N117" s="192">
        <f t="shared" si="199"/>
        <v>0</v>
      </c>
      <c r="O117" s="192">
        <f t="shared" si="199"/>
        <v>0</v>
      </c>
      <c r="P117" s="192">
        <f t="shared" si="199"/>
        <v>0</v>
      </c>
      <c r="Q117" s="192">
        <f t="shared" si="199"/>
        <v>0</v>
      </c>
      <c r="R117" s="192">
        <f t="shared" si="199"/>
        <v>0</v>
      </c>
      <c r="S117" s="192">
        <f t="shared" si="199"/>
        <v>0</v>
      </c>
      <c r="T117" s="192">
        <f t="shared" si="199"/>
        <v>0</v>
      </c>
      <c r="U117" s="192">
        <f t="shared" si="199"/>
        <v>0</v>
      </c>
      <c r="V117" s="192">
        <f t="shared" si="199"/>
        <v>0</v>
      </c>
      <c r="W117" s="192">
        <f t="shared" si="199"/>
        <v>0</v>
      </c>
      <c r="X117" s="192">
        <f t="shared" si="199"/>
        <v>0</v>
      </c>
      <c r="Y117" s="192">
        <f t="shared" si="199"/>
        <v>0</v>
      </c>
      <c r="Z117" s="192">
        <f t="shared" si="199"/>
        <v>0</v>
      </c>
      <c r="AA117" s="192">
        <f t="shared" si="199"/>
        <v>0</v>
      </c>
      <c r="AB117" s="192">
        <f t="shared" si="199"/>
        <v>0</v>
      </c>
      <c r="AC117" s="192">
        <f t="shared" si="199"/>
        <v>0</v>
      </c>
      <c r="AD117" s="192">
        <f t="shared" si="199"/>
        <v>0</v>
      </c>
      <c r="AE117" s="192">
        <f t="shared" si="199"/>
        <v>0</v>
      </c>
      <c r="AF117" s="192">
        <f t="shared" si="199"/>
        <v>0</v>
      </c>
      <c r="AG117" s="192">
        <f t="shared" si="199"/>
        <v>0</v>
      </c>
      <c r="AH117" s="192">
        <f t="shared" si="199"/>
        <v>0</v>
      </c>
      <c r="AI117" s="192">
        <f t="shared" si="199"/>
        <v>0</v>
      </c>
      <c r="AJ117" s="192">
        <f t="shared" si="199"/>
        <v>0</v>
      </c>
      <c r="AK117" s="192">
        <f t="shared" si="199"/>
        <v>0</v>
      </c>
      <c r="AL117" s="192">
        <f t="shared" si="199"/>
        <v>0</v>
      </c>
      <c r="AM117" s="192">
        <f t="shared" si="199"/>
        <v>0</v>
      </c>
      <c r="AN117" s="192">
        <f t="shared" si="199"/>
        <v>0</v>
      </c>
      <c r="AO117" s="192">
        <f t="shared" si="199"/>
        <v>0</v>
      </c>
      <c r="AP117" s="192">
        <f t="shared" si="199"/>
        <v>0</v>
      </c>
      <c r="AQ117" s="192">
        <f t="shared" si="199"/>
        <v>0</v>
      </c>
      <c r="AR117" s="192">
        <f t="shared" si="199"/>
        <v>0</v>
      </c>
      <c r="AS117" s="192">
        <f t="shared" si="199"/>
        <v>0</v>
      </c>
      <c r="AT117" s="192">
        <f t="shared" si="199"/>
        <v>0</v>
      </c>
      <c r="AU117" s="192">
        <f t="shared" si="199"/>
        <v>0</v>
      </c>
      <c r="AV117" s="192">
        <f t="shared" si="199"/>
        <v>0</v>
      </c>
      <c r="AW117" s="192">
        <f t="shared" si="199"/>
        <v>0</v>
      </c>
      <c r="AX117" s="192">
        <f t="shared" si="199"/>
        <v>0</v>
      </c>
      <c r="AY117" s="192">
        <f t="shared" si="199"/>
        <v>0</v>
      </c>
      <c r="AZ117" s="192">
        <f t="shared" si="199"/>
        <v>0</v>
      </c>
      <c r="BA117" s="192">
        <f t="shared" si="199"/>
        <v>0</v>
      </c>
      <c r="BB117" s="192">
        <f t="shared" si="199"/>
        <v>0</v>
      </c>
      <c r="BC117" s="192">
        <f t="shared" si="199"/>
        <v>0</v>
      </c>
    </row>
    <row r="118" spans="1:55" s="67" customFormat="1" hidden="1" x14ac:dyDescent="0.25">
      <c r="A118" s="16"/>
      <c r="B118" s="117"/>
      <c r="C118" s="117"/>
      <c r="D118" s="117"/>
      <c r="E118" s="262" t="s">
        <v>716</v>
      </c>
      <c r="F118" s="192">
        <f t="shared" ref="F118:BC118" si="200">MAX(0,F26-(F$91/2*F26/(IF(F$16+F$21+F$26+F$31=0,1,(F$16+F$21+F$26+F$31)))))</f>
        <v>0</v>
      </c>
      <c r="G118" s="192">
        <f t="shared" si="200"/>
        <v>0</v>
      </c>
      <c r="H118" s="192">
        <f t="shared" si="200"/>
        <v>0</v>
      </c>
      <c r="I118" s="192">
        <f t="shared" si="200"/>
        <v>0</v>
      </c>
      <c r="J118" s="192">
        <f t="shared" si="200"/>
        <v>0</v>
      </c>
      <c r="K118" s="192">
        <f t="shared" si="200"/>
        <v>0</v>
      </c>
      <c r="L118" s="192">
        <f t="shared" si="200"/>
        <v>0</v>
      </c>
      <c r="M118" s="192">
        <f t="shared" si="200"/>
        <v>0</v>
      </c>
      <c r="N118" s="192">
        <f t="shared" si="200"/>
        <v>0</v>
      </c>
      <c r="O118" s="192">
        <f t="shared" si="200"/>
        <v>0</v>
      </c>
      <c r="P118" s="192">
        <f t="shared" si="200"/>
        <v>0</v>
      </c>
      <c r="Q118" s="192">
        <f t="shared" si="200"/>
        <v>0</v>
      </c>
      <c r="R118" s="192">
        <f t="shared" si="200"/>
        <v>0</v>
      </c>
      <c r="S118" s="192">
        <f t="shared" si="200"/>
        <v>0</v>
      </c>
      <c r="T118" s="192">
        <f t="shared" si="200"/>
        <v>0</v>
      </c>
      <c r="U118" s="192">
        <f t="shared" si="200"/>
        <v>0</v>
      </c>
      <c r="V118" s="192">
        <f t="shared" si="200"/>
        <v>0</v>
      </c>
      <c r="W118" s="192">
        <f t="shared" si="200"/>
        <v>0</v>
      </c>
      <c r="X118" s="192">
        <f t="shared" si="200"/>
        <v>0</v>
      </c>
      <c r="Y118" s="192">
        <f t="shared" si="200"/>
        <v>0</v>
      </c>
      <c r="Z118" s="192">
        <f t="shared" si="200"/>
        <v>0</v>
      </c>
      <c r="AA118" s="192">
        <f t="shared" si="200"/>
        <v>0</v>
      </c>
      <c r="AB118" s="192">
        <f t="shared" si="200"/>
        <v>0</v>
      </c>
      <c r="AC118" s="192">
        <f t="shared" si="200"/>
        <v>0</v>
      </c>
      <c r="AD118" s="192">
        <f t="shared" si="200"/>
        <v>0</v>
      </c>
      <c r="AE118" s="192">
        <f t="shared" si="200"/>
        <v>0</v>
      </c>
      <c r="AF118" s="192">
        <f t="shared" si="200"/>
        <v>0</v>
      </c>
      <c r="AG118" s="192">
        <f t="shared" si="200"/>
        <v>0</v>
      </c>
      <c r="AH118" s="192">
        <f t="shared" si="200"/>
        <v>0</v>
      </c>
      <c r="AI118" s="192">
        <f t="shared" si="200"/>
        <v>0</v>
      </c>
      <c r="AJ118" s="192">
        <f t="shared" si="200"/>
        <v>0</v>
      </c>
      <c r="AK118" s="192">
        <f t="shared" si="200"/>
        <v>0</v>
      </c>
      <c r="AL118" s="192">
        <f t="shared" si="200"/>
        <v>0</v>
      </c>
      <c r="AM118" s="192">
        <f t="shared" si="200"/>
        <v>0</v>
      </c>
      <c r="AN118" s="192">
        <f t="shared" si="200"/>
        <v>0</v>
      </c>
      <c r="AO118" s="192">
        <f t="shared" si="200"/>
        <v>0</v>
      </c>
      <c r="AP118" s="192">
        <f t="shared" si="200"/>
        <v>0</v>
      </c>
      <c r="AQ118" s="192">
        <f t="shared" si="200"/>
        <v>0</v>
      </c>
      <c r="AR118" s="192">
        <f t="shared" si="200"/>
        <v>0</v>
      </c>
      <c r="AS118" s="192">
        <f t="shared" si="200"/>
        <v>0</v>
      </c>
      <c r="AT118" s="192">
        <f t="shared" si="200"/>
        <v>0</v>
      </c>
      <c r="AU118" s="192">
        <f t="shared" si="200"/>
        <v>0</v>
      </c>
      <c r="AV118" s="192">
        <f t="shared" si="200"/>
        <v>0</v>
      </c>
      <c r="AW118" s="192">
        <f t="shared" si="200"/>
        <v>0</v>
      </c>
      <c r="AX118" s="192">
        <f t="shared" si="200"/>
        <v>0</v>
      </c>
      <c r="AY118" s="192">
        <f t="shared" si="200"/>
        <v>0</v>
      </c>
      <c r="AZ118" s="192">
        <f t="shared" si="200"/>
        <v>0</v>
      </c>
      <c r="BA118" s="192">
        <f t="shared" si="200"/>
        <v>0</v>
      </c>
      <c r="BB118" s="192">
        <f t="shared" si="200"/>
        <v>0</v>
      </c>
      <c r="BC118" s="192">
        <f t="shared" si="200"/>
        <v>0</v>
      </c>
    </row>
    <row r="119" spans="1:55" s="325" customFormat="1" hidden="1" x14ac:dyDescent="0.25">
      <c r="A119" s="292"/>
      <c r="B119" s="221"/>
      <c r="C119" s="221"/>
      <c r="D119" s="221"/>
      <c r="E119" s="324" t="s">
        <v>806</v>
      </c>
      <c r="F119" s="326">
        <f t="shared" ref="F119:AK119" si="201">INDEX($C$251:$C$258, MATCH(F30,Manure_P_Availability_coefficients,), )</f>
        <v>1</v>
      </c>
      <c r="G119" s="326">
        <f t="shared" si="201"/>
        <v>1</v>
      </c>
      <c r="H119" s="326">
        <f t="shared" si="201"/>
        <v>1</v>
      </c>
      <c r="I119" s="326">
        <f t="shared" si="201"/>
        <v>1</v>
      </c>
      <c r="J119" s="326">
        <f t="shared" si="201"/>
        <v>1</v>
      </c>
      <c r="K119" s="326">
        <f t="shared" si="201"/>
        <v>1</v>
      </c>
      <c r="L119" s="326">
        <f t="shared" si="201"/>
        <v>1</v>
      </c>
      <c r="M119" s="326">
        <f t="shared" si="201"/>
        <v>1</v>
      </c>
      <c r="N119" s="326">
        <f t="shared" si="201"/>
        <v>1</v>
      </c>
      <c r="O119" s="326">
        <f t="shared" si="201"/>
        <v>1</v>
      </c>
      <c r="P119" s="326">
        <f t="shared" si="201"/>
        <v>1</v>
      </c>
      <c r="Q119" s="326">
        <f t="shared" si="201"/>
        <v>1</v>
      </c>
      <c r="R119" s="326">
        <f t="shared" si="201"/>
        <v>1</v>
      </c>
      <c r="S119" s="326">
        <f t="shared" si="201"/>
        <v>1</v>
      </c>
      <c r="T119" s="326">
        <f t="shared" si="201"/>
        <v>1</v>
      </c>
      <c r="U119" s="326">
        <f t="shared" si="201"/>
        <v>1</v>
      </c>
      <c r="V119" s="326">
        <f t="shared" si="201"/>
        <v>1</v>
      </c>
      <c r="W119" s="326">
        <f t="shared" si="201"/>
        <v>1</v>
      </c>
      <c r="X119" s="326">
        <f t="shared" si="201"/>
        <v>1</v>
      </c>
      <c r="Y119" s="326">
        <f t="shared" si="201"/>
        <v>1</v>
      </c>
      <c r="Z119" s="326">
        <f t="shared" si="201"/>
        <v>1</v>
      </c>
      <c r="AA119" s="326">
        <f t="shared" si="201"/>
        <v>1</v>
      </c>
      <c r="AB119" s="326">
        <f t="shared" si="201"/>
        <v>1</v>
      </c>
      <c r="AC119" s="326">
        <f t="shared" si="201"/>
        <v>1</v>
      </c>
      <c r="AD119" s="326">
        <f t="shared" si="201"/>
        <v>1</v>
      </c>
      <c r="AE119" s="326">
        <f t="shared" si="201"/>
        <v>1</v>
      </c>
      <c r="AF119" s="326">
        <f t="shared" si="201"/>
        <v>1</v>
      </c>
      <c r="AG119" s="326">
        <f t="shared" si="201"/>
        <v>1</v>
      </c>
      <c r="AH119" s="326">
        <f t="shared" si="201"/>
        <v>1</v>
      </c>
      <c r="AI119" s="326">
        <f t="shared" si="201"/>
        <v>1</v>
      </c>
      <c r="AJ119" s="326">
        <f t="shared" si="201"/>
        <v>1</v>
      </c>
      <c r="AK119" s="326">
        <f t="shared" si="201"/>
        <v>1</v>
      </c>
      <c r="AL119" s="326">
        <f t="shared" ref="AL119:BC119" si="202">INDEX($C$251:$C$258, MATCH(AL30,Manure_P_Availability_coefficients,), )</f>
        <v>1</v>
      </c>
      <c r="AM119" s="326">
        <f t="shared" si="202"/>
        <v>1</v>
      </c>
      <c r="AN119" s="326">
        <f t="shared" si="202"/>
        <v>1</v>
      </c>
      <c r="AO119" s="326">
        <f t="shared" si="202"/>
        <v>1</v>
      </c>
      <c r="AP119" s="326">
        <f t="shared" si="202"/>
        <v>1</v>
      </c>
      <c r="AQ119" s="326">
        <f t="shared" si="202"/>
        <v>1</v>
      </c>
      <c r="AR119" s="326">
        <f t="shared" si="202"/>
        <v>1</v>
      </c>
      <c r="AS119" s="326">
        <f t="shared" si="202"/>
        <v>1</v>
      </c>
      <c r="AT119" s="326">
        <f t="shared" si="202"/>
        <v>1</v>
      </c>
      <c r="AU119" s="326">
        <f t="shared" si="202"/>
        <v>1</v>
      </c>
      <c r="AV119" s="326">
        <f t="shared" si="202"/>
        <v>1</v>
      </c>
      <c r="AW119" s="326">
        <f t="shared" si="202"/>
        <v>1</v>
      </c>
      <c r="AX119" s="326">
        <f t="shared" si="202"/>
        <v>1</v>
      </c>
      <c r="AY119" s="326">
        <f t="shared" si="202"/>
        <v>1</v>
      </c>
      <c r="AZ119" s="326">
        <f t="shared" si="202"/>
        <v>1</v>
      </c>
      <c r="BA119" s="326">
        <f t="shared" si="202"/>
        <v>1</v>
      </c>
      <c r="BB119" s="326">
        <f t="shared" si="202"/>
        <v>1</v>
      </c>
      <c r="BC119" s="326">
        <f t="shared" si="202"/>
        <v>1</v>
      </c>
    </row>
    <row r="120" spans="1:55" s="67" customFormat="1" hidden="1" x14ac:dyDescent="0.25">
      <c r="A120" s="16"/>
      <c r="B120" s="117"/>
      <c r="C120" s="117"/>
      <c r="D120" s="117"/>
      <c r="E120" s="262" t="s">
        <v>717</v>
      </c>
      <c r="F120" s="192">
        <f t="shared" ref="F120" si="203">MAX(0,(F118-(F26*$C$41*F117)-(F26*F113*F117*Manure_runoff_factor*F138*F119))*0.44/2*IF(F115=1,3,1)*IF(F$15&lt;=10,0.2,MAX(0.03,1.1277*F$15^(-0.7639))))</f>
        <v>0</v>
      </c>
      <c r="G120" s="192">
        <f t="shared" ref="G120" si="204">MAX(0,(G118-(G26*$C$41*G117)-(G26*G113*G117*Manure_runoff_factor*G138*G119))*0.44/2*IF(G115=1,3,1)*IF(G$15&lt;=10,0.2,MAX(0.03,1.1277*G$15^(-0.7639))))</f>
        <v>0</v>
      </c>
      <c r="H120" s="192">
        <f t="shared" ref="H120" si="205">MAX(0,(H118-(H26*$C$41*H117)-(H26*H113*H117*Manure_runoff_factor*H138*H119))*0.44/2*IF(H115=1,3,1)*IF(H$15&lt;=10,0.2,MAX(0.03,1.1277*H$15^(-0.7639))))</f>
        <v>0</v>
      </c>
      <c r="I120" s="192">
        <f t="shared" ref="I120" si="206">MAX(0,(I118-(I26*$C$41*I117)-(I26*I113*I117*Manure_runoff_factor*I138*I119))*0.44/2*IF(I115=1,3,1)*IF(I$15&lt;=10,0.2,MAX(0.03,1.1277*I$15^(-0.7639))))</f>
        <v>0</v>
      </c>
      <c r="J120" s="192">
        <f t="shared" ref="J120" si="207">MAX(0,(J118-(J26*$C$41*J117)-(J26*J113*J117*Manure_runoff_factor*J138*J119))*0.44/2*IF(J115=1,3,1)*IF(J$15&lt;=10,0.2,MAX(0.03,1.1277*J$15^(-0.7639))))</f>
        <v>0</v>
      </c>
      <c r="K120" s="192">
        <f t="shared" ref="K120" si="208">MAX(0,(K118-(K26*$C$41*K117)-(K26*K113*K117*Manure_runoff_factor*K138*K119))*0.44/2*IF(K115=1,3,1)*IF(K$15&lt;=10,0.2,MAX(0.03,1.1277*K$15^(-0.7639))))</f>
        <v>0</v>
      </c>
      <c r="L120" s="192">
        <f t="shared" ref="L120" si="209">MAX(0,(L118-(L26*$C$41*L117)-(L26*L113*L117*Manure_runoff_factor*L138*L119))*0.44/2*IF(L115=1,3,1)*IF(L$15&lt;=10,0.2,MAX(0.03,1.1277*L$15^(-0.7639))))</f>
        <v>0</v>
      </c>
      <c r="M120" s="192">
        <f t="shared" ref="M120" si="210">MAX(0,(M118-(M26*$C$41*M117)-(M26*M113*M117*Manure_runoff_factor*M138*M119))*0.44/2*IF(M115=1,3,1)*IF(M$15&lt;=10,0.2,MAX(0.03,1.1277*M$15^(-0.7639))))</f>
        <v>0</v>
      </c>
      <c r="N120" s="192">
        <f t="shared" ref="N120" si="211">MAX(0,(N118-(N26*$C$41*N117)-(N26*N113*N117*Manure_runoff_factor*N138*N119))*0.44/2*IF(N115=1,3,1)*IF(N$15&lt;=10,0.2,MAX(0.03,1.1277*N$15^(-0.7639))))</f>
        <v>0</v>
      </c>
      <c r="O120" s="192">
        <f t="shared" ref="O120" si="212">MAX(0,(O118-(O26*$C$41*O117)-(O26*O113*O117*Manure_runoff_factor*O138*O119))*0.44/2*IF(O115=1,3,1)*IF(O$15&lt;=10,0.2,MAX(0.03,1.1277*O$15^(-0.7639))))</f>
        <v>0</v>
      </c>
      <c r="P120" s="192">
        <f t="shared" ref="P120" si="213">MAX(0,(P118-(P26*$C$41*P117)-(P26*P113*P117*Manure_runoff_factor*P138*P119))*0.44/2*IF(P115=1,3,1)*IF(P$15&lt;=10,0.2,MAX(0.03,1.1277*P$15^(-0.7639))))</f>
        <v>0</v>
      </c>
      <c r="Q120" s="192">
        <f t="shared" ref="Q120" si="214">MAX(0,(Q118-(Q26*$C$41*Q117)-(Q26*Q113*Q117*Manure_runoff_factor*Q138*Q119))*0.44/2*IF(Q115=1,3,1)*IF(Q$15&lt;=10,0.2,MAX(0.03,1.1277*Q$15^(-0.7639))))</f>
        <v>0</v>
      </c>
      <c r="R120" s="192">
        <f t="shared" ref="R120" si="215">MAX(0,(R118-(R26*$C$41*R117)-(R26*R113*R117*Manure_runoff_factor*R138*R119))*0.44/2*IF(R115=1,3,1)*IF(R$15&lt;=10,0.2,MAX(0.03,1.1277*R$15^(-0.7639))))</f>
        <v>0</v>
      </c>
      <c r="S120" s="192">
        <f t="shared" ref="S120" si="216">MAX(0,(S118-(S26*$C$41*S117)-(S26*S113*S117*Manure_runoff_factor*S138*S119))*0.44/2*IF(S115=1,3,1)*IF(S$15&lt;=10,0.2,MAX(0.03,1.1277*S$15^(-0.7639))))</f>
        <v>0</v>
      </c>
      <c r="T120" s="192">
        <f t="shared" ref="T120" si="217">MAX(0,(T118-(T26*$C$41*T117)-(T26*T113*T117*Manure_runoff_factor*T138*T119))*0.44/2*IF(T115=1,3,1)*IF(T$15&lt;=10,0.2,MAX(0.03,1.1277*T$15^(-0.7639))))</f>
        <v>0</v>
      </c>
      <c r="U120" s="192">
        <f t="shared" ref="U120" si="218">MAX(0,(U118-(U26*$C$41*U117)-(U26*U113*U117*Manure_runoff_factor*U138*U119))*0.44/2*IF(U115=1,3,1)*IF(U$15&lt;=10,0.2,MAX(0.03,1.1277*U$15^(-0.7639))))</f>
        <v>0</v>
      </c>
      <c r="V120" s="192">
        <f t="shared" ref="V120" si="219">MAX(0,(V118-(V26*$C$41*V117)-(V26*V113*V117*Manure_runoff_factor*V138*V119))*0.44/2*IF(V115=1,3,1)*IF(V$15&lt;=10,0.2,MAX(0.03,1.1277*V$15^(-0.7639))))</f>
        <v>0</v>
      </c>
      <c r="W120" s="192">
        <f t="shared" ref="W120" si="220">MAX(0,(W118-(W26*$C$41*W117)-(W26*W113*W117*Manure_runoff_factor*W138*W119))*0.44/2*IF(W115=1,3,1)*IF(W$15&lt;=10,0.2,MAX(0.03,1.1277*W$15^(-0.7639))))</f>
        <v>0</v>
      </c>
      <c r="X120" s="192">
        <f t="shared" ref="X120" si="221">MAX(0,(X118-(X26*$C$41*X117)-(X26*X113*X117*Manure_runoff_factor*X138*X119))*0.44/2*IF(X115=1,3,1)*IF(X$15&lt;=10,0.2,MAX(0.03,1.1277*X$15^(-0.7639))))</f>
        <v>0</v>
      </c>
      <c r="Y120" s="192">
        <f t="shared" ref="Y120" si="222">MAX(0,(Y118-(Y26*$C$41*Y117)-(Y26*Y113*Y117*Manure_runoff_factor*Y138*Y119))*0.44/2*IF(Y115=1,3,1)*IF(Y$15&lt;=10,0.2,MAX(0.03,1.1277*Y$15^(-0.7639))))</f>
        <v>0</v>
      </c>
      <c r="Z120" s="192">
        <f t="shared" ref="Z120" si="223">MAX(0,(Z118-(Z26*$C$41*Z117)-(Z26*Z113*Z117*Manure_runoff_factor*Z138*Z119))*0.44/2*IF(Z115=1,3,1)*IF(Z$15&lt;=10,0.2,MAX(0.03,1.1277*Z$15^(-0.7639))))</f>
        <v>0</v>
      </c>
      <c r="AA120" s="192">
        <f t="shared" ref="AA120" si="224">MAX(0,(AA118-(AA26*$C$41*AA117)-(AA26*AA113*AA117*Manure_runoff_factor*AA138*AA119))*0.44/2*IF(AA115=1,3,1)*IF(AA$15&lt;=10,0.2,MAX(0.03,1.1277*AA$15^(-0.7639))))</f>
        <v>0</v>
      </c>
      <c r="AB120" s="192">
        <f t="shared" ref="AB120" si="225">MAX(0,(AB118-(AB26*$C$41*AB117)-(AB26*AB113*AB117*Manure_runoff_factor*AB138*AB119))*0.44/2*IF(AB115=1,3,1)*IF(AB$15&lt;=10,0.2,MAX(0.03,1.1277*AB$15^(-0.7639))))</f>
        <v>0</v>
      </c>
      <c r="AC120" s="192">
        <f t="shared" ref="AC120" si="226">MAX(0,(AC118-(AC26*$C$41*AC117)-(AC26*AC113*AC117*Manure_runoff_factor*AC138*AC119))*0.44/2*IF(AC115=1,3,1)*IF(AC$15&lt;=10,0.2,MAX(0.03,1.1277*AC$15^(-0.7639))))</f>
        <v>0</v>
      </c>
      <c r="AD120" s="192">
        <f t="shared" ref="AD120" si="227">MAX(0,(AD118-(AD26*$C$41*AD117)-(AD26*AD113*AD117*Manure_runoff_factor*AD138*AD119))*0.44/2*IF(AD115=1,3,1)*IF(AD$15&lt;=10,0.2,MAX(0.03,1.1277*AD$15^(-0.7639))))</f>
        <v>0</v>
      </c>
      <c r="AE120" s="192">
        <f t="shared" ref="AE120" si="228">MAX(0,(AE118-(AE26*$C$41*AE117)-(AE26*AE113*AE117*Manure_runoff_factor*AE138*AE119))*0.44/2*IF(AE115=1,3,1)*IF(AE$15&lt;=10,0.2,MAX(0.03,1.1277*AE$15^(-0.7639))))</f>
        <v>0</v>
      </c>
      <c r="AF120" s="192">
        <f t="shared" ref="AF120" si="229">MAX(0,(AF118-(AF26*$C$41*AF117)-(AF26*AF113*AF117*Manure_runoff_factor*AF138*AF119))*0.44/2*IF(AF115=1,3,1)*IF(AF$15&lt;=10,0.2,MAX(0.03,1.1277*AF$15^(-0.7639))))</f>
        <v>0</v>
      </c>
      <c r="AG120" s="192">
        <f t="shared" ref="AG120" si="230">MAX(0,(AG118-(AG26*$C$41*AG117)-(AG26*AG113*AG117*Manure_runoff_factor*AG138*AG119))*0.44/2*IF(AG115=1,3,1)*IF(AG$15&lt;=10,0.2,MAX(0.03,1.1277*AG$15^(-0.7639))))</f>
        <v>0</v>
      </c>
      <c r="AH120" s="192">
        <f t="shared" ref="AH120" si="231">MAX(0,(AH118-(AH26*$C$41*AH117)-(AH26*AH113*AH117*Manure_runoff_factor*AH138*AH119))*0.44/2*IF(AH115=1,3,1)*IF(AH$15&lt;=10,0.2,MAX(0.03,1.1277*AH$15^(-0.7639))))</f>
        <v>0</v>
      </c>
      <c r="AI120" s="192">
        <f t="shared" ref="AI120" si="232">MAX(0,(AI118-(AI26*$C$41*AI117)-(AI26*AI113*AI117*Manure_runoff_factor*AI138*AI119))*0.44/2*IF(AI115=1,3,1)*IF(AI$15&lt;=10,0.2,MAX(0.03,1.1277*AI$15^(-0.7639))))</f>
        <v>0</v>
      </c>
      <c r="AJ120" s="192">
        <f t="shared" ref="AJ120" si="233">MAX(0,(AJ118-(AJ26*$C$41*AJ117)-(AJ26*AJ113*AJ117*Manure_runoff_factor*AJ138*AJ119))*0.44/2*IF(AJ115=1,3,1)*IF(AJ$15&lt;=10,0.2,MAX(0.03,1.1277*AJ$15^(-0.7639))))</f>
        <v>0</v>
      </c>
      <c r="AK120" s="192">
        <f t="shared" ref="AK120" si="234">MAX(0,(AK118-(AK26*$C$41*AK117)-(AK26*AK113*AK117*Manure_runoff_factor*AK138*AK119))*0.44/2*IF(AK115=1,3,1)*IF(AK$15&lt;=10,0.2,MAX(0.03,1.1277*AK$15^(-0.7639))))</f>
        <v>0</v>
      </c>
      <c r="AL120" s="192">
        <f t="shared" ref="AL120" si="235">MAX(0,(AL118-(AL26*$C$41*AL117)-(AL26*AL113*AL117*Manure_runoff_factor*AL138*AL119))*0.44/2*IF(AL115=1,3,1)*IF(AL$15&lt;=10,0.2,MAX(0.03,1.1277*AL$15^(-0.7639))))</f>
        <v>0</v>
      </c>
      <c r="AM120" s="192">
        <f t="shared" ref="AM120" si="236">MAX(0,(AM118-(AM26*$C$41*AM117)-(AM26*AM113*AM117*Manure_runoff_factor*AM138*AM119))*0.44/2*IF(AM115=1,3,1)*IF(AM$15&lt;=10,0.2,MAX(0.03,1.1277*AM$15^(-0.7639))))</f>
        <v>0</v>
      </c>
      <c r="AN120" s="192">
        <f t="shared" ref="AN120" si="237">MAX(0,(AN118-(AN26*$C$41*AN117)-(AN26*AN113*AN117*Manure_runoff_factor*AN138*AN119))*0.44/2*IF(AN115=1,3,1)*IF(AN$15&lt;=10,0.2,MAX(0.03,1.1277*AN$15^(-0.7639))))</f>
        <v>0</v>
      </c>
      <c r="AO120" s="192">
        <f t="shared" ref="AO120" si="238">MAX(0,(AO118-(AO26*$C$41*AO117)-(AO26*AO113*AO117*Manure_runoff_factor*AO138*AO119))*0.44/2*IF(AO115=1,3,1)*IF(AO$15&lt;=10,0.2,MAX(0.03,1.1277*AO$15^(-0.7639))))</f>
        <v>0</v>
      </c>
      <c r="AP120" s="192">
        <f t="shared" ref="AP120" si="239">MAX(0,(AP118-(AP26*$C$41*AP117)-(AP26*AP113*AP117*Manure_runoff_factor*AP138*AP119))*0.44/2*IF(AP115=1,3,1)*IF(AP$15&lt;=10,0.2,MAX(0.03,1.1277*AP$15^(-0.7639))))</f>
        <v>0</v>
      </c>
      <c r="AQ120" s="192">
        <f t="shared" ref="AQ120" si="240">MAX(0,(AQ118-(AQ26*$C$41*AQ117)-(AQ26*AQ113*AQ117*Manure_runoff_factor*AQ138*AQ119))*0.44/2*IF(AQ115=1,3,1)*IF(AQ$15&lt;=10,0.2,MAX(0.03,1.1277*AQ$15^(-0.7639))))</f>
        <v>0</v>
      </c>
      <c r="AR120" s="192">
        <f t="shared" ref="AR120" si="241">MAX(0,(AR118-(AR26*$C$41*AR117)-(AR26*AR113*AR117*Manure_runoff_factor*AR138*AR119))*0.44/2*IF(AR115=1,3,1)*IF(AR$15&lt;=10,0.2,MAX(0.03,1.1277*AR$15^(-0.7639))))</f>
        <v>0</v>
      </c>
      <c r="AS120" s="192">
        <f t="shared" ref="AS120" si="242">MAX(0,(AS118-(AS26*$C$41*AS117)-(AS26*AS113*AS117*Manure_runoff_factor*AS138*AS119))*0.44/2*IF(AS115=1,3,1)*IF(AS$15&lt;=10,0.2,MAX(0.03,1.1277*AS$15^(-0.7639))))</f>
        <v>0</v>
      </c>
      <c r="AT120" s="192">
        <f t="shared" ref="AT120" si="243">MAX(0,(AT118-(AT26*$C$41*AT117)-(AT26*AT113*AT117*Manure_runoff_factor*AT138*AT119))*0.44/2*IF(AT115=1,3,1)*IF(AT$15&lt;=10,0.2,MAX(0.03,1.1277*AT$15^(-0.7639))))</f>
        <v>0</v>
      </c>
      <c r="AU120" s="192">
        <f t="shared" ref="AU120" si="244">MAX(0,(AU118-(AU26*$C$41*AU117)-(AU26*AU113*AU117*Manure_runoff_factor*AU138*AU119))*0.44/2*IF(AU115=1,3,1)*IF(AU$15&lt;=10,0.2,MAX(0.03,1.1277*AU$15^(-0.7639))))</f>
        <v>0</v>
      </c>
      <c r="AV120" s="192">
        <f t="shared" ref="AV120" si="245">MAX(0,(AV118-(AV26*$C$41*AV117)-(AV26*AV113*AV117*Manure_runoff_factor*AV138*AV119))*0.44/2*IF(AV115=1,3,1)*IF(AV$15&lt;=10,0.2,MAX(0.03,1.1277*AV$15^(-0.7639))))</f>
        <v>0</v>
      </c>
      <c r="AW120" s="192">
        <f t="shared" ref="AW120" si="246">MAX(0,(AW118-(AW26*$C$41*AW117)-(AW26*AW113*AW117*Manure_runoff_factor*AW138*AW119))*0.44/2*IF(AW115=1,3,1)*IF(AW$15&lt;=10,0.2,MAX(0.03,1.1277*AW$15^(-0.7639))))</f>
        <v>0</v>
      </c>
      <c r="AX120" s="192">
        <f t="shared" ref="AX120" si="247">MAX(0,(AX118-(AX26*$C$41*AX117)-(AX26*AX113*AX117*Manure_runoff_factor*AX138*AX119))*0.44/2*IF(AX115=1,3,1)*IF(AX$15&lt;=10,0.2,MAX(0.03,1.1277*AX$15^(-0.7639))))</f>
        <v>0</v>
      </c>
      <c r="AY120" s="192">
        <f t="shared" ref="AY120" si="248">MAX(0,(AY118-(AY26*$C$41*AY117)-(AY26*AY113*AY117*Manure_runoff_factor*AY138*AY119))*0.44/2*IF(AY115=1,3,1)*IF(AY$15&lt;=10,0.2,MAX(0.03,1.1277*AY$15^(-0.7639))))</f>
        <v>0</v>
      </c>
      <c r="AZ120" s="192">
        <f t="shared" ref="AZ120" si="249">MAX(0,(AZ118-(AZ26*$C$41*AZ117)-(AZ26*AZ113*AZ117*Manure_runoff_factor*AZ138*AZ119))*0.44/2*IF(AZ115=1,3,1)*IF(AZ$15&lt;=10,0.2,MAX(0.03,1.1277*AZ$15^(-0.7639))))</f>
        <v>0</v>
      </c>
      <c r="BA120" s="192">
        <f t="shared" ref="BA120" si="250">MAX(0,(BA118-(BA26*$C$41*BA117)-(BA26*BA113*BA117*Manure_runoff_factor*BA138*BA119))*0.44/2*IF(BA115=1,3,1)*IF(BA$15&lt;=10,0.2,MAX(0.03,1.1277*BA$15^(-0.7639))))</f>
        <v>0</v>
      </c>
      <c r="BB120" s="192">
        <f t="shared" ref="BB120" si="251">MAX(0,(BB118-(BB26*$C$41*BB117)-(BB26*BB113*BB117*Manure_runoff_factor*BB138*BB119))*0.44/2*IF(BB115=1,3,1)*IF(BB$15&lt;=10,0.2,MAX(0.03,1.1277*BB$15^(-0.7639))))</f>
        <v>0</v>
      </c>
      <c r="BC120" s="192">
        <f t="shared" ref="BC120" si="252">MAX(0,(BC118-(BC26*$C$41*BC117)-(BC26*BC113*BC117*Manure_runoff_factor*BC138*BC119))*0.44/2*IF(BC115=1,3,1)*IF(BC$15&lt;=10,0.2,MAX(0.03,1.1277*BC$15^(-0.7639))))</f>
        <v>0</v>
      </c>
    </row>
    <row r="121" spans="1:55" s="67" customFormat="1" hidden="1" x14ac:dyDescent="0.25">
      <c r="A121" s="16"/>
      <c r="B121" s="117"/>
      <c r="C121" s="117"/>
      <c r="D121" s="117"/>
      <c r="E121" s="263" t="s">
        <v>718</v>
      </c>
      <c r="F121" s="194">
        <f t="shared" ref="F121" si="253">MAX(0,(F118-(F26*$C$41*F117)-(F26*F113*F117*Manure_runoff_factor*F138*F119))*0.44/2*IF(F115=1,7.5,1))</f>
        <v>0</v>
      </c>
      <c r="G121" s="194">
        <f t="shared" ref="G121:BC121" si="254">MAX(0,(G118-(G26*$C$41*G117)-(G26*G113*G117*Manure_runoff_factor*G138*G119))*0.44/2*IF(G115=1,7.5,1))</f>
        <v>0</v>
      </c>
      <c r="H121" s="194">
        <f t="shared" si="254"/>
        <v>0</v>
      </c>
      <c r="I121" s="194">
        <f t="shared" si="254"/>
        <v>0</v>
      </c>
      <c r="J121" s="194">
        <f t="shared" si="254"/>
        <v>0</v>
      </c>
      <c r="K121" s="194">
        <f t="shared" si="254"/>
        <v>0</v>
      </c>
      <c r="L121" s="194">
        <f t="shared" si="254"/>
        <v>0</v>
      </c>
      <c r="M121" s="194">
        <f t="shared" si="254"/>
        <v>0</v>
      </c>
      <c r="N121" s="194">
        <f t="shared" si="254"/>
        <v>0</v>
      </c>
      <c r="O121" s="194">
        <f t="shared" si="254"/>
        <v>0</v>
      </c>
      <c r="P121" s="194">
        <f t="shared" si="254"/>
        <v>0</v>
      </c>
      <c r="Q121" s="194">
        <f t="shared" si="254"/>
        <v>0</v>
      </c>
      <c r="R121" s="194">
        <f t="shared" si="254"/>
        <v>0</v>
      </c>
      <c r="S121" s="194">
        <f t="shared" si="254"/>
        <v>0</v>
      </c>
      <c r="T121" s="194">
        <f t="shared" si="254"/>
        <v>0</v>
      </c>
      <c r="U121" s="194">
        <f t="shared" si="254"/>
        <v>0</v>
      </c>
      <c r="V121" s="194">
        <f t="shared" si="254"/>
        <v>0</v>
      </c>
      <c r="W121" s="194">
        <f t="shared" si="254"/>
        <v>0</v>
      </c>
      <c r="X121" s="194">
        <f t="shared" si="254"/>
        <v>0</v>
      </c>
      <c r="Y121" s="194">
        <f t="shared" si="254"/>
        <v>0</v>
      </c>
      <c r="Z121" s="194">
        <f t="shared" si="254"/>
        <v>0</v>
      </c>
      <c r="AA121" s="194">
        <f t="shared" si="254"/>
        <v>0</v>
      </c>
      <c r="AB121" s="194">
        <f t="shared" si="254"/>
        <v>0</v>
      </c>
      <c r="AC121" s="194">
        <f t="shared" si="254"/>
        <v>0</v>
      </c>
      <c r="AD121" s="194">
        <f t="shared" si="254"/>
        <v>0</v>
      </c>
      <c r="AE121" s="194">
        <f t="shared" si="254"/>
        <v>0</v>
      </c>
      <c r="AF121" s="194">
        <f t="shared" si="254"/>
        <v>0</v>
      </c>
      <c r="AG121" s="194">
        <f t="shared" si="254"/>
        <v>0</v>
      </c>
      <c r="AH121" s="194">
        <f t="shared" si="254"/>
        <v>0</v>
      </c>
      <c r="AI121" s="194">
        <f t="shared" si="254"/>
        <v>0</v>
      </c>
      <c r="AJ121" s="194">
        <f t="shared" si="254"/>
        <v>0</v>
      </c>
      <c r="AK121" s="194">
        <f t="shared" si="254"/>
        <v>0</v>
      </c>
      <c r="AL121" s="194">
        <f t="shared" si="254"/>
        <v>0</v>
      </c>
      <c r="AM121" s="194">
        <f t="shared" si="254"/>
        <v>0</v>
      </c>
      <c r="AN121" s="194">
        <f t="shared" si="254"/>
        <v>0</v>
      </c>
      <c r="AO121" s="194">
        <f t="shared" si="254"/>
        <v>0</v>
      </c>
      <c r="AP121" s="194">
        <f t="shared" si="254"/>
        <v>0</v>
      </c>
      <c r="AQ121" s="194">
        <f t="shared" si="254"/>
        <v>0</v>
      </c>
      <c r="AR121" s="194">
        <f t="shared" si="254"/>
        <v>0</v>
      </c>
      <c r="AS121" s="194">
        <f t="shared" si="254"/>
        <v>0</v>
      </c>
      <c r="AT121" s="194">
        <f t="shared" si="254"/>
        <v>0</v>
      </c>
      <c r="AU121" s="194">
        <f t="shared" si="254"/>
        <v>0</v>
      </c>
      <c r="AV121" s="194">
        <f t="shared" si="254"/>
        <v>0</v>
      </c>
      <c r="AW121" s="194">
        <f t="shared" si="254"/>
        <v>0</v>
      </c>
      <c r="AX121" s="194">
        <f t="shared" si="254"/>
        <v>0</v>
      </c>
      <c r="AY121" s="194">
        <f t="shared" si="254"/>
        <v>0</v>
      </c>
      <c r="AZ121" s="194">
        <f t="shared" si="254"/>
        <v>0</v>
      </c>
      <c r="BA121" s="194">
        <f t="shared" si="254"/>
        <v>0</v>
      </c>
      <c r="BB121" s="194">
        <f t="shared" si="254"/>
        <v>0</v>
      </c>
      <c r="BC121" s="194">
        <f t="shared" si="254"/>
        <v>0</v>
      </c>
    </row>
    <row r="122" spans="1:55" s="67" customFormat="1" hidden="1" x14ac:dyDescent="0.25">
      <c r="A122" s="16"/>
      <c r="B122" s="117"/>
      <c r="C122" s="117"/>
      <c r="D122" s="117"/>
      <c r="E122" s="188"/>
      <c r="F122" s="195"/>
      <c r="G122" s="195"/>
      <c r="H122" s="195"/>
      <c r="I122" s="195"/>
      <c r="J122" s="195"/>
      <c r="K122" s="195"/>
      <c r="L122" s="195"/>
      <c r="M122" s="195"/>
      <c r="N122" s="195"/>
      <c r="O122" s="195"/>
      <c r="P122" s="195"/>
      <c r="Q122" s="195"/>
      <c r="R122" s="195"/>
      <c r="S122" s="195"/>
      <c r="T122" s="195"/>
      <c r="U122" s="195"/>
      <c r="V122" s="195"/>
      <c r="W122" s="195"/>
      <c r="X122" s="195"/>
      <c r="Y122" s="195"/>
      <c r="Z122" s="195"/>
      <c r="AA122" s="195"/>
      <c r="AB122" s="195"/>
      <c r="AC122" s="195"/>
      <c r="AD122" s="195"/>
      <c r="AE122" s="195"/>
      <c r="AF122" s="195"/>
      <c r="AG122" s="195"/>
      <c r="AH122" s="195"/>
      <c r="AI122" s="195"/>
      <c r="AJ122" s="195"/>
      <c r="AK122" s="195"/>
      <c r="AL122" s="195"/>
      <c r="AM122" s="195"/>
      <c r="AN122" s="195"/>
      <c r="AO122" s="195"/>
      <c r="AP122" s="195"/>
      <c r="AQ122" s="195"/>
      <c r="AR122" s="195"/>
      <c r="AS122" s="195"/>
      <c r="AT122" s="195"/>
      <c r="AU122" s="195"/>
      <c r="AV122" s="195"/>
      <c r="AW122" s="195"/>
      <c r="AX122" s="195"/>
      <c r="AY122" s="195"/>
      <c r="AZ122" s="195"/>
      <c r="BA122" s="195"/>
      <c r="BB122" s="195"/>
      <c r="BC122" s="195"/>
    </row>
    <row r="123" spans="1:55" s="67" customFormat="1" hidden="1" x14ac:dyDescent="0.25">
      <c r="A123" s="16"/>
      <c r="B123" s="117"/>
      <c r="C123" s="117"/>
      <c r="D123" s="117"/>
      <c r="E123" s="136" t="s">
        <v>566</v>
      </c>
      <c r="F123" s="136">
        <f t="shared" ref="F123:BC123" si="255">IF(OR(F$17=$B$60),F$80+F$81,F$80)</f>
        <v>0.33761086582963284</v>
      </c>
      <c r="G123" s="136">
        <f t="shared" si="255"/>
        <v>0.3480257881535801</v>
      </c>
      <c r="H123" s="136">
        <f t="shared" si="255"/>
        <v>0.3480257881535801</v>
      </c>
      <c r="I123" s="136">
        <f t="shared" si="255"/>
        <v>0.3480257881535801</v>
      </c>
      <c r="J123" s="136">
        <f t="shared" si="255"/>
        <v>0.3480257881535801</v>
      </c>
      <c r="K123" s="136">
        <f t="shared" si="255"/>
        <v>0.3480257881535801</v>
      </c>
      <c r="L123" s="136">
        <f t="shared" si="255"/>
        <v>0.3480257881535801</v>
      </c>
      <c r="M123" s="136">
        <f t="shared" si="255"/>
        <v>0.3480257881535801</v>
      </c>
      <c r="N123" s="136">
        <f t="shared" si="255"/>
        <v>0.3480257881535801</v>
      </c>
      <c r="O123" s="136">
        <f t="shared" si="255"/>
        <v>0.3480257881535801</v>
      </c>
      <c r="P123" s="136">
        <f t="shared" si="255"/>
        <v>0.3480257881535801</v>
      </c>
      <c r="Q123" s="136">
        <f t="shared" si="255"/>
        <v>0.3480257881535801</v>
      </c>
      <c r="R123" s="136">
        <f t="shared" si="255"/>
        <v>0.3480257881535801</v>
      </c>
      <c r="S123" s="136">
        <f t="shared" si="255"/>
        <v>0.3480257881535801</v>
      </c>
      <c r="T123" s="136">
        <f t="shared" si="255"/>
        <v>0.3480257881535801</v>
      </c>
      <c r="U123" s="136">
        <f t="shared" si="255"/>
        <v>0.3480257881535801</v>
      </c>
      <c r="V123" s="136">
        <f t="shared" si="255"/>
        <v>0.3480257881535801</v>
      </c>
      <c r="W123" s="136">
        <f t="shared" si="255"/>
        <v>0.3480257881535801</v>
      </c>
      <c r="X123" s="136">
        <f t="shared" si="255"/>
        <v>0.3480257881535801</v>
      </c>
      <c r="Y123" s="136">
        <f t="shared" si="255"/>
        <v>0.3480257881535801</v>
      </c>
      <c r="Z123" s="136">
        <f t="shared" si="255"/>
        <v>0.3480257881535801</v>
      </c>
      <c r="AA123" s="136">
        <f t="shared" si="255"/>
        <v>0.3480257881535801</v>
      </c>
      <c r="AB123" s="136">
        <f t="shared" si="255"/>
        <v>0.3480257881535801</v>
      </c>
      <c r="AC123" s="136">
        <f t="shared" si="255"/>
        <v>0.3480257881535801</v>
      </c>
      <c r="AD123" s="136">
        <f t="shared" si="255"/>
        <v>0.3480257881535801</v>
      </c>
      <c r="AE123" s="136">
        <f t="shared" si="255"/>
        <v>0.3480257881535801</v>
      </c>
      <c r="AF123" s="136">
        <f t="shared" si="255"/>
        <v>0.3480257881535801</v>
      </c>
      <c r="AG123" s="136">
        <f t="shared" si="255"/>
        <v>0.3480257881535801</v>
      </c>
      <c r="AH123" s="136">
        <f t="shared" si="255"/>
        <v>0.3480257881535801</v>
      </c>
      <c r="AI123" s="136">
        <f t="shared" si="255"/>
        <v>0.3480257881535801</v>
      </c>
      <c r="AJ123" s="136">
        <f t="shared" si="255"/>
        <v>0.3480257881535801</v>
      </c>
      <c r="AK123" s="136">
        <f t="shared" si="255"/>
        <v>0.3480257881535801</v>
      </c>
      <c r="AL123" s="136">
        <f t="shared" si="255"/>
        <v>0.3480257881535801</v>
      </c>
      <c r="AM123" s="136">
        <f t="shared" si="255"/>
        <v>0.3480257881535801</v>
      </c>
      <c r="AN123" s="136">
        <f t="shared" si="255"/>
        <v>0.3480257881535801</v>
      </c>
      <c r="AO123" s="136">
        <f t="shared" si="255"/>
        <v>0.3480257881535801</v>
      </c>
      <c r="AP123" s="136">
        <f t="shared" si="255"/>
        <v>0.3480257881535801</v>
      </c>
      <c r="AQ123" s="136">
        <f t="shared" si="255"/>
        <v>0.3480257881535801</v>
      </c>
      <c r="AR123" s="136">
        <f t="shared" si="255"/>
        <v>0.3480257881535801</v>
      </c>
      <c r="AS123" s="136">
        <f t="shared" si="255"/>
        <v>0.3480257881535801</v>
      </c>
      <c r="AT123" s="136">
        <f t="shared" si="255"/>
        <v>0.3480257881535801</v>
      </c>
      <c r="AU123" s="136">
        <f t="shared" si="255"/>
        <v>0.3480257881535801</v>
      </c>
      <c r="AV123" s="136">
        <f t="shared" si="255"/>
        <v>0.3480257881535801</v>
      </c>
      <c r="AW123" s="136">
        <f t="shared" si="255"/>
        <v>0.3480257881535801</v>
      </c>
      <c r="AX123" s="136">
        <f t="shared" si="255"/>
        <v>0.3480257881535801</v>
      </c>
      <c r="AY123" s="136">
        <f t="shared" si="255"/>
        <v>0.3480257881535801</v>
      </c>
      <c r="AZ123" s="136">
        <f t="shared" si="255"/>
        <v>0.3480257881535801</v>
      </c>
      <c r="BA123" s="136">
        <f t="shared" si="255"/>
        <v>0.3480257881535801</v>
      </c>
      <c r="BB123" s="136">
        <f t="shared" si="255"/>
        <v>0.3480257881535801</v>
      </c>
      <c r="BC123" s="136">
        <f t="shared" si="255"/>
        <v>0.3480257881535801</v>
      </c>
    </row>
    <row r="124" spans="1:55" s="67" customFormat="1" hidden="1" x14ac:dyDescent="0.25">
      <c r="A124" s="16"/>
      <c r="B124" s="16"/>
      <c r="C124" s="16"/>
      <c r="D124" s="117"/>
      <c r="E124" s="136" t="s">
        <v>567</v>
      </c>
      <c r="F124" s="136">
        <f t="shared" ref="F124:BC124" si="256">IF(OR(F$22=$B$60),F$80+F$81,F$80)</f>
        <v>0.33761086582963284</v>
      </c>
      <c r="G124" s="136">
        <f t="shared" si="256"/>
        <v>0.3480257881535801</v>
      </c>
      <c r="H124" s="136">
        <f t="shared" si="256"/>
        <v>0.3480257881535801</v>
      </c>
      <c r="I124" s="136">
        <f t="shared" si="256"/>
        <v>0.3480257881535801</v>
      </c>
      <c r="J124" s="136">
        <f t="shared" si="256"/>
        <v>0.3480257881535801</v>
      </c>
      <c r="K124" s="136">
        <f t="shared" si="256"/>
        <v>0.3480257881535801</v>
      </c>
      <c r="L124" s="136">
        <f t="shared" si="256"/>
        <v>0.3480257881535801</v>
      </c>
      <c r="M124" s="136">
        <f t="shared" si="256"/>
        <v>0.3480257881535801</v>
      </c>
      <c r="N124" s="136">
        <f t="shared" si="256"/>
        <v>0.3480257881535801</v>
      </c>
      <c r="O124" s="136">
        <f t="shared" si="256"/>
        <v>0.3480257881535801</v>
      </c>
      <c r="P124" s="136">
        <f t="shared" si="256"/>
        <v>0.3480257881535801</v>
      </c>
      <c r="Q124" s="136">
        <f t="shared" si="256"/>
        <v>0.3480257881535801</v>
      </c>
      <c r="R124" s="136">
        <f t="shared" si="256"/>
        <v>0.3480257881535801</v>
      </c>
      <c r="S124" s="136">
        <f t="shared" si="256"/>
        <v>0.3480257881535801</v>
      </c>
      <c r="T124" s="136">
        <f t="shared" si="256"/>
        <v>0.3480257881535801</v>
      </c>
      <c r="U124" s="136">
        <f t="shared" si="256"/>
        <v>0.3480257881535801</v>
      </c>
      <c r="V124" s="136">
        <f t="shared" si="256"/>
        <v>0.3480257881535801</v>
      </c>
      <c r="W124" s="136">
        <f t="shared" si="256"/>
        <v>0.3480257881535801</v>
      </c>
      <c r="X124" s="136">
        <f t="shared" si="256"/>
        <v>0.3480257881535801</v>
      </c>
      <c r="Y124" s="136">
        <f t="shared" si="256"/>
        <v>0.3480257881535801</v>
      </c>
      <c r="Z124" s="136">
        <f t="shared" si="256"/>
        <v>0.3480257881535801</v>
      </c>
      <c r="AA124" s="136">
        <f t="shared" si="256"/>
        <v>0.3480257881535801</v>
      </c>
      <c r="AB124" s="136">
        <f t="shared" si="256"/>
        <v>0.3480257881535801</v>
      </c>
      <c r="AC124" s="136">
        <f t="shared" si="256"/>
        <v>0.3480257881535801</v>
      </c>
      <c r="AD124" s="136">
        <f t="shared" si="256"/>
        <v>0.3480257881535801</v>
      </c>
      <c r="AE124" s="136">
        <f t="shared" si="256"/>
        <v>0.3480257881535801</v>
      </c>
      <c r="AF124" s="136">
        <f t="shared" si="256"/>
        <v>0.3480257881535801</v>
      </c>
      <c r="AG124" s="136">
        <f t="shared" si="256"/>
        <v>0.3480257881535801</v>
      </c>
      <c r="AH124" s="136">
        <f t="shared" si="256"/>
        <v>0.3480257881535801</v>
      </c>
      <c r="AI124" s="136">
        <f t="shared" si="256"/>
        <v>0.3480257881535801</v>
      </c>
      <c r="AJ124" s="136">
        <f t="shared" si="256"/>
        <v>0.3480257881535801</v>
      </c>
      <c r="AK124" s="136">
        <f t="shared" si="256"/>
        <v>0.3480257881535801</v>
      </c>
      <c r="AL124" s="136">
        <f t="shared" si="256"/>
        <v>0.3480257881535801</v>
      </c>
      <c r="AM124" s="136">
        <f t="shared" si="256"/>
        <v>0.3480257881535801</v>
      </c>
      <c r="AN124" s="136">
        <f t="shared" si="256"/>
        <v>0.3480257881535801</v>
      </c>
      <c r="AO124" s="136">
        <f t="shared" si="256"/>
        <v>0.3480257881535801</v>
      </c>
      <c r="AP124" s="136">
        <f t="shared" si="256"/>
        <v>0.3480257881535801</v>
      </c>
      <c r="AQ124" s="136">
        <f t="shared" si="256"/>
        <v>0.3480257881535801</v>
      </c>
      <c r="AR124" s="136">
        <f t="shared" si="256"/>
        <v>0.3480257881535801</v>
      </c>
      <c r="AS124" s="136">
        <f t="shared" si="256"/>
        <v>0.3480257881535801</v>
      </c>
      <c r="AT124" s="136">
        <f t="shared" si="256"/>
        <v>0.3480257881535801</v>
      </c>
      <c r="AU124" s="136">
        <f t="shared" si="256"/>
        <v>0.3480257881535801</v>
      </c>
      <c r="AV124" s="136">
        <f t="shared" si="256"/>
        <v>0.3480257881535801</v>
      </c>
      <c r="AW124" s="136">
        <f t="shared" si="256"/>
        <v>0.3480257881535801</v>
      </c>
      <c r="AX124" s="136">
        <f t="shared" si="256"/>
        <v>0.3480257881535801</v>
      </c>
      <c r="AY124" s="136">
        <f t="shared" si="256"/>
        <v>0.3480257881535801</v>
      </c>
      <c r="AZ124" s="136">
        <f t="shared" si="256"/>
        <v>0.3480257881535801</v>
      </c>
      <c r="BA124" s="136">
        <f t="shared" si="256"/>
        <v>0.3480257881535801</v>
      </c>
      <c r="BB124" s="136">
        <f t="shared" si="256"/>
        <v>0.3480257881535801</v>
      </c>
      <c r="BC124" s="136">
        <f t="shared" si="256"/>
        <v>0.3480257881535801</v>
      </c>
    </row>
    <row r="125" spans="1:55" s="67" customFormat="1" hidden="1" x14ac:dyDescent="0.25">
      <c r="A125" s="16"/>
      <c r="B125" s="16"/>
      <c r="C125" s="16"/>
      <c r="D125" s="117"/>
      <c r="E125" s="264" t="s">
        <v>709</v>
      </c>
      <c r="F125" s="136">
        <f t="shared" ref="F125:BC125" si="257">IF(OR(F$27=$B$60),F$80+F$81,F$80)</f>
        <v>0.33761086582963284</v>
      </c>
      <c r="G125" s="136">
        <f t="shared" si="257"/>
        <v>0.3480257881535801</v>
      </c>
      <c r="H125" s="136">
        <f t="shared" si="257"/>
        <v>0.3480257881535801</v>
      </c>
      <c r="I125" s="136">
        <f t="shared" si="257"/>
        <v>0.3480257881535801</v>
      </c>
      <c r="J125" s="136">
        <f t="shared" si="257"/>
        <v>0.3480257881535801</v>
      </c>
      <c r="K125" s="136">
        <f t="shared" si="257"/>
        <v>0.3480257881535801</v>
      </c>
      <c r="L125" s="136">
        <f t="shared" si="257"/>
        <v>0.3480257881535801</v>
      </c>
      <c r="M125" s="136">
        <f t="shared" si="257"/>
        <v>0.3480257881535801</v>
      </c>
      <c r="N125" s="136">
        <f t="shared" si="257"/>
        <v>0.3480257881535801</v>
      </c>
      <c r="O125" s="136">
        <f t="shared" si="257"/>
        <v>0.3480257881535801</v>
      </c>
      <c r="P125" s="136">
        <f t="shared" si="257"/>
        <v>0.3480257881535801</v>
      </c>
      <c r="Q125" s="136">
        <f t="shared" si="257"/>
        <v>0.3480257881535801</v>
      </c>
      <c r="R125" s="136">
        <f t="shared" si="257"/>
        <v>0.3480257881535801</v>
      </c>
      <c r="S125" s="136">
        <f t="shared" si="257"/>
        <v>0.3480257881535801</v>
      </c>
      <c r="T125" s="136">
        <f t="shared" si="257"/>
        <v>0.3480257881535801</v>
      </c>
      <c r="U125" s="136">
        <f t="shared" si="257"/>
        <v>0.3480257881535801</v>
      </c>
      <c r="V125" s="136">
        <f t="shared" si="257"/>
        <v>0.3480257881535801</v>
      </c>
      <c r="W125" s="136">
        <f t="shared" si="257"/>
        <v>0.3480257881535801</v>
      </c>
      <c r="X125" s="136">
        <f t="shared" si="257"/>
        <v>0.3480257881535801</v>
      </c>
      <c r="Y125" s="136">
        <f t="shared" si="257"/>
        <v>0.3480257881535801</v>
      </c>
      <c r="Z125" s="136">
        <f t="shared" si="257"/>
        <v>0.3480257881535801</v>
      </c>
      <c r="AA125" s="136">
        <f t="shared" si="257"/>
        <v>0.3480257881535801</v>
      </c>
      <c r="AB125" s="136">
        <f t="shared" si="257"/>
        <v>0.3480257881535801</v>
      </c>
      <c r="AC125" s="136">
        <f t="shared" si="257"/>
        <v>0.3480257881535801</v>
      </c>
      <c r="AD125" s="136">
        <f t="shared" si="257"/>
        <v>0.3480257881535801</v>
      </c>
      <c r="AE125" s="136">
        <f t="shared" si="257"/>
        <v>0.3480257881535801</v>
      </c>
      <c r="AF125" s="136">
        <f t="shared" si="257"/>
        <v>0.3480257881535801</v>
      </c>
      <c r="AG125" s="136">
        <f t="shared" si="257"/>
        <v>0.3480257881535801</v>
      </c>
      <c r="AH125" s="136">
        <f t="shared" si="257"/>
        <v>0.3480257881535801</v>
      </c>
      <c r="AI125" s="136">
        <f t="shared" si="257"/>
        <v>0.3480257881535801</v>
      </c>
      <c r="AJ125" s="136">
        <f t="shared" si="257"/>
        <v>0.3480257881535801</v>
      </c>
      <c r="AK125" s="136">
        <f t="shared" si="257"/>
        <v>0.3480257881535801</v>
      </c>
      <c r="AL125" s="136">
        <f t="shared" si="257"/>
        <v>0.3480257881535801</v>
      </c>
      <c r="AM125" s="136">
        <f t="shared" si="257"/>
        <v>0.3480257881535801</v>
      </c>
      <c r="AN125" s="136">
        <f t="shared" si="257"/>
        <v>0.3480257881535801</v>
      </c>
      <c r="AO125" s="136">
        <f t="shared" si="257"/>
        <v>0.3480257881535801</v>
      </c>
      <c r="AP125" s="136">
        <f t="shared" si="257"/>
        <v>0.3480257881535801</v>
      </c>
      <c r="AQ125" s="136">
        <f t="shared" si="257"/>
        <v>0.3480257881535801</v>
      </c>
      <c r="AR125" s="136">
        <f t="shared" si="257"/>
        <v>0.3480257881535801</v>
      </c>
      <c r="AS125" s="136">
        <f t="shared" si="257"/>
        <v>0.3480257881535801</v>
      </c>
      <c r="AT125" s="136">
        <f t="shared" si="257"/>
        <v>0.3480257881535801</v>
      </c>
      <c r="AU125" s="136">
        <f t="shared" si="257"/>
        <v>0.3480257881535801</v>
      </c>
      <c r="AV125" s="136">
        <f t="shared" si="257"/>
        <v>0.3480257881535801</v>
      </c>
      <c r="AW125" s="136">
        <f t="shared" si="257"/>
        <v>0.3480257881535801</v>
      </c>
      <c r="AX125" s="136">
        <f t="shared" si="257"/>
        <v>0.3480257881535801</v>
      </c>
      <c r="AY125" s="136">
        <f t="shared" si="257"/>
        <v>0.3480257881535801</v>
      </c>
      <c r="AZ125" s="136">
        <f t="shared" si="257"/>
        <v>0.3480257881535801</v>
      </c>
      <c r="BA125" s="136">
        <f t="shared" si="257"/>
        <v>0.3480257881535801</v>
      </c>
      <c r="BB125" s="136">
        <f t="shared" si="257"/>
        <v>0.3480257881535801</v>
      </c>
      <c r="BC125" s="136">
        <f t="shared" si="257"/>
        <v>0.3480257881535801</v>
      </c>
    </row>
    <row r="126" spans="1:55" s="67" customFormat="1" hidden="1" x14ac:dyDescent="0.25">
      <c r="A126" s="16"/>
      <c r="B126" s="126" t="s">
        <v>568</v>
      </c>
      <c r="C126" s="151"/>
      <c r="D126" s="113" t="s">
        <v>656</v>
      </c>
      <c r="E126" s="188" t="s">
        <v>635</v>
      </c>
      <c r="F126" s="189">
        <f t="shared" ref="F126:BC126" si="258">IF(F128&lt;=0.6,Fertilizer_runoff_factor*GS_adjustment_factor,Fertilizer_runoff_factor)</f>
        <v>0.02</v>
      </c>
      <c r="G126" s="189">
        <f t="shared" si="258"/>
        <v>0.02</v>
      </c>
      <c r="H126" s="189">
        <f t="shared" si="258"/>
        <v>0.02</v>
      </c>
      <c r="I126" s="189">
        <f t="shared" si="258"/>
        <v>0.02</v>
      </c>
      <c r="J126" s="189">
        <f t="shared" si="258"/>
        <v>0.02</v>
      </c>
      <c r="K126" s="189">
        <f t="shared" si="258"/>
        <v>0.02</v>
      </c>
      <c r="L126" s="189">
        <f t="shared" si="258"/>
        <v>0.02</v>
      </c>
      <c r="M126" s="189">
        <f t="shared" si="258"/>
        <v>0.02</v>
      </c>
      <c r="N126" s="189">
        <f t="shared" si="258"/>
        <v>0.02</v>
      </c>
      <c r="O126" s="189">
        <f t="shared" si="258"/>
        <v>0.02</v>
      </c>
      <c r="P126" s="189">
        <f t="shared" si="258"/>
        <v>0.02</v>
      </c>
      <c r="Q126" s="189">
        <f t="shared" si="258"/>
        <v>0.02</v>
      </c>
      <c r="R126" s="189">
        <f t="shared" si="258"/>
        <v>0.02</v>
      </c>
      <c r="S126" s="189">
        <f t="shared" si="258"/>
        <v>0.02</v>
      </c>
      <c r="T126" s="189">
        <f t="shared" si="258"/>
        <v>0.02</v>
      </c>
      <c r="U126" s="189">
        <f t="shared" si="258"/>
        <v>0.02</v>
      </c>
      <c r="V126" s="189">
        <f t="shared" si="258"/>
        <v>0.02</v>
      </c>
      <c r="W126" s="189">
        <f t="shared" si="258"/>
        <v>0.02</v>
      </c>
      <c r="X126" s="189">
        <f t="shared" si="258"/>
        <v>0.02</v>
      </c>
      <c r="Y126" s="189">
        <f t="shared" si="258"/>
        <v>0.02</v>
      </c>
      <c r="Z126" s="189">
        <f t="shared" si="258"/>
        <v>0.02</v>
      </c>
      <c r="AA126" s="189">
        <f t="shared" si="258"/>
        <v>0.02</v>
      </c>
      <c r="AB126" s="189">
        <f t="shared" si="258"/>
        <v>0.02</v>
      </c>
      <c r="AC126" s="189">
        <f t="shared" si="258"/>
        <v>0.02</v>
      </c>
      <c r="AD126" s="189">
        <f t="shared" si="258"/>
        <v>0.02</v>
      </c>
      <c r="AE126" s="189">
        <f t="shared" si="258"/>
        <v>0.02</v>
      </c>
      <c r="AF126" s="189">
        <f t="shared" si="258"/>
        <v>0.02</v>
      </c>
      <c r="AG126" s="189">
        <f t="shared" si="258"/>
        <v>0.02</v>
      </c>
      <c r="AH126" s="189">
        <f t="shared" si="258"/>
        <v>0.02</v>
      </c>
      <c r="AI126" s="189">
        <f t="shared" si="258"/>
        <v>0.02</v>
      </c>
      <c r="AJ126" s="189">
        <f t="shared" si="258"/>
        <v>0.02</v>
      </c>
      <c r="AK126" s="189">
        <f t="shared" si="258"/>
        <v>0.02</v>
      </c>
      <c r="AL126" s="189">
        <f t="shared" si="258"/>
        <v>0.02</v>
      </c>
      <c r="AM126" s="189">
        <f t="shared" si="258"/>
        <v>0.02</v>
      </c>
      <c r="AN126" s="189">
        <f t="shared" si="258"/>
        <v>0.02</v>
      </c>
      <c r="AO126" s="189">
        <f t="shared" si="258"/>
        <v>0.02</v>
      </c>
      <c r="AP126" s="189">
        <f t="shared" si="258"/>
        <v>0.02</v>
      </c>
      <c r="AQ126" s="189">
        <f t="shared" si="258"/>
        <v>0.02</v>
      </c>
      <c r="AR126" s="189">
        <f t="shared" si="258"/>
        <v>0.02</v>
      </c>
      <c r="AS126" s="189">
        <f t="shared" si="258"/>
        <v>0.02</v>
      </c>
      <c r="AT126" s="189">
        <f t="shared" si="258"/>
        <v>0.02</v>
      </c>
      <c r="AU126" s="189">
        <f t="shared" si="258"/>
        <v>0.02</v>
      </c>
      <c r="AV126" s="189">
        <f t="shared" si="258"/>
        <v>0.02</v>
      </c>
      <c r="AW126" s="189">
        <f t="shared" si="258"/>
        <v>0.02</v>
      </c>
      <c r="AX126" s="189">
        <f t="shared" si="258"/>
        <v>0.02</v>
      </c>
      <c r="AY126" s="189">
        <f t="shared" si="258"/>
        <v>0.02</v>
      </c>
      <c r="AZ126" s="189">
        <f t="shared" si="258"/>
        <v>0.02</v>
      </c>
      <c r="BA126" s="189">
        <f t="shared" si="258"/>
        <v>0.02</v>
      </c>
      <c r="BB126" s="189">
        <f t="shared" si="258"/>
        <v>0.02</v>
      </c>
      <c r="BC126" s="189">
        <f t="shared" si="258"/>
        <v>0.02</v>
      </c>
    </row>
    <row r="127" spans="1:55" s="67" customFormat="1" hidden="1" x14ac:dyDescent="0.25">
      <c r="A127" s="16"/>
      <c r="B127" s="116" t="s">
        <v>456</v>
      </c>
      <c r="C127" s="117">
        <v>1</v>
      </c>
      <c r="D127" s="115">
        <v>0.5</v>
      </c>
      <c r="E127" s="183" t="s">
        <v>569</v>
      </c>
      <c r="F127" s="133">
        <f t="shared" ref="F127:BC127" si="259">IF(OR(F32=$B$85,F32=$B$86,F32=$B$87,F32=$B$88),F$90+(1-F$90)/2,F$90)</f>
        <v>1</v>
      </c>
      <c r="G127" s="133">
        <f t="shared" si="259"/>
        <v>1</v>
      </c>
      <c r="H127" s="133">
        <f t="shared" si="259"/>
        <v>1</v>
      </c>
      <c r="I127" s="133">
        <f t="shared" si="259"/>
        <v>1</v>
      </c>
      <c r="J127" s="133">
        <f t="shared" si="259"/>
        <v>1</v>
      </c>
      <c r="K127" s="133">
        <f t="shared" si="259"/>
        <v>1</v>
      </c>
      <c r="L127" s="133">
        <f t="shared" si="259"/>
        <v>1</v>
      </c>
      <c r="M127" s="133">
        <f t="shared" si="259"/>
        <v>1</v>
      </c>
      <c r="N127" s="133">
        <f t="shared" si="259"/>
        <v>1</v>
      </c>
      <c r="O127" s="133">
        <f t="shared" si="259"/>
        <v>1</v>
      </c>
      <c r="P127" s="133">
        <f t="shared" si="259"/>
        <v>1</v>
      </c>
      <c r="Q127" s="133">
        <f t="shared" si="259"/>
        <v>1</v>
      </c>
      <c r="R127" s="133">
        <f t="shared" si="259"/>
        <v>1</v>
      </c>
      <c r="S127" s="133">
        <f t="shared" si="259"/>
        <v>1</v>
      </c>
      <c r="T127" s="133">
        <f t="shared" si="259"/>
        <v>1</v>
      </c>
      <c r="U127" s="133">
        <f t="shared" si="259"/>
        <v>1</v>
      </c>
      <c r="V127" s="133">
        <f t="shared" si="259"/>
        <v>1</v>
      </c>
      <c r="W127" s="133">
        <f t="shared" si="259"/>
        <v>1</v>
      </c>
      <c r="X127" s="133">
        <f t="shared" si="259"/>
        <v>1</v>
      </c>
      <c r="Y127" s="133">
        <f t="shared" si="259"/>
        <v>1</v>
      </c>
      <c r="Z127" s="133">
        <f t="shared" si="259"/>
        <v>1</v>
      </c>
      <c r="AA127" s="133">
        <f t="shared" si="259"/>
        <v>1</v>
      </c>
      <c r="AB127" s="133">
        <f t="shared" si="259"/>
        <v>1</v>
      </c>
      <c r="AC127" s="133">
        <f t="shared" si="259"/>
        <v>1</v>
      </c>
      <c r="AD127" s="133">
        <f t="shared" si="259"/>
        <v>1</v>
      </c>
      <c r="AE127" s="133">
        <f t="shared" si="259"/>
        <v>1</v>
      </c>
      <c r="AF127" s="133">
        <f t="shared" si="259"/>
        <v>1</v>
      </c>
      <c r="AG127" s="133">
        <f t="shared" si="259"/>
        <v>1</v>
      </c>
      <c r="AH127" s="133">
        <f t="shared" si="259"/>
        <v>1</v>
      </c>
      <c r="AI127" s="133">
        <f t="shared" si="259"/>
        <v>1</v>
      </c>
      <c r="AJ127" s="133">
        <f t="shared" si="259"/>
        <v>1</v>
      </c>
      <c r="AK127" s="133">
        <f t="shared" si="259"/>
        <v>1</v>
      </c>
      <c r="AL127" s="133">
        <f t="shared" si="259"/>
        <v>1</v>
      </c>
      <c r="AM127" s="133">
        <f t="shared" si="259"/>
        <v>1</v>
      </c>
      <c r="AN127" s="133">
        <f t="shared" si="259"/>
        <v>1</v>
      </c>
      <c r="AO127" s="133">
        <f t="shared" si="259"/>
        <v>1</v>
      </c>
      <c r="AP127" s="133">
        <f t="shared" si="259"/>
        <v>1</v>
      </c>
      <c r="AQ127" s="133">
        <f t="shared" si="259"/>
        <v>1</v>
      </c>
      <c r="AR127" s="133">
        <f t="shared" si="259"/>
        <v>1</v>
      </c>
      <c r="AS127" s="133">
        <f t="shared" si="259"/>
        <v>1</v>
      </c>
      <c r="AT127" s="133">
        <f t="shared" si="259"/>
        <v>1</v>
      </c>
      <c r="AU127" s="133">
        <f t="shared" si="259"/>
        <v>1</v>
      </c>
      <c r="AV127" s="133">
        <f t="shared" si="259"/>
        <v>1</v>
      </c>
      <c r="AW127" s="133">
        <f t="shared" si="259"/>
        <v>1</v>
      </c>
      <c r="AX127" s="133">
        <f t="shared" si="259"/>
        <v>1</v>
      </c>
      <c r="AY127" s="133">
        <f t="shared" si="259"/>
        <v>1</v>
      </c>
      <c r="AZ127" s="133">
        <f t="shared" si="259"/>
        <v>1</v>
      </c>
      <c r="BA127" s="133">
        <f t="shared" si="259"/>
        <v>1</v>
      </c>
      <c r="BB127" s="133">
        <f t="shared" si="259"/>
        <v>1</v>
      </c>
      <c r="BC127" s="133">
        <f t="shared" si="259"/>
        <v>1</v>
      </c>
    </row>
    <row r="128" spans="1:55" s="67" customFormat="1" hidden="1" x14ac:dyDescent="0.25">
      <c r="A128" s="16"/>
      <c r="B128" s="116" t="s">
        <v>457</v>
      </c>
      <c r="C128" s="117">
        <v>2</v>
      </c>
      <c r="D128" s="115">
        <v>1</v>
      </c>
      <c r="E128" s="183" t="s">
        <v>570</v>
      </c>
      <c r="F128" s="134">
        <f t="shared" ref="F128:BC128" si="260">INDEX($C$84:$C$93, MATCH(F$32,Fertilizer_method_timing,0), )</f>
        <v>0</v>
      </c>
      <c r="G128" s="134">
        <f t="shared" si="260"/>
        <v>0</v>
      </c>
      <c r="H128" s="134">
        <f t="shared" si="260"/>
        <v>0</v>
      </c>
      <c r="I128" s="134">
        <f t="shared" si="260"/>
        <v>0</v>
      </c>
      <c r="J128" s="134">
        <f t="shared" si="260"/>
        <v>0</v>
      </c>
      <c r="K128" s="134">
        <f t="shared" si="260"/>
        <v>0</v>
      </c>
      <c r="L128" s="134">
        <f t="shared" si="260"/>
        <v>0</v>
      </c>
      <c r="M128" s="134">
        <f t="shared" si="260"/>
        <v>0</v>
      </c>
      <c r="N128" s="134">
        <f t="shared" si="260"/>
        <v>0</v>
      </c>
      <c r="O128" s="134">
        <f t="shared" si="260"/>
        <v>0</v>
      </c>
      <c r="P128" s="134">
        <f t="shared" si="260"/>
        <v>0</v>
      </c>
      <c r="Q128" s="134">
        <f t="shared" si="260"/>
        <v>0</v>
      </c>
      <c r="R128" s="134">
        <f t="shared" si="260"/>
        <v>0</v>
      </c>
      <c r="S128" s="134">
        <f t="shared" si="260"/>
        <v>0</v>
      </c>
      <c r="T128" s="134">
        <f t="shared" si="260"/>
        <v>0</v>
      </c>
      <c r="U128" s="134">
        <f t="shared" si="260"/>
        <v>0</v>
      </c>
      <c r="V128" s="134">
        <f t="shared" si="260"/>
        <v>0</v>
      </c>
      <c r="W128" s="134">
        <f t="shared" si="260"/>
        <v>0</v>
      </c>
      <c r="X128" s="134">
        <f t="shared" si="260"/>
        <v>0</v>
      </c>
      <c r="Y128" s="134">
        <f t="shared" si="260"/>
        <v>0</v>
      </c>
      <c r="Z128" s="134">
        <f t="shared" si="260"/>
        <v>0</v>
      </c>
      <c r="AA128" s="134">
        <f t="shared" si="260"/>
        <v>0</v>
      </c>
      <c r="AB128" s="134">
        <f t="shared" si="260"/>
        <v>0</v>
      </c>
      <c r="AC128" s="134">
        <f t="shared" si="260"/>
        <v>0</v>
      </c>
      <c r="AD128" s="134">
        <f t="shared" si="260"/>
        <v>0</v>
      </c>
      <c r="AE128" s="134">
        <f t="shared" si="260"/>
        <v>0</v>
      </c>
      <c r="AF128" s="134">
        <f t="shared" si="260"/>
        <v>0</v>
      </c>
      <c r="AG128" s="134">
        <f t="shared" si="260"/>
        <v>0</v>
      </c>
      <c r="AH128" s="134">
        <f t="shared" si="260"/>
        <v>0</v>
      </c>
      <c r="AI128" s="134">
        <f t="shared" si="260"/>
        <v>0</v>
      </c>
      <c r="AJ128" s="134">
        <f t="shared" si="260"/>
        <v>0</v>
      </c>
      <c r="AK128" s="134">
        <f t="shared" si="260"/>
        <v>0</v>
      </c>
      <c r="AL128" s="134">
        <f t="shared" si="260"/>
        <v>0</v>
      </c>
      <c r="AM128" s="134">
        <f t="shared" si="260"/>
        <v>0</v>
      </c>
      <c r="AN128" s="134">
        <f t="shared" si="260"/>
        <v>0</v>
      </c>
      <c r="AO128" s="134">
        <f t="shared" si="260"/>
        <v>0</v>
      </c>
      <c r="AP128" s="134">
        <f t="shared" si="260"/>
        <v>0</v>
      </c>
      <c r="AQ128" s="134">
        <f t="shared" si="260"/>
        <v>0</v>
      </c>
      <c r="AR128" s="134">
        <f t="shared" si="260"/>
        <v>0</v>
      </c>
      <c r="AS128" s="134">
        <f t="shared" si="260"/>
        <v>0</v>
      </c>
      <c r="AT128" s="134">
        <f t="shared" si="260"/>
        <v>0</v>
      </c>
      <c r="AU128" s="134">
        <f t="shared" si="260"/>
        <v>0</v>
      </c>
      <c r="AV128" s="134">
        <f t="shared" si="260"/>
        <v>0</v>
      </c>
      <c r="AW128" s="134">
        <f t="shared" si="260"/>
        <v>0</v>
      </c>
      <c r="AX128" s="134">
        <f t="shared" si="260"/>
        <v>0</v>
      </c>
      <c r="AY128" s="134">
        <f t="shared" si="260"/>
        <v>0</v>
      </c>
      <c r="AZ128" s="134">
        <f t="shared" si="260"/>
        <v>0</v>
      </c>
      <c r="BA128" s="134">
        <f t="shared" si="260"/>
        <v>0</v>
      </c>
      <c r="BB128" s="134">
        <f t="shared" si="260"/>
        <v>0</v>
      </c>
      <c r="BC128" s="134">
        <f t="shared" si="260"/>
        <v>0</v>
      </c>
    </row>
    <row r="129" spans="1:55" s="67" customFormat="1" hidden="1" x14ac:dyDescent="0.25">
      <c r="A129" s="16"/>
      <c r="B129" s="116" t="s">
        <v>476</v>
      </c>
      <c r="C129" s="117">
        <v>3</v>
      </c>
      <c r="D129" s="115">
        <v>1.6</v>
      </c>
      <c r="E129" s="133" t="s">
        <v>571</v>
      </c>
      <c r="F129" s="192">
        <f t="shared" ref="F129:BC129" si="261">MAX(0,F31-(F$91/2*F31/(IF(F$16+F$21+F$26+F$31=0,1,(F$16+F$21+F$26+F$31)))))</f>
        <v>0</v>
      </c>
      <c r="G129" s="192">
        <f t="shared" si="261"/>
        <v>0</v>
      </c>
      <c r="H129" s="192">
        <f t="shared" si="261"/>
        <v>0</v>
      </c>
      <c r="I129" s="192">
        <f t="shared" si="261"/>
        <v>0</v>
      </c>
      <c r="J129" s="192">
        <f t="shared" si="261"/>
        <v>0</v>
      </c>
      <c r="K129" s="192">
        <f t="shared" si="261"/>
        <v>0</v>
      </c>
      <c r="L129" s="192">
        <f t="shared" si="261"/>
        <v>0</v>
      </c>
      <c r="M129" s="192">
        <f t="shared" si="261"/>
        <v>0</v>
      </c>
      <c r="N129" s="192">
        <f t="shared" si="261"/>
        <v>0</v>
      </c>
      <c r="O129" s="192">
        <f t="shared" si="261"/>
        <v>0</v>
      </c>
      <c r="P129" s="192">
        <f t="shared" si="261"/>
        <v>0</v>
      </c>
      <c r="Q129" s="192">
        <f t="shared" si="261"/>
        <v>0</v>
      </c>
      <c r="R129" s="192">
        <f t="shared" si="261"/>
        <v>0</v>
      </c>
      <c r="S129" s="192">
        <f t="shared" si="261"/>
        <v>0</v>
      </c>
      <c r="T129" s="192">
        <f t="shared" si="261"/>
        <v>0</v>
      </c>
      <c r="U129" s="192">
        <f t="shared" si="261"/>
        <v>0</v>
      </c>
      <c r="V129" s="192">
        <f t="shared" si="261"/>
        <v>0</v>
      </c>
      <c r="W129" s="192">
        <f t="shared" si="261"/>
        <v>0</v>
      </c>
      <c r="X129" s="192">
        <f t="shared" si="261"/>
        <v>0</v>
      </c>
      <c r="Y129" s="192">
        <f t="shared" si="261"/>
        <v>0</v>
      </c>
      <c r="Z129" s="192">
        <f t="shared" si="261"/>
        <v>0</v>
      </c>
      <c r="AA129" s="192">
        <f t="shared" si="261"/>
        <v>0</v>
      </c>
      <c r="AB129" s="192">
        <f t="shared" si="261"/>
        <v>0</v>
      </c>
      <c r="AC129" s="192">
        <f t="shared" si="261"/>
        <v>0</v>
      </c>
      <c r="AD129" s="192">
        <f t="shared" si="261"/>
        <v>0</v>
      </c>
      <c r="AE129" s="192">
        <f t="shared" si="261"/>
        <v>0</v>
      </c>
      <c r="AF129" s="192">
        <f t="shared" si="261"/>
        <v>0</v>
      </c>
      <c r="AG129" s="192">
        <f t="shared" si="261"/>
        <v>0</v>
      </c>
      <c r="AH129" s="192">
        <f t="shared" si="261"/>
        <v>0</v>
      </c>
      <c r="AI129" s="192">
        <f t="shared" si="261"/>
        <v>0</v>
      </c>
      <c r="AJ129" s="192">
        <f t="shared" si="261"/>
        <v>0</v>
      </c>
      <c r="AK129" s="192">
        <f t="shared" si="261"/>
        <v>0</v>
      </c>
      <c r="AL129" s="192">
        <f t="shared" si="261"/>
        <v>0</v>
      </c>
      <c r="AM129" s="192">
        <f t="shared" si="261"/>
        <v>0</v>
      </c>
      <c r="AN129" s="192">
        <f t="shared" si="261"/>
        <v>0</v>
      </c>
      <c r="AO129" s="192">
        <f t="shared" si="261"/>
        <v>0</v>
      </c>
      <c r="AP129" s="192">
        <f t="shared" si="261"/>
        <v>0</v>
      </c>
      <c r="AQ129" s="192">
        <f t="shared" si="261"/>
        <v>0</v>
      </c>
      <c r="AR129" s="192">
        <f t="shared" si="261"/>
        <v>0</v>
      </c>
      <c r="AS129" s="192">
        <f t="shared" si="261"/>
        <v>0</v>
      </c>
      <c r="AT129" s="192">
        <f t="shared" si="261"/>
        <v>0</v>
      </c>
      <c r="AU129" s="192">
        <f t="shared" si="261"/>
        <v>0</v>
      </c>
      <c r="AV129" s="192">
        <f t="shared" si="261"/>
        <v>0</v>
      </c>
      <c r="AW129" s="192">
        <f t="shared" si="261"/>
        <v>0</v>
      </c>
      <c r="AX129" s="192">
        <f t="shared" si="261"/>
        <v>0</v>
      </c>
      <c r="AY129" s="192">
        <f t="shared" si="261"/>
        <v>0</v>
      </c>
      <c r="AZ129" s="192">
        <f t="shared" si="261"/>
        <v>0</v>
      </c>
      <c r="BA129" s="192">
        <f t="shared" si="261"/>
        <v>0</v>
      </c>
      <c r="BB129" s="192">
        <f t="shared" si="261"/>
        <v>0</v>
      </c>
      <c r="BC129" s="192">
        <f t="shared" si="261"/>
        <v>0</v>
      </c>
    </row>
    <row r="130" spans="1:55" s="67" customFormat="1" hidden="1" x14ac:dyDescent="0.25">
      <c r="A130" s="16"/>
      <c r="B130" s="124" t="s">
        <v>477</v>
      </c>
      <c r="C130" s="20">
        <v>4</v>
      </c>
      <c r="D130" s="209">
        <v>2</v>
      </c>
      <c r="E130" s="183" t="s">
        <v>572</v>
      </c>
      <c r="F130" s="192">
        <f>MAX(0,(F129*0.44-F46)/2*IF(F128&gt;=0.4,7.5,1)*IF(F$15&lt;=10,0.2,MAX(0.03,1.1277*F$15^(-0.7639))))</f>
        <v>0</v>
      </c>
      <c r="G130" s="192">
        <f t="shared" ref="G130:BC130" si="262">MAX(0,(G129*0.44-G46)/2*IF(G128&gt;=0.4,7.5,1)*IF(G$15&lt;=10,0.2,MAX(0.03,1.1277*G$15^(-0.7639))))</f>
        <v>0</v>
      </c>
      <c r="H130" s="192">
        <f t="shared" si="262"/>
        <v>0</v>
      </c>
      <c r="I130" s="192">
        <f t="shared" si="262"/>
        <v>0</v>
      </c>
      <c r="J130" s="192">
        <f t="shared" si="262"/>
        <v>0</v>
      </c>
      <c r="K130" s="192">
        <f t="shared" si="262"/>
        <v>0</v>
      </c>
      <c r="L130" s="192">
        <f t="shared" si="262"/>
        <v>0</v>
      </c>
      <c r="M130" s="192">
        <f t="shared" si="262"/>
        <v>0</v>
      </c>
      <c r="N130" s="192">
        <f t="shared" si="262"/>
        <v>0</v>
      </c>
      <c r="O130" s="192">
        <f t="shared" si="262"/>
        <v>0</v>
      </c>
      <c r="P130" s="192">
        <f t="shared" si="262"/>
        <v>0</v>
      </c>
      <c r="Q130" s="192">
        <f t="shared" si="262"/>
        <v>0</v>
      </c>
      <c r="R130" s="192">
        <f t="shared" si="262"/>
        <v>0</v>
      </c>
      <c r="S130" s="192">
        <f t="shared" si="262"/>
        <v>0</v>
      </c>
      <c r="T130" s="192">
        <f t="shared" si="262"/>
        <v>0</v>
      </c>
      <c r="U130" s="192">
        <f t="shared" si="262"/>
        <v>0</v>
      </c>
      <c r="V130" s="192">
        <f t="shared" si="262"/>
        <v>0</v>
      </c>
      <c r="W130" s="192">
        <f t="shared" si="262"/>
        <v>0</v>
      </c>
      <c r="X130" s="192">
        <f t="shared" si="262"/>
        <v>0</v>
      </c>
      <c r="Y130" s="192">
        <f t="shared" si="262"/>
        <v>0</v>
      </c>
      <c r="Z130" s="192">
        <f t="shared" si="262"/>
        <v>0</v>
      </c>
      <c r="AA130" s="192">
        <f t="shared" si="262"/>
        <v>0</v>
      </c>
      <c r="AB130" s="192">
        <f t="shared" si="262"/>
        <v>0</v>
      </c>
      <c r="AC130" s="192">
        <f t="shared" si="262"/>
        <v>0</v>
      </c>
      <c r="AD130" s="192">
        <f t="shared" si="262"/>
        <v>0</v>
      </c>
      <c r="AE130" s="192">
        <f t="shared" si="262"/>
        <v>0</v>
      </c>
      <c r="AF130" s="192">
        <f t="shared" si="262"/>
        <v>0</v>
      </c>
      <c r="AG130" s="192">
        <f t="shared" si="262"/>
        <v>0</v>
      </c>
      <c r="AH130" s="192">
        <f t="shared" si="262"/>
        <v>0</v>
      </c>
      <c r="AI130" s="192">
        <f t="shared" si="262"/>
        <v>0</v>
      </c>
      <c r="AJ130" s="192">
        <f t="shared" si="262"/>
        <v>0</v>
      </c>
      <c r="AK130" s="192">
        <f t="shared" si="262"/>
        <v>0</v>
      </c>
      <c r="AL130" s="192">
        <f t="shared" si="262"/>
        <v>0</v>
      </c>
      <c r="AM130" s="192">
        <f t="shared" si="262"/>
        <v>0</v>
      </c>
      <c r="AN130" s="192">
        <f t="shared" si="262"/>
        <v>0</v>
      </c>
      <c r="AO130" s="192">
        <f t="shared" si="262"/>
        <v>0</v>
      </c>
      <c r="AP130" s="192">
        <f t="shared" si="262"/>
        <v>0</v>
      </c>
      <c r="AQ130" s="192">
        <f t="shared" si="262"/>
        <v>0</v>
      </c>
      <c r="AR130" s="192">
        <f t="shared" si="262"/>
        <v>0</v>
      </c>
      <c r="AS130" s="192">
        <f t="shared" si="262"/>
        <v>0</v>
      </c>
      <c r="AT130" s="192">
        <f t="shared" si="262"/>
        <v>0</v>
      </c>
      <c r="AU130" s="192">
        <f t="shared" si="262"/>
        <v>0</v>
      </c>
      <c r="AV130" s="192">
        <f t="shared" si="262"/>
        <v>0</v>
      </c>
      <c r="AW130" s="192">
        <f t="shared" si="262"/>
        <v>0</v>
      </c>
      <c r="AX130" s="192">
        <f t="shared" si="262"/>
        <v>0</v>
      </c>
      <c r="AY130" s="192">
        <f t="shared" si="262"/>
        <v>0</v>
      </c>
      <c r="AZ130" s="192">
        <f t="shared" si="262"/>
        <v>0</v>
      </c>
      <c r="BA130" s="192">
        <f t="shared" si="262"/>
        <v>0</v>
      </c>
      <c r="BB130" s="192">
        <f t="shared" si="262"/>
        <v>0</v>
      </c>
      <c r="BC130" s="192">
        <f t="shared" si="262"/>
        <v>0</v>
      </c>
    </row>
    <row r="131" spans="1:55" s="67" customFormat="1" hidden="1" x14ac:dyDescent="0.25">
      <c r="A131" s="16"/>
      <c r="B131" s="117"/>
      <c r="C131" s="117"/>
      <c r="D131" s="117"/>
      <c r="E131" s="193" t="s">
        <v>573</v>
      </c>
      <c r="F131" s="194">
        <f>MAX(0,(F129*0.44-F46)/2*IF(F128&gt;=0.4,7.5,1))</f>
        <v>0</v>
      </c>
      <c r="G131" s="194">
        <f t="shared" ref="G131:BC131" si="263">MAX(0,(G129*0.44-G46)/2*IF(G128&gt;=0.4,7.5,1))</f>
        <v>0</v>
      </c>
      <c r="H131" s="194">
        <f t="shared" si="263"/>
        <v>0</v>
      </c>
      <c r="I131" s="194">
        <f t="shared" si="263"/>
        <v>0</v>
      </c>
      <c r="J131" s="194">
        <f t="shared" si="263"/>
        <v>0</v>
      </c>
      <c r="K131" s="194">
        <f t="shared" si="263"/>
        <v>0</v>
      </c>
      <c r="L131" s="194">
        <f t="shared" si="263"/>
        <v>0</v>
      </c>
      <c r="M131" s="194">
        <f t="shared" si="263"/>
        <v>0</v>
      </c>
      <c r="N131" s="194">
        <f t="shared" si="263"/>
        <v>0</v>
      </c>
      <c r="O131" s="194">
        <f t="shared" si="263"/>
        <v>0</v>
      </c>
      <c r="P131" s="194">
        <f t="shared" si="263"/>
        <v>0</v>
      </c>
      <c r="Q131" s="194">
        <f t="shared" si="263"/>
        <v>0</v>
      </c>
      <c r="R131" s="194">
        <f t="shared" si="263"/>
        <v>0</v>
      </c>
      <c r="S131" s="194">
        <f t="shared" si="263"/>
        <v>0</v>
      </c>
      <c r="T131" s="194">
        <f t="shared" si="263"/>
        <v>0</v>
      </c>
      <c r="U131" s="194">
        <f t="shared" si="263"/>
        <v>0</v>
      </c>
      <c r="V131" s="194">
        <f t="shared" si="263"/>
        <v>0</v>
      </c>
      <c r="W131" s="194">
        <f t="shared" si="263"/>
        <v>0</v>
      </c>
      <c r="X131" s="194">
        <f t="shared" si="263"/>
        <v>0</v>
      </c>
      <c r="Y131" s="194">
        <f t="shared" si="263"/>
        <v>0</v>
      </c>
      <c r="Z131" s="194">
        <f t="shared" si="263"/>
        <v>0</v>
      </c>
      <c r="AA131" s="194">
        <f t="shared" si="263"/>
        <v>0</v>
      </c>
      <c r="AB131" s="194">
        <f t="shared" si="263"/>
        <v>0</v>
      </c>
      <c r="AC131" s="194">
        <f t="shared" si="263"/>
        <v>0</v>
      </c>
      <c r="AD131" s="194">
        <f t="shared" si="263"/>
        <v>0</v>
      </c>
      <c r="AE131" s="194">
        <f t="shared" si="263"/>
        <v>0</v>
      </c>
      <c r="AF131" s="194">
        <f t="shared" si="263"/>
        <v>0</v>
      </c>
      <c r="AG131" s="194">
        <f t="shared" si="263"/>
        <v>0</v>
      </c>
      <c r="AH131" s="194">
        <f t="shared" si="263"/>
        <v>0</v>
      </c>
      <c r="AI131" s="194">
        <f t="shared" si="263"/>
        <v>0</v>
      </c>
      <c r="AJ131" s="194">
        <f t="shared" si="263"/>
        <v>0</v>
      </c>
      <c r="AK131" s="194">
        <f t="shared" si="263"/>
        <v>0</v>
      </c>
      <c r="AL131" s="194">
        <f t="shared" si="263"/>
        <v>0</v>
      </c>
      <c r="AM131" s="194">
        <f t="shared" si="263"/>
        <v>0</v>
      </c>
      <c r="AN131" s="194">
        <f t="shared" si="263"/>
        <v>0</v>
      </c>
      <c r="AO131" s="194">
        <f t="shared" si="263"/>
        <v>0</v>
      </c>
      <c r="AP131" s="194">
        <f t="shared" si="263"/>
        <v>0</v>
      </c>
      <c r="AQ131" s="194">
        <f t="shared" si="263"/>
        <v>0</v>
      </c>
      <c r="AR131" s="194">
        <f t="shared" si="263"/>
        <v>0</v>
      </c>
      <c r="AS131" s="194">
        <f t="shared" si="263"/>
        <v>0</v>
      </c>
      <c r="AT131" s="194">
        <f t="shared" si="263"/>
        <v>0</v>
      </c>
      <c r="AU131" s="194">
        <f t="shared" si="263"/>
        <v>0</v>
      </c>
      <c r="AV131" s="194">
        <f t="shared" si="263"/>
        <v>0</v>
      </c>
      <c r="AW131" s="194">
        <f t="shared" si="263"/>
        <v>0</v>
      </c>
      <c r="AX131" s="194">
        <f t="shared" si="263"/>
        <v>0</v>
      </c>
      <c r="AY131" s="194">
        <f t="shared" si="263"/>
        <v>0</v>
      </c>
      <c r="AZ131" s="194">
        <f t="shared" si="263"/>
        <v>0</v>
      </c>
      <c r="BA131" s="194">
        <f t="shared" si="263"/>
        <v>0</v>
      </c>
      <c r="BB131" s="194">
        <f t="shared" si="263"/>
        <v>0</v>
      </c>
      <c r="BC131" s="194">
        <f t="shared" si="263"/>
        <v>0</v>
      </c>
    </row>
    <row r="132" spans="1:55" s="67" customFormat="1" hidden="1" x14ac:dyDescent="0.25">
      <c r="A132" s="16"/>
      <c r="B132" s="117"/>
      <c r="C132" s="117"/>
      <c r="D132" s="117"/>
      <c r="E132" s="129"/>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row>
    <row r="133" spans="1:55" s="67" customFormat="1" hidden="1" x14ac:dyDescent="0.25">
      <c r="A133" s="16"/>
      <c r="B133" s="235" t="s">
        <v>669</v>
      </c>
      <c r="C133" s="117"/>
      <c r="D133" s="117"/>
      <c r="E133" s="129"/>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row>
    <row r="134" spans="1:55" s="67" customFormat="1" hidden="1" x14ac:dyDescent="0.25">
      <c r="A134" s="16"/>
      <c r="B134" s="236" t="s">
        <v>670</v>
      </c>
      <c r="C134" s="117"/>
      <c r="D134" s="117"/>
      <c r="E134" s="135" t="s">
        <v>574</v>
      </c>
      <c r="F134" s="30">
        <f t="shared" ref="F134:BC134" si="264">MIN(TP_maximum,IF(F50="Clay",$C44+$C43*F89,$D44+$D43*F89))</f>
        <v>814.35</v>
      </c>
      <c r="G134" s="30">
        <f t="shared" si="264"/>
        <v>765.43499999999995</v>
      </c>
      <c r="H134" s="30">
        <f t="shared" si="264"/>
        <v>765.43499999999995</v>
      </c>
      <c r="I134" s="30">
        <f t="shared" si="264"/>
        <v>765.43499999999995</v>
      </c>
      <c r="J134" s="30">
        <f t="shared" si="264"/>
        <v>765.43499999999995</v>
      </c>
      <c r="K134" s="30">
        <f t="shared" si="264"/>
        <v>765.43499999999995</v>
      </c>
      <c r="L134" s="30">
        <f t="shared" si="264"/>
        <v>765.43499999999995</v>
      </c>
      <c r="M134" s="30">
        <f t="shared" si="264"/>
        <v>765.43499999999995</v>
      </c>
      <c r="N134" s="30">
        <f t="shared" si="264"/>
        <v>765.43499999999995</v>
      </c>
      <c r="O134" s="30">
        <f t="shared" si="264"/>
        <v>765.43499999999995</v>
      </c>
      <c r="P134" s="30">
        <f t="shared" si="264"/>
        <v>765.43499999999995</v>
      </c>
      <c r="Q134" s="30">
        <f t="shared" si="264"/>
        <v>765.43499999999995</v>
      </c>
      <c r="R134" s="30">
        <f t="shared" si="264"/>
        <v>765.43499999999995</v>
      </c>
      <c r="S134" s="30">
        <f t="shared" si="264"/>
        <v>765.43499999999995</v>
      </c>
      <c r="T134" s="30">
        <f t="shared" si="264"/>
        <v>765.43499999999995</v>
      </c>
      <c r="U134" s="30">
        <f t="shared" si="264"/>
        <v>765.43499999999995</v>
      </c>
      <c r="V134" s="30">
        <f t="shared" si="264"/>
        <v>765.43499999999995</v>
      </c>
      <c r="W134" s="30">
        <f t="shared" si="264"/>
        <v>765.43499999999995</v>
      </c>
      <c r="X134" s="30">
        <f t="shared" si="264"/>
        <v>765.43499999999995</v>
      </c>
      <c r="Y134" s="30">
        <f t="shared" si="264"/>
        <v>765.43499999999995</v>
      </c>
      <c r="Z134" s="30">
        <f t="shared" si="264"/>
        <v>765.43499999999995</v>
      </c>
      <c r="AA134" s="30">
        <f t="shared" si="264"/>
        <v>765.43499999999995</v>
      </c>
      <c r="AB134" s="30">
        <f t="shared" si="264"/>
        <v>765.43499999999995</v>
      </c>
      <c r="AC134" s="30">
        <f t="shared" si="264"/>
        <v>765.43499999999995</v>
      </c>
      <c r="AD134" s="30">
        <f t="shared" si="264"/>
        <v>765.43499999999995</v>
      </c>
      <c r="AE134" s="30">
        <f t="shared" si="264"/>
        <v>765.43499999999995</v>
      </c>
      <c r="AF134" s="30">
        <f t="shared" si="264"/>
        <v>765.43499999999995</v>
      </c>
      <c r="AG134" s="30">
        <f t="shared" si="264"/>
        <v>765.43499999999995</v>
      </c>
      <c r="AH134" s="30">
        <f t="shared" si="264"/>
        <v>765.43499999999995</v>
      </c>
      <c r="AI134" s="30">
        <f t="shared" si="264"/>
        <v>765.43499999999995</v>
      </c>
      <c r="AJ134" s="30">
        <f t="shared" si="264"/>
        <v>765.43499999999995</v>
      </c>
      <c r="AK134" s="30">
        <f t="shared" si="264"/>
        <v>765.43499999999995</v>
      </c>
      <c r="AL134" s="30">
        <f t="shared" si="264"/>
        <v>765.43499999999995</v>
      </c>
      <c r="AM134" s="30">
        <f t="shared" si="264"/>
        <v>765.43499999999995</v>
      </c>
      <c r="AN134" s="30">
        <f t="shared" si="264"/>
        <v>765.43499999999995</v>
      </c>
      <c r="AO134" s="30">
        <f t="shared" si="264"/>
        <v>765.43499999999995</v>
      </c>
      <c r="AP134" s="30">
        <f t="shared" si="264"/>
        <v>765.43499999999995</v>
      </c>
      <c r="AQ134" s="30">
        <f t="shared" si="264"/>
        <v>765.43499999999995</v>
      </c>
      <c r="AR134" s="30">
        <f t="shared" si="264"/>
        <v>765.43499999999995</v>
      </c>
      <c r="AS134" s="30">
        <f t="shared" si="264"/>
        <v>765.43499999999995</v>
      </c>
      <c r="AT134" s="30">
        <f t="shared" si="264"/>
        <v>765.43499999999995</v>
      </c>
      <c r="AU134" s="30">
        <f t="shared" si="264"/>
        <v>765.43499999999995</v>
      </c>
      <c r="AV134" s="30">
        <f t="shared" si="264"/>
        <v>765.43499999999995</v>
      </c>
      <c r="AW134" s="30">
        <f t="shared" si="264"/>
        <v>765.43499999999995</v>
      </c>
      <c r="AX134" s="30">
        <f t="shared" si="264"/>
        <v>765.43499999999995</v>
      </c>
      <c r="AY134" s="30">
        <f t="shared" si="264"/>
        <v>765.43499999999995</v>
      </c>
      <c r="AZ134" s="30">
        <f t="shared" si="264"/>
        <v>765.43499999999995</v>
      </c>
      <c r="BA134" s="30">
        <f t="shared" si="264"/>
        <v>765.43499999999995</v>
      </c>
      <c r="BB134" s="30">
        <f t="shared" si="264"/>
        <v>765.43499999999995</v>
      </c>
      <c r="BC134" s="30">
        <f t="shared" si="264"/>
        <v>765.43499999999995</v>
      </c>
    </row>
    <row r="135" spans="1:55" s="67" customFormat="1" hidden="1" x14ac:dyDescent="0.25">
      <c r="A135" s="16"/>
      <c r="B135" s="236" t="s">
        <v>671</v>
      </c>
      <c r="C135" s="117"/>
      <c r="D135" s="117"/>
      <c r="E135" s="127" t="s">
        <v>575</v>
      </c>
      <c r="F135" s="30">
        <f t="shared" ref="F135:BC135" si="265">IF(F50="Clay",$C44+$C43*F14,$D44+$D43*F14)+F101+F111+F121+F131</f>
        <v>814.35</v>
      </c>
      <c r="G135" s="30">
        <f t="shared" si="265"/>
        <v>765.43499999999995</v>
      </c>
      <c r="H135" s="30">
        <f t="shared" si="265"/>
        <v>765.43499999999995</v>
      </c>
      <c r="I135" s="30">
        <f t="shared" si="265"/>
        <v>765.43499999999995</v>
      </c>
      <c r="J135" s="30">
        <f t="shared" si="265"/>
        <v>765.43499999999995</v>
      </c>
      <c r="K135" s="30">
        <f t="shared" si="265"/>
        <v>765.43499999999995</v>
      </c>
      <c r="L135" s="30">
        <f t="shared" si="265"/>
        <v>765.43499999999995</v>
      </c>
      <c r="M135" s="30">
        <f t="shared" si="265"/>
        <v>765.43499999999995</v>
      </c>
      <c r="N135" s="30">
        <f t="shared" si="265"/>
        <v>765.43499999999995</v>
      </c>
      <c r="O135" s="30">
        <f t="shared" si="265"/>
        <v>765.43499999999995</v>
      </c>
      <c r="P135" s="30">
        <f t="shared" si="265"/>
        <v>765.43499999999995</v>
      </c>
      <c r="Q135" s="30">
        <f t="shared" si="265"/>
        <v>765.43499999999995</v>
      </c>
      <c r="R135" s="30">
        <f t="shared" si="265"/>
        <v>765.43499999999995</v>
      </c>
      <c r="S135" s="30">
        <f t="shared" si="265"/>
        <v>765.43499999999995</v>
      </c>
      <c r="T135" s="30">
        <f t="shared" si="265"/>
        <v>765.43499999999995</v>
      </c>
      <c r="U135" s="30">
        <f t="shared" si="265"/>
        <v>765.43499999999995</v>
      </c>
      <c r="V135" s="30">
        <f t="shared" si="265"/>
        <v>765.43499999999995</v>
      </c>
      <c r="W135" s="30">
        <f t="shared" si="265"/>
        <v>765.43499999999995</v>
      </c>
      <c r="X135" s="30">
        <f t="shared" si="265"/>
        <v>765.43499999999995</v>
      </c>
      <c r="Y135" s="30">
        <f t="shared" si="265"/>
        <v>765.43499999999995</v>
      </c>
      <c r="Z135" s="30">
        <f t="shared" si="265"/>
        <v>765.43499999999995</v>
      </c>
      <c r="AA135" s="30">
        <f t="shared" si="265"/>
        <v>765.43499999999995</v>
      </c>
      <c r="AB135" s="30">
        <f t="shared" si="265"/>
        <v>765.43499999999995</v>
      </c>
      <c r="AC135" s="30">
        <f t="shared" si="265"/>
        <v>765.43499999999995</v>
      </c>
      <c r="AD135" s="30">
        <f t="shared" si="265"/>
        <v>765.43499999999995</v>
      </c>
      <c r="AE135" s="30">
        <f t="shared" si="265"/>
        <v>765.43499999999995</v>
      </c>
      <c r="AF135" s="30">
        <f t="shared" si="265"/>
        <v>765.43499999999995</v>
      </c>
      <c r="AG135" s="30">
        <f t="shared" si="265"/>
        <v>765.43499999999995</v>
      </c>
      <c r="AH135" s="30">
        <f t="shared" si="265"/>
        <v>765.43499999999995</v>
      </c>
      <c r="AI135" s="30">
        <f t="shared" si="265"/>
        <v>765.43499999999995</v>
      </c>
      <c r="AJ135" s="30">
        <f t="shared" si="265"/>
        <v>765.43499999999995</v>
      </c>
      <c r="AK135" s="30">
        <f t="shared" si="265"/>
        <v>765.43499999999995</v>
      </c>
      <c r="AL135" s="30">
        <f t="shared" si="265"/>
        <v>765.43499999999995</v>
      </c>
      <c r="AM135" s="30">
        <f t="shared" si="265"/>
        <v>765.43499999999995</v>
      </c>
      <c r="AN135" s="30">
        <f t="shared" si="265"/>
        <v>765.43499999999995</v>
      </c>
      <c r="AO135" s="30">
        <f t="shared" si="265"/>
        <v>765.43499999999995</v>
      </c>
      <c r="AP135" s="30">
        <f t="shared" si="265"/>
        <v>765.43499999999995</v>
      </c>
      <c r="AQ135" s="30">
        <f t="shared" si="265"/>
        <v>765.43499999999995</v>
      </c>
      <c r="AR135" s="30">
        <f t="shared" si="265"/>
        <v>765.43499999999995</v>
      </c>
      <c r="AS135" s="30">
        <f t="shared" si="265"/>
        <v>765.43499999999995</v>
      </c>
      <c r="AT135" s="30">
        <f t="shared" si="265"/>
        <v>765.43499999999995</v>
      </c>
      <c r="AU135" s="30">
        <f t="shared" si="265"/>
        <v>765.43499999999995</v>
      </c>
      <c r="AV135" s="30">
        <f t="shared" si="265"/>
        <v>765.43499999999995</v>
      </c>
      <c r="AW135" s="30">
        <f t="shared" si="265"/>
        <v>765.43499999999995</v>
      </c>
      <c r="AX135" s="30">
        <f t="shared" si="265"/>
        <v>765.43499999999995</v>
      </c>
      <c r="AY135" s="30">
        <f t="shared" si="265"/>
        <v>765.43499999999995</v>
      </c>
      <c r="AZ135" s="30">
        <f t="shared" si="265"/>
        <v>765.43499999999995</v>
      </c>
      <c r="BA135" s="30">
        <f t="shared" si="265"/>
        <v>765.43499999999995</v>
      </c>
      <c r="BB135" s="30">
        <f t="shared" si="265"/>
        <v>765.43499999999995</v>
      </c>
      <c r="BC135" s="30">
        <f t="shared" si="265"/>
        <v>765.43499999999995</v>
      </c>
    </row>
    <row r="136" spans="1:55" s="67" customFormat="1" hidden="1" x14ac:dyDescent="0.25">
      <c r="A136" s="16"/>
      <c r="B136" s="16"/>
      <c r="C136" s="16"/>
      <c r="D136" s="117"/>
      <c r="E136" s="129"/>
      <c r="F136" s="132"/>
      <c r="G136" s="132"/>
      <c r="H136" s="132"/>
      <c r="I136" s="132"/>
      <c r="J136" s="132"/>
      <c r="K136" s="132"/>
      <c r="L136" s="132"/>
      <c r="M136" s="132"/>
      <c r="N136" s="132"/>
      <c r="O136" s="132"/>
      <c r="P136" s="132"/>
      <c r="Q136" s="132"/>
      <c r="R136" s="132"/>
      <c r="S136" s="132"/>
      <c r="T136" s="132"/>
      <c r="U136" s="132"/>
      <c r="V136" s="132"/>
      <c r="W136" s="132"/>
      <c r="X136" s="132"/>
      <c r="Y136" s="132"/>
      <c r="Z136" s="132"/>
      <c r="AA136" s="132"/>
      <c r="AB136" s="132"/>
      <c r="AC136" s="132"/>
      <c r="AD136" s="132"/>
      <c r="AE136" s="132"/>
      <c r="AF136" s="132"/>
      <c r="AG136" s="132"/>
      <c r="AH136" s="132"/>
      <c r="AI136" s="132"/>
      <c r="AJ136" s="132"/>
      <c r="AK136" s="132"/>
      <c r="AL136" s="132"/>
      <c r="AM136" s="132"/>
      <c r="AN136" s="132"/>
      <c r="AO136" s="132"/>
      <c r="AP136" s="132"/>
      <c r="AQ136" s="132"/>
      <c r="AR136" s="132"/>
      <c r="AS136" s="132"/>
      <c r="AT136" s="132"/>
      <c r="AU136" s="132"/>
      <c r="AV136" s="132"/>
      <c r="AW136" s="132"/>
      <c r="AX136" s="132"/>
      <c r="AY136" s="132"/>
      <c r="AZ136" s="132"/>
      <c r="BA136" s="132"/>
      <c r="BB136" s="132"/>
      <c r="BC136" s="132"/>
    </row>
    <row r="137" spans="1:55" s="67" customFormat="1" hidden="1" x14ac:dyDescent="0.25">
      <c r="A137" s="16"/>
      <c r="B137" s="16"/>
      <c r="C137" s="16"/>
      <c r="D137" s="117"/>
      <c r="E137" s="16" t="s">
        <v>576</v>
      </c>
      <c r="F137" s="16">
        <f t="shared" ref="F137:BC137" si="266">IF(OR(F32=$B$87),F80+F81,F80)</f>
        <v>0.33761086582963284</v>
      </c>
      <c r="G137" s="16">
        <f t="shared" si="266"/>
        <v>0.3480257881535801</v>
      </c>
      <c r="H137" s="16">
        <f t="shared" si="266"/>
        <v>0.3480257881535801</v>
      </c>
      <c r="I137" s="16">
        <f t="shared" si="266"/>
        <v>0.3480257881535801</v>
      </c>
      <c r="J137" s="16">
        <f t="shared" si="266"/>
        <v>0.3480257881535801</v>
      </c>
      <c r="K137" s="16">
        <f t="shared" si="266"/>
        <v>0.3480257881535801</v>
      </c>
      <c r="L137" s="16">
        <f t="shared" si="266"/>
        <v>0.3480257881535801</v>
      </c>
      <c r="M137" s="16">
        <f t="shared" si="266"/>
        <v>0.3480257881535801</v>
      </c>
      <c r="N137" s="16">
        <f t="shared" si="266"/>
        <v>0.3480257881535801</v>
      </c>
      <c r="O137" s="16">
        <f t="shared" si="266"/>
        <v>0.3480257881535801</v>
      </c>
      <c r="P137" s="16">
        <f t="shared" si="266"/>
        <v>0.3480257881535801</v>
      </c>
      <c r="Q137" s="16">
        <f t="shared" si="266"/>
        <v>0.3480257881535801</v>
      </c>
      <c r="R137" s="16">
        <f t="shared" si="266"/>
        <v>0.3480257881535801</v>
      </c>
      <c r="S137" s="16">
        <f t="shared" si="266"/>
        <v>0.3480257881535801</v>
      </c>
      <c r="T137" s="16">
        <f t="shared" si="266"/>
        <v>0.3480257881535801</v>
      </c>
      <c r="U137" s="16">
        <f t="shared" si="266"/>
        <v>0.3480257881535801</v>
      </c>
      <c r="V137" s="16">
        <f t="shared" si="266"/>
        <v>0.3480257881535801</v>
      </c>
      <c r="W137" s="16">
        <f t="shared" si="266"/>
        <v>0.3480257881535801</v>
      </c>
      <c r="X137" s="16">
        <f t="shared" si="266"/>
        <v>0.3480257881535801</v>
      </c>
      <c r="Y137" s="16">
        <f t="shared" si="266"/>
        <v>0.3480257881535801</v>
      </c>
      <c r="Z137" s="16">
        <f t="shared" si="266"/>
        <v>0.3480257881535801</v>
      </c>
      <c r="AA137" s="16">
        <f t="shared" si="266"/>
        <v>0.3480257881535801</v>
      </c>
      <c r="AB137" s="16">
        <f t="shared" si="266"/>
        <v>0.3480257881535801</v>
      </c>
      <c r="AC137" s="16">
        <f t="shared" si="266"/>
        <v>0.3480257881535801</v>
      </c>
      <c r="AD137" s="16">
        <f t="shared" si="266"/>
        <v>0.3480257881535801</v>
      </c>
      <c r="AE137" s="16">
        <f t="shared" si="266"/>
        <v>0.3480257881535801</v>
      </c>
      <c r="AF137" s="16">
        <f t="shared" si="266"/>
        <v>0.3480257881535801</v>
      </c>
      <c r="AG137" s="16">
        <f t="shared" si="266"/>
        <v>0.3480257881535801</v>
      </c>
      <c r="AH137" s="16">
        <f t="shared" si="266"/>
        <v>0.3480257881535801</v>
      </c>
      <c r="AI137" s="16">
        <f t="shared" si="266"/>
        <v>0.3480257881535801</v>
      </c>
      <c r="AJ137" s="16">
        <f t="shared" si="266"/>
        <v>0.3480257881535801</v>
      </c>
      <c r="AK137" s="16">
        <f t="shared" si="266"/>
        <v>0.3480257881535801</v>
      </c>
      <c r="AL137" s="16">
        <f t="shared" si="266"/>
        <v>0.3480257881535801</v>
      </c>
      <c r="AM137" s="16">
        <f t="shared" si="266"/>
        <v>0.3480257881535801</v>
      </c>
      <c r="AN137" s="16">
        <f t="shared" si="266"/>
        <v>0.3480257881535801</v>
      </c>
      <c r="AO137" s="16">
        <f t="shared" si="266"/>
        <v>0.3480257881535801</v>
      </c>
      <c r="AP137" s="16">
        <f t="shared" si="266"/>
        <v>0.3480257881535801</v>
      </c>
      <c r="AQ137" s="16">
        <f t="shared" si="266"/>
        <v>0.3480257881535801</v>
      </c>
      <c r="AR137" s="16">
        <f t="shared" si="266"/>
        <v>0.3480257881535801</v>
      </c>
      <c r="AS137" s="16">
        <f t="shared" si="266"/>
        <v>0.3480257881535801</v>
      </c>
      <c r="AT137" s="16">
        <f t="shared" si="266"/>
        <v>0.3480257881535801</v>
      </c>
      <c r="AU137" s="16">
        <f t="shared" si="266"/>
        <v>0.3480257881535801</v>
      </c>
      <c r="AV137" s="16">
        <f t="shared" si="266"/>
        <v>0.3480257881535801</v>
      </c>
      <c r="AW137" s="16">
        <f t="shared" si="266"/>
        <v>0.3480257881535801</v>
      </c>
      <c r="AX137" s="16">
        <f t="shared" si="266"/>
        <v>0.3480257881535801</v>
      </c>
      <c r="AY137" s="16">
        <f t="shared" si="266"/>
        <v>0.3480257881535801</v>
      </c>
      <c r="AZ137" s="16">
        <f t="shared" si="266"/>
        <v>0.3480257881535801</v>
      </c>
      <c r="BA137" s="16">
        <f t="shared" si="266"/>
        <v>0.3480257881535801</v>
      </c>
      <c r="BB137" s="16">
        <f t="shared" si="266"/>
        <v>0.3480257881535801</v>
      </c>
      <c r="BC137" s="16">
        <f t="shared" si="266"/>
        <v>0.3480257881535801</v>
      </c>
    </row>
    <row r="138" spans="1:55" s="67" customFormat="1" hidden="1" x14ac:dyDescent="0.25">
      <c r="A138" s="16"/>
      <c r="B138" s="16"/>
      <c r="C138" s="16"/>
      <c r="D138" s="117"/>
      <c r="E138" s="118" t="s">
        <v>657</v>
      </c>
      <c r="F138" s="136">
        <f t="shared" ref="F138:BC138" si="267">INDEX($B$127:$D$130, MATCH(F$49,Soil_hydrologic_group,), 3)</f>
        <v>2</v>
      </c>
      <c r="G138" s="136">
        <f t="shared" si="267"/>
        <v>1</v>
      </c>
      <c r="H138" s="136">
        <f t="shared" si="267"/>
        <v>1</v>
      </c>
      <c r="I138" s="136">
        <f t="shared" si="267"/>
        <v>1</v>
      </c>
      <c r="J138" s="136">
        <f t="shared" si="267"/>
        <v>1</v>
      </c>
      <c r="K138" s="136">
        <f t="shared" si="267"/>
        <v>1</v>
      </c>
      <c r="L138" s="136">
        <f t="shared" si="267"/>
        <v>1</v>
      </c>
      <c r="M138" s="136">
        <f t="shared" si="267"/>
        <v>1</v>
      </c>
      <c r="N138" s="136">
        <f t="shared" si="267"/>
        <v>1</v>
      </c>
      <c r="O138" s="136">
        <f t="shared" si="267"/>
        <v>1</v>
      </c>
      <c r="P138" s="136">
        <f t="shared" si="267"/>
        <v>1</v>
      </c>
      <c r="Q138" s="136">
        <f t="shared" si="267"/>
        <v>1</v>
      </c>
      <c r="R138" s="136">
        <f t="shared" si="267"/>
        <v>1</v>
      </c>
      <c r="S138" s="136">
        <f t="shared" si="267"/>
        <v>1</v>
      </c>
      <c r="T138" s="136">
        <f t="shared" si="267"/>
        <v>1</v>
      </c>
      <c r="U138" s="136">
        <f t="shared" si="267"/>
        <v>1</v>
      </c>
      <c r="V138" s="136">
        <f t="shared" si="267"/>
        <v>1</v>
      </c>
      <c r="W138" s="136">
        <f t="shared" si="267"/>
        <v>1</v>
      </c>
      <c r="X138" s="136">
        <f t="shared" si="267"/>
        <v>1</v>
      </c>
      <c r="Y138" s="136">
        <f t="shared" si="267"/>
        <v>1</v>
      </c>
      <c r="Z138" s="136">
        <f t="shared" si="267"/>
        <v>1</v>
      </c>
      <c r="AA138" s="136">
        <f t="shared" si="267"/>
        <v>1</v>
      </c>
      <c r="AB138" s="136">
        <f t="shared" si="267"/>
        <v>1</v>
      </c>
      <c r="AC138" s="136">
        <f t="shared" si="267"/>
        <v>1</v>
      </c>
      <c r="AD138" s="136">
        <f t="shared" si="267"/>
        <v>1</v>
      </c>
      <c r="AE138" s="136">
        <f t="shared" si="267"/>
        <v>1</v>
      </c>
      <c r="AF138" s="136">
        <f t="shared" si="267"/>
        <v>1</v>
      </c>
      <c r="AG138" s="136">
        <f t="shared" si="267"/>
        <v>1</v>
      </c>
      <c r="AH138" s="136">
        <f t="shared" si="267"/>
        <v>1</v>
      </c>
      <c r="AI138" s="136">
        <f t="shared" si="267"/>
        <v>1</v>
      </c>
      <c r="AJ138" s="136">
        <f t="shared" si="267"/>
        <v>1</v>
      </c>
      <c r="AK138" s="136">
        <f t="shared" si="267"/>
        <v>1</v>
      </c>
      <c r="AL138" s="136">
        <f t="shared" si="267"/>
        <v>1</v>
      </c>
      <c r="AM138" s="136">
        <f t="shared" si="267"/>
        <v>1</v>
      </c>
      <c r="AN138" s="136">
        <f t="shared" si="267"/>
        <v>1</v>
      </c>
      <c r="AO138" s="136">
        <f t="shared" si="267"/>
        <v>1</v>
      </c>
      <c r="AP138" s="136">
        <f t="shared" si="267"/>
        <v>1</v>
      </c>
      <c r="AQ138" s="136">
        <f t="shared" si="267"/>
        <v>1</v>
      </c>
      <c r="AR138" s="136">
        <f t="shared" si="267"/>
        <v>1</v>
      </c>
      <c r="AS138" s="136">
        <f t="shared" si="267"/>
        <v>1</v>
      </c>
      <c r="AT138" s="136">
        <f t="shared" si="267"/>
        <v>1</v>
      </c>
      <c r="AU138" s="136">
        <f t="shared" si="267"/>
        <v>1</v>
      </c>
      <c r="AV138" s="136">
        <f t="shared" si="267"/>
        <v>1</v>
      </c>
      <c r="AW138" s="136">
        <f t="shared" si="267"/>
        <v>1</v>
      </c>
      <c r="AX138" s="136">
        <f t="shared" si="267"/>
        <v>1</v>
      </c>
      <c r="AY138" s="136">
        <f t="shared" si="267"/>
        <v>1</v>
      </c>
      <c r="AZ138" s="136">
        <f t="shared" si="267"/>
        <v>1</v>
      </c>
      <c r="BA138" s="136">
        <f t="shared" si="267"/>
        <v>1</v>
      </c>
      <c r="BB138" s="136">
        <f t="shared" si="267"/>
        <v>1</v>
      </c>
      <c r="BC138" s="136">
        <f t="shared" si="267"/>
        <v>1</v>
      </c>
    </row>
    <row r="139" spans="1:55" s="67" customFormat="1" hidden="1" x14ac:dyDescent="0.25">
      <c r="A139" s="16"/>
      <c r="B139" s="16"/>
      <c r="C139" s="16"/>
      <c r="D139" s="117"/>
      <c r="E139" s="292" t="s">
        <v>807</v>
      </c>
      <c r="F139" s="327">
        <f t="shared" ref="F139:AK139" si="268">INDEX($C$251:$C$258, MATCH(F30,Manure_P_Availability_coefficients,), )</f>
        <v>1</v>
      </c>
      <c r="G139" s="327">
        <f t="shared" si="268"/>
        <v>1</v>
      </c>
      <c r="H139" s="327">
        <f t="shared" si="268"/>
        <v>1</v>
      </c>
      <c r="I139" s="327">
        <f t="shared" si="268"/>
        <v>1</v>
      </c>
      <c r="J139" s="327">
        <f t="shared" si="268"/>
        <v>1</v>
      </c>
      <c r="K139" s="327">
        <f t="shared" si="268"/>
        <v>1</v>
      </c>
      <c r="L139" s="327">
        <f t="shared" si="268"/>
        <v>1</v>
      </c>
      <c r="M139" s="327">
        <f t="shared" si="268"/>
        <v>1</v>
      </c>
      <c r="N139" s="327">
        <f t="shared" si="268"/>
        <v>1</v>
      </c>
      <c r="O139" s="327">
        <f t="shared" si="268"/>
        <v>1</v>
      </c>
      <c r="P139" s="327">
        <f t="shared" si="268"/>
        <v>1</v>
      </c>
      <c r="Q139" s="327">
        <f t="shared" si="268"/>
        <v>1</v>
      </c>
      <c r="R139" s="327">
        <f t="shared" si="268"/>
        <v>1</v>
      </c>
      <c r="S139" s="327">
        <f t="shared" si="268"/>
        <v>1</v>
      </c>
      <c r="T139" s="327">
        <f t="shared" si="268"/>
        <v>1</v>
      </c>
      <c r="U139" s="327">
        <f t="shared" si="268"/>
        <v>1</v>
      </c>
      <c r="V139" s="327">
        <f t="shared" si="268"/>
        <v>1</v>
      </c>
      <c r="W139" s="327">
        <f t="shared" si="268"/>
        <v>1</v>
      </c>
      <c r="X139" s="327">
        <f t="shared" si="268"/>
        <v>1</v>
      </c>
      <c r="Y139" s="327">
        <f t="shared" si="268"/>
        <v>1</v>
      </c>
      <c r="Z139" s="327">
        <f t="shared" si="268"/>
        <v>1</v>
      </c>
      <c r="AA139" s="327">
        <f t="shared" si="268"/>
        <v>1</v>
      </c>
      <c r="AB139" s="327">
        <f t="shared" si="268"/>
        <v>1</v>
      </c>
      <c r="AC139" s="327">
        <f t="shared" si="268"/>
        <v>1</v>
      </c>
      <c r="AD139" s="327">
        <f t="shared" si="268"/>
        <v>1</v>
      </c>
      <c r="AE139" s="327">
        <f t="shared" si="268"/>
        <v>1</v>
      </c>
      <c r="AF139" s="327">
        <f t="shared" si="268"/>
        <v>1</v>
      </c>
      <c r="AG139" s="327">
        <f t="shared" si="268"/>
        <v>1</v>
      </c>
      <c r="AH139" s="327">
        <f t="shared" si="268"/>
        <v>1</v>
      </c>
      <c r="AI139" s="327">
        <f t="shared" si="268"/>
        <v>1</v>
      </c>
      <c r="AJ139" s="327">
        <f t="shared" si="268"/>
        <v>1</v>
      </c>
      <c r="AK139" s="327">
        <f t="shared" si="268"/>
        <v>1</v>
      </c>
      <c r="AL139" s="327">
        <f t="shared" ref="AL139:BC139" si="269">INDEX($C$251:$C$258, MATCH(AL30,Manure_P_Availability_coefficients,), )</f>
        <v>1</v>
      </c>
      <c r="AM139" s="327">
        <f t="shared" si="269"/>
        <v>1</v>
      </c>
      <c r="AN139" s="327">
        <f t="shared" si="269"/>
        <v>1</v>
      </c>
      <c r="AO139" s="327">
        <f t="shared" si="269"/>
        <v>1</v>
      </c>
      <c r="AP139" s="327">
        <f t="shared" si="269"/>
        <v>1</v>
      </c>
      <c r="AQ139" s="327">
        <f t="shared" si="269"/>
        <v>1</v>
      </c>
      <c r="AR139" s="327">
        <f t="shared" si="269"/>
        <v>1</v>
      </c>
      <c r="AS139" s="327">
        <f t="shared" si="269"/>
        <v>1</v>
      </c>
      <c r="AT139" s="327">
        <f t="shared" si="269"/>
        <v>1</v>
      </c>
      <c r="AU139" s="327">
        <f t="shared" si="269"/>
        <v>1</v>
      </c>
      <c r="AV139" s="327">
        <f t="shared" si="269"/>
        <v>1</v>
      </c>
      <c r="AW139" s="327">
        <f t="shared" si="269"/>
        <v>1</v>
      </c>
      <c r="AX139" s="327">
        <f t="shared" si="269"/>
        <v>1</v>
      </c>
      <c r="AY139" s="327">
        <f t="shared" si="269"/>
        <v>1</v>
      </c>
      <c r="AZ139" s="327">
        <f t="shared" si="269"/>
        <v>1</v>
      </c>
      <c r="BA139" s="327">
        <f t="shared" si="269"/>
        <v>1</v>
      </c>
      <c r="BB139" s="327">
        <f t="shared" si="269"/>
        <v>1</v>
      </c>
      <c r="BC139" s="327">
        <f t="shared" si="269"/>
        <v>1</v>
      </c>
    </row>
    <row r="140" spans="1:55" s="67" customFormat="1" hidden="1" x14ac:dyDescent="0.25">
      <c r="A140" s="16"/>
      <c r="B140" s="16"/>
      <c r="C140" s="16"/>
      <c r="D140" s="117"/>
      <c r="E140" s="137" t="s">
        <v>577</v>
      </c>
      <c r="F140" s="138">
        <f>F16*(F92*(1+F96/2)/0.3)*0.44*(F93*F97*F99)</f>
        <v>0.176847</v>
      </c>
      <c r="G140" s="138">
        <f t="shared" ref="G140:BC140" si="270">G16*(G92*(1+G96/2)/0.3)*0.44*(G93*G97*G99)</f>
        <v>0</v>
      </c>
      <c r="H140" s="138">
        <f t="shared" si="270"/>
        <v>0</v>
      </c>
      <c r="I140" s="138">
        <f t="shared" si="270"/>
        <v>0</v>
      </c>
      <c r="J140" s="138">
        <f t="shared" si="270"/>
        <v>0</v>
      </c>
      <c r="K140" s="138">
        <f t="shared" si="270"/>
        <v>0</v>
      </c>
      <c r="L140" s="138">
        <f t="shared" si="270"/>
        <v>0</v>
      </c>
      <c r="M140" s="138">
        <f t="shared" si="270"/>
        <v>0</v>
      </c>
      <c r="N140" s="138">
        <f t="shared" si="270"/>
        <v>0</v>
      </c>
      <c r="O140" s="138">
        <f t="shared" si="270"/>
        <v>0</v>
      </c>
      <c r="P140" s="138">
        <f t="shared" si="270"/>
        <v>0</v>
      </c>
      <c r="Q140" s="138">
        <f t="shared" si="270"/>
        <v>0</v>
      </c>
      <c r="R140" s="138">
        <f t="shared" si="270"/>
        <v>0</v>
      </c>
      <c r="S140" s="138">
        <f t="shared" si="270"/>
        <v>0</v>
      </c>
      <c r="T140" s="138">
        <f t="shared" si="270"/>
        <v>0</v>
      </c>
      <c r="U140" s="138">
        <f t="shared" si="270"/>
        <v>0</v>
      </c>
      <c r="V140" s="138">
        <f t="shared" si="270"/>
        <v>0</v>
      </c>
      <c r="W140" s="138">
        <f t="shared" si="270"/>
        <v>0</v>
      </c>
      <c r="X140" s="138">
        <f t="shared" si="270"/>
        <v>0</v>
      </c>
      <c r="Y140" s="138">
        <f t="shared" si="270"/>
        <v>0</v>
      </c>
      <c r="Z140" s="138">
        <f t="shared" si="270"/>
        <v>0</v>
      </c>
      <c r="AA140" s="138">
        <f t="shared" si="270"/>
        <v>0</v>
      </c>
      <c r="AB140" s="138">
        <f t="shared" si="270"/>
        <v>0</v>
      </c>
      <c r="AC140" s="138">
        <f t="shared" si="270"/>
        <v>0</v>
      </c>
      <c r="AD140" s="138">
        <f t="shared" si="270"/>
        <v>0</v>
      </c>
      <c r="AE140" s="138">
        <f t="shared" si="270"/>
        <v>0</v>
      </c>
      <c r="AF140" s="138">
        <f t="shared" si="270"/>
        <v>0</v>
      </c>
      <c r="AG140" s="138">
        <f t="shared" si="270"/>
        <v>0</v>
      </c>
      <c r="AH140" s="138">
        <f t="shared" si="270"/>
        <v>0</v>
      </c>
      <c r="AI140" s="138">
        <f t="shared" si="270"/>
        <v>0</v>
      </c>
      <c r="AJ140" s="138">
        <f t="shared" si="270"/>
        <v>0</v>
      </c>
      <c r="AK140" s="138">
        <f t="shared" si="270"/>
        <v>0</v>
      </c>
      <c r="AL140" s="138">
        <f t="shared" si="270"/>
        <v>0</v>
      </c>
      <c r="AM140" s="138">
        <f t="shared" si="270"/>
        <v>0</v>
      </c>
      <c r="AN140" s="138">
        <f t="shared" si="270"/>
        <v>0</v>
      </c>
      <c r="AO140" s="138">
        <f t="shared" si="270"/>
        <v>0</v>
      </c>
      <c r="AP140" s="138">
        <f t="shared" si="270"/>
        <v>0</v>
      </c>
      <c r="AQ140" s="138">
        <f t="shared" si="270"/>
        <v>0</v>
      </c>
      <c r="AR140" s="138">
        <f t="shared" si="270"/>
        <v>0</v>
      </c>
      <c r="AS140" s="138">
        <f t="shared" si="270"/>
        <v>0</v>
      </c>
      <c r="AT140" s="138">
        <f t="shared" si="270"/>
        <v>0</v>
      </c>
      <c r="AU140" s="138">
        <f t="shared" si="270"/>
        <v>0</v>
      </c>
      <c r="AV140" s="138">
        <f t="shared" si="270"/>
        <v>0</v>
      </c>
      <c r="AW140" s="138">
        <f t="shared" si="270"/>
        <v>0</v>
      </c>
      <c r="AX140" s="138">
        <f t="shared" si="270"/>
        <v>0</v>
      </c>
      <c r="AY140" s="138">
        <f t="shared" si="270"/>
        <v>0</v>
      </c>
      <c r="AZ140" s="138">
        <f t="shared" si="270"/>
        <v>0</v>
      </c>
      <c r="BA140" s="138">
        <f t="shared" si="270"/>
        <v>0</v>
      </c>
      <c r="BB140" s="138">
        <f t="shared" si="270"/>
        <v>0</v>
      </c>
      <c r="BC140" s="138">
        <f t="shared" si="270"/>
        <v>0</v>
      </c>
    </row>
    <row r="141" spans="1:55" s="67" customFormat="1" hidden="1" x14ac:dyDescent="0.25">
      <c r="A141" s="16"/>
      <c r="B141" s="283" t="s">
        <v>759</v>
      </c>
      <c r="C141" s="16"/>
      <c r="D141" s="16"/>
      <c r="E141" s="137" t="s">
        <v>579</v>
      </c>
      <c r="F141" s="138">
        <f>F21*(F102*(1+F106/2)/0.3)*0.44*(F103*F107*F109)</f>
        <v>0</v>
      </c>
      <c r="G141" s="138">
        <f t="shared" ref="G141:BC141" si="271">G21*(G102*(1+G106/2)/0.3)*0.44*(G103*G107*G109)</f>
        <v>0</v>
      </c>
      <c r="H141" s="138">
        <f t="shared" si="271"/>
        <v>0</v>
      </c>
      <c r="I141" s="138">
        <f t="shared" si="271"/>
        <v>0</v>
      </c>
      <c r="J141" s="138">
        <f t="shared" si="271"/>
        <v>0</v>
      </c>
      <c r="K141" s="138">
        <f t="shared" si="271"/>
        <v>0</v>
      </c>
      <c r="L141" s="138">
        <f t="shared" si="271"/>
        <v>0</v>
      </c>
      <c r="M141" s="138">
        <f t="shared" si="271"/>
        <v>0</v>
      </c>
      <c r="N141" s="138">
        <f t="shared" si="271"/>
        <v>0</v>
      </c>
      <c r="O141" s="138">
        <f t="shared" si="271"/>
        <v>0</v>
      </c>
      <c r="P141" s="138">
        <f t="shared" si="271"/>
        <v>0</v>
      </c>
      <c r="Q141" s="138">
        <f t="shared" si="271"/>
        <v>0</v>
      </c>
      <c r="R141" s="138">
        <f t="shared" si="271"/>
        <v>0</v>
      </c>
      <c r="S141" s="138">
        <f t="shared" si="271"/>
        <v>0</v>
      </c>
      <c r="T141" s="138">
        <f t="shared" si="271"/>
        <v>0</v>
      </c>
      <c r="U141" s="138">
        <f t="shared" si="271"/>
        <v>0</v>
      </c>
      <c r="V141" s="138">
        <f t="shared" si="271"/>
        <v>0</v>
      </c>
      <c r="W141" s="138">
        <f t="shared" si="271"/>
        <v>0</v>
      </c>
      <c r="X141" s="138">
        <f t="shared" si="271"/>
        <v>0</v>
      </c>
      <c r="Y141" s="138">
        <f t="shared" si="271"/>
        <v>0</v>
      </c>
      <c r="Z141" s="138">
        <f t="shared" si="271"/>
        <v>0</v>
      </c>
      <c r="AA141" s="138">
        <f t="shared" si="271"/>
        <v>0</v>
      </c>
      <c r="AB141" s="138">
        <f t="shared" si="271"/>
        <v>0</v>
      </c>
      <c r="AC141" s="138">
        <f t="shared" si="271"/>
        <v>0</v>
      </c>
      <c r="AD141" s="138">
        <f t="shared" si="271"/>
        <v>0</v>
      </c>
      <c r="AE141" s="138">
        <f t="shared" si="271"/>
        <v>0</v>
      </c>
      <c r="AF141" s="138">
        <f t="shared" si="271"/>
        <v>0</v>
      </c>
      <c r="AG141" s="138">
        <f t="shared" si="271"/>
        <v>0</v>
      </c>
      <c r="AH141" s="138">
        <f t="shared" si="271"/>
        <v>0</v>
      </c>
      <c r="AI141" s="138">
        <f t="shared" si="271"/>
        <v>0</v>
      </c>
      <c r="AJ141" s="138">
        <f t="shared" si="271"/>
        <v>0</v>
      </c>
      <c r="AK141" s="138">
        <f t="shared" si="271"/>
        <v>0</v>
      </c>
      <c r="AL141" s="138">
        <f t="shared" si="271"/>
        <v>0</v>
      </c>
      <c r="AM141" s="138">
        <f t="shared" si="271"/>
        <v>0</v>
      </c>
      <c r="AN141" s="138">
        <f t="shared" si="271"/>
        <v>0</v>
      </c>
      <c r="AO141" s="138">
        <f t="shared" si="271"/>
        <v>0</v>
      </c>
      <c r="AP141" s="138">
        <f t="shared" si="271"/>
        <v>0</v>
      </c>
      <c r="AQ141" s="138">
        <f t="shared" si="271"/>
        <v>0</v>
      </c>
      <c r="AR141" s="138">
        <f t="shared" si="271"/>
        <v>0</v>
      </c>
      <c r="AS141" s="138">
        <f t="shared" si="271"/>
        <v>0</v>
      </c>
      <c r="AT141" s="138">
        <f t="shared" si="271"/>
        <v>0</v>
      </c>
      <c r="AU141" s="138">
        <f t="shared" si="271"/>
        <v>0</v>
      </c>
      <c r="AV141" s="138">
        <f t="shared" si="271"/>
        <v>0</v>
      </c>
      <c r="AW141" s="138">
        <f t="shared" si="271"/>
        <v>0</v>
      </c>
      <c r="AX141" s="138">
        <f t="shared" si="271"/>
        <v>0</v>
      </c>
      <c r="AY141" s="138">
        <f t="shared" si="271"/>
        <v>0</v>
      </c>
      <c r="AZ141" s="138">
        <f t="shared" si="271"/>
        <v>0</v>
      </c>
      <c r="BA141" s="138">
        <f t="shared" si="271"/>
        <v>0</v>
      </c>
      <c r="BB141" s="138">
        <f t="shared" si="271"/>
        <v>0</v>
      </c>
      <c r="BC141" s="138">
        <f t="shared" si="271"/>
        <v>0</v>
      </c>
    </row>
    <row r="142" spans="1:55" s="67" customFormat="1" hidden="1" x14ac:dyDescent="0.25">
      <c r="A142" s="16"/>
      <c r="B142" s="126" t="s">
        <v>578</v>
      </c>
      <c r="C142" s="113"/>
      <c r="D142" s="16"/>
      <c r="E142" s="137" t="s">
        <v>723</v>
      </c>
      <c r="F142" s="266">
        <f>F26*(F112*(1+F116/2)/0.3)*0.44*(F113*F117*F119)</f>
        <v>0</v>
      </c>
      <c r="G142" s="266">
        <f t="shared" ref="G142:BC142" si="272">G26*(G112*(1+G116/2)/0.3)*0.44*(G113*G117*G119)</f>
        <v>0</v>
      </c>
      <c r="H142" s="266">
        <f t="shared" si="272"/>
        <v>0</v>
      </c>
      <c r="I142" s="266">
        <f t="shared" si="272"/>
        <v>0</v>
      </c>
      <c r="J142" s="266">
        <f t="shared" si="272"/>
        <v>0</v>
      </c>
      <c r="K142" s="266">
        <f t="shared" si="272"/>
        <v>0</v>
      </c>
      <c r="L142" s="266">
        <f t="shared" si="272"/>
        <v>0</v>
      </c>
      <c r="M142" s="266">
        <f t="shared" si="272"/>
        <v>0</v>
      </c>
      <c r="N142" s="266">
        <f t="shared" si="272"/>
        <v>0</v>
      </c>
      <c r="O142" s="266">
        <f t="shared" si="272"/>
        <v>0</v>
      </c>
      <c r="P142" s="266">
        <f t="shared" si="272"/>
        <v>0</v>
      </c>
      <c r="Q142" s="266">
        <f t="shared" si="272"/>
        <v>0</v>
      </c>
      <c r="R142" s="266">
        <f t="shared" si="272"/>
        <v>0</v>
      </c>
      <c r="S142" s="266">
        <f t="shared" si="272"/>
        <v>0</v>
      </c>
      <c r="T142" s="266">
        <f t="shared" si="272"/>
        <v>0</v>
      </c>
      <c r="U142" s="266">
        <f t="shared" si="272"/>
        <v>0</v>
      </c>
      <c r="V142" s="266">
        <f t="shared" si="272"/>
        <v>0</v>
      </c>
      <c r="W142" s="266">
        <f t="shared" si="272"/>
        <v>0</v>
      </c>
      <c r="X142" s="266">
        <f t="shared" si="272"/>
        <v>0</v>
      </c>
      <c r="Y142" s="266">
        <f t="shared" si="272"/>
        <v>0</v>
      </c>
      <c r="Z142" s="266">
        <f t="shared" si="272"/>
        <v>0</v>
      </c>
      <c r="AA142" s="266">
        <f t="shared" si="272"/>
        <v>0</v>
      </c>
      <c r="AB142" s="266">
        <f t="shared" si="272"/>
        <v>0</v>
      </c>
      <c r="AC142" s="266">
        <f t="shared" si="272"/>
        <v>0</v>
      </c>
      <c r="AD142" s="266">
        <f t="shared" si="272"/>
        <v>0</v>
      </c>
      <c r="AE142" s="266">
        <f t="shared" si="272"/>
        <v>0</v>
      </c>
      <c r="AF142" s="266">
        <f t="shared" si="272"/>
        <v>0</v>
      </c>
      <c r="AG142" s="266">
        <f t="shared" si="272"/>
        <v>0</v>
      </c>
      <c r="AH142" s="266">
        <f t="shared" si="272"/>
        <v>0</v>
      </c>
      <c r="AI142" s="266">
        <f t="shared" si="272"/>
        <v>0</v>
      </c>
      <c r="AJ142" s="266">
        <f t="shared" si="272"/>
        <v>0</v>
      </c>
      <c r="AK142" s="266">
        <f t="shared" si="272"/>
        <v>0</v>
      </c>
      <c r="AL142" s="266">
        <f t="shared" si="272"/>
        <v>0</v>
      </c>
      <c r="AM142" s="266">
        <f t="shared" si="272"/>
        <v>0</v>
      </c>
      <c r="AN142" s="266">
        <f t="shared" si="272"/>
        <v>0</v>
      </c>
      <c r="AO142" s="266">
        <f t="shared" si="272"/>
        <v>0</v>
      </c>
      <c r="AP142" s="266">
        <f t="shared" si="272"/>
        <v>0</v>
      </c>
      <c r="AQ142" s="266">
        <f t="shared" si="272"/>
        <v>0</v>
      </c>
      <c r="AR142" s="266">
        <f t="shared" si="272"/>
        <v>0</v>
      </c>
      <c r="AS142" s="266">
        <f t="shared" si="272"/>
        <v>0</v>
      </c>
      <c r="AT142" s="266">
        <f t="shared" si="272"/>
        <v>0</v>
      </c>
      <c r="AU142" s="266">
        <f t="shared" si="272"/>
        <v>0</v>
      </c>
      <c r="AV142" s="266">
        <f t="shared" si="272"/>
        <v>0</v>
      </c>
      <c r="AW142" s="266">
        <f t="shared" si="272"/>
        <v>0</v>
      </c>
      <c r="AX142" s="266">
        <f t="shared" si="272"/>
        <v>0</v>
      </c>
      <c r="AY142" s="266">
        <f t="shared" si="272"/>
        <v>0</v>
      </c>
      <c r="AZ142" s="266">
        <f t="shared" si="272"/>
        <v>0</v>
      </c>
      <c r="BA142" s="266">
        <f t="shared" si="272"/>
        <v>0</v>
      </c>
      <c r="BB142" s="266">
        <f t="shared" si="272"/>
        <v>0</v>
      </c>
      <c r="BC142" s="266">
        <f t="shared" si="272"/>
        <v>0</v>
      </c>
    </row>
    <row r="143" spans="1:55" s="67" customFormat="1" hidden="1" x14ac:dyDescent="0.25">
      <c r="A143" s="16"/>
      <c r="B143" s="116" t="s">
        <v>68</v>
      </c>
      <c r="C143" s="115">
        <v>1</v>
      </c>
      <c r="D143" s="117"/>
      <c r="E143" s="137" t="s">
        <v>580</v>
      </c>
      <c r="F143" s="138">
        <f t="shared" ref="F143:BC143" si="273">F31*(F126/0.3)*0.44*(F127*F128*1)</f>
        <v>0</v>
      </c>
      <c r="G143" s="138">
        <f t="shared" si="273"/>
        <v>0</v>
      </c>
      <c r="H143" s="138">
        <f t="shared" si="273"/>
        <v>0</v>
      </c>
      <c r="I143" s="138">
        <f t="shared" si="273"/>
        <v>0</v>
      </c>
      <c r="J143" s="138">
        <f t="shared" si="273"/>
        <v>0</v>
      </c>
      <c r="K143" s="138">
        <f t="shared" si="273"/>
        <v>0</v>
      </c>
      <c r="L143" s="138">
        <f t="shared" si="273"/>
        <v>0</v>
      </c>
      <c r="M143" s="138">
        <f t="shared" si="273"/>
        <v>0</v>
      </c>
      <c r="N143" s="138">
        <f t="shared" si="273"/>
        <v>0</v>
      </c>
      <c r="O143" s="138">
        <f t="shared" si="273"/>
        <v>0</v>
      </c>
      <c r="P143" s="138">
        <f t="shared" si="273"/>
        <v>0</v>
      </c>
      <c r="Q143" s="138">
        <f t="shared" si="273"/>
        <v>0</v>
      </c>
      <c r="R143" s="138">
        <f t="shared" si="273"/>
        <v>0</v>
      </c>
      <c r="S143" s="138">
        <f t="shared" si="273"/>
        <v>0</v>
      </c>
      <c r="T143" s="138">
        <f t="shared" si="273"/>
        <v>0</v>
      </c>
      <c r="U143" s="138">
        <f t="shared" si="273"/>
        <v>0</v>
      </c>
      <c r="V143" s="138">
        <f t="shared" si="273"/>
        <v>0</v>
      </c>
      <c r="W143" s="138">
        <f t="shared" si="273"/>
        <v>0</v>
      </c>
      <c r="X143" s="138">
        <f t="shared" si="273"/>
        <v>0</v>
      </c>
      <c r="Y143" s="138">
        <f t="shared" si="273"/>
        <v>0</v>
      </c>
      <c r="Z143" s="138">
        <f t="shared" si="273"/>
        <v>0</v>
      </c>
      <c r="AA143" s="138">
        <f t="shared" si="273"/>
        <v>0</v>
      </c>
      <c r="AB143" s="138">
        <f t="shared" si="273"/>
        <v>0</v>
      </c>
      <c r="AC143" s="138">
        <f t="shared" si="273"/>
        <v>0</v>
      </c>
      <c r="AD143" s="138">
        <f t="shared" si="273"/>
        <v>0</v>
      </c>
      <c r="AE143" s="138">
        <f t="shared" si="273"/>
        <v>0</v>
      </c>
      <c r="AF143" s="138">
        <f t="shared" si="273"/>
        <v>0</v>
      </c>
      <c r="AG143" s="138">
        <f t="shared" si="273"/>
        <v>0</v>
      </c>
      <c r="AH143" s="138">
        <f t="shared" si="273"/>
        <v>0</v>
      </c>
      <c r="AI143" s="138">
        <f t="shared" si="273"/>
        <v>0</v>
      </c>
      <c r="AJ143" s="138">
        <f t="shared" si="273"/>
        <v>0</v>
      </c>
      <c r="AK143" s="138">
        <f t="shared" si="273"/>
        <v>0</v>
      </c>
      <c r="AL143" s="138">
        <f t="shared" si="273"/>
        <v>0</v>
      </c>
      <c r="AM143" s="138">
        <f t="shared" si="273"/>
        <v>0</v>
      </c>
      <c r="AN143" s="138">
        <f t="shared" si="273"/>
        <v>0</v>
      </c>
      <c r="AO143" s="138">
        <f t="shared" si="273"/>
        <v>0</v>
      </c>
      <c r="AP143" s="138">
        <f t="shared" si="273"/>
        <v>0</v>
      </c>
      <c r="AQ143" s="138">
        <f t="shared" si="273"/>
        <v>0</v>
      </c>
      <c r="AR143" s="138">
        <f t="shared" si="273"/>
        <v>0</v>
      </c>
      <c r="AS143" s="138">
        <f t="shared" si="273"/>
        <v>0</v>
      </c>
      <c r="AT143" s="138">
        <f t="shared" si="273"/>
        <v>0</v>
      </c>
      <c r="AU143" s="138">
        <f t="shared" si="273"/>
        <v>0</v>
      </c>
      <c r="AV143" s="138">
        <f t="shared" si="273"/>
        <v>0</v>
      </c>
      <c r="AW143" s="138">
        <f t="shared" si="273"/>
        <v>0</v>
      </c>
      <c r="AX143" s="138">
        <f t="shared" si="273"/>
        <v>0</v>
      </c>
      <c r="AY143" s="138">
        <f t="shared" si="273"/>
        <v>0</v>
      </c>
      <c r="AZ143" s="138">
        <f t="shared" si="273"/>
        <v>0</v>
      </c>
      <c r="BA143" s="138">
        <f t="shared" si="273"/>
        <v>0</v>
      </c>
      <c r="BB143" s="138">
        <f t="shared" si="273"/>
        <v>0</v>
      </c>
      <c r="BC143" s="138">
        <f t="shared" si="273"/>
        <v>0</v>
      </c>
    </row>
    <row r="144" spans="1:55" s="67" customFormat="1" hidden="1" x14ac:dyDescent="0.25">
      <c r="A144" s="16"/>
      <c r="B144" s="139" t="s">
        <v>658</v>
      </c>
      <c r="C144" s="115">
        <v>2</v>
      </c>
      <c r="D144" s="117"/>
      <c r="E144" s="140" t="s">
        <v>636</v>
      </c>
      <c r="F144" s="141">
        <f t="shared" ref="F144:BC144" si="274">($C$49+$C$48*F$14)*$C$50</f>
        <v>0.1305</v>
      </c>
      <c r="G144" s="141">
        <f t="shared" si="274"/>
        <v>6.7049999999999998E-2</v>
      </c>
      <c r="H144" s="141">
        <f t="shared" si="274"/>
        <v>6.7049999999999998E-2</v>
      </c>
      <c r="I144" s="141">
        <f t="shared" si="274"/>
        <v>6.7049999999999998E-2</v>
      </c>
      <c r="J144" s="141">
        <f t="shared" si="274"/>
        <v>6.7049999999999998E-2</v>
      </c>
      <c r="K144" s="141">
        <f t="shared" si="274"/>
        <v>6.7049999999999998E-2</v>
      </c>
      <c r="L144" s="141">
        <f t="shared" si="274"/>
        <v>6.7049999999999998E-2</v>
      </c>
      <c r="M144" s="141">
        <f t="shared" si="274"/>
        <v>6.7049999999999998E-2</v>
      </c>
      <c r="N144" s="141">
        <f t="shared" si="274"/>
        <v>6.7049999999999998E-2</v>
      </c>
      <c r="O144" s="141">
        <f t="shared" si="274"/>
        <v>6.7049999999999998E-2</v>
      </c>
      <c r="P144" s="141">
        <f t="shared" si="274"/>
        <v>6.7049999999999998E-2</v>
      </c>
      <c r="Q144" s="141">
        <f t="shared" si="274"/>
        <v>6.7049999999999998E-2</v>
      </c>
      <c r="R144" s="141">
        <f t="shared" si="274"/>
        <v>6.7049999999999998E-2</v>
      </c>
      <c r="S144" s="141">
        <f t="shared" si="274"/>
        <v>6.7049999999999998E-2</v>
      </c>
      <c r="T144" s="141">
        <f t="shared" si="274"/>
        <v>6.7049999999999998E-2</v>
      </c>
      <c r="U144" s="141">
        <f t="shared" si="274"/>
        <v>6.7049999999999998E-2</v>
      </c>
      <c r="V144" s="141">
        <f t="shared" si="274"/>
        <v>6.7049999999999998E-2</v>
      </c>
      <c r="W144" s="141">
        <f t="shared" si="274"/>
        <v>6.7049999999999998E-2</v>
      </c>
      <c r="X144" s="141">
        <f t="shared" si="274"/>
        <v>6.7049999999999998E-2</v>
      </c>
      <c r="Y144" s="141">
        <f t="shared" si="274"/>
        <v>6.7049999999999998E-2</v>
      </c>
      <c r="Z144" s="141">
        <f t="shared" si="274"/>
        <v>6.7049999999999998E-2</v>
      </c>
      <c r="AA144" s="141">
        <f t="shared" si="274"/>
        <v>6.7049999999999998E-2</v>
      </c>
      <c r="AB144" s="141">
        <f t="shared" si="274"/>
        <v>6.7049999999999998E-2</v>
      </c>
      <c r="AC144" s="141">
        <f t="shared" si="274"/>
        <v>6.7049999999999998E-2</v>
      </c>
      <c r="AD144" s="141">
        <f t="shared" si="274"/>
        <v>6.7049999999999998E-2</v>
      </c>
      <c r="AE144" s="141">
        <f t="shared" si="274"/>
        <v>6.7049999999999998E-2</v>
      </c>
      <c r="AF144" s="141">
        <f t="shared" si="274"/>
        <v>6.7049999999999998E-2</v>
      </c>
      <c r="AG144" s="141">
        <f t="shared" si="274"/>
        <v>6.7049999999999998E-2</v>
      </c>
      <c r="AH144" s="141">
        <f t="shared" si="274"/>
        <v>6.7049999999999998E-2</v>
      </c>
      <c r="AI144" s="141">
        <f t="shared" si="274"/>
        <v>6.7049999999999998E-2</v>
      </c>
      <c r="AJ144" s="141">
        <f t="shared" si="274"/>
        <v>6.7049999999999998E-2</v>
      </c>
      <c r="AK144" s="141">
        <f t="shared" si="274"/>
        <v>6.7049999999999998E-2</v>
      </c>
      <c r="AL144" s="141">
        <f t="shared" si="274"/>
        <v>6.7049999999999998E-2</v>
      </c>
      <c r="AM144" s="141">
        <f t="shared" si="274"/>
        <v>6.7049999999999998E-2</v>
      </c>
      <c r="AN144" s="141">
        <f t="shared" si="274"/>
        <v>6.7049999999999998E-2</v>
      </c>
      <c r="AO144" s="141">
        <f t="shared" si="274"/>
        <v>6.7049999999999998E-2</v>
      </c>
      <c r="AP144" s="141">
        <f t="shared" si="274"/>
        <v>6.7049999999999998E-2</v>
      </c>
      <c r="AQ144" s="141">
        <f t="shared" si="274"/>
        <v>6.7049999999999998E-2</v>
      </c>
      <c r="AR144" s="141">
        <f t="shared" si="274"/>
        <v>6.7049999999999998E-2</v>
      </c>
      <c r="AS144" s="141">
        <f t="shared" si="274"/>
        <v>6.7049999999999998E-2</v>
      </c>
      <c r="AT144" s="141">
        <f t="shared" si="274"/>
        <v>6.7049999999999998E-2</v>
      </c>
      <c r="AU144" s="141">
        <f t="shared" si="274"/>
        <v>6.7049999999999998E-2</v>
      </c>
      <c r="AV144" s="141">
        <f t="shared" si="274"/>
        <v>6.7049999999999998E-2</v>
      </c>
      <c r="AW144" s="141">
        <f t="shared" si="274"/>
        <v>6.7049999999999998E-2</v>
      </c>
      <c r="AX144" s="141">
        <f t="shared" si="274"/>
        <v>6.7049999999999998E-2</v>
      </c>
      <c r="AY144" s="141">
        <f t="shared" si="274"/>
        <v>6.7049999999999998E-2</v>
      </c>
      <c r="AZ144" s="141">
        <f t="shared" si="274"/>
        <v>6.7049999999999998E-2</v>
      </c>
      <c r="BA144" s="141">
        <f t="shared" si="274"/>
        <v>6.7049999999999998E-2</v>
      </c>
      <c r="BB144" s="141">
        <f t="shared" si="274"/>
        <v>6.7049999999999998E-2</v>
      </c>
      <c r="BC144" s="141">
        <f t="shared" si="274"/>
        <v>6.7049999999999998E-2</v>
      </c>
    </row>
    <row r="145" spans="1:55" s="67" customFormat="1" hidden="1" x14ac:dyDescent="0.25">
      <c r="A145" s="16"/>
      <c r="B145" s="124" t="s">
        <v>69</v>
      </c>
      <c r="C145" s="125">
        <v>3</v>
      </c>
      <c r="D145" s="117"/>
      <c r="E145" s="142" t="s">
        <v>637</v>
      </c>
      <c r="F145" s="143">
        <f t="shared" ref="F145:BC145" si="275">($C$49+$C$48*F$89)*$C$50</f>
        <v>0.1305</v>
      </c>
      <c r="G145" s="143">
        <f t="shared" si="275"/>
        <v>6.7049999999999998E-2</v>
      </c>
      <c r="H145" s="143">
        <f t="shared" si="275"/>
        <v>6.7049999999999998E-2</v>
      </c>
      <c r="I145" s="143">
        <f t="shared" si="275"/>
        <v>6.7049999999999998E-2</v>
      </c>
      <c r="J145" s="143">
        <f t="shared" si="275"/>
        <v>6.7049999999999998E-2</v>
      </c>
      <c r="K145" s="143">
        <f t="shared" si="275"/>
        <v>6.7049999999999998E-2</v>
      </c>
      <c r="L145" s="143">
        <f t="shared" si="275"/>
        <v>6.7049999999999998E-2</v>
      </c>
      <c r="M145" s="143">
        <f t="shared" si="275"/>
        <v>6.7049999999999998E-2</v>
      </c>
      <c r="N145" s="143">
        <f t="shared" si="275"/>
        <v>6.7049999999999998E-2</v>
      </c>
      <c r="O145" s="143">
        <f t="shared" si="275"/>
        <v>6.7049999999999998E-2</v>
      </c>
      <c r="P145" s="143">
        <f t="shared" si="275"/>
        <v>6.7049999999999998E-2</v>
      </c>
      <c r="Q145" s="143">
        <f t="shared" si="275"/>
        <v>6.7049999999999998E-2</v>
      </c>
      <c r="R145" s="143">
        <f t="shared" si="275"/>
        <v>6.7049999999999998E-2</v>
      </c>
      <c r="S145" s="143">
        <f t="shared" si="275"/>
        <v>6.7049999999999998E-2</v>
      </c>
      <c r="T145" s="143">
        <f t="shared" si="275"/>
        <v>6.7049999999999998E-2</v>
      </c>
      <c r="U145" s="143">
        <f t="shared" si="275"/>
        <v>6.7049999999999998E-2</v>
      </c>
      <c r="V145" s="143">
        <f t="shared" si="275"/>
        <v>6.7049999999999998E-2</v>
      </c>
      <c r="W145" s="143">
        <f t="shared" si="275"/>
        <v>6.7049999999999998E-2</v>
      </c>
      <c r="X145" s="143">
        <f t="shared" si="275"/>
        <v>6.7049999999999998E-2</v>
      </c>
      <c r="Y145" s="143">
        <f t="shared" si="275"/>
        <v>6.7049999999999998E-2</v>
      </c>
      <c r="Z145" s="143">
        <f t="shared" si="275"/>
        <v>6.7049999999999998E-2</v>
      </c>
      <c r="AA145" s="143">
        <f t="shared" si="275"/>
        <v>6.7049999999999998E-2</v>
      </c>
      <c r="AB145" s="143">
        <f t="shared" si="275"/>
        <v>6.7049999999999998E-2</v>
      </c>
      <c r="AC145" s="143">
        <f t="shared" si="275"/>
        <v>6.7049999999999998E-2</v>
      </c>
      <c r="AD145" s="143">
        <f t="shared" si="275"/>
        <v>6.7049999999999998E-2</v>
      </c>
      <c r="AE145" s="143">
        <f t="shared" si="275"/>
        <v>6.7049999999999998E-2</v>
      </c>
      <c r="AF145" s="143">
        <f t="shared" si="275"/>
        <v>6.7049999999999998E-2</v>
      </c>
      <c r="AG145" s="143">
        <f t="shared" si="275"/>
        <v>6.7049999999999998E-2</v>
      </c>
      <c r="AH145" s="143">
        <f t="shared" si="275"/>
        <v>6.7049999999999998E-2</v>
      </c>
      <c r="AI145" s="143">
        <f t="shared" si="275"/>
        <v>6.7049999999999998E-2</v>
      </c>
      <c r="AJ145" s="143">
        <f t="shared" si="275"/>
        <v>6.7049999999999998E-2</v>
      </c>
      <c r="AK145" s="143">
        <f t="shared" si="275"/>
        <v>6.7049999999999998E-2</v>
      </c>
      <c r="AL145" s="143">
        <f t="shared" si="275"/>
        <v>6.7049999999999998E-2</v>
      </c>
      <c r="AM145" s="143">
        <f t="shared" si="275"/>
        <v>6.7049999999999998E-2</v>
      </c>
      <c r="AN145" s="143">
        <f t="shared" si="275"/>
        <v>6.7049999999999998E-2</v>
      </c>
      <c r="AO145" s="143">
        <f t="shared" si="275"/>
        <v>6.7049999999999998E-2</v>
      </c>
      <c r="AP145" s="143">
        <f t="shared" si="275"/>
        <v>6.7049999999999998E-2</v>
      </c>
      <c r="AQ145" s="143">
        <f t="shared" si="275"/>
        <v>6.7049999999999998E-2</v>
      </c>
      <c r="AR145" s="143">
        <f t="shared" si="275"/>
        <v>6.7049999999999998E-2</v>
      </c>
      <c r="AS145" s="143">
        <f t="shared" si="275"/>
        <v>6.7049999999999998E-2</v>
      </c>
      <c r="AT145" s="143">
        <f t="shared" si="275"/>
        <v>6.7049999999999998E-2</v>
      </c>
      <c r="AU145" s="143">
        <f t="shared" si="275"/>
        <v>6.7049999999999998E-2</v>
      </c>
      <c r="AV145" s="143">
        <f t="shared" si="275"/>
        <v>6.7049999999999998E-2</v>
      </c>
      <c r="AW145" s="143">
        <f t="shared" si="275"/>
        <v>6.7049999999999998E-2</v>
      </c>
      <c r="AX145" s="143">
        <f t="shared" si="275"/>
        <v>6.7049999999999998E-2</v>
      </c>
      <c r="AY145" s="143">
        <f t="shared" si="275"/>
        <v>6.7049999999999998E-2</v>
      </c>
      <c r="AZ145" s="143">
        <f t="shared" si="275"/>
        <v>6.7049999999999998E-2</v>
      </c>
      <c r="BA145" s="143">
        <f t="shared" si="275"/>
        <v>6.7049999999999998E-2</v>
      </c>
      <c r="BB145" s="143">
        <f t="shared" si="275"/>
        <v>6.7049999999999998E-2</v>
      </c>
      <c r="BC145" s="143">
        <f t="shared" si="275"/>
        <v>6.7049999999999998E-2</v>
      </c>
    </row>
    <row r="146" spans="1:55" s="67" customFormat="1" hidden="1" x14ac:dyDescent="0.25">
      <c r="A146" s="16"/>
      <c r="B146" s="126" t="s">
        <v>581</v>
      </c>
      <c r="C146" s="113"/>
      <c r="D146" s="130" t="s">
        <v>660</v>
      </c>
      <c r="E146" s="129"/>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row>
    <row r="147" spans="1:55" s="67" customFormat="1" hidden="1" x14ac:dyDescent="0.25">
      <c r="A147" s="16"/>
      <c r="B147" s="116" t="s">
        <v>492</v>
      </c>
      <c r="C147" s="115">
        <v>1</v>
      </c>
      <c r="D147" s="117">
        <v>100</v>
      </c>
      <c r="E147" s="144" t="s">
        <v>582</v>
      </c>
      <c r="F147" s="60">
        <f t="shared" ref="F147:AK147" si="276">IF(AND(F16=0,OR(F17&lt;&gt;$B$63,F18&lt;&gt;$B$71,F19&lt;&gt;$B$81)),$E$160,0)</f>
        <v>0</v>
      </c>
      <c r="G147" s="60">
        <f t="shared" si="276"/>
        <v>0</v>
      </c>
      <c r="H147" s="60">
        <f t="shared" si="276"/>
        <v>0</v>
      </c>
      <c r="I147" s="60">
        <f t="shared" si="276"/>
        <v>0</v>
      </c>
      <c r="J147" s="60">
        <f t="shared" si="276"/>
        <v>0</v>
      </c>
      <c r="K147" s="60">
        <f t="shared" si="276"/>
        <v>0</v>
      </c>
      <c r="L147" s="60">
        <f t="shared" si="276"/>
        <v>0</v>
      </c>
      <c r="M147" s="60">
        <f t="shared" si="276"/>
        <v>0</v>
      </c>
      <c r="N147" s="60">
        <f t="shared" si="276"/>
        <v>0</v>
      </c>
      <c r="O147" s="60">
        <f t="shared" si="276"/>
        <v>0</v>
      </c>
      <c r="P147" s="60">
        <f t="shared" si="276"/>
        <v>0</v>
      </c>
      <c r="Q147" s="60">
        <f t="shared" si="276"/>
        <v>0</v>
      </c>
      <c r="R147" s="60">
        <f t="shared" si="276"/>
        <v>0</v>
      </c>
      <c r="S147" s="60">
        <f t="shared" si="276"/>
        <v>0</v>
      </c>
      <c r="T147" s="60">
        <f t="shared" si="276"/>
        <v>0</v>
      </c>
      <c r="U147" s="60">
        <f t="shared" si="276"/>
        <v>0</v>
      </c>
      <c r="V147" s="60">
        <f t="shared" si="276"/>
        <v>0</v>
      </c>
      <c r="W147" s="60">
        <f t="shared" si="276"/>
        <v>0</v>
      </c>
      <c r="X147" s="60">
        <f t="shared" si="276"/>
        <v>0</v>
      </c>
      <c r="Y147" s="60">
        <f t="shared" si="276"/>
        <v>0</v>
      </c>
      <c r="Z147" s="60">
        <f t="shared" si="276"/>
        <v>0</v>
      </c>
      <c r="AA147" s="60">
        <f t="shared" si="276"/>
        <v>0</v>
      </c>
      <c r="AB147" s="60">
        <f t="shared" si="276"/>
        <v>0</v>
      </c>
      <c r="AC147" s="60">
        <f t="shared" si="276"/>
        <v>0</v>
      </c>
      <c r="AD147" s="60">
        <f t="shared" si="276"/>
        <v>0</v>
      </c>
      <c r="AE147" s="60">
        <f t="shared" si="276"/>
        <v>0</v>
      </c>
      <c r="AF147" s="60">
        <f t="shared" si="276"/>
        <v>0</v>
      </c>
      <c r="AG147" s="60">
        <f t="shared" si="276"/>
        <v>0</v>
      </c>
      <c r="AH147" s="60">
        <f t="shared" si="276"/>
        <v>0</v>
      </c>
      <c r="AI147" s="60">
        <f t="shared" si="276"/>
        <v>0</v>
      </c>
      <c r="AJ147" s="60">
        <f t="shared" si="276"/>
        <v>0</v>
      </c>
      <c r="AK147" s="60">
        <f t="shared" si="276"/>
        <v>0</v>
      </c>
      <c r="AL147" s="60">
        <f t="shared" ref="AL147:BC147" si="277">IF(AND(AL16=0,OR(AL17&lt;&gt;$B$63,AL18&lt;&gt;$B$71,AL19&lt;&gt;$B$81)),$E$160,0)</f>
        <v>0</v>
      </c>
      <c r="AM147" s="60">
        <f t="shared" si="277"/>
        <v>0</v>
      </c>
      <c r="AN147" s="60">
        <f t="shared" si="277"/>
        <v>0</v>
      </c>
      <c r="AO147" s="60">
        <f t="shared" si="277"/>
        <v>0</v>
      </c>
      <c r="AP147" s="60">
        <f t="shared" si="277"/>
        <v>0</v>
      </c>
      <c r="AQ147" s="60">
        <f t="shared" si="277"/>
        <v>0</v>
      </c>
      <c r="AR147" s="60">
        <f t="shared" si="277"/>
        <v>0</v>
      </c>
      <c r="AS147" s="60">
        <f t="shared" si="277"/>
        <v>0</v>
      </c>
      <c r="AT147" s="60">
        <f t="shared" si="277"/>
        <v>0</v>
      </c>
      <c r="AU147" s="60">
        <f t="shared" si="277"/>
        <v>0</v>
      </c>
      <c r="AV147" s="60">
        <f t="shared" si="277"/>
        <v>0</v>
      </c>
      <c r="AW147" s="60">
        <f t="shared" si="277"/>
        <v>0</v>
      </c>
      <c r="AX147" s="60">
        <f t="shared" si="277"/>
        <v>0</v>
      </c>
      <c r="AY147" s="60">
        <f t="shared" si="277"/>
        <v>0</v>
      </c>
      <c r="AZ147" s="60">
        <f t="shared" si="277"/>
        <v>0</v>
      </c>
      <c r="BA147" s="60">
        <f t="shared" si="277"/>
        <v>0</v>
      </c>
      <c r="BB147" s="60">
        <f t="shared" si="277"/>
        <v>0</v>
      </c>
      <c r="BC147" s="60">
        <f t="shared" si="277"/>
        <v>0</v>
      </c>
    </row>
    <row r="148" spans="1:55" s="67" customFormat="1" hidden="1" x14ac:dyDescent="0.25">
      <c r="A148" s="16"/>
      <c r="B148" s="217" t="s">
        <v>734</v>
      </c>
      <c r="C148" s="115">
        <v>2</v>
      </c>
      <c r="D148" s="221">
        <v>50</v>
      </c>
      <c r="E148" s="135"/>
      <c r="F148" s="145">
        <f t="shared" ref="F148:AK148" si="278">IF(AND(F16&lt;&gt;0,OR(F17=$B$63,F18=$B$71,F19=$B$81)),$E$160,IF(AND(OR(F18=$B$70,F19=$B$80),F18&lt;&gt;F19),$E$160,0))</f>
        <v>0</v>
      </c>
      <c r="G148" s="145">
        <f t="shared" si="278"/>
        <v>0</v>
      </c>
      <c r="H148" s="145">
        <f t="shared" si="278"/>
        <v>0</v>
      </c>
      <c r="I148" s="145">
        <f t="shared" si="278"/>
        <v>0</v>
      </c>
      <c r="J148" s="145">
        <f t="shared" si="278"/>
        <v>0</v>
      </c>
      <c r="K148" s="145">
        <f t="shared" si="278"/>
        <v>0</v>
      </c>
      <c r="L148" s="145">
        <f t="shared" si="278"/>
        <v>0</v>
      </c>
      <c r="M148" s="145">
        <f t="shared" si="278"/>
        <v>0</v>
      </c>
      <c r="N148" s="145">
        <f t="shared" si="278"/>
        <v>0</v>
      </c>
      <c r="O148" s="145">
        <f t="shared" si="278"/>
        <v>0</v>
      </c>
      <c r="P148" s="145">
        <f t="shared" si="278"/>
        <v>0</v>
      </c>
      <c r="Q148" s="145">
        <f t="shared" si="278"/>
        <v>0</v>
      </c>
      <c r="R148" s="145">
        <f t="shared" si="278"/>
        <v>0</v>
      </c>
      <c r="S148" s="145">
        <f t="shared" si="278"/>
        <v>0</v>
      </c>
      <c r="T148" s="145">
        <f t="shared" si="278"/>
        <v>0</v>
      </c>
      <c r="U148" s="145">
        <f t="shared" si="278"/>
        <v>0</v>
      </c>
      <c r="V148" s="145">
        <f t="shared" si="278"/>
        <v>0</v>
      </c>
      <c r="W148" s="145">
        <f t="shared" si="278"/>
        <v>0</v>
      </c>
      <c r="X148" s="145">
        <f t="shared" si="278"/>
        <v>0</v>
      </c>
      <c r="Y148" s="145">
        <f t="shared" si="278"/>
        <v>0</v>
      </c>
      <c r="Z148" s="145">
        <f t="shared" si="278"/>
        <v>0</v>
      </c>
      <c r="AA148" s="145">
        <f t="shared" si="278"/>
        <v>0</v>
      </c>
      <c r="AB148" s="145">
        <f t="shared" si="278"/>
        <v>0</v>
      </c>
      <c r="AC148" s="145">
        <f t="shared" si="278"/>
        <v>0</v>
      </c>
      <c r="AD148" s="145">
        <f t="shared" si="278"/>
        <v>0</v>
      </c>
      <c r="AE148" s="145">
        <f t="shared" si="278"/>
        <v>0</v>
      </c>
      <c r="AF148" s="145">
        <f t="shared" si="278"/>
        <v>0</v>
      </c>
      <c r="AG148" s="145">
        <f t="shared" si="278"/>
        <v>0</v>
      </c>
      <c r="AH148" s="145">
        <f t="shared" si="278"/>
        <v>0</v>
      </c>
      <c r="AI148" s="145">
        <f t="shared" si="278"/>
        <v>0</v>
      </c>
      <c r="AJ148" s="145">
        <f t="shared" si="278"/>
        <v>0</v>
      </c>
      <c r="AK148" s="145">
        <f t="shared" si="278"/>
        <v>0</v>
      </c>
      <c r="AL148" s="145">
        <f t="shared" ref="AL148:BC148" si="279">IF(AND(AL16&lt;&gt;0,OR(AL17=$B$63,AL18=$B$71,AL19=$B$81)),$E$160,IF(AND(OR(AL18=$B$70,AL19=$B$80),AL18&lt;&gt;AL19),$E$160,0))</f>
        <v>0</v>
      </c>
      <c r="AM148" s="145">
        <f t="shared" si="279"/>
        <v>0</v>
      </c>
      <c r="AN148" s="145">
        <f t="shared" si="279"/>
        <v>0</v>
      </c>
      <c r="AO148" s="145">
        <f t="shared" si="279"/>
        <v>0</v>
      </c>
      <c r="AP148" s="145">
        <f t="shared" si="279"/>
        <v>0</v>
      </c>
      <c r="AQ148" s="145">
        <f t="shared" si="279"/>
        <v>0</v>
      </c>
      <c r="AR148" s="145">
        <f t="shared" si="279"/>
        <v>0</v>
      </c>
      <c r="AS148" s="145">
        <f t="shared" si="279"/>
        <v>0</v>
      </c>
      <c r="AT148" s="145">
        <f t="shared" si="279"/>
        <v>0</v>
      </c>
      <c r="AU148" s="145">
        <f t="shared" si="279"/>
        <v>0</v>
      </c>
      <c r="AV148" s="145">
        <f t="shared" si="279"/>
        <v>0</v>
      </c>
      <c r="AW148" s="145">
        <f t="shared" si="279"/>
        <v>0</v>
      </c>
      <c r="AX148" s="145">
        <f t="shared" si="279"/>
        <v>0</v>
      </c>
      <c r="AY148" s="145">
        <f t="shared" si="279"/>
        <v>0</v>
      </c>
      <c r="AZ148" s="145">
        <f t="shared" si="279"/>
        <v>0</v>
      </c>
      <c r="BA148" s="145">
        <f t="shared" si="279"/>
        <v>0</v>
      </c>
      <c r="BB148" s="145">
        <f t="shared" si="279"/>
        <v>0</v>
      </c>
      <c r="BC148" s="145">
        <f t="shared" si="279"/>
        <v>0</v>
      </c>
    </row>
    <row r="149" spans="1:55" s="67" customFormat="1" hidden="1" x14ac:dyDescent="0.25">
      <c r="A149" s="16"/>
      <c r="B149" s="116" t="s">
        <v>71</v>
      </c>
      <c r="C149" s="307">
        <v>2</v>
      </c>
      <c r="D149" s="117">
        <v>50</v>
      </c>
      <c r="E149" s="144" t="s">
        <v>583</v>
      </c>
      <c r="F149" s="60">
        <f t="shared" ref="F149:AK149" si="280">IF(AND(F21=0,OR(F22&lt;&gt;$B$63,F23&lt;&gt;$B$71,F24&lt;&gt;$B$81)),$E$161,0)</f>
        <v>0</v>
      </c>
      <c r="G149" s="60">
        <f t="shared" si="280"/>
        <v>0</v>
      </c>
      <c r="H149" s="60">
        <f t="shared" si="280"/>
        <v>0</v>
      </c>
      <c r="I149" s="60">
        <f t="shared" si="280"/>
        <v>0</v>
      </c>
      <c r="J149" s="60">
        <f t="shared" si="280"/>
        <v>0</v>
      </c>
      <c r="K149" s="60">
        <f t="shared" si="280"/>
        <v>0</v>
      </c>
      <c r="L149" s="60">
        <f t="shared" si="280"/>
        <v>0</v>
      </c>
      <c r="M149" s="60">
        <f t="shared" si="280"/>
        <v>0</v>
      </c>
      <c r="N149" s="60">
        <f t="shared" si="280"/>
        <v>0</v>
      </c>
      <c r="O149" s="60">
        <f t="shared" si="280"/>
        <v>0</v>
      </c>
      <c r="P149" s="60">
        <f t="shared" si="280"/>
        <v>0</v>
      </c>
      <c r="Q149" s="60">
        <f t="shared" si="280"/>
        <v>0</v>
      </c>
      <c r="R149" s="60">
        <f t="shared" si="280"/>
        <v>0</v>
      </c>
      <c r="S149" s="60">
        <f t="shared" si="280"/>
        <v>0</v>
      </c>
      <c r="T149" s="60">
        <f t="shared" si="280"/>
        <v>0</v>
      </c>
      <c r="U149" s="60">
        <f t="shared" si="280"/>
        <v>0</v>
      </c>
      <c r="V149" s="60">
        <f t="shared" si="280"/>
        <v>0</v>
      </c>
      <c r="W149" s="60">
        <f t="shared" si="280"/>
        <v>0</v>
      </c>
      <c r="X149" s="60">
        <f t="shared" si="280"/>
        <v>0</v>
      </c>
      <c r="Y149" s="60">
        <f t="shared" si="280"/>
        <v>0</v>
      </c>
      <c r="Z149" s="60">
        <f t="shared" si="280"/>
        <v>0</v>
      </c>
      <c r="AA149" s="60">
        <f t="shared" si="280"/>
        <v>0</v>
      </c>
      <c r="AB149" s="60">
        <f t="shared" si="280"/>
        <v>0</v>
      </c>
      <c r="AC149" s="60">
        <f t="shared" si="280"/>
        <v>0</v>
      </c>
      <c r="AD149" s="60">
        <f t="shared" si="280"/>
        <v>0</v>
      </c>
      <c r="AE149" s="60">
        <f t="shared" si="280"/>
        <v>0</v>
      </c>
      <c r="AF149" s="60">
        <f t="shared" si="280"/>
        <v>0</v>
      </c>
      <c r="AG149" s="60">
        <f t="shared" si="280"/>
        <v>0</v>
      </c>
      <c r="AH149" s="60">
        <f t="shared" si="280"/>
        <v>0</v>
      </c>
      <c r="AI149" s="60">
        <f t="shared" si="280"/>
        <v>0</v>
      </c>
      <c r="AJ149" s="60">
        <f t="shared" si="280"/>
        <v>0</v>
      </c>
      <c r="AK149" s="60">
        <f t="shared" si="280"/>
        <v>0</v>
      </c>
      <c r="AL149" s="60">
        <f t="shared" ref="AL149:BC149" si="281">IF(AND(AL21=0,OR(AL22&lt;&gt;$B$63,AL23&lt;&gt;$B$71,AL24&lt;&gt;$B$81)),$E$161,0)</f>
        <v>0</v>
      </c>
      <c r="AM149" s="60">
        <f t="shared" si="281"/>
        <v>0</v>
      </c>
      <c r="AN149" s="60">
        <f t="shared" si="281"/>
        <v>0</v>
      </c>
      <c r="AO149" s="60">
        <f t="shared" si="281"/>
        <v>0</v>
      </c>
      <c r="AP149" s="60">
        <f t="shared" si="281"/>
        <v>0</v>
      </c>
      <c r="AQ149" s="60">
        <f t="shared" si="281"/>
        <v>0</v>
      </c>
      <c r="AR149" s="60">
        <f t="shared" si="281"/>
        <v>0</v>
      </c>
      <c r="AS149" s="60">
        <f t="shared" si="281"/>
        <v>0</v>
      </c>
      <c r="AT149" s="60">
        <f t="shared" si="281"/>
        <v>0</v>
      </c>
      <c r="AU149" s="60">
        <f t="shared" si="281"/>
        <v>0</v>
      </c>
      <c r="AV149" s="60">
        <f t="shared" si="281"/>
        <v>0</v>
      </c>
      <c r="AW149" s="60">
        <f t="shared" si="281"/>
        <v>0</v>
      </c>
      <c r="AX149" s="60">
        <f t="shared" si="281"/>
        <v>0</v>
      </c>
      <c r="AY149" s="60">
        <f t="shared" si="281"/>
        <v>0</v>
      </c>
      <c r="AZ149" s="60">
        <f t="shared" si="281"/>
        <v>0</v>
      </c>
      <c r="BA149" s="60">
        <f t="shared" si="281"/>
        <v>0</v>
      </c>
      <c r="BB149" s="60">
        <f t="shared" si="281"/>
        <v>0</v>
      </c>
      <c r="BC149" s="60">
        <f t="shared" si="281"/>
        <v>0</v>
      </c>
    </row>
    <row r="150" spans="1:55" s="67" customFormat="1" hidden="1" x14ac:dyDescent="0.25">
      <c r="A150" s="16"/>
      <c r="B150" s="265" t="s">
        <v>735</v>
      </c>
      <c r="C150" s="115">
        <v>4</v>
      </c>
      <c r="D150" s="117">
        <v>50</v>
      </c>
      <c r="E150" s="127"/>
      <c r="F150" s="145">
        <f t="shared" ref="F150:AK150" si="282">IF(AND(F21&lt;&gt;0,OR(F22=$B$63,F23=$B$71,F24=$B$81)),$E$161,IF(AND(OR(F23=$B$70,F24=$B$80),F23&lt;&gt;F24),$E$161,0))</f>
        <v>0</v>
      </c>
      <c r="G150" s="145">
        <f t="shared" si="282"/>
        <v>0</v>
      </c>
      <c r="H150" s="145">
        <f t="shared" si="282"/>
        <v>0</v>
      </c>
      <c r="I150" s="145">
        <f t="shared" si="282"/>
        <v>0</v>
      </c>
      <c r="J150" s="145">
        <f t="shared" si="282"/>
        <v>0</v>
      </c>
      <c r="K150" s="145">
        <f t="shared" si="282"/>
        <v>0</v>
      </c>
      <c r="L150" s="145">
        <f t="shared" si="282"/>
        <v>0</v>
      </c>
      <c r="M150" s="145">
        <f t="shared" si="282"/>
        <v>0</v>
      </c>
      <c r="N150" s="145">
        <f t="shared" si="282"/>
        <v>0</v>
      </c>
      <c r="O150" s="145">
        <f t="shared" si="282"/>
        <v>0</v>
      </c>
      <c r="P150" s="145">
        <f t="shared" si="282"/>
        <v>0</v>
      </c>
      <c r="Q150" s="145">
        <f t="shared" si="282"/>
        <v>0</v>
      </c>
      <c r="R150" s="145">
        <f t="shared" si="282"/>
        <v>0</v>
      </c>
      <c r="S150" s="145">
        <f t="shared" si="282"/>
        <v>0</v>
      </c>
      <c r="T150" s="145">
        <f t="shared" si="282"/>
        <v>0</v>
      </c>
      <c r="U150" s="145">
        <f t="shared" si="282"/>
        <v>0</v>
      </c>
      <c r="V150" s="145">
        <f t="shared" si="282"/>
        <v>0</v>
      </c>
      <c r="W150" s="145">
        <f t="shared" si="282"/>
        <v>0</v>
      </c>
      <c r="X150" s="145">
        <f t="shared" si="282"/>
        <v>0</v>
      </c>
      <c r="Y150" s="145">
        <f t="shared" si="282"/>
        <v>0</v>
      </c>
      <c r="Z150" s="145">
        <f t="shared" si="282"/>
        <v>0</v>
      </c>
      <c r="AA150" s="145">
        <f t="shared" si="282"/>
        <v>0</v>
      </c>
      <c r="AB150" s="145">
        <f t="shared" si="282"/>
        <v>0</v>
      </c>
      <c r="AC150" s="145">
        <f t="shared" si="282"/>
        <v>0</v>
      </c>
      <c r="AD150" s="145">
        <f t="shared" si="282"/>
        <v>0</v>
      </c>
      <c r="AE150" s="145">
        <f t="shared" si="282"/>
        <v>0</v>
      </c>
      <c r="AF150" s="145">
        <f t="shared" si="282"/>
        <v>0</v>
      </c>
      <c r="AG150" s="145">
        <f t="shared" si="282"/>
        <v>0</v>
      </c>
      <c r="AH150" s="145">
        <f t="shared" si="282"/>
        <v>0</v>
      </c>
      <c r="AI150" s="145">
        <f t="shared" si="282"/>
        <v>0</v>
      </c>
      <c r="AJ150" s="145">
        <f t="shared" si="282"/>
        <v>0</v>
      </c>
      <c r="AK150" s="145">
        <f t="shared" si="282"/>
        <v>0</v>
      </c>
      <c r="AL150" s="145">
        <f t="shared" ref="AL150:BC150" si="283">IF(AND(AL21&lt;&gt;0,OR(AL22=$B$63,AL23=$B$71,AL24=$B$81)),$E$161,IF(AND(OR(AL23=$B$70,AL24=$B$80),AL23&lt;&gt;AL24),$E$161,0))</f>
        <v>0</v>
      </c>
      <c r="AM150" s="145">
        <f t="shared" si="283"/>
        <v>0</v>
      </c>
      <c r="AN150" s="145">
        <f t="shared" si="283"/>
        <v>0</v>
      </c>
      <c r="AO150" s="145">
        <f t="shared" si="283"/>
        <v>0</v>
      </c>
      <c r="AP150" s="145">
        <f t="shared" si="283"/>
        <v>0</v>
      </c>
      <c r="AQ150" s="145">
        <f t="shared" si="283"/>
        <v>0</v>
      </c>
      <c r="AR150" s="145">
        <f t="shared" si="283"/>
        <v>0</v>
      </c>
      <c r="AS150" s="145">
        <f t="shared" si="283"/>
        <v>0</v>
      </c>
      <c r="AT150" s="145">
        <f t="shared" si="283"/>
        <v>0</v>
      </c>
      <c r="AU150" s="145">
        <f t="shared" si="283"/>
        <v>0</v>
      </c>
      <c r="AV150" s="145">
        <f t="shared" si="283"/>
        <v>0</v>
      </c>
      <c r="AW150" s="145">
        <f t="shared" si="283"/>
        <v>0</v>
      </c>
      <c r="AX150" s="145">
        <f t="shared" si="283"/>
        <v>0</v>
      </c>
      <c r="AY150" s="145">
        <f t="shared" si="283"/>
        <v>0</v>
      </c>
      <c r="AZ150" s="145">
        <f t="shared" si="283"/>
        <v>0</v>
      </c>
      <c r="BA150" s="145">
        <f t="shared" si="283"/>
        <v>0</v>
      </c>
      <c r="BB150" s="145">
        <f t="shared" si="283"/>
        <v>0</v>
      </c>
      <c r="BC150" s="145">
        <f t="shared" si="283"/>
        <v>0</v>
      </c>
    </row>
    <row r="151" spans="1:55" s="67" customFormat="1" hidden="1" x14ac:dyDescent="0.25">
      <c r="A151" s="16"/>
      <c r="B151" s="265" t="s">
        <v>736</v>
      </c>
      <c r="C151" s="115">
        <v>5</v>
      </c>
      <c r="D151" s="117">
        <v>0</v>
      </c>
      <c r="E151" s="144" t="s">
        <v>811</v>
      </c>
      <c r="F151" s="60">
        <f t="shared" ref="F151:AK151" si="284">IF(AND(F26=0,OR(F27&lt;&gt;$B$63,F28&lt;&gt;$B$71,F29&lt;&gt;$B$81)),$E$162,0)</f>
        <v>0</v>
      </c>
      <c r="G151" s="60">
        <f t="shared" si="284"/>
        <v>0</v>
      </c>
      <c r="H151" s="60">
        <f t="shared" si="284"/>
        <v>0</v>
      </c>
      <c r="I151" s="60">
        <f t="shared" si="284"/>
        <v>0</v>
      </c>
      <c r="J151" s="60">
        <f t="shared" si="284"/>
        <v>0</v>
      </c>
      <c r="K151" s="60">
        <f t="shared" si="284"/>
        <v>0</v>
      </c>
      <c r="L151" s="60">
        <f t="shared" si="284"/>
        <v>0</v>
      </c>
      <c r="M151" s="60">
        <f t="shared" si="284"/>
        <v>0</v>
      </c>
      <c r="N151" s="60">
        <f t="shared" si="284"/>
        <v>0</v>
      </c>
      <c r="O151" s="60">
        <f t="shared" si="284"/>
        <v>0</v>
      </c>
      <c r="P151" s="60">
        <f t="shared" si="284"/>
        <v>0</v>
      </c>
      <c r="Q151" s="60">
        <f t="shared" si="284"/>
        <v>0</v>
      </c>
      <c r="R151" s="60">
        <f t="shared" si="284"/>
        <v>0</v>
      </c>
      <c r="S151" s="60">
        <f t="shared" si="284"/>
        <v>0</v>
      </c>
      <c r="T151" s="60">
        <f t="shared" si="284"/>
        <v>0</v>
      </c>
      <c r="U151" s="60">
        <f t="shared" si="284"/>
        <v>0</v>
      </c>
      <c r="V151" s="60">
        <f t="shared" si="284"/>
        <v>0</v>
      </c>
      <c r="W151" s="60">
        <f t="shared" si="284"/>
        <v>0</v>
      </c>
      <c r="X151" s="60">
        <f t="shared" si="284"/>
        <v>0</v>
      </c>
      <c r="Y151" s="60">
        <f t="shared" si="284"/>
        <v>0</v>
      </c>
      <c r="Z151" s="60">
        <f t="shared" si="284"/>
        <v>0</v>
      </c>
      <c r="AA151" s="60">
        <f t="shared" si="284"/>
        <v>0</v>
      </c>
      <c r="AB151" s="60">
        <f t="shared" si="284"/>
        <v>0</v>
      </c>
      <c r="AC151" s="60">
        <f t="shared" si="284"/>
        <v>0</v>
      </c>
      <c r="AD151" s="60">
        <f t="shared" si="284"/>
        <v>0</v>
      </c>
      <c r="AE151" s="60">
        <f t="shared" si="284"/>
        <v>0</v>
      </c>
      <c r="AF151" s="60">
        <f t="shared" si="284"/>
        <v>0</v>
      </c>
      <c r="AG151" s="60">
        <f t="shared" si="284"/>
        <v>0</v>
      </c>
      <c r="AH151" s="60">
        <f t="shared" si="284"/>
        <v>0</v>
      </c>
      <c r="AI151" s="60">
        <f t="shared" si="284"/>
        <v>0</v>
      </c>
      <c r="AJ151" s="60">
        <f t="shared" si="284"/>
        <v>0</v>
      </c>
      <c r="AK151" s="60">
        <f t="shared" si="284"/>
        <v>0</v>
      </c>
      <c r="AL151" s="60">
        <f t="shared" ref="AL151:BC151" si="285">IF(AND(AL26=0,OR(AL27&lt;&gt;$B$63,AL28&lt;&gt;$B$71,AL29&lt;&gt;$B$81)),$E$162,0)</f>
        <v>0</v>
      </c>
      <c r="AM151" s="60">
        <f t="shared" si="285"/>
        <v>0</v>
      </c>
      <c r="AN151" s="60">
        <f t="shared" si="285"/>
        <v>0</v>
      </c>
      <c r="AO151" s="60">
        <f t="shared" si="285"/>
        <v>0</v>
      </c>
      <c r="AP151" s="60">
        <f t="shared" si="285"/>
        <v>0</v>
      </c>
      <c r="AQ151" s="60">
        <f t="shared" si="285"/>
        <v>0</v>
      </c>
      <c r="AR151" s="60">
        <f t="shared" si="285"/>
        <v>0</v>
      </c>
      <c r="AS151" s="60">
        <f t="shared" si="285"/>
        <v>0</v>
      </c>
      <c r="AT151" s="60">
        <f t="shared" si="285"/>
        <v>0</v>
      </c>
      <c r="AU151" s="60">
        <f t="shared" si="285"/>
        <v>0</v>
      </c>
      <c r="AV151" s="60">
        <f t="shared" si="285"/>
        <v>0</v>
      </c>
      <c r="AW151" s="60">
        <f t="shared" si="285"/>
        <v>0</v>
      </c>
      <c r="AX151" s="60">
        <f t="shared" si="285"/>
        <v>0</v>
      </c>
      <c r="AY151" s="60">
        <f t="shared" si="285"/>
        <v>0</v>
      </c>
      <c r="AZ151" s="60">
        <f t="shared" si="285"/>
        <v>0</v>
      </c>
      <c r="BA151" s="60">
        <f t="shared" si="285"/>
        <v>0</v>
      </c>
      <c r="BB151" s="60">
        <f t="shared" si="285"/>
        <v>0</v>
      </c>
      <c r="BC151" s="60">
        <f t="shared" si="285"/>
        <v>0</v>
      </c>
    </row>
    <row r="152" spans="1:55" s="67" customFormat="1" hidden="1" x14ac:dyDescent="0.25">
      <c r="A152" s="16"/>
      <c r="B152" s="217" t="s">
        <v>737</v>
      </c>
      <c r="C152" s="219">
        <v>2</v>
      </c>
      <c r="D152" s="220">
        <v>50</v>
      </c>
      <c r="E152" s="127"/>
      <c r="F152" s="145">
        <f t="shared" ref="F152:AK152" si="286">IF(AND(F26&lt;&gt;0,OR(F27=$B$63,F28=$B$71,F29=$B$81)),$E$162,IF(AND(OR(F28=$B$70,F29=$B$80),F28&lt;&gt;F29),$E$162,0))</f>
        <v>0</v>
      </c>
      <c r="G152" s="145">
        <f t="shared" si="286"/>
        <v>0</v>
      </c>
      <c r="H152" s="145">
        <f t="shared" si="286"/>
        <v>0</v>
      </c>
      <c r="I152" s="145">
        <f t="shared" si="286"/>
        <v>0</v>
      </c>
      <c r="J152" s="145">
        <f t="shared" si="286"/>
        <v>0</v>
      </c>
      <c r="K152" s="145">
        <f t="shared" si="286"/>
        <v>0</v>
      </c>
      <c r="L152" s="145">
        <f t="shared" si="286"/>
        <v>0</v>
      </c>
      <c r="M152" s="145">
        <f t="shared" si="286"/>
        <v>0</v>
      </c>
      <c r="N152" s="145">
        <f t="shared" si="286"/>
        <v>0</v>
      </c>
      <c r="O152" s="145">
        <f t="shared" si="286"/>
        <v>0</v>
      </c>
      <c r="P152" s="145">
        <f t="shared" si="286"/>
        <v>0</v>
      </c>
      <c r="Q152" s="145">
        <f t="shared" si="286"/>
        <v>0</v>
      </c>
      <c r="R152" s="145">
        <f t="shared" si="286"/>
        <v>0</v>
      </c>
      <c r="S152" s="145">
        <f t="shared" si="286"/>
        <v>0</v>
      </c>
      <c r="T152" s="145">
        <f t="shared" si="286"/>
        <v>0</v>
      </c>
      <c r="U152" s="145">
        <f t="shared" si="286"/>
        <v>0</v>
      </c>
      <c r="V152" s="145">
        <f t="shared" si="286"/>
        <v>0</v>
      </c>
      <c r="W152" s="145">
        <f t="shared" si="286"/>
        <v>0</v>
      </c>
      <c r="X152" s="145">
        <f t="shared" si="286"/>
        <v>0</v>
      </c>
      <c r="Y152" s="145">
        <f t="shared" si="286"/>
        <v>0</v>
      </c>
      <c r="Z152" s="145">
        <f t="shared" si="286"/>
        <v>0</v>
      </c>
      <c r="AA152" s="145">
        <f t="shared" si="286"/>
        <v>0</v>
      </c>
      <c r="AB152" s="145">
        <f t="shared" si="286"/>
        <v>0</v>
      </c>
      <c r="AC152" s="145">
        <f t="shared" si="286"/>
        <v>0</v>
      </c>
      <c r="AD152" s="145">
        <f t="shared" si="286"/>
        <v>0</v>
      </c>
      <c r="AE152" s="145">
        <f t="shared" si="286"/>
        <v>0</v>
      </c>
      <c r="AF152" s="145">
        <f t="shared" si="286"/>
        <v>0</v>
      </c>
      <c r="AG152" s="145">
        <f t="shared" si="286"/>
        <v>0</v>
      </c>
      <c r="AH152" s="145">
        <f t="shared" si="286"/>
        <v>0</v>
      </c>
      <c r="AI152" s="145">
        <f t="shared" si="286"/>
        <v>0</v>
      </c>
      <c r="AJ152" s="145">
        <f t="shared" si="286"/>
        <v>0</v>
      </c>
      <c r="AK152" s="145">
        <f t="shared" si="286"/>
        <v>0</v>
      </c>
      <c r="AL152" s="145">
        <f t="shared" ref="AL152:BC152" si="287">IF(AND(AL26&lt;&gt;0,OR(AL27=$B$63,AL28=$B$71,AL29=$B$81)),$E$162,IF(AND(OR(AL28=$B$70,AL29=$B$80),AL28&lt;&gt;AL29),$E$162,0))</f>
        <v>0</v>
      </c>
      <c r="AM152" s="145">
        <f t="shared" si="287"/>
        <v>0</v>
      </c>
      <c r="AN152" s="145">
        <f t="shared" si="287"/>
        <v>0</v>
      </c>
      <c r="AO152" s="145">
        <f t="shared" si="287"/>
        <v>0</v>
      </c>
      <c r="AP152" s="145">
        <f t="shared" si="287"/>
        <v>0</v>
      </c>
      <c r="AQ152" s="145">
        <f t="shared" si="287"/>
        <v>0</v>
      </c>
      <c r="AR152" s="145">
        <f t="shared" si="287"/>
        <v>0</v>
      </c>
      <c r="AS152" s="145">
        <f t="shared" si="287"/>
        <v>0</v>
      </c>
      <c r="AT152" s="145">
        <f t="shared" si="287"/>
        <v>0</v>
      </c>
      <c r="AU152" s="145">
        <f t="shared" si="287"/>
        <v>0</v>
      </c>
      <c r="AV152" s="145">
        <f t="shared" si="287"/>
        <v>0</v>
      </c>
      <c r="AW152" s="145">
        <f t="shared" si="287"/>
        <v>0</v>
      </c>
      <c r="AX152" s="145">
        <f t="shared" si="287"/>
        <v>0</v>
      </c>
      <c r="AY152" s="145">
        <f t="shared" si="287"/>
        <v>0</v>
      </c>
      <c r="AZ152" s="145">
        <f t="shared" si="287"/>
        <v>0</v>
      </c>
      <c r="BA152" s="145">
        <f t="shared" si="287"/>
        <v>0</v>
      </c>
      <c r="BB152" s="145">
        <f t="shared" si="287"/>
        <v>0</v>
      </c>
      <c r="BC152" s="145">
        <f t="shared" si="287"/>
        <v>0</v>
      </c>
    </row>
    <row r="153" spans="1:55" s="67" customFormat="1" hidden="1" x14ac:dyDescent="0.25">
      <c r="A153" s="16"/>
      <c r="B153" s="217" t="s">
        <v>664</v>
      </c>
      <c r="C153" s="219">
        <v>2</v>
      </c>
      <c r="D153" s="220">
        <v>50</v>
      </c>
      <c r="E153" s="127" t="s">
        <v>584</v>
      </c>
      <c r="F153" s="60">
        <f t="shared" ref="F153:AK153" si="288">IF(AND(F31=0,F32&lt;&gt;$B$93),$E$163,0)</f>
        <v>0</v>
      </c>
      <c r="G153" s="60">
        <f t="shared" si="288"/>
        <v>0</v>
      </c>
      <c r="H153" s="60">
        <f t="shared" si="288"/>
        <v>0</v>
      </c>
      <c r="I153" s="60">
        <f t="shared" si="288"/>
        <v>0</v>
      </c>
      <c r="J153" s="60">
        <f t="shared" si="288"/>
        <v>0</v>
      </c>
      <c r="K153" s="60">
        <f t="shared" si="288"/>
        <v>0</v>
      </c>
      <c r="L153" s="60">
        <f t="shared" si="288"/>
        <v>0</v>
      </c>
      <c r="M153" s="60">
        <f t="shared" si="288"/>
        <v>0</v>
      </c>
      <c r="N153" s="60">
        <f t="shared" si="288"/>
        <v>0</v>
      </c>
      <c r="O153" s="60">
        <f t="shared" si="288"/>
        <v>0</v>
      </c>
      <c r="P153" s="60">
        <f t="shared" si="288"/>
        <v>0</v>
      </c>
      <c r="Q153" s="60">
        <f t="shared" si="288"/>
        <v>0</v>
      </c>
      <c r="R153" s="60">
        <f t="shared" si="288"/>
        <v>0</v>
      </c>
      <c r="S153" s="60">
        <f t="shared" si="288"/>
        <v>0</v>
      </c>
      <c r="T153" s="60">
        <f t="shared" si="288"/>
        <v>0</v>
      </c>
      <c r="U153" s="60">
        <f t="shared" si="288"/>
        <v>0</v>
      </c>
      <c r="V153" s="60">
        <f t="shared" si="288"/>
        <v>0</v>
      </c>
      <c r="W153" s="60">
        <f t="shared" si="288"/>
        <v>0</v>
      </c>
      <c r="X153" s="60">
        <f t="shared" si="288"/>
        <v>0</v>
      </c>
      <c r="Y153" s="60">
        <f t="shared" si="288"/>
        <v>0</v>
      </c>
      <c r="Z153" s="60">
        <f t="shared" si="288"/>
        <v>0</v>
      </c>
      <c r="AA153" s="60">
        <f t="shared" si="288"/>
        <v>0</v>
      </c>
      <c r="AB153" s="60">
        <f t="shared" si="288"/>
        <v>0</v>
      </c>
      <c r="AC153" s="60">
        <f t="shared" si="288"/>
        <v>0</v>
      </c>
      <c r="AD153" s="60">
        <f t="shared" si="288"/>
        <v>0</v>
      </c>
      <c r="AE153" s="60">
        <f t="shared" si="288"/>
        <v>0</v>
      </c>
      <c r="AF153" s="60">
        <f t="shared" si="288"/>
        <v>0</v>
      </c>
      <c r="AG153" s="60">
        <f t="shared" si="288"/>
        <v>0</v>
      </c>
      <c r="AH153" s="60">
        <f t="shared" si="288"/>
        <v>0</v>
      </c>
      <c r="AI153" s="60">
        <f t="shared" si="288"/>
        <v>0</v>
      </c>
      <c r="AJ153" s="60">
        <f t="shared" si="288"/>
        <v>0</v>
      </c>
      <c r="AK153" s="60">
        <f t="shared" si="288"/>
        <v>0</v>
      </c>
      <c r="AL153" s="60">
        <f t="shared" ref="AL153:BC153" si="289">IF(AND(AL31=0,AL32&lt;&gt;$B$93),$E$163,0)</f>
        <v>0</v>
      </c>
      <c r="AM153" s="60">
        <f t="shared" si="289"/>
        <v>0</v>
      </c>
      <c r="AN153" s="60">
        <f t="shared" si="289"/>
        <v>0</v>
      </c>
      <c r="AO153" s="60">
        <f t="shared" si="289"/>
        <v>0</v>
      </c>
      <c r="AP153" s="60">
        <f t="shared" si="289"/>
        <v>0</v>
      </c>
      <c r="AQ153" s="60">
        <f t="shared" si="289"/>
        <v>0</v>
      </c>
      <c r="AR153" s="60">
        <f t="shared" si="289"/>
        <v>0</v>
      </c>
      <c r="AS153" s="60">
        <f t="shared" si="289"/>
        <v>0</v>
      </c>
      <c r="AT153" s="60">
        <f t="shared" si="289"/>
        <v>0</v>
      </c>
      <c r="AU153" s="60">
        <f t="shared" si="289"/>
        <v>0</v>
      </c>
      <c r="AV153" s="60">
        <f t="shared" si="289"/>
        <v>0</v>
      </c>
      <c r="AW153" s="60">
        <f t="shared" si="289"/>
        <v>0</v>
      </c>
      <c r="AX153" s="60">
        <f t="shared" si="289"/>
        <v>0</v>
      </c>
      <c r="AY153" s="60">
        <f t="shared" si="289"/>
        <v>0</v>
      </c>
      <c r="AZ153" s="60">
        <f t="shared" si="289"/>
        <v>0</v>
      </c>
      <c r="BA153" s="60">
        <f t="shared" si="289"/>
        <v>0</v>
      </c>
      <c r="BB153" s="60">
        <f t="shared" si="289"/>
        <v>0</v>
      </c>
      <c r="BC153" s="60">
        <f t="shared" si="289"/>
        <v>0</v>
      </c>
    </row>
    <row r="154" spans="1:55" s="67" customFormat="1" hidden="1" x14ac:dyDescent="0.25">
      <c r="A154" s="16"/>
      <c r="B154" s="217" t="s">
        <v>757</v>
      </c>
      <c r="C154" s="115">
        <v>2</v>
      </c>
      <c r="D154" s="108">
        <v>50</v>
      </c>
      <c r="E154"/>
      <c r="F154" s="145">
        <f t="shared" ref="F154:AK154" si="290">IF(AND(F31&lt;&gt;0,F32=$B$93),$E$163,0)</f>
        <v>0</v>
      </c>
      <c r="G154" s="145">
        <f t="shared" si="290"/>
        <v>0</v>
      </c>
      <c r="H154" s="145">
        <f t="shared" si="290"/>
        <v>0</v>
      </c>
      <c r="I154" s="145">
        <f t="shared" si="290"/>
        <v>0</v>
      </c>
      <c r="J154" s="145">
        <f t="shared" si="290"/>
        <v>0</v>
      </c>
      <c r="K154" s="145">
        <f t="shared" si="290"/>
        <v>0</v>
      </c>
      <c r="L154" s="145">
        <f t="shared" si="290"/>
        <v>0</v>
      </c>
      <c r="M154" s="145">
        <f t="shared" si="290"/>
        <v>0</v>
      </c>
      <c r="N154" s="145">
        <f t="shared" si="290"/>
        <v>0</v>
      </c>
      <c r="O154" s="145">
        <f t="shared" si="290"/>
        <v>0</v>
      </c>
      <c r="P154" s="145">
        <f t="shared" si="290"/>
        <v>0</v>
      </c>
      <c r="Q154" s="145">
        <f t="shared" si="290"/>
        <v>0</v>
      </c>
      <c r="R154" s="145">
        <f t="shared" si="290"/>
        <v>0</v>
      </c>
      <c r="S154" s="145">
        <f t="shared" si="290"/>
        <v>0</v>
      </c>
      <c r="T154" s="145">
        <f t="shared" si="290"/>
        <v>0</v>
      </c>
      <c r="U154" s="145">
        <f t="shared" si="290"/>
        <v>0</v>
      </c>
      <c r="V154" s="145">
        <f t="shared" si="290"/>
        <v>0</v>
      </c>
      <c r="W154" s="145">
        <f t="shared" si="290"/>
        <v>0</v>
      </c>
      <c r="X154" s="145">
        <f t="shared" si="290"/>
        <v>0</v>
      </c>
      <c r="Y154" s="145">
        <f t="shared" si="290"/>
        <v>0</v>
      </c>
      <c r="Z154" s="145">
        <f t="shared" si="290"/>
        <v>0</v>
      </c>
      <c r="AA154" s="145">
        <f t="shared" si="290"/>
        <v>0</v>
      </c>
      <c r="AB154" s="145">
        <f t="shared" si="290"/>
        <v>0</v>
      </c>
      <c r="AC154" s="145">
        <f t="shared" si="290"/>
        <v>0</v>
      </c>
      <c r="AD154" s="145">
        <f t="shared" si="290"/>
        <v>0</v>
      </c>
      <c r="AE154" s="145">
        <f t="shared" si="290"/>
        <v>0</v>
      </c>
      <c r="AF154" s="145">
        <f t="shared" si="290"/>
        <v>0</v>
      </c>
      <c r="AG154" s="145">
        <f t="shared" si="290"/>
        <v>0</v>
      </c>
      <c r="AH154" s="145">
        <f t="shared" si="290"/>
        <v>0</v>
      </c>
      <c r="AI154" s="145">
        <f t="shared" si="290"/>
        <v>0</v>
      </c>
      <c r="AJ154" s="145">
        <f t="shared" si="290"/>
        <v>0</v>
      </c>
      <c r="AK154" s="145">
        <f t="shared" si="290"/>
        <v>0</v>
      </c>
      <c r="AL154" s="145">
        <f t="shared" ref="AL154:BC154" si="291">IF(AND(AL31&lt;&gt;0,AL32=$B$93),$E$163,0)</f>
        <v>0</v>
      </c>
      <c r="AM154" s="145">
        <f t="shared" si="291"/>
        <v>0</v>
      </c>
      <c r="AN154" s="145">
        <f t="shared" si="291"/>
        <v>0</v>
      </c>
      <c r="AO154" s="145">
        <f t="shared" si="291"/>
        <v>0</v>
      </c>
      <c r="AP154" s="145">
        <f t="shared" si="291"/>
        <v>0</v>
      </c>
      <c r="AQ154" s="145">
        <f t="shared" si="291"/>
        <v>0</v>
      </c>
      <c r="AR154" s="145">
        <f t="shared" si="291"/>
        <v>0</v>
      </c>
      <c r="AS154" s="145">
        <f t="shared" si="291"/>
        <v>0</v>
      </c>
      <c r="AT154" s="145">
        <f t="shared" si="291"/>
        <v>0</v>
      </c>
      <c r="AU154" s="145">
        <f t="shared" si="291"/>
        <v>0</v>
      </c>
      <c r="AV154" s="145">
        <f t="shared" si="291"/>
        <v>0</v>
      </c>
      <c r="AW154" s="145">
        <f t="shared" si="291"/>
        <v>0</v>
      </c>
      <c r="AX154" s="145">
        <f t="shared" si="291"/>
        <v>0</v>
      </c>
      <c r="AY154" s="145">
        <f t="shared" si="291"/>
        <v>0</v>
      </c>
      <c r="AZ154" s="145">
        <f t="shared" si="291"/>
        <v>0</v>
      </c>
      <c r="BA154" s="145">
        <f t="shared" si="291"/>
        <v>0</v>
      </c>
      <c r="BB154" s="145">
        <f t="shared" si="291"/>
        <v>0</v>
      </c>
      <c r="BC154" s="145">
        <f t="shared" si="291"/>
        <v>0</v>
      </c>
    </row>
    <row r="155" spans="1:55" s="67" customFormat="1" hidden="1" x14ac:dyDescent="0.25">
      <c r="A155" s="16"/>
      <c r="B155" s="222"/>
      <c r="C155" s="125"/>
      <c r="D155" s="20"/>
      <c r="E155" s="127" t="s">
        <v>585</v>
      </c>
      <c r="F155" s="146">
        <f t="shared" ref="F155:AK155" si="292">IF(AND(F86&gt;2,F85&lt;3),$E$164,0)</f>
        <v>0</v>
      </c>
      <c r="G155" s="146">
        <f t="shared" si="292"/>
        <v>0</v>
      </c>
      <c r="H155" s="146">
        <f t="shared" si="292"/>
        <v>0</v>
      </c>
      <c r="I155" s="146">
        <f t="shared" si="292"/>
        <v>0</v>
      </c>
      <c r="J155" s="146">
        <f t="shared" si="292"/>
        <v>0</v>
      </c>
      <c r="K155" s="146">
        <f t="shared" si="292"/>
        <v>0</v>
      </c>
      <c r="L155" s="146">
        <f t="shared" si="292"/>
        <v>0</v>
      </c>
      <c r="M155" s="146">
        <f t="shared" si="292"/>
        <v>0</v>
      </c>
      <c r="N155" s="146">
        <f t="shared" si="292"/>
        <v>0</v>
      </c>
      <c r="O155" s="146">
        <f t="shared" si="292"/>
        <v>0</v>
      </c>
      <c r="P155" s="146">
        <f t="shared" si="292"/>
        <v>0</v>
      </c>
      <c r="Q155" s="146">
        <f t="shared" si="292"/>
        <v>0</v>
      </c>
      <c r="R155" s="146">
        <f t="shared" si="292"/>
        <v>0</v>
      </c>
      <c r="S155" s="146">
        <f t="shared" si="292"/>
        <v>0</v>
      </c>
      <c r="T155" s="146">
        <f t="shared" si="292"/>
        <v>0</v>
      </c>
      <c r="U155" s="146">
        <f t="shared" si="292"/>
        <v>0</v>
      </c>
      <c r="V155" s="146">
        <f t="shared" si="292"/>
        <v>0</v>
      </c>
      <c r="W155" s="146">
        <f t="shared" si="292"/>
        <v>0</v>
      </c>
      <c r="X155" s="146">
        <f t="shared" si="292"/>
        <v>0</v>
      </c>
      <c r="Y155" s="146">
        <f t="shared" si="292"/>
        <v>0</v>
      </c>
      <c r="Z155" s="146">
        <f t="shared" si="292"/>
        <v>0</v>
      </c>
      <c r="AA155" s="146">
        <f t="shared" si="292"/>
        <v>0</v>
      </c>
      <c r="AB155" s="146">
        <f t="shared" si="292"/>
        <v>0</v>
      </c>
      <c r="AC155" s="146">
        <f t="shared" si="292"/>
        <v>0</v>
      </c>
      <c r="AD155" s="146">
        <f t="shared" si="292"/>
        <v>0</v>
      </c>
      <c r="AE155" s="146">
        <f t="shared" si="292"/>
        <v>0</v>
      </c>
      <c r="AF155" s="146">
        <f t="shared" si="292"/>
        <v>0</v>
      </c>
      <c r="AG155" s="146">
        <f t="shared" si="292"/>
        <v>0</v>
      </c>
      <c r="AH155" s="146">
        <f t="shared" si="292"/>
        <v>0</v>
      </c>
      <c r="AI155" s="146">
        <f t="shared" si="292"/>
        <v>0</v>
      </c>
      <c r="AJ155" s="146">
        <f t="shared" si="292"/>
        <v>0</v>
      </c>
      <c r="AK155" s="146">
        <f t="shared" si="292"/>
        <v>0</v>
      </c>
      <c r="AL155" s="146">
        <f t="shared" ref="AL155:BC155" si="293">IF(AND(AL86&gt;2,AL85&lt;3),$E$164,0)</f>
        <v>0</v>
      </c>
      <c r="AM155" s="146">
        <f t="shared" si="293"/>
        <v>0</v>
      </c>
      <c r="AN155" s="146">
        <f t="shared" si="293"/>
        <v>0</v>
      </c>
      <c r="AO155" s="146">
        <f t="shared" si="293"/>
        <v>0</v>
      </c>
      <c r="AP155" s="146">
        <f t="shared" si="293"/>
        <v>0</v>
      </c>
      <c r="AQ155" s="146">
        <f t="shared" si="293"/>
        <v>0</v>
      </c>
      <c r="AR155" s="146">
        <f t="shared" si="293"/>
        <v>0</v>
      </c>
      <c r="AS155" s="146">
        <f t="shared" si="293"/>
        <v>0</v>
      </c>
      <c r="AT155" s="146">
        <f t="shared" si="293"/>
        <v>0</v>
      </c>
      <c r="AU155" s="146">
        <f t="shared" si="293"/>
        <v>0</v>
      </c>
      <c r="AV155" s="146">
        <f t="shared" si="293"/>
        <v>0</v>
      </c>
      <c r="AW155" s="146">
        <f t="shared" si="293"/>
        <v>0</v>
      </c>
      <c r="AX155" s="146">
        <f t="shared" si="293"/>
        <v>0</v>
      </c>
      <c r="AY155" s="146">
        <f t="shared" si="293"/>
        <v>0</v>
      </c>
      <c r="AZ155" s="146">
        <f t="shared" si="293"/>
        <v>0</v>
      </c>
      <c r="BA155" s="146">
        <f t="shared" si="293"/>
        <v>0</v>
      </c>
      <c r="BB155" s="146">
        <f t="shared" si="293"/>
        <v>0</v>
      </c>
      <c r="BC155" s="146">
        <f t="shared" si="293"/>
        <v>0</v>
      </c>
    </row>
    <row r="156" spans="1:55" s="67" customFormat="1" hidden="1" x14ac:dyDescent="0.25">
      <c r="A156" s="16"/>
      <c r="B156" s="117"/>
      <c r="C156" s="117"/>
      <c r="D156" s="117"/>
      <c r="E156" s="127" t="s">
        <v>586</v>
      </c>
      <c r="F156" s="146">
        <f t="shared" ref="F156:AK156" si="294">IF(F38&gt;F37,$E$165,0)</f>
        <v>0</v>
      </c>
      <c r="G156" s="146">
        <f t="shared" si="294"/>
        <v>0</v>
      </c>
      <c r="H156" s="146">
        <f t="shared" si="294"/>
        <v>0</v>
      </c>
      <c r="I156" s="146">
        <f t="shared" si="294"/>
        <v>0</v>
      </c>
      <c r="J156" s="146">
        <f t="shared" si="294"/>
        <v>0</v>
      </c>
      <c r="K156" s="146">
        <f t="shared" si="294"/>
        <v>0</v>
      </c>
      <c r="L156" s="146">
        <f t="shared" si="294"/>
        <v>0</v>
      </c>
      <c r="M156" s="146">
        <f t="shared" si="294"/>
        <v>0</v>
      </c>
      <c r="N156" s="146">
        <f t="shared" si="294"/>
        <v>0</v>
      </c>
      <c r="O156" s="146">
        <f t="shared" si="294"/>
        <v>0</v>
      </c>
      <c r="P156" s="146">
        <f t="shared" si="294"/>
        <v>0</v>
      </c>
      <c r="Q156" s="146">
        <f t="shared" si="294"/>
        <v>0</v>
      </c>
      <c r="R156" s="146">
        <f t="shared" si="294"/>
        <v>0</v>
      </c>
      <c r="S156" s="146">
        <f t="shared" si="294"/>
        <v>0</v>
      </c>
      <c r="T156" s="146">
        <f t="shared" si="294"/>
        <v>0</v>
      </c>
      <c r="U156" s="146">
        <f t="shared" si="294"/>
        <v>0</v>
      </c>
      <c r="V156" s="146">
        <f t="shared" si="294"/>
        <v>0</v>
      </c>
      <c r="W156" s="146">
        <f t="shared" si="294"/>
        <v>0</v>
      </c>
      <c r="X156" s="146">
        <f t="shared" si="294"/>
        <v>0</v>
      </c>
      <c r="Y156" s="146">
        <f t="shared" si="294"/>
        <v>0</v>
      </c>
      <c r="Z156" s="146">
        <f t="shared" si="294"/>
        <v>0</v>
      </c>
      <c r="AA156" s="146">
        <f t="shared" si="294"/>
        <v>0</v>
      </c>
      <c r="AB156" s="146">
        <f t="shared" si="294"/>
        <v>0</v>
      </c>
      <c r="AC156" s="146">
        <f t="shared" si="294"/>
        <v>0</v>
      </c>
      <c r="AD156" s="146">
        <f t="shared" si="294"/>
        <v>0</v>
      </c>
      <c r="AE156" s="146">
        <f t="shared" si="294"/>
        <v>0</v>
      </c>
      <c r="AF156" s="146">
        <f t="shared" si="294"/>
        <v>0</v>
      </c>
      <c r="AG156" s="146">
        <f t="shared" si="294"/>
        <v>0</v>
      </c>
      <c r="AH156" s="146">
        <f t="shared" si="294"/>
        <v>0</v>
      </c>
      <c r="AI156" s="146">
        <f t="shared" si="294"/>
        <v>0</v>
      </c>
      <c r="AJ156" s="146">
        <f t="shared" si="294"/>
        <v>0</v>
      </c>
      <c r="AK156" s="146">
        <f t="shared" si="294"/>
        <v>0</v>
      </c>
      <c r="AL156" s="146">
        <f t="shared" ref="AL156:BC156" si="295">IF(AL38&gt;AL37,$E$165,0)</f>
        <v>0</v>
      </c>
      <c r="AM156" s="146">
        <f t="shared" si="295"/>
        <v>0</v>
      </c>
      <c r="AN156" s="146">
        <f t="shared" si="295"/>
        <v>0</v>
      </c>
      <c r="AO156" s="146">
        <f t="shared" si="295"/>
        <v>0</v>
      </c>
      <c r="AP156" s="146">
        <f t="shared" si="295"/>
        <v>0</v>
      </c>
      <c r="AQ156" s="146">
        <f t="shared" si="295"/>
        <v>0</v>
      </c>
      <c r="AR156" s="146">
        <f t="shared" si="295"/>
        <v>0</v>
      </c>
      <c r="AS156" s="146">
        <f t="shared" si="295"/>
        <v>0</v>
      </c>
      <c r="AT156" s="146">
        <f t="shared" si="295"/>
        <v>0</v>
      </c>
      <c r="AU156" s="146">
        <f t="shared" si="295"/>
        <v>0</v>
      </c>
      <c r="AV156" s="146">
        <f t="shared" si="295"/>
        <v>0</v>
      </c>
      <c r="AW156" s="146">
        <f t="shared" si="295"/>
        <v>0</v>
      </c>
      <c r="AX156" s="146">
        <f t="shared" si="295"/>
        <v>0</v>
      </c>
      <c r="AY156" s="146">
        <f t="shared" si="295"/>
        <v>0</v>
      </c>
      <c r="AZ156" s="146">
        <f t="shared" si="295"/>
        <v>0</v>
      </c>
      <c r="BA156" s="146">
        <f t="shared" si="295"/>
        <v>0</v>
      </c>
      <c r="BB156" s="146">
        <f t="shared" si="295"/>
        <v>0</v>
      </c>
      <c r="BC156" s="146">
        <f t="shared" si="295"/>
        <v>0</v>
      </c>
    </row>
    <row r="157" spans="1:55" s="67" customFormat="1" hidden="1" x14ac:dyDescent="0.25">
      <c r="A157" s="16"/>
      <c r="B157" s="117"/>
      <c r="C157" s="117"/>
      <c r="D157" s="117"/>
      <c r="E157" s="216" t="s">
        <v>727</v>
      </c>
      <c r="F157" s="146">
        <f t="shared" ref="F157:AK157" si="296">IF(F33&lt;=0,$E$166,0)</f>
        <v>0</v>
      </c>
      <c r="G157" s="146">
        <f t="shared" si="296"/>
        <v>0</v>
      </c>
      <c r="H157" s="146">
        <f t="shared" si="296"/>
        <v>0</v>
      </c>
      <c r="I157" s="146">
        <f t="shared" si="296"/>
        <v>0</v>
      </c>
      <c r="J157" s="146">
        <f t="shared" si="296"/>
        <v>0</v>
      </c>
      <c r="K157" s="146">
        <f t="shared" si="296"/>
        <v>0</v>
      </c>
      <c r="L157" s="146">
        <f t="shared" si="296"/>
        <v>0</v>
      </c>
      <c r="M157" s="146">
        <f t="shared" si="296"/>
        <v>0</v>
      </c>
      <c r="N157" s="146">
        <f t="shared" si="296"/>
        <v>0</v>
      </c>
      <c r="O157" s="146">
        <f t="shared" si="296"/>
        <v>0</v>
      </c>
      <c r="P157" s="146">
        <f t="shared" si="296"/>
        <v>0</v>
      </c>
      <c r="Q157" s="146">
        <f t="shared" si="296"/>
        <v>0</v>
      </c>
      <c r="R157" s="146">
        <f t="shared" si="296"/>
        <v>0</v>
      </c>
      <c r="S157" s="146">
        <f t="shared" si="296"/>
        <v>0</v>
      </c>
      <c r="T157" s="146">
        <f t="shared" si="296"/>
        <v>0</v>
      </c>
      <c r="U157" s="146">
        <f t="shared" si="296"/>
        <v>0</v>
      </c>
      <c r="V157" s="146">
        <f t="shared" si="296"/>
        <v>0</v>
      </c>
      <c r="W157" s="146">
        <f t="shared" si="296"/>
        <v>0</v>
      </c>
      <c r="X157" s="146">
        <f t="shared" si="296"/>
        <v>0</v>
      </c>
      <c r="Y157" s="146">
        <f t="shared" si="296"/>
        <v>0</v>
      </c>
      <c r="Z157" s="146">
        <f t="shared" si="296"/>
        <v>0</v>
      </c>
      <c r="AA157" s="146">
        <f t="shared" si="296"/>
        <v>0</v>
      </c>
      <c r="AB157" s="146">
        <f t="shared" si="296"/>
        <v>0</v>
      </c>
      <c r="AC157" s="146">
        <f t="shared" si="296"/>
        <v>0</v>
      </c>
      <c r="AD157" s="146">
        <f t="shared" si="296"/>
        <v>0</v>
      </c>
      <c r="AE157" s="146">
        <f t="shared" si="296"/>
        <v>0</v>
      </c>
      <c r="AF157" s="146">
        <f t="shared" si="296"/>
        <v>0</v>
      </c>
      <c r="AG157" s="146">
        <f t="shared" si="296"/>
        <v>0</v>
      </c>
      <c r="AH157" s="146">
        <f t="shared" si="296"/>
        <v>0</v>
      </c>
      <c r="AI157" s="146">
        <f t="shared" si="296"/>
        <v>0</v>
      </c>
      <c r="AJ157" s="146">
        <f t="shared" si="296"/>
        <v>0</v>
      </c>
      <c r="AK157" s="146">
        <f t="shared" si="296"/>
        <v>0</v>
      </c>
      <c r="AL157" s="146">
        <f t="shared" ref="AL157:BC157" si="297">IF(AL33&lt;=0,$E$166,0)</f>
        <v>0</v>
      </c>
      <c r="AM157" s="146">
        <f t="shared" si="297"/>
        <v>0</v>
      </c>
      <c r="AN157" s="146">
        <f t="shared" si="297"/>
        <v>0</v>
      </c>
      <c r="AO157" s="146">
        <f t="shared" si="297"/>
        <v>0</v>
      </c>
      <c r="AP157" s="146">
        <f t="shared" si="297"/>
        <v>0</v>
      </c>
      <c r="AQ157" s="146">
        <f t="shared" si="297"/>
        <v>0</v>
      </c>
      <c r="AR157" s="146">
        <f t="shared" si="297"/>
        <v>0</v>
      </c>
      <c r="AS157" s="146">
        <f t="shared" si="297"/>
        <v>0</v>
      </c>
      <c r="AT157" s="146">
        <f t="shared" si="297"/>
        <v>0</v>
      </c>
      <c r="AU157" s="146">
        <f t="shared" si="297"/>
        <v>0</v>
      </c>
      <c r="AV157" s="146">
        <f t="shared" si="297"/>
        <v>0</v>
      </c>
      <c r="AW157" s="146">
        <f t="shared" si="297"/>
        <v>0</v>
      </c>
      <c r="AX157" s="146">
        <f t="shared" si="297"/>
        <v>0</v>
      </c>
      <c r="AY157" s="146">
        <f t="shared" si="297"/>
        <v>0</v>
      </c>
      <c r="AZ157" s="146">
        <f t="shared" si="297"/>
        <v>0</v>
      </c>
      <c r="BA157" s="146">
        <f t="shared" si="297"/>
        <v>0</v>
      </c>
      <c r="BB157" s="146">
        <f t="shared" si="297"/>
        <v>0</v>
      </c>
      <c r="BC157" s="146">
        <f t="shared" si="297"/>
        <v>0</v>
      </c>
    </row>
    <row r="158" spans="1:55" s="67" customFormat="1" hidden="1" x14ac:dyDescent="0.25">
      <c r="A158" s="16"/>
      <c r="B158" s="117" t="s">
        <v>73</v>
      </c>
      <c r="C158" s="117"/>
      <c r="D158" s="117"/>
      <c r="E158" s="216" t="s">
        <v>728</v>
      </c>
      <c r="F158" s="146">
        <f t="shared" ref="F158:AK158" si="298">IF(F14&lt;=0,$E$167,0)</f>
        <v>0</v>
      </c>
      <c r="G158" s="146">
        <f t="shared" si="298"/>
        <v>0</v>
      </c>
      <c r="H158" s="146">
        <f t="shared" si="298"/>
        <v>0</v>
      </c>
      <c r="I158" s="146">
        <f t="shared" si="298"/>
        <v>0</v>
      </c>
      <c r="J158" s="146">
        <f t="shared" si="298"/>
        <v>0</v>
      </c>
      <c r="K158" s="146">
        <f t="shared" si="298"/>
        <v>0</v>
      </c>
      <c r="L158" s="146">
        <f t="shared" si="298"/>
        <v>0</v>
      </c>
      <c r="M158" s="146">
        <f t="shared" si="298"/>
        <v>0</v>
      </c>
      <c r="N158" s="146">
        <f t="shared" si="298"/>
        <v>0</v>
      </c>
      <c r="O158" s="146">
        <f t="shared" si="298"/>
        <v>0</v>
      </c>
      <c r="P158" s="146">
        <f t="shared" si="298"/>
        <v>0</v>
      </c>
      <c r="Q158" s="146">
        <f t="shared" si="298"/>
        <v>0</v>
      </c>
      <c r="R158" s="146">
        <f t="shared" si="298"/>
        <v>0</v>
      </c>
      <c r="S158" s="146">
        <f t="shared" si="298"/>
        <v>0</v>
      </c>
      <c r="T158" s="146">
        <f t="shared" si="298"/>
        <v>0</v>
      </c>
      <c r="U158" s="146">
        <f t="shared" si="298"/>
        <v>0</v>
      </c>
      <c r="V158" s="146">
        <f t="shared" si="298"/>
        <v>0</v>
      </c>
      <c r="W158" s="146">
        <f t="shared" si="298"/>
        <v>0</v>
      </c>
      <c r="X158" s="146">
        <f t="shared" si="298"/>
        <v>0</v>
      </c>
      <c r="Y158" s="146">
        <f t="shared" si="298"/>
        <v>0</v>
      </c>
      <c r="Z158" s="146">
        <f t="shared" si="298"/>
        <v>0</v>
      </c>
      <c r="AA158" s="146">
        <f t="shared" si="298"/>
        <v>0</v>
      </c>
      <c r="AB158" s="146">
        <f t="shared" si="298"/>
        <v>0</v>
      </c>
      <c r="AC158" s="146">
        <f t="shared" si="298"/>
        <v>0</v>
      </c>
      <c r="AD158" s="146">
        <f t="shared" si="298"/>
        <v>0</v>
      </c>
      <c r="AE158" s="146">
        <f t="shared" si="298"/>
        <v>0</v>
      </c>
      <c r="AF158" s="146">
        <f t="shared" si="298"/>
        <v>0</v>
      </c>
      <c r="AG158" s="146">
        <f t="shared" si="298"/>
        <v>0</v>
      </c>
      <c r="AH158" s="146">
        <f t="shared" si="298"/>
        <v>0</v>
      </c>
      <c r="AI158" s="146">
        <f t="shared" si="298"/>
        <v>0</v>
      </c>
      <c r="AJ158" s="146">
        <f t="shared" si="298"/>
        <v>0</v>
      </c>
      <c r="AK158" s="146">
        <f t="shared" si="298"/>
        <v>0</v>
      </c>
      <c r="AL158" s="146">
        <f t="shared" ref="AL158:BC158" si="299">IF(AL14&lt;=0,$E$167,0)</f>
        <v>0</v>
      </c>
      <c r="AM158" s="146">
        <f t="shared" si="299"/>
        <v>0</v>
      </c>
      <c r="AN158" s="146">
        <f t="shared" si="299"/>
        <v>0</v>
      </c>
      <c r="AO158" s="146">
        <f t="shared" si="299"/>
        <v>0</v>
      </c>
      <c r="AP158" s="146">
        <f t="shared" si="299"/>
        <v>0</v>
      </c>
      <c r="AQ158" s="146">
        <f t="shared" si="299"/>
        <v>0</v>
      </c>
      <c r="AR158" s="146">
        <f t="shared" si="299"/>
        <v>0</v>
      </c>
      <c r="AS158" s="146">
        <f t="shared" si="299"/>
        <v>0</v>
      </c>
      <c r="AT158" s="146">
        <f t="shared" si="299"/>
        <v>0</v>
      </c>
      <c r="AU158" s="146">
        <f t="shared" si="299"/>
        <v>0</v>
      </c>
      <c r="AV158" s="146">
        <f t="shared" si="299"/>
        <v>0</v>
      </c>
      <c r="AW158" s="146">
        <f t="shared" si="299"/>
        <v>0</v>
      </c>
      <c r="AX158" s="146">
        <f t="shared" si="299"/>
        <v>0</v>
      </c>
      <c r="AY158" s="146">
        <f t="shared" si="299"/>
        <v>0</v>
      </c>
      <c r="AZ158" s="146">
        <f t="shared" si="299"/>
        <v>0</v>
      </c>
      <c r="BA158" s="146">
        <f t="shared" si="299"/>
        <v>0</v>
      </c>
      <c r="BB158" s="146">
        <f t="shared" si="299"/>
        <v>0</v>
      </c>
      <c r="BC158" s="146">
        <f t="shared" si="299"/>
        <v>0</v>
      </c>
    </row>
    <row r="159" spans="1:55" s="67" customFormat="1" hidden="1" x14ac:dyDescent="0.25">
      <c r="A159" s="16"/>
      <c r="B159" s="117" t="s">
        <v>75</v>
      </c>
      <c r="C159" s="117"/>
      <c r="D159" s="130"/>
      <c r="E159" s="17" t="s">
        <v>587</v>
      </c>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row>
    <row r="160" spans="1:55" s="67" customFormat="1" hidden="1" x14ac:dyDescent="0.25">
      <c r="A160" s="16"/>
      <c r="B160" s="117"/>
      <c r="C160" s="117"/>
      <c r="D160" s="130"/>
      <c r="E160" s="146" t="s">
        <v>588</v>
      </c>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row>
    <row r="161" spans="1:55" s="67" customFormat="1" hidden="1" x14ac:dyDescent="0.25">
      <c r="A161" s="16"/>
      <c r="B161" s="117" t="s">
        <v>74</v>
      </c>
      <c r="C161" s="117">
        <v>8</v>
      </c>
      <c r="D161" s="130">
        <v>0</v>
      </c>
      <c r="E161" s="146" t="s">
        <v>589</v>
      </c>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row>
    <row r="162" spans="1:55" s="67" customFormat="1" hidden="1" x14ac:dyDescent="0.25">
      <c r="A162" s="16"/>
      <c r="B162" s="117"/>
      <c r="C162" s="117"/>
      <c r="D162" s="130"/>
      <c r="E162" s="146" t="s">
        <v>810</v>
      </c>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row>
    <row r="163" spans="1:55" s="67" customFormat="1" hidden="1" x14ac:dyDescent="0.25">
      <c r="A163" s="16"/>
      <c r="B163" s="117" t="s">
        <v>738</v>
      </c>
      <c r="C163" s="117">
        <v>9</v>
      </c>
      <c r="D163" s="130">
        <v>0</v>
      </c>
      <c r="E163" s="146" t="s">
        <v>590</v>
      </c>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row>
    <row r="164" spans="1:55" s="67" customFormat="1" hidden="1" x14ac:dyDescent="0.25">
      <c r="A164" s="16"/>
      <c r="B164" s="117"/>
      <c r="C164" s="117"/>
      <c r="D164" s="130"/>
      <c r="E164" s="146" t="s">
        <v>591</v>
      </c>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row>
    <row r="165" spans="1:55" s="67" customFormat="1" hidden="1" x14ac:dyDescent="0.25">
      <c r="A165" s="16"/>
      <c r="B165" s="117"/>
      <c r="C165" s="117"/>
      <c r="D165" s="130"/>
      <c r="E165" s="146" t="s">
        <v>592</v>
      </c>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row>
    <row r="166" spans="1:55" s="67" customFormat="1" hidden="1" x14ac:dyDescent="0.25">
      <c r="A166" s="16"/>
      <c r="B166" s="117"/>
      <c r="C166" s="117"/>
      <c r="D166" s="130"/>
      <c r="E166" s="271" t="s">
        <v>729</v>
      </c>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row>
    <row r="167" spans="1:55" s="67" customFormat="1" hidden="1" x14ac:dyDescent="0.25">
      <c r="A167" s="16"/>
      <c r="B167" s="117"/>
      <c r="C167" s="117"/>
      <c r="D167" s="130"/>
      <c r="E167" s="271" t="s">
        <v>730</v>
      </c>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row>
    <row r="168" spans="1:55" s="248" customFormat="1" hidden="1" x14ac:dyDescent="0.25">
      <c r="A168" s="247"/>
      <c r="C168" s="249"/>
      <c r="D168" s="250"/>
      <c r="E168" s="251" t="s">
        <v>685</v>
      </c>
    </row>
    <row r="169" spans="1:55" s="248" customFormat="1" hidden="1" x14ac:dyDescent="0.25">
      <c r="A169" s="247"/>
      <c r="E169" s="252" t="s">
        <v>686</v>
      </c>
      <c r="F169" s="253">
        <f t="shared" ref="F169:AK169" si="300">F61*F53*F72</f>
        <v>0.51304050000000001</v>
      </c>
      <c r="G169" s="253">
        <f t="shared" si="300"/>
        <v>7.6926217500000005E-2</v>
      </c>
      <c r="H169" s="253">
        <f t="shared" si="300"/>
        <v>7.6926217500000005E-2</v>
      </c>
      <c r="I169" s="253">
        <f t="shared" si="300"/>
        <v>7.6926217500000005E-2</v>
      </c>
      <c r="J169" s="253">
        <f t="shared" si="300"/>
        <v>7.6926217500000005E-2</v>
      </c>
      <c r="K169" s="253">
        <f t="shared" si="300"/>
        <v>7.6926217500000005E-2</v>
      </c>
      <c r="L169" s="253">
        <f t="shared" si="300"/>
        <v>7.6926217500000005E-2</v>
      </c>
      <c r="M169" s="253">
        <f t="shared" si="300"/>
        <v>7.6926217500000005E-2</v>
      </c>
      <c r="N169" s="253">
        <f t="shared" si="300"/>
        <v>7.6926217500000005E-2</v>
      </c>
      <c r="O169" s="253">
        <f t="shared" si="300"/>
        <v>7.6926217500000005E-2</v>
      </c>
      <c r="P169" s="253">
        <f t="shared" si="300"/>
        <v>7.6926217500000005E-2</v>
      </c>
      <c r="Q169" s="253">
        <f t="shared" si="300"/>
        <v>7.6926217500000005E-2</v>
      </c>
      <c r="R169" s="253">
        <f t="shared" si="300"/>
        <v>7.6926217500000005E-2</v>
      </c>
      <c r="S169" s="253">
        <f t="shared" si="300"/>
        <v>7.6926217500000005E-2</v>
      </c>
      <c r="T169" s="253">
        <f t="shared" si="300"/>
        <v>7.6926217500000005E-2</v>
      </c>
      <c r="U169" s="253">
        <f t="shared" si="300"/>
        <v>7.6926217500000005E-2</v>
      </c>
      <c r="V169" s="253">
        <f t="shared" si="300"/>
        <v>7.6926217500000005E-2</v>
      </c>
      <c r="W169" s="253">
        <f t="shared" si="300"/>
        <v>7.6926217500000005E-2</v>
      </c>
      <c r="X169" s="253">
        <f t="shared" si="300"/>
        <v>7.6926217500000005E-2</v>
      </c>
      <c r="Y169" s="253">
        <f t="shared" si="300"/>
        <v>7.6926217500000005E-2</v>
      </c>
      <c r="Z169" s="253">
        <f t="shared" si="300"/>
        <v>7.6926217500000005E-2</v>
      </c>
      <c r="AA169" s="253">
        <f t="shared" si="300"/>
        <v>7.6926217500000005E-2</v>
      </c>
      <c r="AB169" s="253">
        <f t="shared" si="300"/>
        <v>7.6926217500000005E-2</v>
      </c>
      <c r="AC169" s="253">
        <f t="shared" si="300"/>
        <v>7.6926217500000005E-2</v>
      </c>
      <c r="AD169" s="253">
        <f t="shared" si="300"/>
        <v>7.6926217500000005E-2</v>
      </c>
      <c r="AE169" s="253">
        <f t="shared" si="300"/>
        <v>7.6926217500000005E-2</v>
      </c>
      <c r="AF169" s="253">
        <f t="shared" si="300"/>
        <v>7.6926217500000005E-2</v>
      </c>
      <c r="AG169" s="253">
        <f t="shared" si="300"/>
        <v>7.6926217500000005E-2</v>
      </c>
      <c r="AH169" s="253">
        <f t="shared" si="300"/>
        <v>7.6926217500000005E-2</v>
      </c>
      <c r="AI169" s="253">
        <f t="shared" si="300"/>
        <v>7.6926217500000005E-2</v>
      </c>
      <c r="AJ169" s="253">
        <f t="shared" si="300"/>
        <v>7.6926217500000005E-2</v>
      </c>
      <c r="AK169" s="253">
        <f t="shared" si="300"/>
        <v>7.6926217500000005E-2</v>
      </c>
      <c r="AL169" s="253">
        <f t="shared" ref="AL169:BC169" si="301">AL61*AL53*AL72</f>
        <v>7.6926217500000005E-2</v>
      </c>
      <c r="AM169" s="253">
        <f t="shared" si="301"/>
        <v>7.6926217500000005E-2</v>
      </c>
      <c r="AN169" s="253">
        <f t="shared" si="301"/>
        <v>7.6926217500000005E-2</v>
      </c>
      <c r="AO169" s="253">
        <f t="shared" si="301"/>
        <v>7.6926217500000005E-2</v>
      </c>
      <c r="AP169" s="253">
        <f t="shared" si="301"/>
        <v>7.6926217500000005E-2</v>
      </c>
      <c r="AQ169" s="253">
        <f t="shared" si="301"/>
        <v>7.6926217500000005E-2</v>
      </c>
      <c r="AR169" s="253">
        <f t="shared" si="301"/>
        <v>7.6926217500000005E-2</v>
      </c>
      <c r="AS169" s="253">
        <f t="shared" si="301"/>
        <v>7.6926217500000005E-2</v>
      </c>
      <c r="AT169" s="253">
        <f t="shared" si="301"/>
        <v>7.6926217500000005E-2</v>
      </c>
      <c r="AU169" s="253">
        <f t="shared" si="301"/>
        <v>7.6926217500000005E-2</v>
      </c>
      <c r="AV169" s="253">
        <f t="shared" si="301"/>
        <v>7.6926217500000005E-2</v>
      </c>
      <c r="AW169" s="253">
        <f t="shared" si="301"/>
        <v>7.6926217500000005E-2</v>
      </c>
      <c r="AX169" s="253">
        <f t="shared" si="301"/>
        <v>7.6926217500000005E-2</v>
      </c>
      <c r="AY169" s="253">
        <f t="shared" si="301"/>
        <v>7.6926217500000005E-2</v>
      </c>
      <c r="AZ169" s="253">
        <f t="shared" si="301"/>
        <v>7.6926217500000005E-2</v>
      </c>
      <c r="BA169" s="253">
        <f t="shared" si="301"/>
        <v>7.6926217500000005E-2</v>
      </c>
      <c r="BB169" s="253">
        <f t="shared" si="301"/>
        <v>7.6926217500000005E-2</v>
      </c>
      <c r="BC169" s="253">
        <f t="shared" si="301"/>
        <v>7.6926217500000005E-2</v>
      </c>
    </row>
    <row r="170" spans="1:55" s="248" customFormat="1" hidden="1" x14ac:dyDescent="0.25">
      <c r="A170" s="247"/>
      <c r="E170" s="254" t="s">
        <v>687</v>
      </c>
      <c r="F170" s="253">
        <f t="shared" ref="F170:AK170" si="302">$C$41*((F16*F97)+(F21*F107)+(F26*F117))*0.44</f>
        <v>1.2815E-2</v>
      </c>
      <c r="G170" s="253">
        <f t="shared" si="302"/>
        <v>0</v>
      </c>
      <c r="H170" s="253">
        <f t="shared" si="302"/>
        <v>0</v>
      </c>
      <c r="I170" s="253">
        <f t="shared" si="302"/>
        <v>0</v>
      </c>
      <c r="J170" s="253">
        <f t="shared" si="302"/>
        <v>0</v>
      </c>
      <c r="K170" s="253">
        <f t="shared" si="302"/>
        <v>0</v>
      </c>
      <c r="L170" s="253">
        <f t="shared" si="302"/>
        <v>0</v>
      </c>
      <c r="M170" s="253">
        <f t="shared" si="302"/>
        <v>0</v>
      </c>
      <c r="N170" s="253">
        <f t="shared" si="302"/>
        <v>0</v>
      </c>
      <c r="O170" s="253">
        <f t="shared" si="302"/>
        <v>0</v>
      </c>
      <c r="P170" s="253">
        <f t="shared" si="302"/>
        <v>0</v>
      </c>
      <c r="Q170" s="253">
        <f t="shared" si="302"/>
        <v>0</v>
      </c>
      <c r="R170" s="253">
        <f t="shared" si="302"/>
        <v>0</v>
      </c>
      <c r="S170" s="253">
        <f t="shared" si="302"/>
        <v>0</v>
      </c>
      <c r="T170" s="253">
        <f t="shared" si="302"/>
        <v>0</v>
      </c>
      <c r="U170" s="253">
        <f t="shared" si="302"/>
        <v>0</v>
      </c>
      <c r="V170" s="253">
        <f t="shared" si="302"/>
        <v>0</v>
      </c>
      <c r="W170" s="253">
        <f t="shared" si="302"/>
        <v>0</v>
      </c>
      <c r="X170" s="253">
        <f t="shared" si="302"/>
        <v>0</v>
      </c>
      <c r="Y170" s="253">
        <f t="shared" si="302"/>
        <v>0</v>
      </c>
      <c r="Z170" s="253">
        <f t="shared" si="302"/>
        <v>0</v>
      </c>
      <c r="AA170" s="253">
        <f t="shared" si="302"/>
        <v>0</v>
      </c>
      <c r="AB170" s="253">
        <f t="shared" si="302"/>
        <v>0</v>
      </c>
      <c r="AC170" s="253">
        <f t="shared" si="302"/>
        <v>0</v>
      </c>
      <c r="AD170" s="253">
        <f t="shared" si="302"/>
        <v>0</v>
      </c>
      <c r="AE170" s="253">
        <f t="shared" si="302"/>
        <v>0</v>
      </c>
      <c r="AF170" s="253">
        <f t="shared" si="302"/>
        <v>0</v>
      </c>
      <c r="AG170" s="253">
        <f t="shared" si="302"/>
        <v>0</v>
      </c>
      <c r="AH170" s="253">
        <f t="shared" si="302"/>
        <v>0</v>
      </c>
      <c r="AI170" s="253">
        <f t="shared" si="302"/>
        <v>0</v>
      </c>
      <c r="AJ170" s="253">
        <f t="shared" si="302"/>
        <v>0</v>
      </c>
      <c r="AK170" s="253">
        <f t="shared" si="302"/>
        <v>0</v>
      </c>
      <c r="AL170" s="253">
        <f t="shared" ref="AL170:BC170" si="303">$C$41*((AL16*AL97)+(AL21*AL107)+(AL26*AL117))*0.44</f>
        <v>0</v>
      </c>
      <c r="AM170" s="253">
        <f t="shared" si="303"/>
        <v>0</v>
      </c>
      <c r="AN170" s="253">
        <f t="shared" si="303"/>
        <v>0</v>
      </c>
      <c r="AO170" s="253">
        <f t="shared" si="303"/>
        <v>0</v>
      </c>
      <c r="AP170" s="253">
        <f t="shared" si="303"/>
        <v>0</v>
      </c>
      <c r="AQ170" s="253">
        <f t="shared" si="303"/>
        <v>0</v>
      </c>
      <c r="AR170" s="253">
        <f t="shared" si="303"/>
        <v>0</v>
      </c>
      <c r="AS170" s="253">
        <f t="shared" si="303"/>
        <v>0</v>
      </c>
      <c r="AT170" s="253">
        <f t="shared" si="303"/>
        <v>0</v>
      </c>
      <c r="AU170" s="253">
        <f t="shared" si="303"/>
        <v>0</v>
      </c>
      <c r="AV170" s="253">
        <f t="shared" si="303"/>
        <v>0</v>
      </c>
      <c r="AW170" s="253">
        <f t="shared" si="303"/>
        <v>0</v>
      </c>
      <c r="AX170" s="253">
        <f t="shared" si="303"/>
        <v>0</v>
      </c>
      <c r="AY170" s="253">
        <f t="shared" si="303"/>
        <v>0</v>
      </c>
      <c r="AZ170" s="253">
        <f t="shared" si="303"/>
        <v>0</v>
      </c>
      <c r="BA170" s="253">
        <f t="shared" si="303"/>
        <v>0</v>
      </c>
      <c r="BB170" s="253">
        <f t="shared" si="303"/>
        <v>0</v>
      </c>
      <c r="BC170" s="253">
        <f t="shared" si="303"/>
        <v>0</v>
      </c>
    </row>
    <row r="171" spans="1:55" s="248" customFormat="1" hidden="1" x14ac:dyDescent="0.25">
      <c r="A171" s="247"/>
      <c r="E171" s="255" t="s">
        <v>688</v>
      </c>
      <c r="F171" s="253">
        <f>SUM(F169:F170)</f>
        <v>0.52585550000000003</v>
      </c>
      <c r="G171" s="253">
        <f t="shared" ref="G171:BC171" si="304">SUM(G169:G170)</f>
        <v>7.6926217500000005E-2</v>
      </c>
      <c r="H171" s="253">
        <f t="shared" si="304"/>
        <v>7.6926217500000005E-2</v>
      </c>
      <c r="I171" s="253">
        <f t="shared" si="304"/>
        <v>7.6926217500000005E-2</v>
      </c>
      <c r="J171" s="253">
        <f t="shared" si="304"/>
        <v>7.6926217500000005E-2</v>
      </c>
      <c r="K171" s="253">
        <f t="shared" si="304"/>
        <v>7.6926217500000005E-2</v>
      </c>
      <c r="L171" s="253">
        <f t="shared" si="304"/>
        <v>7.6926217500000005E-2</v>
      </c>
      <c r="M171" s="253">
        <f t="shared" si="304"/>
        <v>7.6926217500000005E-2</v>
      </c>
      <c r="N171" s="253">
        <f t="shared" si="304"/>
        <v>7.6926217500000005E-2</v>
      </c>
      <c r="O171" s="253">
        <f t="shared" si="304"/>
        <v>7.6926217500000005E-2</v>
      </c>
      <c r="P171" s="253">
        <f t="shared" si="304"/>
        <v>7.6926217500000005E-2</v>
      </c>
      <c r="Q171" s="253">
        <f t="shared" si="304"/>
        <v>7.6926217500000005E-2</v>
      </c>
      <c r="R171" s="253">
        <f t="shared" si="304"/>
        <v>7.6926217500000005E-2</v>
      </c>
      <c r="S171" s="253">
        <f t="shared" si="304"/>
        <v>7.6926217500000005E-2</v>
      </c>
      <c r="T171" s="253">
        <f t="shared" si="304"/>
        <v>7.6926217500000005E-2</v>
      </c>
      <c r="U171" s="253">
        <f t="shared" si="304"/>
        <v>7.6926217500000005E-2</v>
      </c>
      <c r="V171" s="253">
        <f t="shared" si="304"/>
        <v>7.6926217500000005E-2</v>
      </c>
      <c r="W171" s="253">
        <f t="shared" si="304"/>
        <v>7.6926217500000005E-2</v>
      </c>
      <c r="X171" s="253">
        <f t="shared" si="304"/>
        <v>7.6926217500000005E-2</v>
      </c>
      <c r="Y171" s="253">
        <f t="shared" si="304"/>
        <v>7.6926217500000005E-2</v>
      </c>
      <c r="Z171" s="253">
        <f t="shared" si="304"/>
        <v>7.6926217500000005E-2</v>
      </c>
      <c r="AA171" s="253">
        <f t="shared" si="304"/>
        <v>7.6926217500000005E-2</v>
      </c>
      <c r="AB171" s="253">
        <f t="shared" si="304"/>
        <v>7.6926217500000005E-2</v>
      </c>
      <c r="AC171" s="253">
        <f t="shared" si="304"/>
        <v>7.6926217500000005E-2</v>
      </c>
      <c r="AD171" s="253">
        <f t="shared" si="304"/>
        <v>7.6926217500000005E-2</v>
      </c>
      <c r="AE171" s="253">
        <f t="shared" si="304"/>
        <v>7.6926217500000005E-2</v>
      </c>
      <c r="AF171" s="253">
        <f t="shared" si="304"/>
        <v>7.6926217500000005E-2</v>
      </c>
      <c r="AG171" s="253">
        <f t="shared" si="304"/>
        <v>7.6926217500000005E-2</v>
      </c>
      <c r="AH171" s="253">
        <f t="shared" si="304"/>
        <v>7.6926217500000005E-2</v>
      </c>
      <c r="AI171" s="253">
        <f t="shared" si="304"/>
        <v>7.6926217500000005E-2</v>
      </c>
      <c r="AJ171" s="253">
        <f t="shared" si="304"/>
        <v>7.6926217500000005E-2</v>
      </c>
      <c r="AK171" s="253">
        <f t="shared" si="304"/>
        <v>7.6926217500000005E-2</v>
      </c>
      <c r="AL171" s="253">
        <f t="shared" si="304"/>
        <v>7.6926217500000005E-2</v>
      </c>
      <c r="AM171" s="253">
        <f t="shared" si="304"/>
        <v>7.6926217500000005E-2</v>
      </c>
      <c r="AN171" s="253">
        <f t="shared" si="304"/>
        <v>7.6926217500000005E-2</v>
      </c>
      <c r="AO171" s="253">
        <f t="shared" si="304"/>
        <v>7.6926217500000005E-2</v>
      </c>
      <c r="AP171" s="253">
        <f t="shared" si="304"/>
        <v>7.6926217500000005E-2</v>
      </c>
      <c r="AQ171" s="253">
        <f t="shared" si="304"/>
        <v>7.6926217500000005E-2</v>
      </c>
      <c r="AR171" s="253">
        <f t="shared" si="304"/>
        <v>7.6926217500000005E-2</v>
      </c>
      <c r="AS171" s="253">
        <f t="shared" si="304"/>
        <v>7.6926217500000005E-2</v>
      </c>
      <c r="AT171" s="253">
        <f t="shared" si="304"/>
        <v>7.6926217500000005E-2</v>
      </c>
      <c r="AU171" s="253">
        <f t="shared" si="304"/>
        <v>7.6926217500000005E-2</v>
      </c>
      <c r="AV171" s="253">
        <f t="shared" si="304"/>
        <v>7.6926217500000005E-2</v>
      </c>
      <c r="AW171" s="253">
        <f t="shared" si="304"/>
        <v>7.6926217500000005E-2</v>
      </c>
      <c r="AX171" s="253">
        <f t="shared" si="304"/>
        <v>7.6926217500000005E-2</v>
      </c>
      <c r="AY171" s="253">
        <f t="shared" si="304"/>
        <v>7.6926217500000005E-2</v>
      </c>
      <c r="AZ171" s="253">
        <f t="shared" si="304"/>
        <v>7.6926217500000005E-2</v>
      </c>
      <c r="BA171" s="253">
        <f t="shared" si="304"/>
        <v>7.6926217500000005E-2</v>
      </c>
      <c r="BB171" s="253">
        <f t="shared" si="304"/>
        <v>7.6926217500000005E-2</v>
      </c>
      <c r="BC171" s="253">
        <f t="shared" si="304"/>
        <v>7.6926217500000005E-2</v>
      </c>
    </row>
    <row r="172" spans="1:55" s="248" customFormat="1" hidden="1" x14ac:dyDescent="0.25">
      <c r="A172" s="247"/>
      <c r="E172" s="255" t="s">
        <v>689</v>
      </c>
      <c r="F172" s="253">
        <f>F171*0.2</f>
        <v>0.10517110000000002</v>
      </c>
      <c r="G172" s="253">
        <f t="shared" ref="G172:BC172" si="305">G171*0.2</f>
        <v>1.5385243500000001E-2</v>
      </c>
      <c r="H172" s="253">
        <f t="shared" si="305"/>
        <v>1.5385243500000001E-2</v>
      </c>
      <c r="I172" s="253">
        <f t="shared" si="305"/>
        <v>1.5385243500000001E-2</v>
      </c>
      <c r="J172" s="253">
        <f t="shared" si="305"/>
        <v>1.5385243500000001E-2</v>
      </c>
      <c r="K172" s="253">
        <f t="shared" si="305"/>
        <v>1.5385243500000001E-2</v>
      </c>
      <c r="L172" s="253">
        <f t="shared" si="305"/>
        <v>1.5385243500000001E-2</v>
      </c>
      <c r="M172" s="253">
        <f t="shared" si="305"/>
        <v>1.5385243500000001E-2</v>
      </c>
      <c r="N172" s="253">
        <f t="shared" si="305"/>
        <v>1.5385243500000001E-2</v>
      </c>
      <c r="O172" s="253">
        <f t="shared" si="305"/>
        <v>1.5385243500000001E-2</v>
      </c>
      <c r="P172" s="253">
        <f t="shared" si="305"/>
        <v>1.5385243500000001E-2</v>
      </c>
      <c r="Q172" s="253">
        <f t="shared" si="305"/>
        <v>1.5385243500000001E-2</v>
      </c>
      <c r="R172" s="253">
        <f t="shared" si="305"/>
        <v>1.5385243500000001E-2</v>
      </c>
      <c r="S172" s="253">
        <f t="shared" si="305"/>
        <v>1.5385243500000001E-2</v>
      </c>
      <c r="T172" s="253">
        <f t="shared" si="305"/>
        <v>1.5385243500000001E-2</v>
      </c>
      <c r="U172" s="253">
        <f t="shared" si="305"/>
        <v>1.5385243500000001E-2</v>
      </c>
      <c r="V172" s="253">
        <f t="shared" si="305"/>
        <v>1.5385243500000001E-2</v>
      </c>
      <c r="W172" s="253">
        <f t="shared" si="305"/>
        <v>1.5385243500000001E-2</v>
      </c>
      <c r="X172" s="253">
        <f t="shared" si="305"/>
        <v>1.5385243500000001E-2</v>
      </c>
      <c r="Y172" s="253">
        <f t="shared" si="305"/>
        <v>1.5385243500000001E-2</v>
      </c>
      <c r="Z172" s="253">
        <f t="shared" si="305"/>
        <v>1.5385243500000001E-2</v>
      </c>
      <c r="AA172" s="253">
        <f t="shared" si="305"/>
        <v>1.5385243500000001E-2</v>
      </c>
      <c r="AB172" s="253">
        <f t="shared" si="305"/>
        <v>1.5385243500000001E-2</v>
      </c>
      <c r="AC172" s="253">
        <f t="shared" si="305"/>
        <v>1.5385243500000001E-2</v>
      </c>
      <c r="AD172" s="253">
        <f t="shared" si="305"/>
        <v>1.5385243500000001E-2</v>
      </c>
      <c r="AE172" s="253">
        <f t="shared" si="305"/>
        <v>1.5385243500000001E-2</v>
      </c>
      <c r="AF172" s="253">
        <f t="shared" si="305"/>
        <v>1.5385243500000001E-2</v>
      </c>
      <c r="AG172" s="253">
        <f t="shared" si="305"/>
        <v>1.5385243500000001E-2</v>
      </c>
      <c r="AH172" s="253">
        <f t="shared" si="305"/>
        <v>1.5385243500000001E-2</v>
      </c>
      <c r="AI172" s="253">
        <f t="shared" si="305"/>
        <v>1.5385243500000001E-2</v>
      </c>
      <c r="AJ172" s="253">
        <f t="shared" si="305"/>
        <v>1.5385243500000001E-2</v>
      </c>
      <c r="AK172" s="253">
        <f t="shared" si="305"/>
        <v>1.5385243500000001E-2</v>
      </c>
      <c r="AL172" s="253">
        <f t="shared" si="305"/>
        <v>1.5385243500000001E-2</v>
      </c>
      <c r="AM172" s="253">
        <f t="shared" si="305"/>
        <v>1.5385243500000001E-2</v>
      </c>
      <c r="AN172" s="253">
        <f t="shared" si="305"/>
        <v>1.5385243500000001E-2</v>
      </c>
      <c r="AO172" s="253">
        <f t="shared" si="305"/>
        <v>1.5385243500000001E-2</v>
      </c>
      <c r="AP172" s="253">
        <f t="shared" si="305"/>
        <v>1.5385243500000001E-2</v>
      </c>
      <c r="AQ172" s="253">
        <f t="shared" si="305"/>
        <v>1.5385243500000001E-2</v>
      </c>
      <c r="AR172" s="253">
        <f t="shared" si="305"/>
        <v>1.5385243500000001E-2</v>
      </c>
      <c r="AS172" s="253">
        <f t="shared" si="305"/>
        <v>1.5385243500000001E-2</v>
      </c>
      <c r="AT172" s="253">
        <f t="shared" si="305"/>
        <v>1.5385243500000001E-2</v>
      </c>
      <c r="AU172" s="253">
        <f t="shared" si="305"/>
        <v>1.5385243500000001E-2</v>
      </c>
      <c r="AV172" s="253">
        <f t="shared" si="305"/>
        <v>1.5385243500000001E-2</v>
      </c>
      <c r="AW172" s="253">
        <f t="shared" si="305"/>
        <v>1.5385243500000001E-2</v>
      </c>
      <c r="AX172" s="253">
        <f t="shared" si="305"/>
        <v>1.5385243500000001E-2</v>
      </c>
      <c r="AY172" s="253">
        <f t="shared" si="305"/>
        <v>1.5385243500000001E-2</v>
      </c>
      <c r="AZ172" s="253">
        <f t="shared" si="305"/>
        <v>1.5385243500000001E-2</v>
      </c>
      <c r="BA172" s="253">
        <f t="shared" si="305"/>
        <v>1.5385243500000001E-2</v>
      </c>
      <c r="BB172" s="253">
        <f t="shared" si="305"/>
        <v>1.5385243500000001E-2</v>
      </c>
      <c r="BC172" s="253">
        <f t="shared" si="305"/>
        <v>1.5385243500000001E-2</v>
      </c>
    </row>
    <row r="173" spans="1:55" s="248" customFormat="1" hidden="1" x14ac:dyDescent="0.25">
      <c r="A173" s="247"/>
      <c r="F173" s="253"/>
      <c r="G173" s="253"/>
      <c r="H173" s="253"/>
      <c r="I173" s="253"/>
      <c r="J173" s="253"/>
      <c r="K173" s="253"/>
      <c r="L173" s="253"/>
      <c r="M173" s="253"/>
      <c r="N173" s="253"/>
      <c r="O173" s="253"/>
      <c r="P173" s="253"/>
      <c r="Q173" s="253"/>
      <c r="R173" s="253"/>
      <c r="S173" s="253"/>
      <c r="T173" s="253"/>
      <c r="U173" s="253"/>
      <c r="V173" s="253"/>
      <c r="W173" s="253"/>
      <c r="X173" s="253"/>
      <c r="Y173" s="253"/>
      <c r="Z173" s="253"/>
      <c r="AA173" s="253"/>
      <c r="AB173" s="253"/>
      <c r="AC173" s="253"/>
      <c r="AD173" s="253"/>
      <c r="AE173" s="253"/>
      <c r="AF173" s="253"/>
      <c r="AG173" s="253"/>
      <c r="AH173" s="253"/>
      <c r="AI173" s="253"/>
      <c r="AJ173" s="253"/>
      <c r="AK173" s="253"/>
      <c r="AL173" s="253"/>
      <c r="AM173" s="253"/>
      <c r="AN173" s="253"/>
      <c r="AO173" s="253"/>
      <c r="AP173" s="253"/>
      <c r="AQ173" s="253"/>
      <c r="AR173" s="253"/>
      <c r="AS173" s="253"/>
      <c r="AT173" s="253"/>
      <c r="AU173" s="253"/>
      <c r="AV173" s="253"/>
      <c r="AW173" s="253"/>
      <c r="AX173" s="253"/>
      <c r="AY173" s="253"/>
      <c r="AZ173" s="253"/>
      <c r="BA173" s="253"/>
      <c r="BB173" s="253"/>
      <c r="BC173" s="253"/>
    </row>
    <row r="174" spans="1:55" s="248" customFormat="1" hidden="1" x14ac:dyDescent="0.25">
      <c r="A174" s="247"/>
      <c r="E174" s="252" t="s">
        <v>690</v>
      </c>
      <c r="F174" s="253">
        <f t="shared" ref="F174:AK174" si="306">(F80+F81)*F51*F44</f>
        <v>0.20487870101928279</v>
      </c>
      <c r="G174" s="253">
        <f t="shared" si="306"/>
        <v>3.5674969189447542E-2</v>
      </c>
      <c r="H174" s="253">
        <f t="shared" si="306"/>
        <v>3.5674969189447542E-2</v>
      </c>
      <c r="I174" s="253">
        <f t="shared" si="306"/>
        <v>3.5674969189447542E-2</v>
      </c>
      <c r="J174" s="253">
        <f t="shared" si="306"/>
        <v>3.5674969189447542E-2</v>
      </c>
      <c r="K174" s="253">
        <f t="shared" si="306"/>
        <v>3.5674969189447542E-2</v>
      </c>
      <c r="L174" s="253">
        <f t="shared" si="306"/>
        <v>3.5674969189447542E-2</v>
      </c>
      <c r="M174" s="253">
        <f t="shared" si="306"/>
        <v>3.5674969189447542E-2</v>
      </c>
      <c r="N174" s="253">
        <f t="shared" si="306"/>
        <v>3.5674969189447542E-2</v>
      </c>
      <c r="O174" s="253">
        <f t="shared" si="306"/>
        <v>3.5674969189447542E-2</v>
      </c>
      <c r="P174" s="253">
        <f t="shared" si="306"/>
        <v>3.5674969189447542E-2</v>
      </c>
      <c r="Q174" s="253">
        <f t="shared" si="306"/>
        <v>3.5674969189447542E-2</v>
      </c>
      <c r="R174" s="253">
        <f t="shared" si="306"/>
        <v>3.5674969189447542E-2</v>
      </c>
      <c r="S174" s="253">
        <f t="shared" si="306"/>
        <v>3.5674969189447542E-2</v>
      </c>
      <c r="T174" s="253">
        <f t="shared" si="306"/>
        <v>3.5674969189447542E-2</v>
      </c>
      <c r="U174" s="253">
        <f t="shared" si="306"/>
        <v>3.5674969189447542E-2</v>
      </c>
      <c r="V174" s="253">
        <f t="shared" si="306"/>
        <v>3.5674969189447542E-2</v>
      </c>
      <c r="W174" s="253">
        <f t="shared" si="306"/>
        <v>3.5674969189447542E-2</v>
      </c>
      <c r="X174" s="253">
        <f t="shared" si="306"/>
        <v>3.5674969189447542E-2</v>
      </c>
      <c r="Y174" s="253">
        <f t="shared" si="306"/>
        <v>3.5674969189447542E-2</v>
      </c>
      <c r="Z174" s="253">
        <f t="shared" si="306"/>
        <v>3.5674969189447542E-2</v>
      </c>
      <c r="AA174" s="253">
        <f t="shared" si="306"/>
        <v>3.5674969189447542E-2</v>
      </c>
      <c r="AB174" s="253">
        <f t="shared" si="306"/>
        <v>3.5674969189447542E-2</v>
      </c>
      <c r="AC174" s="253">
        <f t="shared" si="306"/>
        <v>3.5674969189447542E-2</v>
      </c>
      <c r="AD174" s="253">
        <f t="shared" si="306"/>
        <v>3.5674969189447542E-2</v>
      </c>
      <c r="AE174" s="253">
        <f t="shared" si="306"/>
        <v>3.5674969189447542E-2</v>
      </c>
      <c r="AF174" s="253">
        <f t="shared" si="306"/>
        <v>3.5674969189447542E-2</v>
      </c>
      <c r="AG174" s="253">
        <f t="shared" si="306"/>
        <v>3.5674969189447542E-2</v>
      </c>
      <c r="AH174" s="253">
        <f t="shared" si="306"/>
        <v>3.5674969189447542E-2</v>
      </c>
      <c r="AI174" s="253">
        <f t="shared" si="306"/>
        <v>3.5674969189447542E-2</v>
      </c>
      <c r="AJ174" s="253">
        <f t="shared" si="306"/>
        <v>3.5674969189447542E-2</v>
      </c>
      <c r="AK174" s="253">
        <f t="shared" si="306"/>
        <v>3.5674969189447542E-2</v>
      </c>
      <c r="AL174" s="253">
        <f t="shared" ref="AL174:BC174" si="307">(AL80+AL81)*AL51*AL44</f>
        <v>3.5674969189447542E-2</v>
      </c>
      <c r="AM174" s="253">
        <f t="shared" si="307"/>
        <v>3.5674969189447542E-2</v>
      </c>
      <c r="AN174" s="253">
        <f t="shared" si="307"/>
        <v>3.5674969189447542E-2</v>
      </c>
      <c r="AO174" s="253">
        <f t="shared" si="307"/>
        <v>3.5674969189447542E-2</v>
      </c>
      <c r="AP174" s="253">
        <f t="shared" si="307"/>
        <v>3.5674969189447542E-2</v>
      </c>
      <c r="AQ174" s="253">
        <f t="shared" si="307"/>
        <v>3.5674969189447542E-2</v>
      </c>
      <c r="AR174" s="253">
        <f t="shared" si="307"/>
        <v>3.5674969189447542E-2</v>
      </c>
      <c r="AS174" s="253">
        <f t="shared" si="307"/>
        <v>3.5674969189447542E-2</v>
      </c>
      <c r="AT174" s="253">
        <f t="shared" si="307"/>
        <v>3.5674969189447542E-2</v>
      </c>
      <c r="AU174" s="253">
        <f t="shared" si="307"/>
        <v>3.5674969189447542E-2</v>
      </c>
      <c r="AV174" s="253">
        <f t="shared" si="307"/>
        <v>3.5674969189447542E-2</v>
      </c>
      <c r="AW174" s="253">
        <f t="shared" si="307"/>
        <v>3.5674969189447542E-2</v>
      </c>
      <c r="AX174" s="253">
        <f t="shared" si="307"/>
        <v>3.5674969189447542E-2</v>
      </c>
      <c r="AY174" s="253">
        <f t="shared" si="307"/>
        <v>3.5674969189447542E-2</v>
      </c>
      <c r="AZ174" s="253">
        <f t="shared" si="307"/>
        <v>3.5674969189447542E-2</v>
      </c>
      <c r="BA174" s="253">
        <f t="shared" si="307"/>
        <v>3.5674969189447542E-2</v>
      </c>
      <c r="BB174" s="253">
        <f t="shared" si="307"/>
        <v>3.5674969189447542E-2</v>
      </c>
      <c r="BC174" s="253">
        <f t="shared" si="307"/>
        <v>3.5674969189447542E-2</v>
      </c>
    </row>
    <row r="175" spans="1:55" s="248" customFormat="1" hidden="1" x14ac:dyDescent="0.25">
      <c r="A175" s="247"/>
      <c r="E175" s="254" t="s">
        <v>691</v>
      </c>
      <c r="F175" s="253">
        <f t="shared" ref="F175:AK175" si="308">(F16)*Manure_runoff_factor*F93*F97*F138*F99*0.44</f>
        <v>0.10252</v>
      </c>
      <c r="G175" s="253">
        <f t="shared" si="308"/>
        <v>0</v>
      </c>
      <c r="H175" s="253">
        <f t="shared" si="308"/>
        <v>0</v>
      </c>
      <c r="I175" s="253">
        <f t="shared" si="308"/>
        <v>0</v>
      </c>
      <c r="J175" s="253">
        <f t="shared" si="308"/>
        <v>0</v>
      </c>
      <c r="K175" s="253">
        <f t="shared" si="308"/>
        <v>0</v>
      </c>
      <c r="L175" s="253">
        <f t="shared" si="308"/>
        <v>0</v>
      </c>
      <c r="M175" s="253">
        <f t="shared" si="308"/>
        <v>0</v>
      </c>
      <c r="N175" s="253">
        <f t="shared" si="308"/>
        <v>0</v>
      </c>
      <c r="O175" s="253">
        <f t="shared" si="308"/>
        <v>0</v>
      </c>
      <c r="P175" s="253">
        <f t="shared" si="308"/>
        <v>0</v>
      </c>
      <c r="Q175" s="253">
        <f t="shared" si="308"/>
        <v>0</v>
      </c>
      <c r="R175" s="253">
        <f t="shared" si="308"/>
        <v>0</v>
      </c>
      <c r="S175" s="253">
        <f t="shared" si="308"/>
        <v>0</v>
      </c>
      <c r="T175" s="253">
        <f t="shared" si="308"/>
        <v>0</v>
      </c>
      <c r="U175" s="253">
        <f t="shared" si="308"/>
        <v>0</v>
      </c>
      <c r="V175" s="253">
        <f t="shared" si="308"/>
        <v>0</v>
      </c>
      <c r="W175" s="253">
        <f t="shared" si="308"/>
        <v>0</v>
      </c>
      <c r="X175" s="253">
        <f t="shared" si="308"/>
        <v>0</v>
      </c>
      <c r="Y175" s="253">
        <f t="shared" si="308"/>
        <v>0</v>
      </c>
      <c r="Z175" s="253">
        <f t="shared" si="308"/>
        <v>0</v>
      </c>
      <c r="AA175" s="253">
        <f t="shared" si="308"/>
        <v>0</v>
      </c>
      <c r="AB175" s="253">
        <f t="shared" si="308"/>
        <v>0</v>
      </c>
      <c r="AC175" s="253">
        <f t="shared" si="308"/>
        <v>0</v>
      </c>
      <c r="AD175" s="253">
        <f t="shared" si="308"/>
        <v>0</v>
      </c>
      <c r="AE175" s="253">
        <f t="shared" si="308"/>
        <v>0</v>
      </c>
      <c r="AF175" s="253">
        <f t="shared" si="308"/>
        <v>0</v>
      </c>
      <c r="AG175" s="253">
        <f t="shared" si="308"/>
        <v>0</v>
      </c>
      <c r="AH175" s="253">
        <f t="shared" si="308"/>
        <v>0</v>
      </c>
      <c r="AI175" s="253">
        <f t="shared" si="308"/>
        <v>0</v>
      </c>
      <c r="AJ175" s="253">
        <f t="shared" si="308"/>
        <v>0</v>
      </c>
      <c r="AK175" s="253">
        <f t="shared" si="308"/>
        <v>0</v>
      </c>
      <c r="AL175" s="253">
        <f t="shared" ref="AL175:BC175" si="309">(AL16)*Manure_runoff_factor*AL93*AL97*AL138*AL99*0.44</f>
        <v>0</v>
      </c>
      <c r="AM175" s="253">
        <f t="shared" si="309"/>
        <v>0</v>
      </c>
      <c r="AN175" s="253">
        <f t="shared" si="309"/>
        <v>0</v>
      </c>
      <c r="AO175" s="253">
        <f t="shared" si="309"/>
        <v>0</v>
      </c>
      <c r="AP175" s="253">
        <f t="shared" si="309"/>
        <v>0</v>
      </c>
      <c r="AQ175" s="253">
        <f t="shared" si="309"/>
        <v>0</v>
      </c>
      <c r="AR175" s="253">
        <f t="shared" si="309"/>
        <v>0</v>
      </c>
      <c r="AS175" s="253">
        <f t="shared" si="309"/>
        <v>0</v>
      </c>
      <c r="AT175" s="253">
        <f t="shared" si="309"/>
        <v>0</v>
      </c>
      <c r="AU175" s="253">
        <f t="shared" si="309"/>
        <v>0</v>
      </c>
      <c r="AV175" s="253">
        <f t="shared" si="309"/>
        <v>0</v>
      </c>
      <c r="AW175" s="253">
        <f t="shared" si="309"/>
        <v>0</v>
      </c>
      <c r="AX175" s="253">
        <f t="shared" si="309"/>
        <v>0</v>
      </c>
      <c r="AY175" s="253">
        <f t="shared" si="309"/>
        <v>0</v>
      </c>
      <c r="AZ175" s="253">
        <f t="shared" si="309"/>
        <v>0</v>
      </c>
      <c r="BA175" s="253">
        <f t="shared" si="309"/>
        <v>0</v>
      </c>
      <c r="BB175" s="253">
        <f t="shared" si="309"/>
        <v>0</v>
      </c>
      <c r="BC175" s="253">
        <f t="shared" si="309"/>
        <v>0</v>
      </c>
    </row>
    <row r="176" spans="1:55" s="248" customFormat="1" hidden="1" x14ac:dyDescent="0.25">
      <c r="A176" s="247"/>
      <c r="E176" s="254" t="s">
        <v>692</v>
      </c>
      <c r="F176" s="253">
        <f t="shared" ref="F176:AK176" si="310">(F21)*Manure_runoff_factor*F103*F107*F138*F109*0.44</f>
        <v>0</v>
      </c>
      <c r="G176" s="253">
        <f t="shared" si="310"/>
        <v>0</v>
      </c>
      <c r="H176" s="253">
        <f t="shared" si="310"/>
        <v>0</v>
      </c>
      <c r="I176" s="253">
        <f t="shared" si="310"/>
        <v>0</v>
      </c>
      <c r="J176" s="253">
        <f t="shared" si="310"/>
        <v>0</v>
      </c>
      <c r="K176" s="253">
        <f t="shared" si="310"/>
        <v>0</v>
      </c>
      <c r="L176" s="253">
        <f t="shared" si="310"/>
        <v>0</v>
      </c>
      <c r="M176" s="253">
        <f t="shared" si="310"/>
        <v>0</v>
      </c>
      <c r="N176" s="253">
        <f t="shared" si="310"/>
        <v>0</v>
      </c>
      <c r="O176" s="253">
        <f t="shared" si="310"/>
        <v>0</v>
      </c>
      <c r="P176" s="253">
        <f t="shared" si="310"/>
        <v>0</v>
      </c>
      <c r="Q176" s="253">
        <f t="shared" si="310"/>
        <v>0</v>
      </c>
      <c r="R176" s="253">
        <f t="shared" si="310"/>
        <v>0</v>
      </c>
      <c r="S176" s="253">
        <f t="shared" si="310"/>
        <v>0</v>
      </c>
      <c r="T176" s="253">
        <f t="shared" si="310"/>
        <v>0</v>
      </c>
      <c r="U176" s="253">
        <f t="shared" si="310"/>
        <v>0</v>
      </c>
      <c r="V176" s="253">
        <f t="shared" si="310"/>
        <v>0</v>
      </c>
      <c r="W176" s="253">
        <f t="shared" si="310"/>
        <v>0</v>
      </c>
      <c r="X176" s="253">
        <f t="shared" si="310"/>
        <v>0</v>
      </c>
      <c r="Y176" s="253">
        <f t="shared" si="310"/>
        <v>0</v>
      </c>
      <c r="Z176" s="253">
        <f t="shared" si="310"/>
        <v>0</v>
      </c>
      <c r="AA176" s="253">
        <f t="shared" si="310"/>
        <v>0</v>
      </c>
      <c r="AB176" s="253">
        <f t="shared" si="310"/>
        <v>0</v>
      </c>
      <c r="AC176" s="253">
        <f t="shared" si="310"/>
        <v>0</v>
      </c>
      <c r="AD176" s="253">
        <f t="shared" si="310"/>
        <v>0</v>
      </c>
      <c r="AE176" s="253">
        <f t="shared" si="310"/>
        <v>0</v>
      </c>
      <c r="AF176" s="253">
        <f t="shared" si="310"/>
        <v>0</v>
      </c>
      <c r="AG176" s="253">
        <f t="shared" si="310"/>
        <v>0</v>
      </c>
      <c r="AH176" s="253">
        <f t="shared" si="310"/>
        <v>0</v>
      </c>
      <c r="AI176" s="253">
        <f t="shared" si="310"/>
        <v>0</v>
      </c>
      <c r="AJ176" s="253">
        <f t="shared" si="310"/>
        <v>0</v>
      </c>
      <c r="AK176" s="253">
        <f t="shared" si="310"/>
        <v>0</v>
      </c>
      <c r="AL176" s="253">
        <f t="shared" ref="AL176:BC176" si="311">(AL21)*Manure_runoff_factor*AL103*AL107*AL138*AL109*0.44</f>
        <v>0</v>
      </c>
      <c r="AM176" s="253">
        <f t="shared" si="311"/>
        <v>0</v>
      </c>
      <c r="AN176" s="253">
        <f t="shared" si="311"/>
        <v>0</v>
      </c>
      <c r="AO176" s="253">
        <f t="shared" si="311"/>
        <v>0</v>
      </c>
      <c r="AP176" s="253">
        <f t="shared" si="311"/>
        <v>0</v>
      </c>
      <c r="AQ176" s="253">
        <f t="shared" si="311"/>
        <v>0</v>
      </c>
      <c r="AR176" s="253">
        <f t="shared" si="311"/>
        <v>0</v>
      </c>
      <c r="AS176" s="253">
        <f t="shared" si="311"/>
        <v>0</v>
      </c>
      <c r="AT176" s="253">
        <f t="shared" si="311"/>
        <v>0</v>
      </c>
      <c r="AU176" s="253">
        <f t="shared" si="311"/>
        <v>0</v>
      </c>
      <c r="AV176" s="253">
        <f t="shared" si="311"/>
        <v>0</v>
      </c>
      <c r="AW176" s="253">
        <f t="shared" si="311"/>
        <v>0</v>
      </c>
      <c r="AX176" s="253">
        <f t="shared" si="311"/>
        <v>0</v>
      </c>
      <c r="AY176" s="253">
        <f t="shared" si="311"/>
        <v>0</v>
      </c>
      <c r="AZ176" s="253">
        <f t="shared" si="311"/>
        <v>0</v>
      </c>
      <c r="BA176" s="253">
        <f t="shared" si="311"/>
        <v>0</v>
      </c>
      <c r="BB176" s="253">
        <f t="shared" si="311"/>
        <v>0</v>
      </c>
      <c r="BC176" s="253">
        <f t="shared" si="311"/>
        <v>0</v>
      </c>
    </row>
    <row r="177" spans="1:55" s="248" customFormat="1" hidden="1" x14ac:dyDescent="0.25">
      <c r="A177" s="247"/>
      <c r="E177" s="270" t="s">
        <v>726</v>
      </c>
      <c r="F177" s="253">
        <f t="shared" ref="F177:AK177" si="312">(F26)*Manure_runoff_factor*F113*F117*F138*F119*0.44</f>
        <v>0</v>
      </c>
      <c r="G177" s="253">
        <f t="shared" si="312"/>
        <v>0</v>
      </c>
      <c r="H177" s="253">
        <f t="shared" si="312"/>
        <v>0</v>
      </c>
      <c r="I177" s="253">
        <f t="shared" si="312"/>
        <v>0</v>
      </c>
      <c r="J177" s="253">
        <f t="shared" si="312"/>
        <v>0</v>
      </c>
      <c r="K177" s="253">
        <f t="shared" si="312"/>
        <v>0</v>
      </c>
      <c r="L177" s="253">
        <f t="shared" si="312"/>
        <v>0</v>
      </c>
      <c r="M177" s="253">
        <f t="shared" si="312"/>
        <v>0</v>
      </c>
      <c r="N177" s="253">
        <f t="shared" si="312"/>
        <v>0</v>
      </c>
      <c r="O177" s="253">
        <f t="shared" si="312"/>
        <v>0</v>
      </c>
      <c r="P177" s="253">
        <f t="shared" si="312"/>
        <v>0</v>
      </c>
      <c r="Q177" s="253">
        <f t="shared" si="312"/>
        <v>0</v>
      </c>
      <c r="R177" s="253">
        <f t="shared" si="312"/>
        <v>0</v>
      </c>
      <c r="S177" s="253">
        <f t="shared" si="312"/>
        <v>0</v>
      </c>
      <c r="T177" s="253">
        <f t="shared" si="312"/>
        <v>0</v>
      </c>
      <c r="U177" s="253">
        <f t="shared" si="312"/>
        <v>0</v>
      </c>
      <c r="V177" s="253">
        <f t="shared" si="312"/>
        <v>0</v>
      </c>
      <c r="W177" s="253">
        <f t="shared" si="312"/>
        <v>0</v>
      </c>
      <c r="X177" s="253">
        <f t="shared" si="312"/>
        <v>0</v>
      </c>
      <c r="Y177" s="253">
        <f t="shared" si="312"/>
        <v>0</v>
      </c>
      <c r="Z177" s="253">
        <f t="shared" si="312"/>
        <v>0</v>
      </c>
      <c r="AA177" s="253">
        <f t="shared" si="312"/>
        <v>0</v>
      </c>
      <c r="AB177" s="253">
        <f t="shared" si="312"/>
        <v>0</v>
      </c>
      <c r="AC177" s="253">
        <f t="shared" si="312"/>
        <v>0</v>
      </c>
      <c r="AD177" s="253">
        <f t="shared" si="312"/>
        <v>0</v>
      </c>
      <c r="AE177" s="253">
        <f t="shared" si="312"/>
        <v>0</v>
      </c>
      <c r="AF177" s="253">
        <f t="shared" si="312"/>
        <v>0</v>
      </c>
      <c r="AG177" s="253">
        <f t="shared" si="312"/>
        <v>0</v>
      </c>
      <c r="AH177" s="253">
        <f t="shared" si="312"/>
        <v>0</v>
      </c>
      <c r="AI177" s="253">
        <f t="shared" si="312"/>
        <v>0</v>
      </c>
      <c r="AJ177" s="253">
        <f t="shared" si="312"/>
        <v>0</v>
      </c>
      <c r="AK177" s="253">
        <f t="shared" si="312"/>
        <v>0</v>
      </c>
      <c r="AL177" s="253">
        <f t="shared" ref="AL177:BC177" si="313">(AL26)*Manure_runoff_factor*AL113*AL117*AL138*AL119*0.44</f>
        <v>0</v>
      </c>
      <c r="AM177" s="253">
        <f t="shared" si="313"/>
        <v>0</v>
      </c>
      <c r="AN177" s="253">
        <f t="shared" si="313"/>
        <v>0</v>
      </c>
      <c r="AO177" s="253">
        <f t="shared" si="313"/>
        <v>0</v>
      </c>
      <c r="AP177" s="253">
        <f t="shared" si="313"/>
        <v>0</v>
      </c>
      <c r="AQ177" s="253">
        <f t="shared" si="313"/>
        <v>0</v>
      </c>
      <c r="AR177" s="253">
        <f t="shared" si="313"/>
        <v>0</v>
      </c>
      <c r="AS177" s="253">
        <f t="shared" si="313"/>
        <v>0</v>
      </c>
      <c r="AT177" s="253">
        <f t="shared" si="313"/>
        <v>0</v>
      </c>
      <c r="AU177" s="253">
        <f t="shared" si="313"/>
        <v>0</v>
      </c>
      <c r="AV177" s="253">
        <f t="shared" si="313"/>
        <v>0</v>
      </c>
      <c r="AW177" s="253">
        <f t="shared" si="313"/>
        <v>0</v>
      </c>
      <c r="AX177" s="253">
        <f t="shared" si="313"/>
        <v>0</v>
      </c>
      <c r="AY177" s="253">
        <f t="shared" si="313"/>
        <v>0</v>
      </c>
      <c r="AZ177" s="253">
        <f t="shared" si="313"/>
        <v>0</v>
      </c>
      <c r="BA177" s="253">
        <f t="shared" si="313"/>
        <v>0</v>
      </c>
      <c r="BB177" s="253">
        <f t="shared" si="313"/>
        <v>0</v>
      </c>
      <c r="BC177" s="253">
        <f t="shared" si="313"/>
        <v>0</v>
      </c>
    </row>
    <row r="178" spans="1:55" s="248" customFormat="1" hidden="1" x14ac:dyDescent="0.25">
      <c r="A178" s="247"/>
      <c r="C178" s="249"/>
      <c r="D178" s="250"/>
      <c r="E178" s="254" t="s">
        <v>693</v>
      </c>
      <c r="F178" s="253">
        <f t="shared" ref="F178:AK178" si="314">F31*Fertilizer_runoff_factor*F127*F128*F138*0.44</f>
        <v>0</v>
      </c>
      <c r="G178" s="253">
        <f t="shared" si="314"/>
        <v>0</v>
      </c>
      <c r="H178" s="253">
        <f t="shared" si="314"/>
        <v>0</v>
      </c>
      <c r="I178" s="253">
        <f t="shared" si="314"/>
        <v>0</v>
      </c>
      <c r="J178" s="253">
        <f t="shared" si="314"/>
        <v>0</v>
      </c>
      <c r="K178" s="253">
        <f t="shared" si="314"/>
        <v>0</v>
      </c>
      <c r="L178" s="253">
        <f t="shared" si="314"/>
        <v>0</v>
      </c>
      <c r="M178" s="253">
        <f t="shared" si="314"/>
        <v>0</v>
      </c>
      <c r="N178" s="253">
        <f t="shared" si="314"/>
        <v>0</v>
      </c>
      <c r="O178" s="253">
        <f t="shared" si="314"/>
        <v>0</v>
      </c>
      <c r="P178" s="253">
        <f t="shared" si="314"/>
        <v>0</v>
      </c>
      <c r="Q178" s="253">
        <f t="shared" si="314"/>
        <v>0</v>
      </c>
      <c r="R178" s="253">
        <f t="shared" si="314"/>
        <v>0</v>
      </c>
      <c r="S178" s="253">
        <f t="shared" si="314"/>
        <v>0</v>
      </c>
      <c r="T178" s="253">
        <f t="shared" si="314"/>
        <v>0</v>
      </c>
      <c r="U178" s="253">
        <f t="shared" si="314"/>
        <v>0</v>
      </c>
      <c r="V178" s="253">
        <f t="shared" si="314"/>
        <v>0</v>
      </c>
      <c r="W178" s="253">
        <f t="shared" si="314"/>
        <v>0</v>
      </c>
      <c r="X178" s="253">
        <f t="shared" si="314"/>
        <v>0</v>
      </c>
      <c r="Y178" s="253">
        <f t="shared" si="314"/>
        <v>0</v>
      </c>
      <c r="Z178" s="253">
        <f t="shared" si="314"/>
        <v>0</v>
      </c>
      <c r="AA178" s="253">
        <f t="shared" si="314"/>
        <v>0</v>
      </c>
      <c r="AB178" s="253">
        <f t="shared" si="314"/>
        <v>0</v>
      </c>
      <c r="AC178" s="253">
        <f t="shared" si="314"/>
        <v>0</v>
      </c>
      <c r="AD178" s="253">
        <f t="shared" si="314"/>
        <v>0</v>
      </c>
      <c r="AE178" s="253">
        <f t="shared" si="314"/>
        <v>0</v>
      </c>
      <c r="AF178" s="253">
        <f t="shared" si="314"/>
        <v>0</v>
      </c>
      <c r="AG178" s="253">
        <f t="shared" si="314"/>
        <v>0</v>
      </c>
      <c r="AH178" s="253">
        <f t="shared" si="314"/>
        <v>0</v>
      </c>
      <c r="AI178" s="253">
        <f t="shared" si="314"/>
        <v>0</v>
      </c>
      <c r="AJ178" s="253">
        <f t="shared" si="314"/>
        <v>0</v>
      </c>
      <c r="AK178" s="253">
        <f t="shared" si="314"/>
        <v>0</v>
      </c>
      <c r="AL178" s="253">
        <f t="shared" ref="AL178:BC178" si="315">AL31*Fertilizer_runoff_factor*AL127*AL128*AL138*0.44</f>
        <v>0</v>
      </c>
      <c r="AM178" s="253">
        <f t="shared" si="315"/>
        <v>0</v>
      </c>
      <c r="AN178" s="253">
        <f t="shared" si="315"/>
        <v>0</v>
      </c>
      <c r="AO178" s="253">
        <f t="shared" si="315"/>
        <v>0</v>
      </c>
      <c r="AP178" s="253">
        <f t="shared" si="315"/>
        <v>0</v>
      </c>
      <c r="AQ178" s="253">
        <f t="shared" si="315"/>
        <v>0</v>
      </c>
      <c r="AR178" s="253">
        <f t="shared" si="315"/>
        <v>0</v>
      </c>
      <c r="AS178" s="253">
        <f t="shared" si="315"/>
        <v>0</v>
      </c>
      <c r="AT178" s="253">
        <f t="shared" si="315"/>
        <v>0</v>
      </c>
      <c r="AU178" s="253">
        <f t="shared" si="315"/>
        <v>0</v>
      </c>
      <c r="AV178" s="253">
        <f t="shared" si="315"/>
        <v>0</v>
      </c>
      <c r="AW178" s="253">
        <f t="shared" si="315"/>
        <v>0</v>
      </c>
      <c r="AX178" s="253">
        <f t="shared" si="315"/>
        <v>0</v>
      </c>
      <c r="AY178" s="253">
        <f t="shared" si="315"/>
        <v>0</v>
      </c>
      <c r="AZ178" s="253">
        <f t="shared" si="315"/>
        <v>0</v>
      </c>
      <c r="BA178" s="253">
        <f t="shared" si="315"/>
        <v>0</v>
      </c>
      <c r="BB178" s="253">
        <f t="shared" si="315"/>
        <v>0</v>
      </c>
      <c r="BC178" s="253">
        <f t="shared" si="315"/>
        <v>0</v>
      </c>
    </row>
    <row r="179" spans="1:55" s="248" customFormat="1" hidden="1" x14ac:dyDescent="0.25">
      <c r="A179" s="247"/>
      <c r="C179" s="249"/>
      <c r="D179" s="250"/>
      <c r="E179" s="255" t="s">
        <v>694</v>
      </c>
      <c r="F179" s="253">
        <f>SUM(F174:F178)</f>
        <v>0.30739870101928279</v>
      </c>
      <c r="G179" s="253">
        <f t="shared" ref="G179:BC179" si="316">SUM(G174:G178)</f>
        <v>3.5674969189447542E-2</v>
      </c>
      <c r="H179" s="253">
        <f t="shared" si="316"/>
        <v>3.5674969189447542E-2</v>
      </c>
      <c r="I179" s="253">
        <f t="shared" si="316"/>
        <v>3.5674969189447542E-2</v>
      </c>
      <c r="J179" s="253">
        <f t="shared" si="316"/>
        <v>3.5674969189447542E-2</v>
      </c>
      <c r="K179" s="253">
        <f t="shared" si="316"/>
        <v>3.5674969189447542E-2</v>
      </c>
      <c r="L179" s="253">
        <f t="shared" si="316"/>
        <v>3.5674969189447542E-2</v>
      </c>
      <c r="M179" s="253">
        <f t="shared" si="316"/>
        <v>3.5674969189447542E-2</v>
      </c>
      <c r="N179" s="253">
        <f t="shared" si="316"/>
        <v>3.5674969189447542E-2</v>
      </c>
      <c r="O179" s="253">
        <f t="shared" si="316"/>
        <v>3.5674969189447542E-2</v>
      </c>
      <c r="P179" s="253">
        <f t="shared" si="316"/>
        <v>3.5674969189447542E-2</v>
      </c>
      <c r="Q179" s="253">
        <f t="shared" si="316"/>
        <v>3.5674969189447542E-2</v>
      </c>
      <c r="R179" s="253">
        <f t="shared" si="316"/>
        <v>3.5674969189447542E-2</v>
      </c>
      <c r="S179" s="253">
        <f t="shared" si="316"/>
        <v>3.5674969189447542E-2</v>
      </c>
      <c r="T179" s="253">
        <f t="shared" si="316"/>
        <v>3.5674969189447542E-2</v>
      </c>
      <c r="U179" s="253">
        <f t="shared" si="316"/>
        <v>3.5674969189447542E-2</v>
      </c>
      <c r="V179" s="253">
        <f t="shared" si="316"/>
        <v>3.5674969189447542E-2</v>
      </c>
      <c r="W179" s="253">
        <f t="shared" si="316"/>
        <v>3.5674969189447542E-2</v>
      </c>
      <c r="X179" s="253">
        <f t="shared" si="316"/>
        <v>3.5674969189447542E-2</v>
      </c>
      <c r="Y179" s="253">
        <f t="shared" si="316"/>
        <v>3.5674969189447542E-2</v>
      </c>
      <c r="Z179" s="253">
        <f t="shared" si="316"/>
        <v>3.5674969189447542E-2</v>
      </c>
      <c r="AA179" s="253">
        <f t="shared" si="316"/>
        <v>3.5674969189447542E-2</v>
      </c>
      <c r="AB179" s="253">
        <f t="shared" si="316"/>
        <v>3.5674969189447542E-2</v>
      </c>
      <c r="AC179" s="253">
        <f t="shared" si="316"/>
        <v>3.5674969189447542E-2</v>
      </c>
      <c r="AD179" s="253">
        <f t="shared" si="316"/>
        <v>3.5674969189447542E-2</v>
      </c>
      <c r="AE179" s="253">
        <f t="shared" si="316"/>
        <v>3.5674969189447542E-2</v>
      </c>
      <c r="AF179" s="253">
        <f t="shared" si="316"/>
        <v>3.5674969189447542E-2</v>
      </c>
      <c r="AG179" s="253">
        <f t="shared" si="316"/>
        <v>3.5674969189447542E-2</v>
      </c>
      <c r="AH179" s="253">
        <f t="shared" si="316"/>
        <v>3.5674969189447542E-2</v>
      </c>
      <c r="AI179" s="253">
        <f t="shared" si="316"/>
        <v>3.5674969189447542E-2</v>
      </c>
      <c r="AJ179" s="253">
        <f t="shared" si="316"/>
        <v>3.5674969189447542E-2</v>
      </c>
      <c r="AK179" s="253">
        <f t="shared" si="316"/>
        <v>3.5674969189447542E-2</v>
      </c>
      <c r="AL179" s="253">
        <f t="shared" si="316"/>
        <v>3.5674969189447542E-2</v>
      </c>
      <c r="AM179" s="253">
        <f t="shared" si="316"/>
        <v>3.5674969189447542E-2</v>
      </c>
      <c r="AN179" s="253">
        <f t="shared" si="316"/>
        <v>3.5674969189447542E-2</v>
      </c>
      <c r="AO179" s="253">
        <f t="shared" si="316"/>
        <v>3.5674969189447542E-2</v>
      </c>
      <c r="AP179" s="253">
        <f t="shared" si="316"/>
        <v>3.5674969189447542E-2</v>
      </c>
      <c r="AQ179" s="253">
        <f t="shared" si="316"/>
        <v>3.5674969189447542E-2</v>
      </c>
      <c r="AR179" s="253">
        <f t="shared" si="316"/>
        <v>3.5674969189447542E-2</v>
      </c>
      <c r="AS179" s="253">
        <f t="shared" si="316"/>
        <v>3.5674969189447542E-2</v>
      </c>
      <c r="AT179" s="253">
        <f t="shared" si="316"/>
        <v>3.5674969189447542E-2</v>
      </c>
      <c r="AU179" s="253">
        <f t="shared" si="316"/>
        <v>3.5674969189447542E-2</v>
      </c>
      <c r="AV179" s="253">
        <f t="shared" si="316"/>
        <v>3.5674969189447542E-2</v>
      </c>
      <c r="AW179" s="253">
        <f t="shared" si="316"/>
        <v>3.5674969189447542E-2</v>
      </c>
      <c r="AX179" s="253">
        <f t="shared" si="316"/>
        <v>3.5674969189447542E-2</v>
      </c>
      <c r="AY179" s="253">
        <f t="shared" si="316"/>
        <v>3.5674969189447542E-2</v>
      </c>
      <c r="AZ179" s="253">
        <f t="shared" si="316"/>
        <v>3.5674969189447542E-2</v>
      </c>
      <c r="BA179" s="253">
        <f t="shared" si="316"/>
        <v>3.5674969189447542E-2</v>
      </c>
      <c r="BB179" s="253">
        <f t="shared" si="316"/>
        <v>3.5674969189447542E-2</v>
      </c>
      <c r="BC179" s="253">
        <f t="shared" si="316"/>
        <v>3.5674969189447542E-2</v>
      </c>
    </row>
    <row r="180" spans="1:55" s="248" customFormat="1" hidden="1" x14ac:dyDescent="0.25">
      <c r="A180" s="247"/>
      <c r="C180" s="249"/>
      <c r="D180" s="250"/>
      <c r="E180" s="255" t="s">
        <v>695</v>
      </c>
      <c r="F180" s="253">
        <f>F179*0.2</f>
        <v>6.1479740203856562E-2</v>
      </c>
      <c r="G180" s="253">
        <f t="shared" ref="G180:BC180" si="317">G179*0.2</f>
        <v>7.1349938378895087E-3</v>
      </c>
      <c r="H180" s="253">
        <f t="shared" si="317"/>
        <v>7.1349938378895087E-3</v>
      </c>
      <c r="I180" s="253">
        <f t="shared" si="317"/>
        <v>7.1349938378895087E-3</v>
      </c>
      <c r="J180" s="253">
        <f t="shared" si="317"/>
        <v>7.1349938378895087E-3</v>
      </c>
      <c r="K180" s="253">
        <f t="shared" si="317"/>
        <v>7.1349938378895087E-3</v>
      </c>
      <c r="L180" s="253">
        <f t="shared" si="317"/>
        <v>7.1349938378895087E-3</v>
      </c>
      <c r="M180" s="253">
        <f t="shared" si="317"/>
        <v>7.1349938378895087E-3</v>
      </c>
      <c r="N180" s="253">
        <f t="shared" si="317"/>
        <v>7.1349938378895087E-3</v>
      </c>
      <c r="O180" s="253">
        <f t="shared" si="317"/>
        <v>7.1349938378895087E-3</v>
      </c>
      <c r="P180" s="253">
        <f t="shared" si="317"/>
        <v>7.1349938378895087E-3</v>
      </c>
      <c r="Q180" s="253">
        <f t="shared" si="317"/>
        <v>7.1349938378895087E-3</v>
      </c>
      <c r="R180" s="253">
        <f t="shared" si="317"/>
        <v>7.1349938378895087E-3</v>
      </c>
      <c r="S180" s="253">
        <f t="shared" si="317"/>
        <v>7.1349938378895087E-3</v>
      </c>
      <c r="T180" s="253">
        <f t="shared" si="317"/>
        <v>7.1349938378895087E-3</v>
      </c>
      <c r="U180" s="253">
        <f t="shared" si="317"/>
        <v>7.1349938378895087E-3</v>
      </c>
      <c r="V180" s="253">
        <f t="shared" si="317"/>
        <v>7.1349938378895087E-3</v>
      </c>
      <c r="W180" s="253">
        <f t="shared" si="317"/>
        <v>7.1349938378895087E-3</v>
      </c>
      <c r="X180" s="253">
        <f t="shared" si="317"/>
        <v>7.1349938378895087E-3</v>
      </c>
      <c r="Y180" s="253">
        <f t="shared" si="317"/>
        <v>7.1349938378895087E-3</v>
      </c>
      <c r="Z180" s="253">
        <f t="shared" si="317"/>
        <v>7.1349938378895087E-3</v>
      </c>
      <c r="AA180" s="253">
        <f t="shared" si="317"/>
        <v>7.1349938378895087E-3</v>
      </c>
      <c r="AB180" s="253">
        <f t="shared" si="317"/>
        <v>7.1349938378895087E-3</v>
      </c>
      <c r="AC180" s="253">
        <f t="shared" si="317"/>
        <v>7.1349938378895087E-3</v>
      </c>
      <c r="AD180" s="253">
        <f t="shared" si="317"/>
        <v>7.1349938378895087E-3</v>
      </c>
      <c r="AE180" s="253">
        <f t="shared" si="317"/>
        <v>7.1349938378895087E-3</v>
      </c>
      <c r="AF180" s="253">
        <f t="shared" si="317"/>
        <v>7.1349938378895087E-3</v>
      </c>
      <c r="AG180" s="253">
        <f t="shared" si="317"/>
        <v>7.1349938378895087E-3</v>
      </c>
      <c r="AH180" s="253">
        <f t="shared" si="317"/>
        <v>7.1349938378895087E-3</v>
      </c>
      <c r="AI180" s="253">
        <f t="shared" si="317"/>
        <v>7.1349938378895087E-3</v>
      </c>
      <c r="AJ180" s="253">
        <f t="shared" si="317"/>
        <v>7.1349938378895087E-3</v>
      </c>
      <c r="AK180" s="253">
        <f t="shared" si="317"/>
        <v>7.1349938378895087E-3</v>
      </c>
      <c r="AL180" s="253">
        <f t="shared" si="317"/>
        <v>7.1349938378895087E-3</v>
      </c>
      <c r="AM180" s="253">
        <f t="shared" si="317"/>
        <v>7.1349938378895087E-3</v>
      </c>
      <c r="AN180" s="253">
        <f t="shared" si="317"/>
        <v>7.1349938378895087E-3</v>
      </c>
      <c r="AO180" s="253">
        <f t="shared" si="317"/>
        <v>7.1349938378895087E-3</v>
      </c>
      <c r="AP180" s="253">
        <f t="shared" si="317"/>
        <v>7.1349938378895087E-3</v>
      </c>
      <c r="AQ180" s="253">
        <f t="shared" si="317"/>
        <v>7.1349938378895087E-3</v>
      </c>
      <c r="AR180" s="253">
        <f t="shared" si="317"/>
        <v>7.1349938378895087E-3</v>
      </c>
      <c r="AS180" s="253">
        <f t="shared" si="317"/>
        <v>7.1349938378895087E-3</v>
      </c>
      <c r="AT180" s="253">
        <f t="shared" si="317"/>
        <v>7.1349938378895087E-3</v>
      </c>
      <c r="AU180" s="253">
        <f t="shared" si="317"/>
        <v>7.1349938378895087E-3</v>
      </c>
      <c r="AV180" s="253">
        <f t="shared" si="317"/>
        <v>7.1349938378895087E-3</v>
      </c>
      <c r="AW180" s="253">
        <f t="shared" si="317"/>
        <v>7.1349938378895087E-3</v>
      </c>
      <c r="AX180" s="253">
        <f t="shared" si="317"/>
        <v>7.1349938378895087E-3</v>
      </c>
      <c r="AY180" s="253">
        <f t="shared" si="317"/>
        <v>7.1349938378895087E-3</v>
      </c>
      <c r="AZ180" s="253">
        <f t="shared" si="317"/>
        <v>7.1349938378895087E-3</v>
      </c>
      <c r="BA180" s="253">
        <f t="shared" si="317"/>
        <v>7.1349938378895087E-3</v>
      </c>
      <c r="BB180" s="253">
        <f t="shared" si="317"/>
        <v>7.1349938378895087E-3</v>
      </c>
      <c r="BC180" s="253">
        <f t="shared" si="317"/>
        <v>7.1349938378895087E-3</v>
      </c>
    </row>
    <row r="181" spans="1:55" s="248" customFormat="1" hidden="1" x14ac:dyDescent="0.25">
      <c r="A181" s="247"/>
      <c r="C181" s="249"/>
      <c r="D181" s="250"/>
      <c r="E181" s="255" t="s">
        <v>696</v>
      </c>
      <c r="F181" s="253">
        <f t="shared" ref="F181" si="318">(F179+F171)*0.2</f>
        <v>0.16665084020385657</v>
      </c>
      <c r="G181" s="253">
        <f t="shared" ref="G181:BC181" si="319">(G179+G171)*0.2</f>
        <v>2.252023733788951E-2</v>
      </c>
      <c r="H181" s="253">
        <f t="shared" si="319"/>
        <v>2.252023733788951E-2</v>
      </c>
      <c r="I181" s="253">
        <f t="shared" si="319"/>
        <v>2.252023733788951E-2</v>
      </c>
      <c r="J181" s="253">
        <f t="shared" si="319"/>
        <v>2.252023733788951E-2</v>
      </c>
      <c r="K181" s="253">
        <f t="shared" si="319"/>
        <v>2.252023733788951E-2</v>
      </c>
      <c r="L181" s="253">
        <f t="shared" si="319"/>
        <v>2.252023733788951E-2</v>
      </c>
      <c r="M181" s="253">
        <f t="shared" si="319"/>
        <v>2.252023733788951E-2</v>
      </c>
      <c r="N181" s="253">
        <f t="shared" si="319"/>
        <v>2.252023733788951E-2</v>
      </c>
      <c r="O181" s="253">
        <f t="shared" si="319"/>
        <v>2.252023733788951E-2</v>
      </c>
      <c r="P181" s="253">
        <f t="shared" si="319"/>
        <v>2.252023733788951E-2</v>
      </c>
      <c r="Q181" s="253">
        <f t="shared" si="319"/>
        <v>2.252023733788951E-2</v>
      </c>
      <c r="R181" s="253">
        <f t="shared" si="319"/>
        <v>2.252023733788951E-2</v>
      </c>
      <c r="S181" s="253">
        <f t="shared" si="319"/>
        <v>2.252023733788951E-2</v>
      </c>
      <c r="T181" s="253">
        <f t="shared" si="319"/>
        <v>2.252023733788951E-2</v>
      </c>
      <c r="U181" s="253">
        <f t="shared" si="319"/>
        <v>2.252023733788951E-2</v>
      </c>
      <c r="V181" s="253">
        <f t="shared" si="319"/>
        <v>2.252023733788951E-2</v>
      </c>
      <c r="W181" s="253">
        <f t="shared" si="319"/>
        <v>2.252023733788951E-2</v>
      </c>
      <c r="X181" s="253">
        <f t="shared" si="319"/>
        <v>2.252023733788951E-2</v>
      </c>
      <c r="Y181" s="253">
        <f t="shared" si="319"/>
        <v>2.252023733788951E-2</v>
      </c>
      <c r="Z181" s="253">
        <f t="shared" si="319"/>
        <v>2.252023733788951E-2</v>
      </c>
      <c r="AA181" s="253">
        <f t="shared" si="319"/>
        <v>2.252023733788951E-2</v>
      </c>
      <c r="AB181" s="253">
        <f t="shared" si="319"/>
        <v>2.252023733788951E-2</v>
      </c>
      <c r="AC181" s="253">
        <f t="shared" si="319"/>
        <v>2.252023733788951E-2</v>
      </c>
      <c r="AD181" s="253">
        <f t="shared" si="319"/>
        <v>2.252023733788951E-2</v>
      </c>
      <c r="AE181" s="253">
        <f t="shared" si="319"/>
        <v>2.252023733788951E-2</v>
      </c>
      <c r="AF181" s="253">
        <f t="shared" si="319"/>
        <v>2.252023733788951E-2</v>
      </c>
      <c r="AG181" s="253">
        <f t="shared" si="319"/>
        <v>2.252023733788951E-2</v>
      </c>
      <c r="AH181" s="253">
        <f t="shared" si="319"/>
        <v>2.252023733788951E-2</v>
      </c>
      <c r="AI181" s="253">
        <f t="shared" si="319"/>
        <v>2.252023733788951E-2</v>
      </c>
      <c r="AJ181" s="253">
        <f t="shared" si="319"/>
        <v>2.252023733788951E-2</v>
      </c>
      <c r="AK181" s="253">
        <f t="shared" si="319"/>
        <v>2.252023733788951E-2</v>
      </c>
      <c r="AL181" s="253">
        <f t="shared" si="319"/>
        <v>2.252023733788951E-2</v>
      </c>
      <c r="AM181" s="253">
        <f t="shared" si="319"/>
        <v>2.252023733788951E-2</v>
      </c>
      <c r="AN181" s="253">
        <f t="shared" si="319"/>
        <v>2.252023733788951E-2</v>
      </c>
      <c r="AO181" s="253">
        <f t="shared" si="319"/>
        <v>2.252023733788951E-2</v>
      </c>
      <c r="AP181" s="253">
        <f t="shared" si="319"/>
        <v>2.252023733788951E-2</v>
      </c>
      <c r="AQ181" s="253">
        <f t="shared" si="319"/>
        <v>2.252023733788951E-2</v>
      </c>
      <c r="AR181" s="253">
        <f t="shared" si="319"/>
        <v>2.252023733788951E-2</v>
      </c>
      <c r="AS181" s="253">
        <f t="shared" si="319"/>
        <v>2.252023733788951E-2</v>
      </c>
      <c r="AT181" s="253">
        <f t="shared" si="319"/>
        <v>2.252023733788951E-2</v>
      </c>
      <c r="AU181" s="253">
        <f t="shared" si="319"/>
        <v>2.252023733788951E-2</v>
      </c>
      <c r="AV181" s="253">
        <f t="shared" si="319"/>
        <v>2.252023733788951E-2</v>
      </c>
      <c r="AW181" s="253">
        <f t="shared" si="319"/>
        <v>2.252023733788951E-2</v>
      </c>
      <c r="AX181" s="253">
        <f t="shared" si="319"/>
        <v>2.252023733788951E-2</v>
      </c>
      <c r="AY181" s="253">
        <f t="shared" si="319"/>
        <v>2.252023733788951E-2</v>
      </c>
      <c r="AZ181" s="253">
        <f t="shared" si="319"/>
        <v>2.252023733788951E-2</v>
      </c>
      <c r="BA181" s="253">
        <f t="shared" si="319"/>
        <v>2.252023733788951E-2</v>
      </c>
      <c r="BB181" s="253">
        <f t="shared" si="319"/>
        <v>2.252023733788951E-2</v>
      </c>
      <c r="BC181" s="253">
        <f t="shared" si="319"/>
        <v>2.252023733788951E-2</v>
      </c>
    </row>
    <row r="182" spans="1:55" s="248" customFormat="1" hidden="1" x14ac:dyDescent="0.25">
      <c r="A182" s="247"/>
      <c r="C182" s="249"/>
      <c r="D182" s="250"/>
      <c r="E182" s="255"/>
    </row>
    <row r="183" spans="1:55" s="248" customFormat="1" hidden="1" x14ac:dyDescent="0.25">
      <c r="A183" s="247"/>
      <c r="C183" s="249"/>
      <c r="D183" s="250"/>
      <c r="E183" s="256"/>
      <c r="F183" s="257" t="s">
        <v>697</v>
      </c>
      <c r="G183" s="257"/>
      <c r="H183" s="257"/>
      <c r="I183" s="257"/>
      <c r="J183" s="257"/>
      <c r="K183" s="257"/>
      <c r="L183" s="257"/>
      <c r="M183" s="257"/>
      <c r="N183" s="257"/>
      <c r="O183" s="257"/>
      <c r="P183" s="257"/>
      <c r="Q183" s="257"/>
      <c r="R183" s="257"/>
      <c r="S183" s="257"/>
      <c r="T183" s="257"/>
      <c r="U183" s="257"/>
      <c r="V183" s="257"/>
      <c r="W183" s="257"/>
      <c r="X183" s="257"/>
      <c r="Y183" s="257"/>
      <c r="Z183" s="257"/>
      <c r="AA183" s="257"/>
      <c r="AB183" s="257"/>
      <c r="AC183" s="257"/>
      <c r="AD183" s="257"/>
      <c r="AE183" s="257"/>
      <c r="AF183" s="257"/>
      <c r="AG183" s="257"/>
      <c r="AH183" s="257"/>
      <c r="AI183" s="257"/>
      <c r="AJ183" s="257"/>
      <c r="AK183" s="257"/>
      <c r="AL183" s="257"/>
      <c r="AM183" s="257"/>
      <c r="AN183" s="257"/>
      <c r="AO183" s="257"/>
      <c r="AP183" s="257"/>
      <c r="AQ183" s="257"/>
      <c r="AR183" s="257"/>
      <c r="AS183" s="257"/>
      <c r="AT183" s="257"/>
      <c r="AU183" s="257"/>
      <c r="AV183" s="257"/>
      <c r="AW183" s="257"/>
      <c r="AX183" s="257"/>
      <c r="AY183" s="257"/>
      <c r="AZ183" s="257"/>
      <c r="BA183" s="257"/>
      <c r="BB183" s="257"/>
      <c r="BC183" s="257"/>
    </row>
    <row r="184" spans="1:55" s="248" customFormat="1" hidden="1" x14ac:dyDescent="0.25">
      <c r="A184" s="247"/>
      <c r="C184" s="249"/>
      <c r="D184" s="250"/>
      <c r="E184" s="256"/>
      <c r="F184" s="257" t="s">
        <v>760</v>
      </c>
      <c r="G184" s="257"/>
      <c r="H184" s="257"/>
      <c r="I184" s="257"/>
      <c r="J184" s="257"/>
      <c r="K184" s="257"/>
      <c r="L184" s="257"/>
      <c r="M184" s="257"/>
      <c r="N184" s="257"/>
      <c r="O184" s="257"/>
      <c r="P184" s="257"/>
      <c r="Q184" s="257"/>
      <c r="R184" s="257"/>
      <c r="S184" s="257"/>
      <c r="T184" s="257"/>
      <c r="U184" s="257"/>
      <c r="V184" s="257"/>
      <c r="W184" s="257"/>
      <c r="X184" s="257"/>
      <c r="Y184" s="257"/>
      <c r="Z184" s="257"/>
      <c r="AA184" s="257"/>
      <c r="AB184" s="257"/>
      <c r="AC184" s="257"/>
      <c r="AD184" s="257"/>
      <c r="AE184" s="257"/>
      <c r="AF184" s="257"/>
      <c r="AG184" s="257"/>
      <c r="AH184" s="257"/>
      <c r="AI184" s="257"/>
      <c r="AJ184" s="257"/>
      <c r="AK184" s="257"/>
      <c r="AL184" s="257"/>
      <c r="AM184" s="257"/>
      <c r="AN184" s="257"/>
      <c r="AO184" s="257"/>
      <c r="AP184" s="257"/>
      <c r="AQ184" s="257"/>
      <c r="AR184" s="257"/>
      <c r="AS184" s="257"/>
      <c r="AT184" s="257"/>
      <c r="AU184" s="257"/>
      <c r="AV184" s="257"/>
      <c r="AW184" s="257"/>
      <c r="AX184" s="257"/>
      <c r="AY184" s="257"/>
      <c r="AZ184" s="257"/>
      <c r="BA184" s="257"/>
      <c r="BB184" s="257"/>
      <c r="BC184" s="257"/>
    </row>
    <row r="185" spans="1:55" s="248" customFormat="1" hidden="1" x14ac:dyDescent="0.25">
      <c r="A185" s="247"/>
      <c r="C185" s="249"/>
      <c r="D185" s="250"/>
      <c r="E185" s="256"/>
      <c r="F185" s="257" t="s">
        <v>698</v>
      </c>
      <c r="G185" s="257"/>
      <c r="H185" s="257"/>
      <c r="I185" s="257"/>
      <c r="J185" s="257"/>
      <c r="K185" s="257"/>
      <c r="L185" s="257"/>
      <c r="M185" s="257"/>
      <c r="N185" s="257"/>
      <c r="O185" s="257"/>
      <c r="P185" s="257"/>
      <c r="Q185" s="257"/>
      <c r="R185" s="257"/>
      <c r="S185" s="257"/>
      <c r="T185" s="257"/>
      <c r="U185" s="257"/>
      <c r="V185" s="257"/>
      <c r="W185" s="257"/>
      <c r="X185" s="257"/>
      <c r="Y185" s="257"/>
      <c r="Z185" s="257"/>
      <c r="AA185" s="257"/>
      <c r="AB185" s="257"/>
      <c r="AC185" s="257"/>
      <c r="AD185" s="257"/>
      <c r="AE185" s="257"/>
      <c r="AF185" s="257"/>
      <c r="AG185" s="257"/>
      <c r="AH185" s="257"/>
      <c r="AI185" s="257"/>
      <c r="AJ185" s="257"/>
      <c r="AK185" s="257"/>
      <c r="AL185" s="257"/>
      <c r="AM185" s="257"/>
      <c r="AN185" s="257"/>
      <c r="AO185" s="257"/>
      <c r="AP185" s="257"/>
      <c r="AQ185" s="257"/>
      <c r="AR185" s="257"/>
      <c r="AS185" s="257"/>
      <c r="AT185" s="257"/>
      <c r="AU185" s="257"/>
      <c r="AV185" s="257"/>
      <c r="AW185" s="257"/>
      <c r="AX185" s="257"/>
      <c r="AY185" s="257"/>
      <c r="AZ185" s="257"/>
      <c r="BA185" s="257"/>
      <c r="BB185" s="257"/>
      <c r="BC185" s="257"/>
    </row>
    <row r="186" spans="1:55" s="248" customFormat="1" hidden="1" x14ac:dyDescent="0.25">
      <c r="A186" s="247"/>
      <c r="C186" s="249"/>
      <c r="D186" s="250"/>
      <c r="E186" s="258"/>
      <c r="F186" s="257" t="s">
        <v>699</v>
      </c>
      <c r="G186" s="257"/>
      <c r="H186" s="257"/>
      <c r="I186" s="257"/>
      <c r="J186" s="257"/>
      <c r="K186" s="257"/>
      <c r="L186" s="257"/>
      <c r="M186" s="257"/>
      <c r="N186" s="257"/>
      <c r="O186" s="257"/>
      <c r="P186" s="257"/>
      <c r="Q186" s="257"/>
      <c r="R186" s="257"/>
      <c r="S186" s="257"/>
      <c r="T186" s="257"/>
      <c r="U186" s="257"/>
      <c r="V186" s="257"/>
      <c r="W186" s="257"/>
      <c r="X186" s="257"/>
      <c r="Y186" s="257"/>
      <c r="Z186" s="257"/>
      <c r="AA186" s="257"/>
      <c r="AB186" s="257"/>
      <c r="AC186" s="257"/>
      <c r="AD186" s="257"/>
      <c r="AE186" s="257"/>
      <c r="AF186" s="257"/>
      <c r="AG186" s="257"/>
      <c r="AH186" s="257"/>
      <c r="AI186" s="257"/>
      <c r="AJ186" s="257"/>
      <c r="AK186" s="257"/>
      <c r="AL186" s="257"/>
      <c r="AM186" s="257"/>
      <c r="AN186" s="257"/>
      <c r="AO186" s="257"/>
      <c r="AP186" s="257"/>
      <c r="AQ186" s="257"/>
      <c r="AR186" s="257"/>
      <c r="AS186" s="257"/>
      <c r="AT186" s="257"/>
      <c r="AU186" s="257"/>
      <c r="AV186" s="257"/>
      <c r="AW186" s="257"/>
      <c r="AX186" s="257"/>
      <c r="AY186" s="257"/>
      <c r="AZ186" s="257"/>
      <c r="BA186" s="257"/>
      <c r="BB186" s="257"/>
      <c r="BC186" s="257"/>
    </row>
    <row r="187" spans="1:55" hidden="1" x14ac:dyDescent="0.25">
      <c r="A187" s="16"/>
      <c r="C187" s="117"/>
      <c r="D187" s="130"/>
      <c r="E187" s="259"/>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c r="AR187" s="23"/>
      <c r="AS187" s="23"/>
      <c r="AT187" s="23"/>
      <c r="AU187" s="23"/>
      <c r="AV187" s="23"/>
      <c r="AW187" s="23"/>
      <c r="AX187" s="23"/>
      <c r="AY187" s="23"/>
      <c r="AZ187" s="23"/>
      <c r="BA187" s="23"/>
      <c r="BB187" s="23"/>
      <c r="BC187" s="23"/>
    </row>
    <row r="188" spans="1:55" s="67" customFormat="1" hidden="1" x14ac:dyDescent="0.25">
      <c r="A188" s="16"/>
      <c r="B188" s="117"/>
      <c r="C188" s="117"/>
      <c r="D188" s="130"/>
      <c r="E188" s="146"/>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row>
    <row r="189" spans="1:55" s="67" customFormat="1" hidden="1" x14ac:dyDescent="0.25">
      <c r="A189" s="16"/>
      <c r="B189" s="117"/>
      <c r="C189" s="117"/>
      <c r="D189" s="130"/>
      <c r="E189" s="146"/>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row>
    <row r="190" spans="1:55" s="67" customFormat="1" hidden="1" x14ac:dyDescent="0.25">
      <c r="A190" s="16"/>
      <c r="B190" s="117"/>
      <c r="C190" s="117"/>
      <c r="D190" s="130"/>
      <c r="E190" s="146"/>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row>
    <row r="191" spans="1:55" s="67" customFormat="1" hidden="1" x14ac:dyDescent="0.25">
      <c r="A191" s="16"/>
      <c r="B191" s="117"/>
      <c r="C191" s="117"/>
      <c r="D191" s="130"/>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row>
    <row r="192" spans="1:55" s="67" customFormat="1" ht="27" thickBot="1" x14ac:dyDescent="0.3">
      <c r="A192" s="147"/>
      <c r="B192" s="148"/>
      <c r="C192" s="148"/>
      <c r="D192" s="149"/>
      <c r="E192" s="273" t="s">
        <v>808</v>
      </c>
      <c r="F192" s="273" t="s">
        <v>808</v>
      </c>
      <c r="G192" s="273" t="s">
        <v>808</v>
      </c>
      <c r="H192" s="273" t="s">
        <v>808</v>
      </c>
      <c r="I192" s="273" t="s">
        <v>808</v>
      </c>
      <c r="J192" s="273" t="s">
        <v>808</v>
      </c>
      <c r="K192" s="273" t="s">
        <v>808</v>
      </c>
      <c r="L192" s="273" t="s">
        <v>808</v>
      </c>
      <c r="M192" s="273" t="s">
        <v>808</v>
      </c>
      <c r="N192" s="273" t="s">
        <v>808</v>
      </c>
      <c r="O192" s="273" t="s">
        <v>808</v>
      </c>
      <c r="P192" s="273" t="s">
        <v>808</v>
      </c>
      <c r="Q192" s="273" t="s">
        <v>808</v>
      </c>
      <c r="R192" s="273" t="s">
        <v>808</v>
      </c>
      <c r="S192" s="273" t="s">
        <v>808</v>
      </c>
      <c r="T192" s="273" t="s">
        <v>808</v>
      </c>
      <c r="U192" s="273" t="s">
        <v>808</v>
      </c>
      <c r="V192" s="273" t="s">
        <v>808</v>
      </c>
      <c r="W192" s="273" t="s">
        <v>808</v>
      </c>
      <c r="X192" s="273" t="s">
        <v>808</v>
      </c>
      <c r="Y192" s="273" t="s">
        <v>808</v>
      </c>
      <c r="Z192" s="273" t="s">
        <v>808</v>
      </c>
      <c r="AA192" s="273" t="s">
        <v>808</v>
      </c>
      <c r="AB192" s="273" t="s">
        <v>808</v>
      </c>
      <c r="AC192" s="273" t="s">
        <v>808</v>
      </c>
      <c r="AD192" s="273" t="s">
        <v>808</v>
      </c>
      <c r="AE192" s="273" t="s">
        <v>808</v>
      </c>
      <c r="AF192" s="273" t="s">
        <v>808</v>
      </c>
      <c r="AG192" s="273" t="s">
        <v>808</v>
      </c>
      <c r="AH192" s="273" t="s">
        <v>808</v>
      </c>
      <c r="AI192" s="273" t="s">
        <v>808</v>
      </c>
      <c r="AJ192" s="273" t="s">
        <v>808</v>
      </c>
      <c r="AK192" s="273" t="s">
        <v>808</v>
      </c>
      <c r="AL192" s="273" t="s">
        <v>808</v>
      </c>
      <c r="AM192" s="273" t="s">
        <v>808</v>
      </c>
      <c r="AN192" s="273" t="s">
        <v>808</v>
      </c>
      <c r="AO192" s="273" t="s">
        <v>808</v>
      </c>
      <c r="AP192" s="273" t="s">
        <v>808</v>
      </c>
      <c r="AQ192" s="273" t="s">
        <v>808</v>
      </c>
      <c r="AR192" s="273" t="s">
        <v>808</v>
      </c>
      <c r="AS192" s="273" t="s">
        <v>808</v>
      </c>
      <c r="AT192" s="273" t="s">
        <v>808</v>
      </c>
      <c r="AU192" s="273" t="s">
        <v>808</v>
      </c>
      <c r="AV192" s="273" t="s">
        <v>808</v>
      </c>
      <c r="AW192" s="273" t="s">
        <v>808</v>
      </c>
      <c r="AX192" s="273" t="s">
        <v>808</v>
      </c>
      <c r="AY192" s="273" t="s">
        <v>808</v>
      </c>
      <c r="AZ192" s="273" t="s">
        <v>808</v>
      </c>
      <c r="BA192" s="273" t="s">
        <v>808</v>
      </c>
      <c r="BB192" s="273" t="s">
        <v>808</v>
      </c>
      <c r="BC192" s="273" t="s">
        <v>808</v>
      </c>
    </row>
    <row r="193" spans="1:6" ht="13.8" hidden="1" thickTop="1" x14ac:dyDescent="0.25">
      <c r="A193" s="16"/>
      <c r="B193" s="117"/>
      <c r="C193" s="117"/>
      <c r="D193" s="117"/>
      <c r="E193" s="127"/>
      <c r="F193" s="150"/>
    </row>
    <row r="194" spans="1:6" hidden="1" x14ac:dyDescent="0.25">
      <c r="A194" s="16"/>
      <c r="B194" s="16"/>
      <c r="C194" s="16"/>
      <c r="D194" s="16"/>
    </row>
    <row r="195" spans="1:6" hidden="1" x14ac:dyDescent="0.25">
      <c r="A195" s="16"/>
      <c r="B195" s="126" t="s">
        <v>66</v>
      </c>
      <c r="C195" s="151" t="str">
        <f>$B$143</f>
        <v>&lt; 5 %</v>
      </c>
      <c r="D195" s="151" t="str">
        <f>$B$144</f>
        <v>0 - 20  %</v>
      </c>
      <c r="E195" s="287" t="str">
        <f>$B$145</f>
        <v>&gt; 20 %</v>
      </c>
    </row>
    <row r="196" spans="1:6" hidden="1" x14ac:dyDescent="0.25">
      <c r="A196" s="16"/>
      <c r="B196" s="116" t="str">
        <f>$B$147</f>
        <v>Corn &amp; other row crops</v>
      </c>
      <c r="C196" s="152">
        <v>0.56000000000000005</v>
      </c>
      <c r="D196" s="152">
        <v>0.42</v>
      </c>
      <c r="E196" s="288">
        <v>0.25</v>
      </c>
      <c r="F196" s="16"/>
    </row>
    <row r="197" spans="1:6" hidden="1" x14ac:dyDescent="0.25">
      <c r="A197" s="16"/>
      <c r="B197" s="217" t="str">
        <f>$B$148</f>
        <v>Row crop + successful cover crop</v>
      </c>
      <c r="C197" s="218">
        <v>0.27</v>
      </c>
      <c r="D197" s="218">
        <v>0.22</v>
      </c>
      <c r="E197" s="289">
        <v>0.15</v>
      </c>
      <c r="F197" s="16"/>
    </row>
    <row r="198" spans="1:6" hidden="1" x14ac:dyDescent="0.25">
      <c r="A198" s="16"/>
      <c r="B198" s="116" t="str">
        <f>$B$149</f>
        <v>Small grains</v>
      </c>
      <c r="C198" s="152">
        <v>0.27</v>
      </c>
      <c r="D198" s="152">
        <v>0.22</v>
      </c>
      <c r="E198" s="288">
        <v>0.15</v>
      </c>
      <c r="F198" s="16"/>
    </row>
    <row r="199" spans="1:6" hidden="1" x14ac:dyDescent="0.25">
      <c r="A199" s="16"/>
      <c r="B199" s="116" t="str">
        <f>$B$150</f>
        <v>Alfalfa &amp; other hay crops</v>
      </c>
      <c r="C199" s="117" t="e">
        <f>NA()</f>
        <v>#N/A</v>
      </c>
      <c r="D199" s="117" t="e">
        <f>NA()</f>
        <v>#N/A</v>
      </c>
      <c r="E199" s="288">
        <v>0.12</v>
      </c>
      <c r="F199" s="16"/>
    </row>
    <row r="200" spans="1:6" hidden="1" x14ac:dyDescent="0.25">
      <c r="A200" s="16"/>
      <c r="B200" s="116" t="str">
        <f>$B$151</f>
        <v>Pasture</v>
      </c>
      <c r="C200" s="117" t="e">
        <f>NA()</f>
        <v>#N/A</v>
      </c>
      <c r="D200" s="117" t="e">
        <f>NA()</f>
        <v>#N/A</v>
      </c>
      <c r="E200" s="288">
        <v>0.02</v>
      </c>
      <c r="F200" s="16"/>
    </row>
    <row r="201" spans="1:6" hidden="1" x14ac:dyDescent="0.25">
      <c r="A201" s="16"/>
      <c r="B201" s="217" t="str">
        <f>$B$152</f>
        <v>Vegetable crop - clean cultivated</v>
      </c>
      <c r="C201" s="117">
        <v>0.56000000000000005</v>
      </c>
      <c r="D201" s="117">
        <v>0.42</v>
      </c>
      <c r="E201" s="288">
        <v>0.25</v>
      </c>
      <c r="F201" s="16"/>
    </row>
    <row r="202" spans="1:6" hidden="1" x14ac:dyDescent="0.25">
      <c r="A202" s="16"/>
      <c r="B202" s="217" t="str">
        <f>$B$153</f>
        <v>Vegetable crop - mulch or living row cover</v>
      </c>
      <c r="C202" s="117">
        <v>0.27</v>
      </c>
      <c r="D202" s="117">
        <v>0.22</v>
      </c>
      <c r="E202" s="288">
        <v>0.15</v>
      </c>
      <c r="F202" s="16"/>
    </row>
    <row r="203" spans="1:6" hidden="1" x14ac:dyDescent="0.25">
      <c r="A203" s="16"/>
      <c r="B203" s="116" t="str">
        <f>$B$154</f>
        <v>Vegetable crop - vining or high canopy</v>
      </c>
      <c r="C203" s="117">
        <v>0.27</v>
      </c>
      <c r="D203" s="117">
        <v>0.22</v>
      </c>
      <c r="E203" s="288">
        <v>0.15</v>
      </c>
      <c r="F203" s="16"/>
    </row>
    <row r="204" spans="1:6" hidden="1" x14ac:dyDescent="0.25">
      <c r="A204" s="16"/>
      <c r="B204" s="116">
        <f>$B$155</f>
        <v>0</v>
      </c>
      <c r="C204" s="117" t="e">
        <f>NA()</f>
        <v>#N/A</v>
      </c>
      <c r="D204" s="117" t="e">
        <f>NA()</f>
        <v>#N/A</v>
      </c>
      <c r="E204" s="288">
        <v>0.01</v>
      </c>
      <c r="F204" s="16"/>
    </row>
    <row r="205" spans="1:6" hidden="1" x14ac:dyDescent="0.25">
      <c r="A205" s="16"/>
      <c r="B205" s="116"/>
      <c r="C205" s="117"/>
      <c r="D205" s="117"/>
      <c r="E205" s="290"/>
      <c r="F205" s="16"/>
    </row>
    <row r="206" spans="1:6" hidden="1" x14ac:dyDescent="0.25">
      <c r="A206" s="16"/>
      <c r="B206" s="116" t="s">
        <v>76</v>
      </c>
      <c r="C206" s="117" t="str">
        <f>$B$143</f>
        <v>&lt; 5 %</v>
      </c>
      <c r="D206" s="117" t="str">
        <f>$B$144</f>
        <v>0 - 20  %</v>
      </c>
      <c r="E206" s="290" t="str">
        <f>$B$145</f>
        <v>&gt; 20 %</v>
      </c>
      <c r="F206" s="16"/>
    </row>
    <row r="207" spans="1:6" hidden="1" x14ac:dyDescent="0.25">
      <c r="A207" s="16"/>
      <c r="B207" s="116" t="str">
        <f>$B$147</f>
        <v>Corn &amp; other row crops</v>
      </c>
      <c r="C207" s="152">
        <v>1.35</v>
      </c>
      <c r="D207" s="152">
        <v>1</v>
      </c>
      <c r="E207" s="288">
        <v>0.75</v>
      </c>
      <c r="F207" s="16"/>
    </row>
    <row r="208" spans="1:6" hidden="1" x14ac:dyDescent="0.25">
      <c r="A208" s="16"/>
      <c r="B208" s="116" t="str">
        <f>$B$148</f>
        <v>Row crop + successful cover crop</v>
      </c>
      <c r="C208" s="152">
        <v>0.84</v>
      </c>
      <c r="D208" s="152">
        <v>0.67</v>
      </c>
      <c r="E208" s="288">
        <v>0.55000000000000004</v>
      </c>
      <c r="F208" s="16"/>
    </row>
    <row r="209" spans="1:6" hidden="1" x14ac:dyDescent="0.25">
      <c r="A209" s="16"/>
      <c r="B209" s="116" t="str">
        <f>$B$149</f>
        <v>Small grains</v>
      </c>
      <c r="C209" s="152">
        <v>0.84</v>
      </c>
      <c r="D209" s="152">
        <v>0.67</v>
      </c>
      <c r="E209" s="288">
        <v>0.55000000000000004</v>
      </c>
      <c r="F209" s="16"/>
    </row>
    <row r="210" spans="1:6" hidden="1" x14ac:dyDescent="0.25">
      <c r="A210" s="16"/>
      <c r="B210" s="116" t="str">
        <f>$B$150</f>
        <v>Alfalfa &amp; other hay crops</v>
      </c>
      <c r="C210" s="152" t="e">
        <f>NA()</f>
        <v>#N/A</v>
      </c>
      <c r="D210" s="152" t="e">
        <f>NA()</f>
        <v>#N/A</v>
      </c>
      <c r="E210" s="288">
        <v>0.55000000000000004</v>
      </c>
      <c r="F210" s="16"/>
    </row>
    <row r="211" spans="1:6" hidden="1" x14ac:dyDescent="0.25">
      <c r="A211" s="16"/>
      <c r="B211" s="116" t="str">
        <f>$B$151</f>
        <v>Pasture</v>
      </c>
      <c r="C211" s="152" t="e">
        <f>NA()</f>
        <v>#N/A</v>
      </c>
      <c r="D211" s="152" t="e">
        <f>NA()</f>
        <v>#N/A</v>
      </c>
      <c r="E211" s="288">
        <v>0.3</v>
      </c>
      <c r="F211" s="16"/>
    </row>
    <row r="212" spans="1:6" hidden="1" x14ac:dyDescent="0.25">
      <c r="A212" s="16"/>
      <c r="B212" s="116" t="str">
        <f>$B$152</f>
        <v>Vegetable crop - clean cultivated</v>
      </c>
      <c r="C212" s="152">
        <v>1.35</v>
      </c>
      <c r="D212" s="152">
        <v>1</v>
      </c>
      <c r="E212" s="288">
        <v>0.75</v>
      </c>
      <c r="F212" s="16"/>
    </row>
    <row r="213" spans="1:6" hidden="1" x14ac:dyDescent="0.25">
      <c r="A213" s="16"/>
      <c r="B213" s="116" t="str">
        <f>$B$153</f>
        <v>Vegetable crop - mulch or living row cover</v>
      </c>
      <c r="C213" s="152">
        <v>0.84</v>
      </c>
      <c r="D213" s="152">
        <v>0.67</v>
      </c>
      <c r="E213" s="288">
        <v>0.55000000000000004</v>
      </c>
      <c r="F213" s="16"/>
    </row>
    <row r="214" spans="1:6" hidden="1" x14ac:dyDescent="0.25">
      <c r="A214" s="16"/>
      <c r="B214" s="116" t="str">
        <f>$B$154</f>
        <v>Vegetable crop - vining or high canopy</v>
      </c>
      <c r="C214" s="152">
        <v>0.84</v>
      </c>
      <c r="D214" s="152">
        <v>0.67</v>
      </c>
      <c r="E214" s="288">
        <v>0.55000000000000004</v>
      </c>
      <c r="F214" s="16"/>
    </row>
    <row r="215" spans="1:6" hidden="1" x14ac:dyDescent="0.25">
      <c r="A215" s="16"/>
      <c r="B215" s="116">
        <f>$B$155</f>
        <v>0</v>
      </c>
      <c r="C215" s="152" t="e">
        <f>NA()</f>
        <v>#N/A</v>
      </c>
      <c r="D215" s="152" t="e">
        <f>NA()</f>
        <v>#N/A</v>
      </c>
      <c r="E215" s="288">
        <v>0.15</v>
      </c>
      <c r="F215" s="16"/>
    </row>
    <row r="216" spans="1:6" hidden="1" x14ac:dyDescent="0.25">
      <c r="A216" s="16"/>
      <c r="B216" s="116"/>
      <c r="C216" s="117"/>
      <c r="D216" s="117"/>
      <c r="E216" s="290"/>
      <c r="F216" s="16"/>
    </row>
    <row r="217" spans="1:6" hidden="1" x14ac:dyDescent="0.25">
      <c r="A217" s="16"/>
      <c r="B217" s="116" t="s">
        <v>77</v>
      </c>
      <c r="C217" s="117" t="s">
        <v>68</v>
      </c>
      <c r="D217" s="117" t="s">
        <v>658</v>
      </c>
      <c r="E217" s="290" t="s">
        <v>69</v>
      </c>
      <c r="F217" s="16"/>
    </row>
    <row r="218" spans="1:6" hidden="1" x14ac:dyDescent="0.25">
      <c r="A218" s="16"/>
      <c r="B218" s="116" t="str">
        <f>$B$147</f>
        <v>Corn &amp; other row crops</v>
      </c>
      <c r="C218" s="152">
        <v>2.63</v>
      </c>
      <c r="D218" s="152">
        <v>1.96</v>
      </c>
      <c r="E218" s="288">
        <v>1.48</v>
      </c>
      <c r="F218" s="16"/>
    </row>
    <row r="219" spans="1:6" hidden="1" x14ac:dyDescent="0.25">
      <c r="A219" s="16"/>
      <c r="B219" s="116" t="str">
        <f>$B$148</f>
        <v>Row crop + successful cover crop</v>
      </c>
      <c r="C219" s="152">
        <v>1.82</v>
      </c>
      <c r="D219" s="152">
        <v>1.48</v>
      </c>
      <c r="E219" s="288">
        <v>1.23</v>
      </c>
      <c r="F219" s="16"/>
    </row>
    <row r="220" spans="1:6" hidden="1" x14ac:dyDescent="0.25">
      <c r="A220" s="16"/>
      <c r="B220" s="116" t="str">
        <f>$B$149</f>
        <v>Small grains</v>
      </c>
      <c r="C220" s="152">
        <v>1.82</v>
      </c>
      <c r="D220" s="152">
        <v>1.48</v>
      </c>
      <c r="E220" s="288">
        <v>1.23</v>
      </c>
      <c r="F220" s="16"/>
    </row>
    <row r="221" spans="1:6" hidden="1" x14ac:dyDescent="0.25">
      <c r="A221" s="16"/>
      <c r="B221" s="116" t="str">
        <f>$B$150</f>
        <v>Alfalfa &amp; other hay crops</v>
      </c>
      <c r="C221" s="152" t="e">
        <v>#N/A</v>
      </c>
      <c r="D221" s="152" t="e">
        <v>#N/A</v>
      </c>
      <c r="E221" s="288">
        <v>1.37</v>
      </c>
      <c r="F221" s="16"/>
    </row>
    <row r="222" spans="1:6" hidden="1" x14ac:dyDescent="0.25">
      <c r="A222" s="16"/>
      <c r="B222" s="116" t="str">
        <f>$B$151</f>
        <v>Pasture</v>
      </c>
      <c r="C222" s="152" t="e">
        <v>#N/A</v>
      </c>
      <c r="D222" s="152" t="e">
        <v>#N/A</v>
      </c>
      <c r="E222" s="288">
        <v>1.08</v>
      </c>
      <c r="F222" s="16"/>
    </row>
    <row r="223" spans="1:6" hidden="1" x14ac:dyDescent="0.25">
      <c r="A223" s="16"/>
      <c r="B223" s="116" t="str">
        <f>$B$152</f>
        <v>Vegetable crop - clean cultivated</v>
      </c>
      <c r="C223" s="152">
        <v>2.63</v>
      </c>
      <c r="D223" s="152">
        <v>1.96</v>
      </c>
      <c r="E223" s="288">
        <v>1.48</v>
      </c>
      <c r="F223" s="16"/>
    </row>
    <row r="224" spans="1:6" hidden="1" x14ac:dyDescent="0.25">
      <c r="A224" s="16"/>
      <c r="B224" s="116" t="str">
        <f>$B$153</f>
        <v>Vegetable crop - mulch or living row cover</v>
      </c>
      <c r="C224" s="152">
        <v>1.82</v>
      </c>
      <c r="D224" s="152">
        <v>1.48</v>
      </c>
      <c r="E224" s="288">
        <v>1.23</v>
      </c>
      <c r="F224" s="16"/>
    </row>
    <row r="225" spans="1:6" hidden="1" x14ac:dyDescent="0.25">
      <c r="A225" s="16"/>
      <c r="B225" s="116" t="str">
        <f>$B$154</f>
        <v>Vegetable crop - vining or high canopy</v>
      </c>
      <c r="C225" s="152">
        <v>1.82</v>
      </c>
      <c r="D225" s="152">
        <v>1.48</v>
      </c>
      <c r="E225" s="288">
        <v>1.23</v>
      </c>
      <c r="F225" s="16"/>
    </row>
    <row r="226" spans="1:6" hidden="1" x14ac:dyDescent="0.25">
      <c r="A226" s="16"/>
      <c r="B226" s="116">
        <f>$B$155</f>
        <v>0</v>
      </c>
      <c r="C226" s="152" t="e">
        <v>#N/A</v>
      </c>
      <c r="D226" s="152" t="e">
        <v>#N/A</v>
      </c>
      <c r="E226" s="288">
        <v>0.62</v>
      </c>
      <c r="F226" s="16"/>
    </row>
    <row r="227" spans="1:6" hidden="1" x14ac:dyDescent="0.25">
      <c r="A227" s="16"/>
      <c r="B227" s="116"/>
      <c r="C227" s="117"/>
      <c r="D227" s="117"/>
      <c r="E227" s="290"/>
      <c r="F227" s="16"/>
    </row>
    <row r="228" spans="1:6" hidden="1" x14ac:dyDescent="0.25">
      <c r="A228" s="16"/>
      <c r="B228" s="116" t="s">
        <v>78</v>
      </c>
      <c r="C228" s="117" t="str">
        <f>$B$143</f>
        <v>&lt; 5 %</v>
      </c>
      <c r="D228" s="117" t="str">
        <f>$B$144</f>
        <v>0 - 20  %</v>
      </c>
      <c r="E228" s="290" t="str">
        <f>$B$145</f>
        <v>&gt; 20 %</v>
      </c>
      <c r="F228" s="16"/>
    </row>
    <row r="229" spans="1:6" hidden="1" x14ac:dyDescent="0.25">
      <c r="A229" s="16"/>
      <c r="B229" s="116" t="str">
        <f>$B$147</f>
        <v>Corn &amp; other row crops</v>
      </c>
      <c r="C229" s="152">
        <v>3.58</v>
      </c>
      <c r="D229" s="152">
        <v>2.65</v>
      </c>
      <c r="E229" s="288">
        <v>1.98</v>
      </c>
      <c r="F229" s="16"/>
    </row>
    <row r="230" spans="1:6" hidden="1" x14ac:dyDescent="0.25">
      <c r="A230" s="16"/>
      <c r="B230" s="116" t="str">
        <f>$B$148</f>
        <v>Row crop + successful cover crop</v>
      </c>
      <c r="C230" s="152">
        <v>2.63</v>
      </c>
      <c r="D230" s="152">
        <v>2.17</v>
      </c>
      <c r="E230" s="288">
        <v>1.82</v>
      </c>
      <c r="F230" s="16"/>
    </row>
    <row r="231" spans="1:6" hidden="1" x14ac:dyDescent="0.25">
      <c r="A231" s="16"/>
      <c r="B231" s="116" t="str">
        <f>$B$149</f>
        <v>Small grains</v>
      </c>
      <c r="C231" s="152">
        <v>2.63</v>
      </c>
      <c r="D231" s="152">
        <v>2.17</v>
      </c>
      <c r="E231" s="288">
        <v>1.82</v>
      </c>
      <c r="F231" s="16"/>
    </row>
    <row r="232" spans="1:6" hidden="1" x14ac:dyDescent="0.25">
      <c r="A232" s="16"/>
      <c r="B232" s="116" t="str">
        <f>$B$150</f>
        <v>Alfalfa &amp; other hay crops</v>
      </c>
      <c r="C232" s="152" t="e">
        <f>NA()</f>
        <v>#N/A</v>
      </c>
      <c r="D232" s="152" t="e">
        <f>NA()</f>
        <v>#N/A</v>
      </c>
      <c r="E232" s="288">
        <v>1.98</v>
      </c>
      <c r="F232" s="16"/>
    </row>
    <row r="233" spans="1:6" hidden="1" x14ac:dyDescent="0.25">
      <c r="A233" s="16"/>
      <c r="B233" s="116" t="str">
        <f>$B$151</f>
        <v>Pasture</v>
      </c>
      <c r="C233" s="152" t="e">
        <f>NA()</f>
        <v>#N/A</v>
      </c>
      <c r="D233" s="152" t="e">
        <f>NA()</f>
        <v>#N/A</v>
      </c>
      <c r="E233" s="288">
        <v>1.82</v>
      </c>
      <c r="F233" s="16"/>
    </row>
    <row r="234" spans="1:6" hidden="1" x14ac:dyDescent="0.25">
      <c r="A234" s="16"/>
      <c r="B234" s="116" t="str">
        <f>$B$152</f>
        <v>Vegetable crop - clean cultivated</v>
      </c>
      <c r="C234" s="152">
        <v>3.58</v>
      </c>
      <c r="D234" s="152">
        <v>2.65</v>
      </c>
      <c r="E234" s="288">
        <v>1.98</v>
      </c>
      <c r="F234" s="16"/>
    </row>
    <row r="235" spans="1:6" hidden="1" x14ac:dyDescent="0.25">
      <c r="A235" s="16"/>
      <c r="B235" s="116" t="str">
        <f>$B$153</f>
        <v>Vegetable crop - mulch or living row cover</v>
      </c>
      <c r="C235" s="152">
        <v>2.63</v>
      </c>
      <c r="D235" s="152">
        <v>2.17</v>
      </c>
      <c r="E235" s="288">
        <v>1.82</v>
      </c>
      <c r="F235" s="16"/>
    </row>
    <row r="236" spans="1:6" hidden="1" x14ac:dyDescent="0.25">
      <c r="A236" s="16"/>
      <c r="B236" s="116" t="str">
        <f>$B$154</f>
        <v>Vegetable crop - vining or high canopy</v>
      </c>
      <c r="C236" s="152">
        <v>2.63</v>
      </c>
      <c r="D236" s="152">
        <v>2.17</v>
      </c>
      <c r="E236" s="288">
        <v>1.82</v>
      </c>
      <c r="F236" s="16"/>
    </row>
    <row r="237" spans="1:6" hidden="1" x14ac:dyDescent="0.25">
      <c r="A237" s="16"/>
      <c r="B237" s="116">
        <f>$B$155</f>
        <v>0</v>
      </c>
      <c r="C237" s="153" t="e">
        <f>NA()</f>
        <v>#N/A</v>
      </c>
      <c r="D237" s="153" t="e">
        <f>NA()</f>
        <v>#N/A</v>
      </c>
      <c r="E237" s="291">
        <v>1.1000000000000001</v>
      </c>
      <c r="F237" s="16"/>
    </row>
    <row r="238" spans="1:6" hidden="1" x14ac:dyDescent="0.25">
      <c r="A238" s="16"/>
      <c r="B238" s="16"/>
      <c r="C238" s="16"/>
      <c r="D238" s="16"/>
      <c r="E238" s="16"/>
      <c r="F238" s="16"/>
    </row>
    <row r="239" spans="1:6" hidden="1" x14ac:dyDescent="0.25">
      <c r="A239" s="16"/>
      <c r="B239" s="16"/>
      <c r="C239" s="16"/>
      <c r="D239" s="16"/>
      <c r="E239" s="16"/>
      <c r="F239" s="16"/>
    </row>
    <row r="240" spans="1:6" hidden="1" x14ac:dyDescent="0.25">
      <c r="A240" s="16"/>
      <c r="B240" s="16"/>
      <c r="C240" s="16"/>
      <c r="D240" s="16"/>
      <c r="E240" s="16"/>
      <c r="F240" s="16"/>
    </row>
    <row r="241" spans="1:6" hidden="1" x14ac:dyDescent="0.25">
      <c r="A241" s="16"/>
      <c r="B241" s="292" t="s">
        <v>768</v>
      </c>
      <c r="C241" s="292" t="s">
        <v>767</v>
      </c>
      <c r="D241" s="292" t="s">
        <v>766</v>
      </c>
      <c r="E241" s="16"/>
      <c r="F241" s="16"/>
    </row>
    <row r="242" spans="1:6" hidden="1" x14ac:dyDescent="0.25">
      <c r="A242" s="16"/>
      <c r="B242" s="16" t="s">
        <v>494</v>
      </c>
      <c r="C242" s="16">
        <v>1</v>
      </c>
      <c r="D242" s="16">
        <v>1</v>
      </c>
      <c r="E242" s="16"/>
      <c r="F242" s="16"/>
    </row>
    <row r="243" spans="1:6" hidden="1" x14ac:dyDescent="0.25">
      <c r="A243" s="16"/>
      <c r="B243" s="16" t="s">
        <v>593</v>
      </c>
      <c r="C243" s="16">
        <v>1</v>
      </c>
      <c r="D243" s="16">
        <v>0</v>
      </c>
      <c r="E243" s="16"/>
      <c r="F243" s="16"/>
    </row>
    <row r="244" spans="1:6" hidden="1" x14ac:dyDescent="0.25">
      <c r="A244" s="16"/>
      <c r="B244" s="16" t="s">
        <v>594</v>
      </c>
      <c r="C244" s="16">
        <v>1</v>
      </c>
      <c r="D244" s="16">
        <v>0.05</v>
      </c>
      <c r="E244" s="16"/>
      <c r="F244" s="16"/>
    </row>
    <row r="245" spans="1:6" hidden="1" x14ac:dyDescent="0.25">
      <c r="A245" s="16"/>
      <c r="B245" s="16" t="s">
        <v>595</v>
      </c>
      <c r="C245" s="16">
        <v>1</v>
      </c>
      <c r="D245" s="16">
        <v>0.2</v>
      </c>
      <c r="E245" s="16"/>
      <c r="F245" s="16"/>
    </row>
    <row r="246" spans="1:6" hidden="1" x14ac:dyDescent="0.25">
      <c r="A246" s="16"/>
      <c r="B246" s="16" t="s">
        <v>596</v>
      </c>
      <c r="C246" s="16">
        <v>1</v>
      </c>
      <c r="D246" s="16">
        <v>0.1</v>
      </c>
      <c r="E246" s="16"/>
      <c r="F246" s="16"/>
    </row>
    <row r="247" spans="1:6" hidden="1" x14ac:dyDescent="0.25">
      <c r="A247" s="16"/>
      <c r="B247" s="16"/>
      <c r="C247" s="16"/>
      <c r="D247" s="16"/>
      <c r="E247" s="16"/>
      <c r="F247" s="16"/>
    </row>
    <row r="248" spans="1:6" hidden="1" x14ac:dyDescent="0.25">
      <c r="A248" s="16"/>
      <c r="B248" s="16"/>
      <c r="C248" s="16"/>
      <c r="D248" s="16"/>
      <c r="E248" s="16"/>
      <c r="F248" s="16"/>
    </row>
    <row r="249" spans="1:6" hidden="1" x14ac:dyDescent="0.25">
      <c r="A249" s="16"/>
      <c r="B249" s="16"/>
      <c r="C249" s="16"/>
      <c r="D249" s="16"/>
      <c r="E249" s="16"/>
      <c r="F249" s="16"/>
    </row>
    <row r="250" spans="1:6" hidden="1" x14ac:dyDescent="0.25">
      <c r="A250" s="16"/>
      <c r="B250" s="16" t="s">
        <v>597</v>
      </c>
      <c r="C250" s="16"/>
      <c r="D250" s="16"/>
      <c r="E250" s="16"/>
      <c r="F250" s="16"/>
    </row>
    <row r="251" spans="1:6" hidden="1" x14ac:dyDescent="0.25">
      <c r="A251" s="16"/>
      <c r="B251" s="16" t="s">
        <v>488</v>
      </c>
      <c r="C251" s="16">
        <v>1</v>
      </c>
      <c r="D251" s="16"/>
      <c r="E251" s="16"/>
      <c r="F251" s="16"/>
    </row>
    <row r="252" spans="1:6" hidden="1" x14ac:dyDescent="0.25">
      <c r="A252" s="16"/>
      <c r="B252" s="16" t="s">
        <v>598</v>
      </c>
      <c r="C252" s="16">
        <v>1</v>
      </c>
      <c r="D252" s="16"/>
      <c r="E252" s="16"/>
      <c r="F252" s="16"/>
    </row>
    <row r="253" spans="1:6" hidden="1" x14ac:dyDescent="0.25">
      <c r="A253" s="16"/>
      <c r="B253" s="215" t="s">
        <v>661</v>
      </c>
      <c r="C253" s="16">
        <v>1</v>
      </c>
      <c r="D253" s="16"/>
      <c r="E253" s="281"/>
      <c r="F253" s="16"/>
    </row>
    <row r="254" spans="1:6" hidden="1" x14ac:dyDescent="0.25">
      <c r="A254" s="16"/>
      <c r="B254" s="215" t="s">
        <v>662</v>
      </c>
      <c r="C254" s="16">
        <v>1</v>
      </c>
      <c r="D254" s="16"/>
      <c r="E254" s="16"/>
      <c r="F254" s="16"/>
    </row>
    <row r="255" spans="1:6" hidden="1" x14ac:dyDescent="0.25">
      <c r="A255" s="16"/>
      <c r="B255" s="215" t="s">
        <v>663</v>
      </c>
      <c r="C255" s="16">
        <v>1</v>
      </c>
      <c r="D255" s="16"/>
      <c r="E255" s="16"/>
      <c r="F255" s="16"/>
    </row>
    <row r="256" spans="1:6" hidden="1" x14ac:dyDescent="0.25">
      <c r="A256" s="16"/>
      <c r="B256" s="281" t="s">
        <v>786</v>
      </c>
      <c r="C256" s="16">
        <v>0.4</v>
      </c>
      <c r="D256" s="16"/>
      <c r="E256" s="16"/>
      <c r="F256" s="16"/>
    </row>
    <row r="257" spans="1:11" hidden="1" x14ac:dyDescent="0.25">
      <c r="A257" s="16"/>
      <c r="B257" s="281" t="s">
        <v>787</v>
      </c>
      <c r="C257" s="16">
        <v>1</v>
      </c>
      <c r="D257" s="16"/>
      <c r="E257" s="16"/>
      <c r="F257" s="16"/>
    </row>
    <row r="258" spans="1:11" hidden="1" x14ac:dyDescent="0.25">
      <c r="A258" s="16"/>
      <c r="B258" s="281" t="s">
        <v>788</v>
      </c>
      <c r="C258" s="16">
        <v>1</v>
      </c>
      <c r="D258" s="16"/>
      <c r="E258" s="16"/>
      <c r="F258" s="16"/>
    </row>
    <row r="259" spans="1:11" ht="13.8" hidden="1" thickBot="1" x14ac:dyDescent="0.3">
      <c r="A259" s="16"/>
      <c r="B259" s="16"/>
      <c r="C259" s="16"/>
      <c r="D259" s="16"/>
      <c r="E259" s="16"/>
      <c r="F259" s="16"/>
    </row>
    <row r="260" spans="1:11" ht="15" hidden="1" thickBot="1" x14ac:dyDescent="0.35">
      <c r="A260" s="16"/>
      <c r="B260" s="154" t="s">
        <v>684</v>
      </c>
      <c r="C260" s="155" t="s">
        <v>54</v>
      </c>
      <c r="D260" s="155"/>
      <c r="E260" s="156"/>
      <c r="F260" s="16"/>
      <c r="G260" s="244" t="s">
        <v>701</v>
      </c>
    </row>
    <row r="261" spans="1:11" hidden="1" x14ac:dyDescent="0.25">
      <c r="A261" s="16"/>
      <c r="B261" s="157" t="s">
        <v>599</v>
      </c>
      <c r="C261" s="117"/>
      <c r="D261" s="117"/>
      <c r="E261" s="158"/>
      <c r="F261" s="16"/>
      <c r="G261" s="154" t="s">
        <v>53</v>
      </c>
      <c r="H261" s="155" t="s">
        <v>54</v>
      </c>
      <c r="I261" s="155"/>
      <c r="J261" s="156"/>
    </row>
    <row r="262" spans="1:11" hidden="1" x14ac:dyDescent="0.25">
      <c r="A262" s="16"/>
      <c r="B262" s="157" t="s">
        <v>55</v>
      </c>
      <c r="C262" s="130" t="s">
        <v>56</v>
      </c>
      <c r="D262" s="130" t="s">
        <v>57</v>
      </c>
      <c r="E262" s="159" t="s">
        <v>58</v>
      </c>
      <c r="F262" s="16"/>
      <c r="G262" s="157" t="s">
        <v>599</v>
      </c>
      <c r="H262" s="117"/>
      <c r="I262" s="117"/>
      <c r="J262" s="158"/>
    </row>
    <row r="263" spans="1:11" hidden="1" x14ac:dyDescent="0.25">
      <c r="A263" s="16"/>
      <c r="B263" s="160" t="s">
        <v>59</v>
      </c>
      <c r="C263" s="245">
        <v>2.3802119823013959</v>
      </c>
      <c r="D263" s="245">
        <v>1.8225973943910665</v>
      </c>
      <c r="E263" s="246">
        <v>1.8853343354217986</v>
      </c>
      <c r="F263" s="16"/>
      <c r="G263" s="157" t="s">
        <v>55</v>
      </c>
      <c r="H263" s="130" t="s">
        <v>56</v>
      </c>
      <c r="I263" s="130" t="s">
        <v>57</v>
      </c>
      <c r="J263" s="159" t="s">
        <v>58</v>
      </c>
    </row>
    <row r="264" spans="1:11" hidden="1" x14ac:dyDescent="0.25">
      <c r="A264" s="16"/>
      <c r="B264" s="160" t="s">
        <v>60</v>
      </c>
      <c r="C264" s="245">
        <v>1.6918129168101863</v>
      </c>
      <c r="D264" s="245">
        <v>2.1605165165979754</v>
      </c>
      <c r="E264" s="246">
        <v>2.3816503235174631</v>
      </c>
      <c r="F264" s="16"/>
      <c r="G264" s="160" t="s">
        <v>59</v>
      </c>
      <c r="H264" s="130">
        <v>1.2</v>
      </c>
      <c r="I264" s="130">
        <v>1.5</v>
      </c>
      <c r="J264" s="159">
        <v>2.4</v>
      </c>
    </row>
    <row r="265" spans="1:11" hidden="1" x14ac:dyDescent="0.25">
      <c r="A265" s="16"/>
      <c r="B265" s="160" t="s">
        <v>61</v>
      </c>
      <c r="C265" s="245">
        <v>1.7210807720464023</v>
      </c>
      <c r="D265" s="245">
        <v>1.6269232628641781</v>
      </c>
      <c r="E265" s="246">
        <v>2.2757291487287055</v>
      </c>
      <c r="F265" s="16"/>
      <c r="G265" s="160" t="s">
        <v>60</v>
      </c>
      <c r="H265" s="130">
        <v>2</v>
      </c>
      <c r="I265" s="130">
        <v>2</v>
      </c>
      <c r="J265" s="159">
        <v>2.4</v>
      </c>
    </row>
    <row r="266" spans="1:11" hidden="1" x14ac:dyDescent="0.25">
      <c r="A266" s="16"/>
      <c r="B266" s="160" t="s">
        <v>62</v>
      </c>
      <c r="C266" s="245">
        <v>1.6491654780897036</v>
      </c>
      <c r="D266" s="245">
        <v>1.8461777317502459</v>
      </c>
      <c r="E266" s="246">
        <v>1.5789890877038815</v>
      </c>
      <c r="F266" s="16"/>
      <c r="G266" s="160" t="s">
        <v>61</v>
      </c>
      <c r="H266" s="130">
        <v>1.1000000000000001</v>
      </c>
      <c r="I266" s="130">
        <v>1.4</v>
      </c>
      <c r="J266" s="159">
        <v>2</v>
      </c>
      <c r="K266" t="s">
        <v>681</v>
      </c>
    </row>
    <row r="267" spans="1:11" hidden="1" x14ac:dyDescent="0.25">
      <c r="A267" s="16"/>
      <c r="B267" s="160" t="s">
        <v>63</v>
      </c>
      <c r="C267" s="245">
        <v>1.4749328902890084</v>
      </c>
      <c r="D267" s="245">
        <v>1.4450121040236144</v>
      </c>
      <c r="E267" s="246">
        <v>2.6161049837938899</v>
      </c>
      <c r="F267" s="16"/>
      <c r="G267" s="160" t="s">
        <v>62</v>
      </c>
      <c r="H267" s="130">
        <v>1.1000000000000001</v>
      </c>
      <c r="I267" s="130">
        <v>1.2</v>
      </c>
      <c r="J267" s="159">
        <v>1.2</v>
      </c>
    </row>
    <row r="268" spans="1:11" hidden="1" x14ac:dyDescent="0.25">
      <c r="A268" s="16"/>
      <c r="B268" s="160" t="s">
        <v>600</v>
      </c>
      <c r="C268" s="245">
        <v>2.3802119823013959</v>
      </c>
      <c r="D268" s="245">
        <v>2.1605165165979754</v>
      </c>
      <c r="E268" s="246">
        <v>2.6161049837938899</v>
      </c>
      <c r="F268" s="16"/>
      <c r="G268" s="160" t="s">
        <v>63</v>
      </c>
      <c r="H268" s="130">
        <v>1</v>
      </c>
      <c r="I268" s="130">
        <v>1.1000000000000001</v>
      </c>
      <c r="J268" s="159">
        <v>1.4</v>
      </c>
    </row>
    <row r="269" spans="1:11" hidden="1" x14ac:dyDescent="0.25">
      <c r="A269" s="16"/>
      <c r="B269" s="160" t="s">
        <v>601</v>
      </c>
      <c r="C269" s="245">
        <v>1.4749328902890084</v>
      </c>
      <c r="D269" s="245">
        <v>1.4450121040236144</v>
      </c>
      <c r="E269" s="246">
        <v>1.5789890877038815</v>
      </c>
      <c r="F269" s="16"/>
      <c r="G269" s="160" t="s">
        <v>600</v>
      </c>
      <c r="H269" s="130">
        <v>2</v>
      </c>
      <c r="I269" s="130">
        <v>2</v>
      </c>
      <c r="J269" s="159">
        <v>2.4</v>
      </c>
    </row>
    <row r="270" spans="1:11" hidden="1" x14ac:dyDescent="0.25">
      <c r="A270" s="16"/>
      <c r="B270" s="160" t="s">
        <v>602</v>
      </c>
      <c r="C270" s="130">
        <v>4</v>
      </c>
      <c r="D270" s="130"/>
      <c r="E270" s="159"/>
      <c r="F270" s="16"/>
      <c r="G270" s="160" t="s">
        <v>601</v>
      </c>
      <c r="H270" s="130">
        <v>1</v>
      </c>
      <c r="I270" s="130">
        <v>1.1000000000000001</v>
      </c>
      <c r="J270" s="159">
        <v>1.2</v>
      </c>
    </row>
    <row r="271" spans="1:11" hidden="1" x14ac:dyDescent="0.25">
      <c r="A271" s="16"/>
      <c r="B271" s="160" t="s">
        <v>603</v>
      </c>
      <c r="C271" s="117"/>
      <c r="D271" s="117"/>
      <c r="E271" s="158"/>
      <c r="F271" s="16"/>
      <c r="G271" s="160" t="s">
        <v>602</v>
      </c>
      <c r="H271" s="130">
        <v>4</v>
      </c>
      <c r="I271" s="130"/>
      <c r="J271" s="159"/>
    </row>
    <row r="272" spans="1:11" hidden="1" x14ac:dyDescent="0.25">
      <c r="A272" s="16"/>
      <c r="B272" s="157" t="s">
        <v>55</v>
      </c>
      <c r="C272" s="130" t="s">
        <v>56</v>
      </c>
      <c r="D272" s="130" t="s">
        <v>57</v>
      </c>
      <c r="E272" s="159" t="s">
        <v>58</v>
      </c>
      <c r="F272" s="16"/>
      <c r="G272" s="160" t="s">
        <v>603</v>
      </c>
      <c r="H272" s="117"/>
      <c r="I272" s="117"/>
      <c r="J272" s="158"/>
    </row>
    <row r="273" spans="1:11" hidden="1" x14ac:dyDescent="0.25">
      <c r="A273" s="16"/>
      <c r="B273" s="160" t="s">
        <v>59</v>
      </c>
      <c r="C273" s="161">
        <f t="shared" ref="C273:E277" si="320">C$269+(C263-C$269)/$C$270</f>
        <v>1.7012526632921052</v>
      </c>
      <c r="D273" s="161">
        <f t="shared" si="320"/>
        <v>1.5394084266154775</v>
      </c>
      <c r="E273" s="162">
        <f t="shared" si="320"/>
        <v>1.6555753996333609</v>
      </c>
      <c r="F273" s="16"/>
      <c r="G273" s="157" t="s">
        <v>55</v>
      </c>
      <c r="H273" s="130" t="s">
        <v>56</v>
      </c>
      <c r="I273" s="130" t="s">
        <v>57</v>
      </c>
      <c r="J273" s="159" t="s">
        <v>58</v>
      </c>
    </row>
    <row r="274" spans="1:11" hidden="1" x14ac:dyDescent="0.25">
      <c r="A274" s="16"/>
      <c r="B274" s="160" t="s">
        <v>60</v>
      </c>
      <c r="C274" s="161">
        <f t="shared" si="320"/>
        <v>1.5291528969193029</v>
      </c>
      <c r="D274" s="161">
        <f t="shared" si="320"/>
        <v>1.6238882071672047</v>
      </c>
      <c r="E274" s="162">
        <f t="shared" si="320"/>
        <v>1.7796543966572769</v>
      </c>
      <c r="F274" s="17"/>
      <c r="G274" s="160" t="s">
        <v>59</v>
      </c>
      <c r="H274" s="161">
        <v>1.05</v>
      </c>
      <c r="I274" s="161">
        <v>1.2000000000000002</v>
      </c>
      <c r="J274" s="162">
        <v>1.5</v>
      </c>
    </row>
    <row r="275" spans="1:11" hidden="1" x14ac:dyDescent="0.25">
      <c r="A275" s="16"/>
      <c r="B275" s="160" t="s">
        <v>61</v>
      </c>
      <c r="C275" s="161">
        <f t="shared" si="320"/>
        <v>1.5364698607283569</v>
      </c>
      <c r="D275" s="161">
        <f t="shared" si="320"/>
        <v>1.4904898937337552</v>
      </c>
      <c r="E275" s="162">
        <f t="shared" si="320"/>
        <v>1.7531741029600876</v>
      </c>
      <c r="F275" s="17"/>
      <c r="G275" s="160" t="s">
        <v>60</v>
      </c>
      <c r="H275" s="161">
        <v>1.25</v>
      </c>
      <c r="I275" s="161">
        <v>1.3250000000000002</v>
      </c>
      <c r="J275" s="162">
        <v>1.5</v>
      </c>
      <c r="K275" t="s">
        <v>682</v>
      </c>
    </row>
    <row r="276" spans="1:11" hidden="1" x14ac:dyDescent="0.25">
      <c r="A276" s="16"/>
      <c r="B276" s="160" t="s">
        <v>62</v>
      </c>
      <c r="C276" s="161">
        <f t="shared" si="320"/>
        <v>1.5184910372391822</v>
      </c>
      <c r="D276" s="161">
        <f t="shared" si="320"/>
        <v>1.5453035109552722</v>
      </c>
      <c r="E276" s="162">
        <f t="shared" si="320"/>
        <v>1.5789890877038815</v>
      </c>
      <c r="F276" s="17"/>
      <c r="G276" s="160" t="s">
        <v>61</v>
      </c>
      <c r="H276" s="161">
        <v>1.0249999999999999</v>
      </c>
      <c r="I276" s="161">
        <v>1.175</v>
      </c>
      <c r="J276" s="162">
        <v>1.4</v>
      </c>
    </row>
    <row r="277" spans="1:11" ht="13.8" hidden="1" thickBot="1" x14ac:dyDescent="0.3">
      <c r="A277" s="16"/>
      <c r="B277" s="163" t="s">
        <v>63</v>
      </c>
      <c r="C277" s="164">
        <f t="shared" si="320"/>
        <v>1.4749328902890084</v>
      </c>
      <c r="D277" s="164">
        <f t="shared" si="320"/>
        <v>1.4450121040236144</v>
      </c>
      <c r="E277" s="165">
        <f t="shared" si="320"/>
        <v>1.8382680617263836</v>
      </c>
      <c r="F277" s="17"/>
      <c r="G277" s="160" t="s">
        <v>62</v>
      </c>
      <c r="H277" s="161">
        <v>1.0249999999999999</v>
      </c>
      <c r="I277" s="161">
        <v>1.125</v>
      </c>
      <c r="J277" s="162">
        <v>1.2</v>
      </c>
    </row>
    <row r="278" spans="1:11" ht="13.8" hidden="1" thickBot="1" x14ac:dyDescent="0.3">
      <c r="A278" s="16"/>
      <c r="B278" s="117"/>
      <c r="C278" s="130"/>
      <c r="D278" s="130"/>
      <c r="E278" s="130"/>
      <c r="F278" s="17"/>
      <c r="G278" s="163" t="s">
        <v>63</v>
      </c>
      <c r="H278" s="164">
        <v>1</v>
      </c>
      <c r="I278" s="164">
        <v>1.1000000000000001</v>
      </c>
      <c r="J278" s="165">
        <v>1.25</v>
      </c>
    </row>
    <row r="279" spans="1:11" ht="13.8" hidden="1" thickBot="1" x14ac:dyDescent="0.3">
      <c r="A279" s="16"/>
      <c r="B279" s="16"/>
      <c r="C279" s="17"/>
      <c r="D279" s="17"/>
      <c r="E279" s="17"/>
      <c r="F279" s="17"/>
    </row>
    <row r="280" spans="1:11" hidden="1" x14ac:dyDescent="0.25">
      <c r="A280" s="16"/>
      <c r="B280" s="154" t="s">
        <v>64</v>
      </c>
      <c r="C280" s="166" t="s">
        <v>54</v>
      </c>
      <c r="D280" s="166"/>
      <c r="E280" s="167"/>
      <c r="F280" s="17"/>
    </row>
    <row r="281" spans="1:11" hidden="1" x14ac:dyDescent="0.25">
      <c r="A281" s="16"/>
      <c r="B281" s="157" t="s">
        <v>599</v>
      </c>
      <c r="C281" s="130"/>
      <c r="D281" s="130"/>
      <c r="E281" s="159"/>
      <c r="F281" s="17"/>
    </row>
    <row r="282" spans="1:11" hidden="1" x14ac:dyDescent="0.25">
      <c r="A282" s="16"/>
      <c r="B282" s="157" t="s">
        <v>55</v>
      </c>
      <c r="C282" s="130" t="str">
        <f>C$272</f>
        <v>&lt; 600 </v>
      </c>
      <c r="D282" s="130" t="str">
        <f>D$272</f>
        <v>600 - 1000 </v>
      </c>
      <c r="E282" s="159" t="str">
        <f>E$272</f>
        <v>&gt; 1000 </v>
      </c>
      <c r="F282" s="17"/>
    </row>
    <row r="283" spans="1:11" hidden="1" x14ac:dyDescent="0.25">
      <c r="A283" s="16"/>
      <c r="B283" s="160" t="str">
        <f>B$273</f>
        <v>SW (Bennington, Rutland)</v>
      </c>
      <c r="C283" s="130">
        <v>1.5</v>
      </c>
      <c r="D283" s="130">
        <v>2</v>
      </c>
      <c r="E283" s="159">
        <v>4</v>
      </c>
      <c r="F283" s="17"/>
    </row>
    <row r="284" spans="1:11" hidden="1" x14ac:dyDescent="0.25">
      <c r="A284" s="16"/>
      <c r="B284" s="160" t="str">
        <f>B$274</f>
        <v>SE (Windham, Windsor)</v>
      </c>
      <c r="C284" s="130">
        <v>3</v>
      </c>
      <c r="D284" s="130">
        <v>4</v>
      </c>
      <c r="E284" s="159">
        <v>5</v>
      </c>
      <c r="F284" s="17"/>
    </row>
    <row r="285" spans="1:11" hidden="1" x14ac:dyDescent="0.25">
      <c r="A285" s="16"/>
      <c r="B285" s="160" t="str">
        <f>B$275</f>
        <v>NW (Addison, Chittenden, Franklin, Grand Isle)</v>
      </c>
      <c r="C285" s="130">
        <v>2</v>
      </c>
      <c r="D285" s="130">
        <v>3</v>
      </c>
      <c r="E285" s="159">
        <v>4</v>
      </c>
      <c r="F285" s="16"/>
    </row>
    <row r="286" spans="1:11" hidden="1" x14ac:dyDescent="0.25">
      <c r="A286" s="16"/>
      <c r="B286" s="160" t="str">
        <f>B$276</f>
        <v>NCent (Washington, Lamoille)</v>
      </c>
      <c r="C286" s="130">
        <v>2.5</v>
      </c>
      <c r="D286" s="130">
        <v>3.5</v>
      </c>
      <c r="E286" s="159">
        <v>3.5</v>
      </c>
      <c r="F286" s="16"/>
    </row>
    <row r="287" spans="1:11" hidden="1" x14ac:dyDescent="0.25">
      <c r="A287" s="16"/>
      <c r="B287" s="160" t="str">
        <f>B$277</f>
        <v>NE (Orange, Orleans, Essex, Caledonia)</v>
      </c>
      <c r="C287" s="130">
        <v>3</v>
      </c>
      <c r="D287" s="130">
        <v>4.5</v>
      </c>
      <c r="E287" s="159">
        <v>6</v>
      </c>
      <c r="F287" s="16"/>
    </row>
    <row r="288" spans="1:11" hidden="1" x14ac:dyDescent="0.25">
      <c r="A288" s="16"/>
      <c r="B288" s="160" t="s">
        <v>600</v>
      </c>
      <c r="C288" s="130">
        <f>MAX(C283:C287)</f>
        <v>3</v>
      </c>
      <c r="D288" s="130">
        <f>MAX(D283:D287)</f>
        <v>4.5</v>
      </c>
      <c r="E288" s="159">
        <f>MAX(E283:E287)</f>
        <v>6</v>
      </c>
      <c r="F288" s="16"/>
    </row>
    <row r="289" spans="1:16" hidden="1" x14ac:dyDescent="0.25">
      <c r="A289" s="16"/>
      <c r="B289" s="160" t="s">
        <v>601</v>
      </c>
      <c r="C289" s="130">
        <f>MIN(C283:C287)</f>
        <v>1.5</v>
      </c>
      <c r="D289" s="130">
        <f>MIN(D283:D287)</f>
        <v>2</v>
      </c>
      <c r="E289" s="159">
        <f>MIN(E283:E287)</f>
        <v>3.5</v>
      </c>
      <c r="F289" s="16"/>
    </row>
    <row r="290" spans="1:16" hidden="1" x14ac:dyDescent="0.25">
      <c r="A290" s="16"/>
      <c r="B290" s="160" t="s">
        <v>602</v>
      </c>
      <c r="C290" s="130">
        <f>C270</f>
        <v>4</v>
      </c>
      <c r="D290" s="130"/>
      <c r="E290" s="159"/>
      <c r="F290" s="16"/>
    </row>
    <row r="291" spans="1:16" hidden="1" x14ac:dyDescent="0.25">
      <c r="A291" s="16"/>
      <c r="B291" s="160" t="s">
        <v>603</v>
      </c>
      <c r="C291" s="24"/>
      <c r="D291" s="24"/>
      <c r="E291" s="168"/>
      <c r="F291" s="16"/>
    </row>
    <row r="292" spans="1:16" hidden="1" x14ac:dyDescent="0.25">
      <c r="A292" s="16"/>
      <c r="B292" s="157" t="s">
        <v>55</v>
      </c>
      <c r="C292" s="130" t="str">
        <f>C$272</f>
        <v>&lt; 600 </v>
      </c>
      <c r="D292" s="130" t="str">
        <f>D$272</f>
        <v>600 - 1000 </v>
      </c>
      <c r="E292" s="159" t="str">
        <f>E$272</f>
        <v>&gt; 1000 </v>
      </c>
      <c r="F292" s="16"/>
    </row>
    <row r="293" spans="1:16" hidden="1" x14ac:dyDescent="0.25">
      <c r="A293" s="16"/>
      <c r="B293" s="160" t="str">
        <f>B$273</f>
        <v>SW (Bennington, Rutland)</v>
      </c>
      <c r="C293" s="161">
        <f t="shared" ref="C293:E297" si="321">C$289+(C283-C$289)/$C$290</f>
        <v>1.5</v>
      </c>
      <c r="D293" s="161">
        <f t="shared" si="321"/>
        <v>2</v>
      </c>
      <c r="E293" s="162">
        <f t="shared" si="321"/>
        <v>3.625</v>
      </c>
      <c r="F293" s="16"/>
      <c r="N293">
        <v>1.05</v>
      </c>
      <c r="O293">
        <v>1.2000000000000002</v>
      </c>
      <c r="P293">
        <v>1.5</v>
      </c>
    </row>
    <row r="294" spans="1:16" hidden="1" x14ac:dyDescent="0.25">
      <c r="A294" s="16"/>
      <c r="B294" s="160" t="str">
        <f>B$274</f>
        <v>SE (Windham, Windsor)</v>
      </c>
      <c r="C294" s="161">
        <f t="shared" si="321"/>
        <v>1.875</v>
      </c>
      <c r="D294" s="161">
        <f t="shared" si="321"/>
        <v>2.5</v>
      </c>
      <c r="E294" s="162">
        <f t="shared" si="321"/>
        <v>3.875</v>
      </c>
      <c r="F294" s="16"/>
      <c r="N294">
        <v>1.25</v>
      </c>
      <c r="O294">
        <v>1.3250000000000002</v>
      </c>
      <c r="P294">
        <v>1.5</v>
      </c>
    </row>
    <row r="295" spans="1:16" hidden="1" x14ac:dyDescent="0.25">
      <c r="A295" s="16"/>
      <c r="B295" s="160" t="str">
        <f>B$275</f>
        <v>NW (Addison, Chittenden, Franklin, Grand Isle)</v>
      </c>
      <c r="C295" s="161">
        <f t="shared" si="321"/>
        <v>1.625</v>
      </c>
      <c r="D295" s="161">
        <f t="shared" si="321"/>
        <v>2.25</v>
      </c>
      <c r="E295" s="162">
        <f t="shared" si="321"/>
        <v>3.625</v>
      </c>
      <c r="F295" s="16"/>
      <c r="N295">
        <v>1.0249999999999999</v>
      </c>
      <c r="O295">
        <v>1.175</v>
      </c>
      <c r="P295">
        <v>1.4</v>
      </c>
    </row>
    <row r="296" spans="1:16" hidden="1" x14ac:dyDescent="0.25">
      <c r="A296" s="16"/>
      <c r="B296" s="160" t="str">
        <f>B$276</f>
        <v>NCent (Washington, Lamoille)</v>
      </c>
      <c r="C296" s="161">
        <f t="shared" si="321"/>
        <v>1.75</v>
      </c>
      <c r="D296" s="161">
        <f t="shared" si="321"/>
        <v>2.375</v>
      </c>
      <c r="E296" s="162">
        <f t="shared" si="321"/>
        <v>3.5</v>
      </c>
      <c r="F296" s="16"/>
      <c r="N296">
        <v>1.0249999999999999</v>
      </c>
      <c r="O296">
        <v>1.125</v>
      </c>
      <c r="P296">
        <v>1.2</v>
      </c>
    </row>
    <row r="297" spans="1:16" ht="13.8" hidden="1" thickBot="1" x14ac:dyDescent="0.3">
      <c r="A297" s="16"/>
      <c r="B297" s="163" t="str">
        <f>B$277</f>
        <v>NE (Orange, Orleans, Essex, Caledonia)</v>
      </c>
      <c r="C297" s="164">
        <f t="shared" si="321"/>
        <v>1.875</v>
      </c>
      <c r="D297" s="164">
        <f t="shared" si="321"/>
        <v>2.625</v>
      </c>
      <c r="E297" s="165">
        <f t="shared" si="321"/>
        <v>4.125</v>
      </c>
      <c r="F297" s="16"/>
      <c r="N297">
        <v>1</v>
      </c>
      <c r="O297">
        <v>1.1000000000000001</v>
      </c>
      <c r="P297">
        <v>1.25</v>
      </c>
    </row>
    <row r="298" spans="1:16" hidden="1" x14ac:dyDescent="0.25">
      <c r="A298" s="16"/>
      <c r="B298" s="16"/>
      <c r="C298" s="17"/>
      <c r="D298" s="16"/>
      <c r="E298" s="16"/>
      <c r="F298" s="16"/>
    </row>
    <row r="299" spans="1:16" hidden="1" x14ac:dyDescent="0.25">
      <c r="A299" s="16"/>
      <c r="B299" s="16" t="s">
        <v>604</v>
      </c>
      <c r="C299" s="17">
        <v>2</v>
      </c>
      <c r="D299" s="16"/>
      <c r="E299" s="16"/>
      <c r="F299" s="16"/>
    </row>
    <row r="300" spans="1:16" ht="13.8" hidden="1" thickBot="1" x14ac:dyDescent="0.3">
      <c r="A300" s="16"/>
      <c r="B300" s="16"/>
      <c r="C300" s="16"/>
      <c r="D300" s="16"/>
      <c r="E300" s="16"/>
      <c r="F300" s="16"/>
    </row>
    <row r="301" spans="1:16" ht="13.8" hidden="1" thickTop="1" x14ac:dyDescent="0.25">
      <c r="A301" s="16"/>
      <c r="B301" s="18" t="s">
        <v>91</v>
      </c>
      <c r="C301" s="18" t="s">
        <v>605</v>
      </c>
      <c r="D301" s="169" t="s">
        <v>606</v>
      </c>
      <c r="E301" s="18" t="s">
        <v>607</v>
      </c>
      <c r="F301" s="16"/>
    </row>
    <row r="302" spans="1:16" hidden="1" x14ac:dyDescent="0.25">
      <c r="A302" s="16"/>
      <c r="B302" s="16" t="s">
        <v>98</v>
      </c>
      <c r="C302" s="170" t="s">
        <v>99</v>
      </c>
      <c r="D302" s="128">
        <v>1.9803166822284473</v>
      </c>
      <c r="E302" s="16">
        <v>1.18</v>
      </c>
      <c r="F302" s="16"/>
    </row>
    <row r="303" spans="1:16" hidden="1" x14ac:dyDescent="0.25">
      <c r="A303" s="16"/>
      <c r="B303" s="16" t="s">
        <v>100</v>
      </c>
      <c r="C303" s="170" t="s">
        <v>101</v>
      </c>
      <c r="D303" s="128">
        <v>2.2323569872393403</v>
      </c>
      <c r="E303" s="16">
        <v>1.73</v>
      </c>
      <c r="F303" s="16"/>
    </row>
    <row r="304" spans="1:16" hidden="1" x14ac:dyDescent="0.25">
      <c r="A304" s="16"/>
      <c r="B304" s="16" t="s">
        <v>102</v>
      </c>
      <c r="C304" s="170" t="s">
        <v>103</v>
      </c>
      <c r="D304" s="128">
        <v>4.5727312480547777</v>
      </c>
      <c r="E304" s="16">
        <v>2.39</v>
      </c>
      <c r="F304" s="16"/>
    </row>
    <row r="305" spans="1:6" hidden="1" x14ac:dyDescent="0.25">
      <c r="A305" s="16"/>
      <c r="B305" s="16" t="s">
        <v>104</v>
      </c>
      <c r="C305" s="170" t="s">
        <v>105</v>
      </c>
      <c r="D305" s="128">
        <v>5.2208348895113605</v>
      </c>
      <c r="E305" s="16">
        <v>1.1299999999999999</v>
      </c>
      <c r="F305" s="16"/>
    </row>
    <row r="306" spans="1:6" hidden="1" x14ac:dyDescent="0.25">
      <c r="A306" s="16"/>
      <c r="B306" s="16" t="s">
        <v>106</v>
      </c>
      <c r="C306" s="170" t="s">
        <v>107</v>
      </c>
      <c r="D306" s="128">
        <v>3.0244836601307195</v>
      </c>
      <c r="E306" s="16">
        <v>1.03</v>
      </c>
      <c r="F306" s="16"/>
    </row>
    <row r="307" spans="1:6" hidden="1" x14ac:dyDescent="0.25">
      <c r="A307" s="16"/>
      <c r="B307" s="16" t="s">
        <v>108</v>
      </c>
      <c r="C307" s="170" t="s">
        <v>109</v>
      </c>
      <c r="D307" s="128">
        <v>1.8182907718643013</v>
      </c>
      <c r="E307" s="16">
        <v>0.92</v>
      </c>
      <c r="F307" s="16"/>
    </row>
    <row r="308" spans="1:6" hidden="1" x14ac:dyDescent="0.25">
      <c r="A308" s="16"/>
      <c r="B308" s="16" t="s">
        <v>110</v>
      </c>
      <c r="C308" s="170" t="s">
        <v>111</v>
      </c>
      <c r="D308" s="128">
        <v>1.8722994086523501</v>
      </c>
      <c r="E308" s="16">
        <v>1.08</v>
      </c>
      <c r="F308" s="16"/>
    </row>
    <row r="309" spans="1:6" hidden="1" x14ac:dyDescent="0.25">
      <c r="A309" s="16"/>
      <c r="B309" s="16" t="s">
        <v>112</v>
      </c>
      <c r="C309" s="170" t="s">
        <v>113</v>
      </c>
      <c r="D309" s="128">
        <v>14.708352085278557</v>
      </c>
      <c r="E309" s="16">
        <v>3.07</v>
      </c>
      <c r="F309" s="16"/>
    </row>
    <row r="310" spans="1:6" hidden="1" x14ac:dyDescent="0.25">
      <c r="A310" s="16"/>
      <c r="B310" s="16" t="s">
        <v>114</v>
      </c>
      <c r="C310" s="170" t="s">
        <v>115</v>
      </c>
      <c r="D310" s="128">
        <v>3.6185786647992537</v>
      </c>
      <c r="E310" s="16">
        <v>1</v>
      </c>
      <c r="F310" s="16"/>
    </row>
    <row r="311" spans="1:6" hidden="1" x14ac:dyDescent="0.25">
      <c r="A311" s="16"/>
      <c r="B311" s="16" t="s">
        <v>116</v>
      </c>
      <c r="C311" s="170" t="s">
        <v>117</v>
      </c>
      <c r="D311" s="128">
        <v>4.1406621537503892</v>
      </c>
      <c r="E311" s="16">
        <v>1.02</v>
      </c>
      <c r="F311" s="16"/>
    </row>
    <row r="312" spans="1:6" hidden="1" x14ac:dyDescent="0.25">
      <c r="A312" s="16"/>
      <c r="B312" s="16" t="s">
        <v>118</v>
      </c>
      <c r="C312" s="170" t="s">
        <v>119</v>
      </c>
      <c r="D312" s="128">
        <v>1.5482475879240587</v>
      </c>
      <c r="E312" s="16">
        <v>1.33</v>
      </c>
      <c r="F312" s="16"/>
    </row>
    <row r="313" spans="1:6" hidden="1" x14ac:dyDescent="0.25">
      <c r="A313" s="16"/>
      <c r="B313" s="16" t="s">
        <v>120</v>
      </c>
      <c r="C313" s="170" t="s">
        <v>121</v>
      </c>
      <c r="D313" s="128">
        <v>3.6005757858699039</v>
      </c>
      <c r="E313" s="16">
        <v>1.32</v>
      </c>
      <c r="F313" s="16"/>
    </row>
    <row r="314" spans="1:6" hidden="1" x14ac:dyDescent="0.25">
      <c r="A314" s="16"/>
      <c r="B314" s="16" t="s">
        <v>122</v>
      </c>
      <c r="C314" s="170" t="s">
        <v>123</v>
      </c>
      <c r="D314" s="128">
        <v>3.2405182072829133</v>
      </c>
      <c r="E314" s="16">
        <v>1.1200000000000001</v>
      </c>
      <c r="F314" s="16"/>
    </row>
    <row r="315" spans="1:6" hidden="1" x14ac:dyDescent="0.25">
      <c r="A315" s="16"/>
      <c r="B315" s="16" t="s">
        <v>124</v>
      </c>
      <c r="C315" s="170" t="s">
        <v>125</v>
      </c>
      <c r="D315" s="128">
        <v>2.4483915343915346</v>
      </c>
      <c r="E315" s="16">
        <v>2.41</v>
      </c>
      <c r="F315" s="16"/>
    </row>
    <row r="316" spans="1:6" hidden="1" x14ac:dyDescent="0.25">
      <c r="A316" s="16"/>
      <c r="B316" s="16" t="s">
        <v>126</v>
      </c>
      <c r="C316" s="170" t="s">
        <v>127</v>
      </c>
      <c r="D316" s="128">
        <v>3.2405182072829133</v>
      </c>
      <c r="E316" s="16">
        <v>1.75</v>
      </c>
      <c r="F316" s="16"/>
    </row>
    <row r="317" spans="1:6" hidden="1" x14ac:dyDescent="0.25">
      <c r="A317" s="16"/>
      <c r="B317" s="16" t="s">
        <v>128</v>
      </c>
      <c r="C317" s="170" t="s">
        <v>129</v>
      </c>
      <c r="D317" s="128">
        <v>4.4287082166199818</v>
      </c>
      <c r="E317" s="16">
        <v>1.91</v>
      </c>
      <c r="F317" s="16"/>
    </row>
    <row r="318" spans="1:6" hidden="1" x14ac:dyDescent="0.25"/>
    <row r="319" spans="1:6" hidden="1" x14ac:dyDescent="0.25"/>
    <row r="320" spans="1:6" hidden="1" x14ac:dyDescent="0.25">
      <c r="B320" s="15" t="s">
        <v>473</v>
      </c>
    </row>
    <row r="321" spans="1:5" hidden="1" x14ac:dyDescent="0.25"/>
    <row r="322" spans="1:5" ht="51.75" hidden="1" customHeight="1" thickBot="1" x14ac:dyDescent="0.3">
      <c r="A322" s="229" t="s">
        <v>608</v>
      </c>
      <c r="B322" s="230" t="s">
        <v>474</v>
      </c>
      <c r="C322" s="230" t="s">
        <v>475</v>
      </c>
      <c r="D322" s="231" t="s">
        <v>667</v>
      </c>
      <c r="E322" s="210" t="s">
        <v>506</v>
      </c>
    </row>
    <row r="323" spans="1:5" ht="13.8" hidden="1" thickTop="1" x14ac:dyDescent="0.25">
      <c r="A323" s="64" t="s">
        <v>26</v>
      </c>
      <c r="B323" t="s">
        <v>176</v>
      </c>
      <c r="C323" s="64" t="s">
        <v>476</v>
      </c>
      <c r="D323" s="228" t="str">
        <f>IF(C323="D","C",IF(C323="C","B",IF(C323="B","A","A")))</f>
        <v>B</v>
      </c>
      <c r="E323" s="64" t="s">
        <v>35</v>
      </c>
    </row>
    <row r="324" spans="1:5" hidden="1" x14ac:dyDescent="0.25">
      <c r="A324" s="64" t="s">
        <v>21</v>
      </c>
      <c r="B324" t="s">
        <v>172</v>
      </c>
      <c r="C324" s="64" t="s">
        <v>456</v>
      </c>
      <c r="D324" s="228" t="str">
        <f t="shared" ref="D324:D387" si="322">IF(C324="D","C",IF(C324="C","B",IF(C324="B","A","A")))</f>
        <v>A</v>
      </c>
      <c r="E324" s="64" t="s">
        <v>35</v>
      </c>
    </row>
    <row r="325" spans="1:5" hidden="1" x14ac:dyDescent="0.25">
      <c r="A325" s="64" t="s">
        <v>21</v>
      </c>
      <c r="B325" t="s">
        <v>174</v>
      </c>
      <c r="C325" s="64" t="s">
        <v>456</v>
      </c>
      <c r="D325" s="228" t="str">
        <f t="shared" si="322"/>
        <v>A</v>
      </c>
      <c r="E325" s="64" t="s">
        <v>35</v>
      </c>
    </row>
    <row r="326" spans="1:5" hidden="1" x14ac:dyDescent="0.25">
      <c r="A326" s="64" t="s">
        <v>22</v>
      </c>
      <c r="B326" t="s">
        <v>416</v>
      </c>
      <c r="C326" s="64" t="s">
        <v>477</v>
      </c>
      <c r="D326" s="228" t="str">
        <f t="shared" si="322"/>
        <v>C</v>
      </c>
      <c r="E326" s="64" t="s">
        <v>36</v>
      </c>
    </row>
    <row r="327" spans="1:5" hidden="1" x14ac:dyDescent="0.25">
      <c r="A327" s="64" t="s">
        <v>20</v>
      </c>
      <c r="B327" t="s">
        <v>276</v>
      </c>
      <c r="C327" s="64" t="s">
        <v>457</v>
      </c>
      <c r="D327" s="228" t="str">
        <f t="shared" si="322"/>
        <v>A</v>
      </c>
      <c r="E327" s="64" t="s">
        <v>35</v>
      </c>
    </row>
    <row r="328" spans="1:5" hidden="1" x14ac:dyDescent="0.25">
      <c r="A328" s="64" t="s">
        <v>20</v>
      </c>
      <c r="B328" t="s">
        <v>178</v>
      </c>
      <c r="C328" s="64" t="s">
        <v>457</v>
      </c>
      <c r="D328" s="228" t="str">
        <f t="shared" si="322"/>
        <v>A</v>
      </c>
      <c r="E328" s="64" t="s">
        <v>35</v>
      </c>
    </row>
    <row r="329" spans="1:5" hidden="1" x14ac:dyDescent="0.25">
      <c r="A329" s="64" t="s">
        <v>23</v>
      </c>
      <c r="B329" t="s">
        <v>301</v>
      </c>
      <c r="C329" s="64" t="s">
        <v>476</v>
      </c>
      <c r="D329" s="228" t="str">
        <f t="shared" si="322"/>
        <v>B</v>
      </c>
      <c r="E329" s="64" t="s">
        <v>35</v>
      </c>
    </row>
    <row r="330" spans="1:5" hidden="1" x14ac:dyDescent="0.25">
      <c r="A330" s="64" t="s">
        <v>24</v>
      </c>
      <c r="B330" t="s">
        <v>813</v>
      </c>
      <c r="C330" s="64" t="s">
        <v>477</v>
      </c>
      <c r="D330" s="228" t="str">
        <f t="shared" si="322"/>
        <v>C</v>
      </c>
      <c r="E330" s="64" t="s">
        <v>35</v>
      </c>
    </row>
    <row r="331" spans="1:5" hidden="1" x14ac:dyDescent="0.25">
      <c r="A331" s="64" t="s">
        <v>25</v>
      </c>
      <c r="B331" t="s">
        <v>304</v>
      </c>
      <c r="C331" s="64" t="s">
        <v>477</v>
      </c>
      <c r="D331" s="228" t="str">
        <f t="shared" si="322"/>
        <v>C</v>
      </c>
      <c r="E331" s="64" t="s">
        <v>36</v>
      </c>
    </row>
    <row r="332" spans="1:5" hidden="1" x14ac:dyDescent="0.25">
      <c r="A332" s="64" t="s">
        <v>26</v>
      </c>
      <c r="B332" t="s">
        <v>814</v>
      </c>
      <c r="C332" s="64" t="s">
        <v>477</v>
      </c>
      <c r="D332" s="228" t="str">
        <f t="shared" si="322"/>
        <v>C</v>
      </c>
      <c r="E332" s="64" t="s">
        <v>35</v>
      </c>
    </row>
    <row r="333" spans="1:5" hidden="1" x14ac:dyDescent="0.25">
      <c r="A333" s="64" t="s">
        <v>23</v>
      </c>
      <c r="B333" t="s">
        <v>306</v>
      </c>
      <c r="C333" s="64" t="s">
        <v>477</v>
      </c>
      <c r="D333" s="228" t="str">
        <f t="shared" si="322"/>
        <v>C</v>
      </c>
      <c r="E333" s="64" t="s">
        <v>35</v>
      </c>
    </row>
    <row r="334" spans="1:5" hidden="1" x14ac:dyDescent="0.25">
      <c r="A334" s="64" t="s">
        <v>20</v>
      </c>
      <c r="B334" t="s">
        <v>180</v>
      </c>
      <c r="C334" s="64" t="s">
        <v>457</v>
      </c>
      <c r="D334" s="228" t="str">
        <f t="shared" si="322"/>
        <v>A</v>
      </c>
      <c r="E334" s="64" t="s">
        <v>35</v>
      </c>
    </row>
    <row r="335" spans="1:5" hidden="1" x14ac:dyDescent="0.25">
      <c r="A335" s="64" t="s">
        <v>23</v>
      </c>
      <c r="B335" t="s">
        <v>146</v>
      </c>
      <c r="C335" s="64" t="s">
        <v>477</v>
      </c>
      <c r="D335" s="228" t="str">
        <f t="shared" si="322"/>
        <v>C</v>
      </c>
      <c r="E335" s="64" t="s">
        <v>35</v>
      </c>
    </row>
    <row r="336" spans="1:5" hidden="1" x14ac:dyDescent="0.25">
      <c r="A336" s="64" t="s">
        <v>23</v>
      </c>
      <c r="B336" t="s">
        <v>815</v>
      </c>
      <c r="C336" s="64" t="s">
        <v>477</v>
      </c>
      <c r="D336" s="228" t="str">
        <f t="shared" si="322"/>
        <v>C</v>
      </c>
      <c r="E336" s="64" t="s">
        <v>35</v>
      </c>
    </row>
    <row r="337" spans="1:5" hidden="1" x14ac:dyDescent="0.25">
      <c r="A337" s="64" t="s">
        <v>23</v>
      </c>
      <c r="B337" t="s">
        <v>309</v>
      </c>
      <c r="C337" s="64" t="s">
        <v>477</v>
      </c>
      <c r="D337" s="228" t="str">
        <f t="shared" si="322"/>
        <v>C</v>
      </c>
      <c r="E337" s="64" t="s">
        <v>35</v>
      </c>
    </row>
    <row r="338" spans="1:5" hidden="1" x14ac:dyDescent="0.25">
      <c r="A338" s="64" t="s">
        <v>27</v>
      </c>
      <c r="B338" t="s">
        <v>816</v>
      </c>
      <c r="C338" s="64" t="s">
        <v>477</v>
      </c>
      <c r="D338" s="228" t="str">
        <f t="shared" si="322"/>
        <v>C</v>
      </c>
      <c r="E338" s="64" t="s">
        <v>35</v>
      </c>
    </row>
    <row r="339" spans="1:5" hidden="1" x14ac:dyDescent="0.25">
      <c r="A339" s="64" t="s">
        <v>23</v>
      </c>
      <c r="B339" t="s">
        <v>817</v>
      </c>
      <c r="C339" s="64" t="s">
        <v>477</v>
      </c>
      <c r="D339" s="228" t="str">
        <f t="shared" si="322"/>
        <v>C</v>
      </c>
      <c r="E339" s="64" t="s">
        <v>35</v>
      </c>
    </row>
    <row r="340" spans="1:5" hidden="1" x14ac:dyDescent="0.25">
      <c r="A340" s="64" t="s">
        <v>20</v>
      </c>
      <c r="B340" t="s">
        <v>381</v>
      </c>
      <c r="C340" s="64" t="s">
        <v>477</v>
      </c>
      <c r="D340" s="228" t="str">
        <f t="shared" si="322"/>
        <v>C</v>
      </c>
      <c r="E340" s="64" t="s">
        <v>35</v>
      </c>
    </row>
    <row r="341" spans="1:5" hidden="1" x14ac:dyDescent="0.25">
      <c r="A341" s="64" t="s">
        <v>27</v>
      </c>
      <c r="B341" t="s">
        <v>818</v>
      </c>
      <c r="C341" s="64" t="s">
        <v>477</v>
      </c>
      <c r="D341" s="228" t="str">
        <f t="shared" si="322"/>
        <v>C</v>
      </c>
      <c r="E341" s="64" t="s">
        <v>35</v>
      </c>
    </row>
    <row r="342" spans="1:5" hidden="1" x14ac:dyDescent="0.25">
      <c r="A342" s="64" t="s">
        <v>22</v>
      </c>
      <c r="B342" t="s">
        <v>383</v>
      </c>
      <c r="C342" s="64" t="s">
        <v>477</v>
      </c>
      <c r="D342" s="228" t="str">
        <f t="shared" si="322"/>
        <v>C</v>
      </c>
      <c r="E342" s="64" t="s">
        <v>36</v>
      </c>
    </row>
    <row r="343" spans="1:5" hidden="1" x14ac:dyDescent="0.25">
      <c r="A343" s="64" t="s">
        <v>23</v>
      </c>
      <c r="B343" t="s">
        <v>184</v>
      </c>
      <c r="C343" s="64" t="s">
        <v>477</v>
      </c>
      <c r="D343" s="228" t="str">
        <f t="shared" si="322"/>
        <v>C</v>
      </c>
      <c r="E343" s="64" t="s">
        <v>35</v>
      </c>
    </row>
    <row r="344" spans="1:5" hidden="1" x14ac:dyDescent="0.25">
      <c r="A344" s="64" t="s">
        <v>23</v>
      </c>
      <c r="B344" t="s">
        <v>186</v>
      </c>
      <c r="C344" s="64" t="s">
        <v>477</v>
      </c>
      <c r="D344" s="228" t="str">
        <f t="shared" si="322"/>
        <v>C</v>
      </c>
      <c r="E344" s="64" t="s">
        <v>35</v>
      </c>
    </row>
    <row r="345" spans="1:5" hidden="1" x14ac:dyDescent="0.25">
      <c r="A345" s="64" t="s">
        <v>26</v>
      </c>
      <c r="B345" t="s">
        <v>311</v>
      </c>
      <c r="C345" s="64" t="s">
        <v>476</v>
      </c>
      <c r="D345" s="228" t="str">
        <f t="shared" si="322"/>
        <v>B</v>
      </c>
      <c r="E345" s="64" t="s">
        <v>35</v>
      </c>
    </row>
    <row r="346" spans="1:5" hidden="1" x14ac:dyDescent="0.25">
      <c r="A346" s="64" t="s">
        <v>23</v>
      </c>
      <c r="B346" t="s">
        <v>313</v>
      </c>
      <c r="C346" s="64" t="s">
        <v>477</v>
      </c>
      <c r="D346" s="228" t="str">
        <f t="shared" si="322"/>
        <v>C</v>
      </c>
      <c r="E346" s="64" t="s">
        <v>35</v>
      </c>
    </row>
    <row r="347" spans="1:5" hidden="1" x14ac:dyDescent="0.25">
      <c r="A347" s="64" t="s">
        <v>22</v>
      </c>
      <c r="B347" t="s">
        <v>148</v>
      </c>
      <c r="C347" s="64" t="s">
        <v>477</v>
      </c>
      <c r="D347" s="228" t="str">
        <f t="shared" si="322"/>
        <v>C</v>
      </c>
      <c r="E347" s="64" t="s">
        <v>36</v>
      </c>
    </row>
    <row r="348" spans="1:5" hidden="1" x14ac:dyDescent="0.25">
      <c r="A348" s="64" t="s">
        <v>22</v>
      </c>
      <c r="B348" t="s">
        <v>315</v>
      </c>
      <c r="C348" s="64" t="s">
        <v>477</v>
      </c>
      <c r="D348" s="228" t="str">
        <f t="shared" si="322"/>
        <v>C</v>
      </c>
      <c r="E348" s="64" t="s">
        <v>36</v>
      </c>
    </row>
    <row r="349" spans="1:5" hidden="1" x14ac:dyDescent="0.25">
      <c r="A349" s="64" t="s">
        <v>27</v>
      </c>
      <c r="B349" t="s">
        <v>819</v>
      </c>
      <c r="C349" s="64" t="s">
        <v>477</v>
      </c>
      <c r="D349" s="228" t="str">
        <f t="shared" si="322"/>
        <v>C</v>
      </c>
      <c r="E349" s="64" t="s">
        <v>35</v>
      </c>
    </row>
    <row r="350" spans="1:5" hidden="1" x14ac:dyDescent="0.25">
      <c r="A350" s="64" t="s">
        <v>23</v>
      </c>
      <c r="B350" t="s">
        <v>820</v>
      </c>
      <c r="C350" s="64" t="s">
        <v>477</v>
      </c>
      <c r="D350" s="228" t="str">
        <f t="shared" si="322"/>
        <v>C</v>
      </c>
      <c r="E350" s="64" t="s">
        <v>35</v>
      </c>
    </row>
    <row r="351" spans="1:5" hidden="1" x14ac:dyDescent="0.25">
      <c r="A351" s="64" t="s">
        <v>20</v>
      </c>
      <c r="B351" t="s">
        <v>821</v>
      </c>
      <c r="C351" s="64" t="s">
        <v>477</v>
      </c>
      <c r="D351" s="228" t="str">
        <f t="shared" si="322"/>
        <v>C</v>
      </c>
      <c r="E351" s="64" t="s">
        <v>35</v>
      </c>
    </row>
    <row r="352" spans="1:5" hidden="1" x14ac:dyDescent="0.25">
      <c r="A352" s="64" t="s">
        <v>20</v>
      </c>
      <c r="B352" t="s">
        <v>822</v>
      </c>
      <c r="C352" s="64" t="s">
        <v>456</v>
      </c>
      <c r="D352" s="228" t="str">
        <f t="shared" si="322"/>
        <v>A</v>
      </c>
      <c r="E352" s="64" t="s">
        <v>35</v>
      </c>
    </row>
    <row r="353" spans="1:5" hidden="1" x14ac:dyDescent="0.25">
      <c r="A353" s="64" t="s">
        <v>24</v>
      </c>
      <c r="B353" t="s">
        <v>189</v>
      </c>
      <c r="C353" s="64" t="s">
        <v>456</v>
      </c>
      <c r="D353" s="228" t="str">
        <f t="shared" si="322"/>
        <v>A</v>
      </c>
      <c r="E353" s="64" t="s">
        <v>35</v>
      </c>
    </row>
    <row r="354" spans="1:5" hidden="1" x14ac:dyDescent="0.25">
      <c r="A354" s="64" t="s">
        <v>20</v>
      </c>
      <c r="B354" t="s">
        <v>823</v>
      </c>
      <c r="C354" s="64" t="s">
        <v>456</v>
      </c>
      <c r="D354" s="228" t="str">
        <f t="shared" si="322"/>
        <v>A</v>
      </c>
      <c r="E354" s="64" t="s">
        <v>35</v>
      </c>
    </row>
    <row r="355" spans="1:5" hidden="1" x14ac:dyDescent="0.25">
      <c r="A355" s="64" t="s">
        <v>26</v>
      </c>
      <c r="B355" t="s">
        <v>152</v>
      </c>
      <c r="C355" s="64" t="s">
        <v>476</v>
      </c>
      <c r="D355" s="228" t="str">
        <f t="shared" si="322"/>
        <v>B</v>
      </c>
      <c r="E355" s="64" t="s">
        <v>35</v>
      </c>
    </row>
    <row r="356" spans="1:5" hidden="1" x14ac:dyDescent="0.25">
      <c r="A356" s="64" t="s">
        <v>28</v>
      </c>
      <c r="B356" t="s">
        <v>318</v>
      </c>
      <c r="C356" s="64" t="s">
        <v>477</v>
      </c>
      <c r="D356" s="228" t="str">
        <f t="shared" si="322"/>
        <v>C</v>
      </c>
      <c r="E356" s="64" t="s">
        <v>458</v>
      </c>
    </row>
    <row r="357" spans="1:5" hidden="1" x14ac:dyDescent="0.25">
      <c r="A357" s="64" t="s">
        <v>20</v>
      </c>
      <c r="B357" t="s">
        <v>824</v>
      </c>
      <c r="C357" s="64" t="s">
        <v>477</v>
      </c>
      <c r="D357" s="228" t="str">
        <f t="shared" si="322"/>
        <v>C</v>
      </c>
      <c r="E357" s="64" t="s">
        <v>35</v>
      </c>
    </row>
    <row r="358" spans="1:5" hidden="1" x14ac:dyDescent="0.25">
      <c r="A358" s="64" t="s">
        <v>29</v>
      </c>
      <c r="B358" t="s">
        <v>825</v>
      </c>
      <c r="C358" s="64" t="s">
        <v>456</v>
      </c>
      <c r="D358" s="228" t="str">
        <f t="shared" si="322"/>
        <v>A</v>
      </c>
      <c r="E358" s="64" t="s">
        <v>35</v>
      </c>
    </row>
    <row r="359" spans="1:5" hidden="1" x14ac:dyDescent="0.25">
      <c r="A359" s="64" t="s">
        <v>20</v>
      </c>
      <c r="B359" t="s">
        <v>155</v>
      </c>
      <c r="C359" s="64" t="s">
        <v>476</v>
      </c>
      <c r="D359" s="228" t="str">
        <f t="shared" si="322"/>
        <v>B</v>
      </c>
      <c r="E359" s="64" t="s">
        <v>35</v>
      </c>
    </row>
    <row r="360" spans="1:5" hidden="1" x14ac:dyDescent="0.25">
      <c r="A360" s="64" t="s">
        <v>20</v>
      </c>
      <c r="B360" t="s">
        <v>826</v>
      </c>
      <c r="C360" s="64" t="s">
        <v>477</v>
      </c>
      <c r="D360" s="228" t="str">
        <f t="shared" si="322"/>
        <v>C</v>
      </c>
      <c r="E360" s="64" t="s">
        <v>35</v>
      </c>
    </row>
    <row r="361" spans="1:5" hidden="1" x14ac:dyDescent="0.25">
      <c r="A361" s="64" t="s">
        <v>23</v>
      </c>
      <c r="B361" t="s">
        <v>192</v>
      </c>
      <c r="C361" s="64" t="s">
        <v>457</v>
      </c>
      <c r="D361" s="228" t="str">
        <f t="shared" si="322"/>
        <v>A</v>
      </c>
      <c r="E361" s="64" t="s">
        <v>35</v>
      </c>
    </row>
    <row r="362" spans="1:5" hidden="1" x14ac:dyDescent="0.25">
      <c r="A362" s="64" t="s">
        <v>23</v>
      </c>
      <c r="B362" t="s">
        <v>322</v>
      </c>
      <c r="C362" s="64" t="s">
        <v>457</v>
      </c>
      <c r="D362" s="228" t="str">
        <f t="shared" si="322"/>
        <v>A</v>
      </c>
      <c r="E362" s="64" t="s">
        <v>35</v>
      </c>
    </row>
    <row r="363" spans="1:5" hidden="1" x14ac:dyDescent="0.25">
      <c r="A363" s="64" t="s">
        <v>20</v>
      </c>
      <c r="B363" t="s">
        <v>827</v>
      </c>
      <c r="C363" s="64" t="s">
        <v>456</v>
      </c>
      <c r="D363" s="228" t="str">
        <f t="shared" si="322"/>
        <v>A</v>
      </c>
      <c r="E363" s="64" t="s">
        <v>35</v>
      </c>
    </row>
    <row r="364" spans="1:5" hidden="1" x14ac:dyDescent="0.25">
      <c r="A364" s="64" t="s">
        <v>20</v>
      </c>
      <c r="B364" t="s">
        <v>828</v>
      </c>
      <c r="C364" s="64" t="s">
        <v>477</v>
      </c>
      <c r="D364" s="228" t="str">
        <f t="shared" si="322"/>
        <v>C</v>
      </c>
      <c r="E364" s="64" t="s">
        <v>35</v>
      </c>
    </row>
    <row r="365" spans="1:5" hidden="1" x14ac:dyDescent="0.25">
      <c r="A365" s="64" t="s">
        <v>30</v>
      </c>
      <c r="B365" t="s">
        <v>829</v>
      </c>
      <c r="C365" s="64" t="s">
        <v>457</v>
      </c>
      <c r="D365" s="228" t="str">
        <f t="shared" si="322"/>
        <v>A</v>
      </c>
      <c r="E365" s="64" t="s">
        <v>35</v>
      </c>
    </row>
    <row r="366" spans="1:5" hidden="1" x14ac:dyDescent="0.25">
      <c r="A366" s="64" t="s">
        <v>20</v>
      </c>
      <c r="B366" t="s">
        <v>830</v>
      </c>
      <c r="C366" s="64" t="s">
        <v>457</v>
      </c>
      <c r="D366" s="228" t="str">
        <f t="shared" si="322"/>
        <v>A</v>
      </c>
      <c r="E366" s="64" t="s">
        <v>35</v>
      </c>
    </row>
    <row r="367" spans="1:5" hidden="1" x14ac:dyDescent="0.25">
      <c r="A367" s="64" t="s">
        <v>20</v>
      </c>
      <c r="B367" t="s">
        <v>831</v>
      </c>
      <c r="C367" s="64" t="s">
        <v>477</v>
      </c>
      <c r="D367" s="228" t="str">
        <f t="shared" si="322"/>
        <v>C</v>
      </c>
      <c r="E367" s="64" t="s">
        <v>35</v>
      </c>
    </row>
    <row r="368" spans="1:5" hidden="1" x14ac:dyDescent="0.25">
      <c r="A368" s="64" t="s">
        <v>23</v>
      </c>
      <c r="B368" t="s">
        <v>421</v>
      </c>
      <c r="C368" s="64" t="s">
        <v>477</v>
      </c>
      <c r="D368" s="228" t="str">
        <f t="shared" si="322"/>
        <v>C</v>
      </c>
      <c r="E368" s="64" t="s">
        <v>35</v>
      </c>
    </row>
    <row r="369" spans="1:5" hidden="1" x14ac:dyDescent="0.25">
      <c r="A369" s="64" t="s">
        <v>29</v>
      </c>
      <c r="B369" t="s">
        <v>832</v>
      </c>
      <c r="C369" s="64" t="s">
        <v>477</v>
      </c>
      <c r="D369" s="228" t="str">
        <f t="shared" si="322"/>
        <v>C</v>
      </c>
      <c r="E369" s="64" t="s">
        <v>35</v>
      </c>
    </row>
    <row r="370" spans="1:5" hidden="1" x14ac:dyDescent="0.25">
      <c r="A370" s="64" t="s">
        <v>23</v>
      </c>
      <c r="B370" t="s">
        <v>328</v>
      </c>
      <c r="C370" s="64" t="s">
        <v>477</v>
      </c>
      <c r="D370" s="228" t="str">
        <f t="shared" si="322"/>
        <v>C</v>
      </c>
      <c r="E370" s="64" t="s">
        <v>35</v>
      </c>
    </row>
    <row r="371" spans="1:5" hidden="1" x14ac:dyDescent="0.25">
      <c r="A371" s="64" t="s">
        <v>23</v>
      </c>
      <c r="B371" t="s">
        <v>330</v>
      </c>
      <c r="C371" s="64" t="s">
        <v>476</v>
      </c>
      <c r="D371" s="228" t="str">
        <f t="shared" si="322"/>
        <v>B</v>
      </c>
      <c r="E371" s="64" t="s">
        <v>35</v>
      </c>
    </row>
    <row r="372" spans="1:5" hidden="1" x14ac:dyDescent="0.25">
      <c r="A372" s="64" t="s">
        <v>20</v>
      </c>
      <c r="B372" t="s">
        <v>833</v>
      </c>
      <c r="C372" s="64" t="s">
        <v>477</v>
      </c>
      <c r="D372" s="228" t="str">
        <f t="shared" si="322"/>
        <v>C</v>
      </c>
      <c r="E372" s="64" t="s">
        <v>35</v>
      </c>
    </row>
    <row r="373" spans="1:5" hidden="1" x14ac:dyDescent="0.25">
      <c r="A373" s="64" t="s">
        <v>26</v>
      </c>
      <c r="B373" t="s">
        <v>157</v>
      </c>
      <c r="C373" s="64" t="s">
        <v>457</v>
      </c>
      <c r="D373" s="228" t="str">
        <f t="shared" si="322"/>
        <v>A</v>
      </c>
      <c r="E373" s="64" t="s">
        <v>35</v>
      </c>
    </row>
    <row r="374" spans="1:5" hidden="1" x14ac:dyDescent="0.25">
      <c r="A374" s="64" t="s">
        <v>23</v>
      </c>
      <c r="B374" t="s">
        <v>385</v>
      </c>
      <c r="C374" s="64" t="s">
        <v>476</v>
      </c>
      <c r="D374" s="228" t="str">
        <f t="shared" si="322"/>
        <v>B</v>
      </c>
      <c r="E374" s="64" t="s">
        <v>35</v>
      </c>
    </row>
    <row r="375" spans="1:5" hidden="1" x14ac:dyDescent="0.25">
      <c r="A375" s="64" t="s">
        <v>23</v>
      </c>
      <c r="B375" t="s">
        <v>424</v>
      </c>
      <c r="C375" s="64" t="s">
        <v>477</v>
      </c>
      <c r="D375" s="228" t="str">
        <f t="shared" si="322"/>
        <v>C</v>
      </c>
      <c r="E375" s="64" t="s">
        <v>35</v>
      </c>
    </row>
    <row r="376" spans="1:5" hidden="1" x14ac:dyDescent="0.25">
      <c r="A376" s="64" t="s">
        <v>27</v>
      </c>
      <c r="B376" t="s">
        <v>426</v>
      </c>
      <c r="C376" s="64" t="s">
        <v>476</v>
      </c>
      <c r="D376" s="228" t="str">
        <f t="shared" si="322"/>
        <v>B</v>
      </c>
      <c r="E376" s="64" t="s">
        <v>35</v>
      </c>
    </row>
    <row r="377" spans="1:5" hidden="1" x14ac:dyDescent="0.25">
      <c r="A377" s="64" t="s">
        <v>27</v>
      </c>
      <c r="B377" t="s">
        <v>834</v>
      </c>
      <c r="C377" s="64" t="s">
        <v>477</v>
      </c>
      <c r="D377" s="228" t="str">
        <f t="shared" si="322"/>
        <v>C</v>
      </c>
      <c r="E377" s="64" t="s">
        <v>35</v>
      </c>
    </row>
    <row r="378" spans="1:5" hidden="1" x14ac:dyDescent="0.25">
      <c r="A378" s="64" t="s">
        <v>23</v>
      </c>
      <c r="B378" t="s">
        <v>835</v>
      </c>
      <c r="C378" s="64" t="s">
        <v>457</v>
      </c>
      <c r="D378" s="228" t="str">
        <f t="shared" si="322"/>
        <v>A</v>
      </c>
      <c r="E378" s="64" t="s">
        <v>35</v>
      </c>
    </row>
    <row r="379" spans="1:5" hidden="1" x14ac:dyDescent="0.25">
      <c r="A379" s="64" t="s">
        <v>26</v>
      </c>
      <c r="B379" t="s">
        <v>196</v>
      </c>
      <c r="C379" s="64" t="s">
        <v>477</v>
      </c>
      <c r="D379" s="228" t="str">
        <f t="shared" si="322"/>
        <v>C</v>
      </c>
      <c r="E379" s="64" t="s">
        <v>35</v>
      </c>
    </row>
    <row r="380" spans="1:5" hidden="1" x14ac:dyDescent="0.25">
      <c r="A380" s="64" t="s">
        <v>23</v>
      </c>
      <c r="B380" t="s">
        <v>836</v>
      </c>
      <c r="C380" s="64" t="s">
        <v>477</v>
      </c>
      <c r="D380" s="228" t="str">
        <f t="shared" si="322"/>
        <v>C</v>
      </c>
      <c r="E380" s="64" t="s">
        <v>35</v>
      </c>
    </row>
    <row r="381" spans="1:5" hidden="1" x14ac:dyDescent="0.25">
      <c r="A381" s="64" t="s">
        <v>20</v>
      </c>
      <c r="B381" t="s">
        <v>333</v>
      </c>
      <c r="C381" s="64" t="s">
        <v>456</v>
      </c>
      <c r="D381" s="228" t="str">
        <f t="shared" si="322"/>
        <v>A</v>
      </c>
      <c r="E381" s="64" t="s">
        <v>35</v>
      </c>
    </row>
    <row r="382" spans="1:5" hidden="1" x14ac:dyDescent="0.25">
      <c r="A382" s="64" t="s">
        <v>23</v>
      </c>
      <c r="B382" t="s">
        <v>280</v>
      </c>
      <c r="C382" s="64" t="s">
        <v>457</v>
      </c>
      <c r="D382" s="228" t="str">
        <f t="shared" si="322"/>
        <v>A</v>
      </c>
      <c r="E382" s="64" t="s">
        <v>35</v>
      </c>
    </row>
    <row r="383" spans="1:5" hidden="1" x14ac:dyDescent="0.25">
      <c r="A383" s="64" t="s">
        <v>23</v>
      </c>
      <c r="B383" t="s">
        <v>199</v>
      </c>
      <c r="C383" s="64" t="s">
        <v>457</v>
      </c>
      <c r="D383" s="228" t="str">
        <f t="shared" si="322"/>
        <v>A</v>
      </c>
      <c r="E383" s="64" t="s">
        <v>35</v>
      </c>
    </row>
    <row r="384" spans="1:5" hidden="1" x14ac:dyDescent="0.25">
      <c r="A384" s="64" t="s">
        <v>23</v>
      </c>
      <c r="B384" t="s">
        <v>282</v>
      </c>
      <c r="C384" s="64" t="s">
        <v>457</v>
      </c>
      <c r="D384" s="228" t="str">
        <f t="shared" si="322"/>
        <v>A</v>
      </c>
      <c r="E384" s="64" t="s">
        <v>35</v>
      </c>
    </row>
    <row r="385" spans="1:5" hidden="1" x14ac:dyDescent="0.25">
      <c r="A385" s="64" t="s">
        <v>20</v>
      </c>
      <c r="B385" t="s">
        <v>837</v>
      </c>
      <c r="C385" s="64" t="s">
        <v>476</v>
      </c>
      <c r="D385" s="228" t="str">
        <f t="shared" si="322"/>
        <v>B</v>
      </c>
      <c r="E385" s="64" t="s">
        <v>35</v>
      </c>
    </row>
    <row r="386" spans="1:5" hidden="1" x14ac:dyDescent="0.25">
      <c r="A386" s="64" t="s">
        <v>29</v>
      </c>
      <c r="B386" t="s">
        <v>387</v>
      </c>
      <c r="C386" s="64" t="s">
        <v>456</v>
      </c>
      <c r="D386" s="228" t="str">
        <f t="shared" si="322"/>
        <v>A</v>
      </c>
      <c r="E386" s="64" t="s">
        <v>35</v>
      </c>
    </row>
    <row r="387" spans="1:5" hidden="1" x14ac:dyDescent="0.25">
      <c r="A387" s="64" t="s">
        <v>20</v>
      </c>
      <c r="B387" t="s">
        <v>838</v>
      </c>
      <c r="C387" s="64" t="s">
        <v>456</v>
      </c>
      <c r="D387" s="228" t="str">
        <f t="shared" si="322"/>
        <v>A</v>
      </c>
      <c r="E387" s="64" t="s">
        <v>35</v>
      </c>
    </row>
    <row r="388" spans="1:5" hidden="1" x14ac:dyDescent="0.25">
      <c r="A388" s="64" t="s">
        <v>23</v>
      </c>
      <c r="B388" t="s">
        <v>839</v>
      </c>
      <c r="C388" s="64" t="s">
        <v>476</v>
      </c>
      <c r="D388" s="228" t="str">
        <f t="shared" ref="D388:D451" si="323">IF(C388="D","C",IF(C388="C","B",IF(C388="B","A","A")))</f>
        <v>B</v>
      </c>
      <c r="E388" s="64" t="s">
        <v>35</v>
      </c>
    </row>
    <row r="389" spans="1:5" hidden="1" x14ac:dyDescent="0.25">
      <c r="A389" s="64" t="s">
        <v>20</v>
      </c>
      <c r="B389" t="s">
        <v>201</v>
      </c>
      <c r="C389" s="64" t="s">
        <v>477</v>
      </c>
      <c r="D389" s="228" t="str">
        <f t="shared" si="323"/>
        <v>C</v>
      </c>
      <c r="E389" s="64" t="s">
        <v>35</v>
      </c>
    </row>
    <row r="390" spans="1:5" hidden="1" x14ac:dyDescent="0.25">
      <c r="A390" s="64" t="s">
        <v>20</v>
      </c>
      <c r="B390" t="s">
        <v>203</v>
      </c>
      <c r="C390" s="64" t="s">
        <v>457</v>
      </c>
      <c r="D390" s="228" t="str">
        <f t="shared" si="323"/>
        <v>A</v>
      </c>
      <c r="E390" s="64" t="s">
        <v>35</v>
      </c>
    </row>
    <row r="391" spans="1:5" hidden="1" x14ac:dyDescent="0.25">
      <c r="A391" s="64" t="s">
        <v>23</v>
      </c>
      <c r="B391" t="s">
        <v>205</v>
      </c>
      <c r="C391" s="64" t="s">
        <v>477</v>
      </c>
      <c r="D391" s="228" t="str">
        <f t="shared" si="323"/>
        <v>C</v>
      </c>
      <c r="E391" s="64" t="s">
        <v>35</v>
      </c>
    </row>
    <row r="392" spans="1:5" hidden="1" x14ac:dyDescent="0.25">
      <c r="A392" s="64" t="s">
        <v>29</v>
      </c>
      <c r="B392" t="s">
        <v>840</v>
      </c>
      <c r="C392" s="64" t="s">
        <v>457</v>
      </c>
      <c r="D392" s="228" t="str">
        <f t="shared" si="323"/>
        <v>A</v>
      </c>
      <c r="E392" s="64" t="s">
        <v>35</v>
      </c>
    </row>
    <row r="393" spans="1:5" hidden="1" x14ac:dyDescent="0.25">
      <c r="A393" s="64" t="s">
        <v>20</v>
      </c>
      <c r="B393" t="s">
        <v>336</v>
      </c>
      <c r="C393" s="64" t="s">
        <v>456</v>
      </c>
      <c r="D393" s="228" t="str">
        <f t="shared" si="323"/>
        <v>A</v>
      </c>
      <c r="E393" s="64" t="s">
        <v>35</v>
      </c>
    </row>
    <row r="394" spans="1:5" hidden="1" x14ac:dyDescent="0.25">
      <c r="A394" s="64" t="s">
        <v>23</v>
      </c>
      <c r="B394" t="s">
        <v>841</v>
      </c>
      <c r="C394" s="64" t="s">
        <v>477</v>
      </c>
      <c r="D394" s="228" t="str">
        <f t="shared" si="323"/>
        <v>C</v>
      </c>
      <c r="E394" s="64" t="s">
        <v>35</v>
      </c>
    </row>
    <row r="395" spans="1:5" hidden="1" x14ac:dyDescent="0.25">
      <c r="A395" s="64" t="s">
        <v>27</v>
      </c>
      <c r="B395" t="s">
        <v>429</v>
      </c>
      <c r="C395" s="64" t="s">
        <v>477</v>
      </c>
      <c r="D395" s="228" t="str">
        <f t="shared" si="323"/>
        <v>C</v>
      </c>
      <c r="E395" s="64" t="s">
        <v>35</v>
      </c>
    </row>
    <row r="396" spans="1:5" hidden="1" x14ac:dyDescent="0.25">
      <c r="A396" s="64" t="s">
        <v>31</v>
      </c>
      <c r="B396" t="s">
        <v>339</v>
      </c>
      <c r="C396" s="64" t="s">
        <v>477</v>
      </c>
      <c r="D396" s="228" t="str">
        <f t="shared" si="323"/>
        <v>C</v>
      </c>
      <c r="E396" s="64" t="s">
        <v>458</v>
      </c>
    </row>
    <row r="397" spans="1:5" hidden="1" x14ac:dyDescent="0.25">
      <c r="A397" s="64" t="s">
        <v>23</v>
      </c>
      <c r="B397" t="s">
        <v>207</v>
      </c>
      <c r="C397" s="64" t="s">
        <v>477</v>
      </c>
      <c r="D397" s="228" t="str">
        <f t="shared" si="323"/>
        <v>C</v>
      </c>
      <c r="E397" s="64" t="s">
        <v>35</v>
      </c>
    </row>
    <row r="398" spans="1:5" hidden="1" x14ac:dyDescent="0.25">
      <c r="A398" s="64" t="s">
        <v>23</v>
      </c>
      <c r="B398" t="s">
        <v>842</v>
      </c>
      <c r="C398" s="64" t="s">
        <v>477</v>
      </c>
      <c r="D398" s="228" t="str">
        <f t="shared" si="323"/>
        <v>C</v>
      </c>
      <c r="E398" s="64" t="s">
        <v>35</v>
      </c>
    </row>
    <row r="399" spans="1:5" hidden="1" x14ac:dyDescent="0.25">
      <c r="A399" s="64" t="s">
        <v>23</v>
      </c>
      <c r="B399" t="s">
        <v>210</v>
      </c>
      <c r="C399" s="64" t="s">
        <v>476</v>
      </c>
      <c r="D399" s="228" t="str">
        <f t="shared" si="323"/>
        <v>B</v>
      </c>
      <c r="E399" s="64" t="s">
        <v>35</v>
      </c>
    </row>
    <row r="400" spans="1:5" hidden="1" x14ac:dyDescent="0.25">
      <c r="A400" s="64" t="s">
        <v>22</v>
      </c>
      <c r="B400" t="s">
        <v>431</v>
      </c>
      <c r="C400" s="64" t="s">
        <v>477</v>
      </c>
      <c r="D400" s="228" t="str">
        <f t="shared" si="323"/>
        <v>C</v>
      </c>
      <c r="E400" s="64" t="s">
        <v>36</v>
      </c>
    </row>
    <row r="401" spans="1:5" hidden="1" x14ac:dyDescent="0.25">
      <c r="A401" s="64" t="s">
        <v>31</v>
      </c>
      <c r="B401" t="s">
        <v>341</v>
      </c>
      <c r="C401" s="64" t="s">
        <v>477</v>
      </c>
      <c r="D401" s="228" t="str">
        <f t="shared" si="323"/>
        <v>C</v>
      </c>
      <c r="E401" s="64" t="s">
        <v>458</v>
      </c>
    </row>
    <row r="402" spans="1:5" hidden="1" x14ac:dyDescent="0.25">
      <c r="A402" s="64" t="s">
        <v>23</v>
      </c>
      <c r="B402" t="s">
        <v>212</v>
      </c>
      <c r="C402" s="64" t="s">
        <v>477</v>
      </c>
      <c r="D402" s="228" t="str">
        <f t="shared" si="323"/>
        <v>C</v>
      </c>
      <c r="E402" s="64" t="s">
        <v>35</v>
      </c>
    </row>
    <row r="403" spans="1:5" hidden="1" x14ac:dyDescent="0.25">
      <c r="A403" s="64" t="s">
        <v>27</v>
      </c>
      <c r="B403" t="s">
        <v>343</v>
      </c>
      <c r="C403" s="64" t="s">
        <v>476</v>
      </c>
      <c r="D403" s="228" t="str">
        <f t="shared" si="323"/>
        <v>B</v>
      </c>
      <c r="E403" s="64" t="s">
        <v>35</v>
      </c>
    </row>
    <row r="404" spans="1:5" hidden="1" x14ac:dyDescent="0.25">
      <c r="A404" s="64" t="s">
        <v>26</v>
      </c>
      <c r="B404" t="s">
        <v>159</v>
      </c>
      <c r="C404" s="64" t="s">
        <v>457</v>
      </c>
      <c r="D404" s="228" t="str">
        <f t="shared" si="323"/>
        <v>A</v>
      </c>
      <c r="E404" s="64" t="s">
        <v>35</v>
      </c>
    </row>
    <row r="405" spans="1:5" hidden="1" x14ac:dyDescent="0.25">
      <c r="A405" s="64" t="s">
        <v>32</v>
      </c>
      <c r="B405" t="s">
        <v>390</v>
      </c>
      <c r="C405" s="64" t="s">
        <v>477</v>
      </c>
      <c r="D405" s="228" t="str">
        <f t="shared" si="323"/>
        <v>C</v>
      </c>
      <c r="E405" s="64" t="s">
        <v>36</v>
      </c>
    </row>
    <row r="406" spans="1:5" hidden="1" x14ac:dyDescent="0.25">
      <c r="A406" s="64" t="s">
        <v>20</v>
      </c>
      <c r="B406" t="s">
        <v>214</v>
      </c>
      <c r="C406" s="64" t="s">
        <v>477</v>
      </c>
      <c r="D406" s="228" t="str">
        <f t="shared" si="323"/>
        <v>C</v>
      </c>
      <c r="E406" s="64" t="s">
        <v>35</v>
      </c>
    </row>
    <row r="407" spans="1:5" hidden="1" x14ac:dyDescent="0.25">
      <c r="A407" s="64" t="s">
        <v>20</v>
      </c>
      <c r="B407" t="s">
        <v>843</v>
      </c>
      <c r="C407" s="64" t="s">
        <v>477</v>
      </c>
      <c r="D407" s="228" t="str">
        <f t="shared" si="323"/>
        <v>C</v>
      </c>
      <c r="E407" s="64" t="s">
        <v>35</v>
      </c>
    </row>
    <row r="408" spans="1:5" hidden="1" x14ac:dyDescent="0.25">
      <c r="A408" s="64" t="s">
        <v>23</v>
      </c>
      <c r="B408" t="s">
        <v>345</v>
      </c>
      <c r="C408" s="64" t="s">
        <v>477</v>
      </c>
      <c r="D408" s="228" t="str">
        <f t="shared" si="323"/>
        <v>C</v>
      </c>
      <c r="E408" s="64" t="s">
        <v>35</v>
      </c>
    </row>
    <row r="409" spans="1:5" hidden="1" x14ac:dyDescent="0.25">
      <c r="A409" s="64" t="s">
        <v>20</v>
      </c>
      <c r="B409" t="s">
        <v>216</v>
      </c>
      <c r="C409" s="64" t="s">
        <v>457</v>
      </c>
      <c r="D409" s="228" t="str">
        <f t="shared" si="323"/>
        <v>A</v>
      </c>
      <c r="E409" s="64" t="s">
        <v>35</v>
      </c>
    </row>
    <row r="410" spans="1:5" hidden="1" x14ac:dyDescent="0.25">
      <c r="A410" s="64" t="s">
        <v>23</v>
      </c>
      <c r="B410" t="s">
        <v>392</v>
      </c>
      <c r="C410" s="64" t="s">
        <v>476</v>
      </c>
      <c r="D410" s="228" t="str">
        <f t="shared" si="323"/>
        <v>B</v>
      </c>
      <c r="E410" s="64" t="s">
        <v>35</v>
      </c>
    </row>
    <row r="411" spans="1:5" hidden="1" x14ac:dyDescent="0.25">
      <c r="A411" s="64" t="s">
        <v>20</v>
      </c>
      <c r="B411" t="s">
        <v>160</v>
      </c>
      <c r="C411" s="64" t="s">
        <v>457</v>
      </c>
      <c r="D411" s="228" t="str">
        <f t="shared" si="323"/>
        <v>A</v>
      </c>
      <c r="E411" s="64" t="s">
        <v>35</v>
      </c>
    </row>
    <row r="412" spans="1:5" hidden="1" x14ac:dyDescent="0.25">
      <c r="A412" s="64" t="s">
        <v>23</v>
      </c>
      <c r="B412" t="s">
        <v>434</v>
      </c>
      <c r="C412" s="64" t="s">
        <v>477</v>
      </c>
      <c r="D412" s="228" t="str">
        <f t="shared" si="323"/>
        <v>C</v>
      </c>
      <c r="E412" s="64" t="s">
        <v>35</v>
      </c>
    </row>
    <row r="413" spans="1:5" hidden="1" x14ac:dyDescent="0.25">
      <c r="A413" s="64" t="s">
        <v>22</v>
      </c>
      <c r="B413" t="s">
        <v>218</v>
      </c>
      <c r="C413" s="64" t="s">
        <v>477</v>
      </c>
      <c r="D413" s="228" t="str">
        <f t="shared" si="323"/>
        <v>C</v>
      </c>
      <c r="E413" s="64" t="s">
        <v>36</v>
      </c>
    </row>
    <row r="414" spans="1:5" hidden="1" x14ac:dyDescent="0.25">
      <c r="A414" s="64" t="s">
        <v>20</v>
      </c>
      <c r="B414" t="s">
        <v>220</v>
      </c>
      <c r="C414" s="64" t="s">
        <v>476</v>
      </c>
      <c r="D414" s="228" t="str">
        <f t="shared" si="323"/>
        <v>B</v>
      </c>
      <c r="E414" s="64" t="s">
        <v>35</v>
      </c>
    </row>
    <row r="415" spans="1:5" hidden="1" x14ac:dyDescent="0.25">
      <c r="A415" s="64" t="s">
        <v>23</v>
      </c>
      <c r="B415" t="s">
        <v>844</v>
      </c>
      <c r="C415" s="64" t="s">
        <v>477</v>
      </c>
      <c r="D415" s="228" t="str">
        <f t="shared" si="323"/>
        <v>C</v>
      </c>
      <c r="E415" s="64" t="s">
        <v>35</v>
      </c>
    </row>
    <row r="416" spans="1:5" hidden="1" x14ac:dyDescent="0.25">
      <c r="A416" s="64" t="s">
        <v>23</v>
      </c>
      <c r="B416" t="s">
        <v>162</v>
      </c>
      <c r="C416" s="64" t="s">
        <v>477</v>
      </c>
      <c r="D416" s="228" t="str">
        <f t="shared" si="323"/>
        <v>C</v>
      </c>
      <c r="E416" s="64" t="s">
        <v>35</v>
      </c>
    </row>
    <row r="417" spans="1:5" hidden="1" x14ac:dyDescent="0.25">
      <c r="A417" s="64" t="s">
        <v>20</v>
      </c>
      <c r="B417" t="s">
        <v>348</v>
      </c>
      <c r="C417" s="64" t="s">
        <v>476</v>
      </c>
      <c r="D417" s="228" t="str">
        <f t="shared" si="323"/>
        <v>B</v>
      </c>
      <c r="E417" s="64" t="s">
        <v>35</v>
      </c>
    </row>
    <row r="418" spans="1:5" hidden="1" x14ac:dyDescent="0.25">
      <c r="A418" s="64" t="s">
        <v>20</v>
      </c>
      <c r="B418" t="s">
        <v>284</v>
      </c>
      <c r="C418" s="64" t="s">
        <v>456</v>
      </c>
      <c r="D418" s="228" t="str">
        <f t="shared" si="323"/>
        <v>A</v>
      </c>
      <c r="E418" s="64" t="s">
        <v>35</v>
      </c>
    </row>
    <row r="419" spans="1:5" hidden="1" x14ac:dyDescent="0.25">
      <c r="A419" s="64" t="s">
        <v>27</v>
      </c>
      <c r="B419" t="s">
        <v>845</v>
      </c>
      <c r="C419" s="64" t="s">
        <v>477</v>
      </c>
      <c r="D419" s="228" t="str">
        <f t="shared" si="323"/>
        <v>C</v>
      </c>
      <c r="E419" s="64" t="s">
        <v>35</v>
      </c>
    </row>
    <row r="420" spans="1:5" hidden="1" x14ac:dyDescent="0.25">
      <c r="A420" s="64" t="s">
        <v>24</v>
      </c>
      <c r="B420" t="s">
        <v>350</v>
      </c>
      <c r="C420" s="64" t="s">
        <v>456</v>
      </c>
      <c r="D420" s="228" t="str">
        <f t="shared" si="323"/>
        <v>A</v>
      </c>
      <c r="E420" s="64" t="s">
        <v>35</v>
      </c>
    </row>
    <row r="421" spans="1:5" hidden="1" x14ac:dyDescent="0.25">
      <c r="A421" s="64" t="s">
        <v>20</v>
      </c>
      <c r="B421" t="s">
        <v>394</v>
      </c>
      <c r="C421" s="64" t="s">
        <v>457</v>
      </c>
      <c r="D421" s="228" t="str">
        <f t="shared" si="323"/>
        <v>A</v>
      </c>
      <c r="E421" s="64" t="s">
        <v>35</v>
      </c>
    </row>
    <row r="422" spans="1:5" hidden="1" x14ac:dyDescent="0.25">
      <c r="A422" s="64" t="s">
        <v>27</v>
      </c>
      <c r="B422" t="s">
        <v>846</v>
      </c>
      <c r="C422" s="64" t="s">
        <v>477</v>
      </c>
      <c r="D422" s="228" t="str">
        <f t="shared" si="323"/>
        <v>C</v>
      </c>
      <c r="E422" s="64" t="s">
        <v>35</v>
      </c>
    </row>
    <row r="423" spans="1:5" hidden="1" x14ac:dyDescent="0.25">
      <c r="A423" s="64" t="s">
        <v>32</v>
      </c>
      <c r="B423" t="s">
        <v>352</v>
      </c>
      <c r="C423" s="64" t="s">
        <v>477</v>
      </c>
      <c r="D423" s="228" t="str">
        <f t="shared" si="323"/>
        <v>C</v>
      </c>
      <c r="E423" s="64" t="s">
        <v>36</v>
      </c>
    </row>
    <row r="424" spans="1:5" hidden="1" x14ac:dyDescent="0.25">
      <c r="A424" s="64" t="s">
        <v>20</v>
      </c>
      <c r="B424" t="s">
        <v>222</v>
      </c>
      <c r="C424" s="64" t="s">
        <v>476</v>
      </c>
      <c r="D424" s="228" t="str">
        <f t="shared" si="323"/>
        <v>B</v>
      </c>
      <c r="E424" s="64" t="s">
        <v>35</v>
      </c>
    </row>
    <row r="425" spans="1:5" hidden="1" x14ac:dyDescent="0.25">
      <c r="A425" s="64" t="s">
        <v>23</v>
      </c>
      <c r="B425" t="s">
        <v>354</v>
      </c>
      <c r="C425" s="64" t="s">
        <v>477</v>
      </c>
      <c r="D425" s="228" t="str">
        <f t="shared" si="323"/>
        <v>C</v>
      </c>
      <c r="E425" s="64" t="s">
        <v>35</v>
      </c>
    </row>
    <row r="426" spans="1:5" hidden="1" x14ac:dyDescent="0.25">
      <c r="A426" s="64" t="s">
        <v>29</v>
      </c>
      <c r="B426" t="s">
        <v>847</v>
      </c>
      <c r="C426" s="64" t="s">
        <v>477</v>
      </c>
      <c r="D426" s="228" t="str">
        <f t="shared" si="323"/>
        <v>C</v>
      </c>
      <c r="E426" s="64" t="s">
        <v>35</v>
      </c>
    </row>
    <row r="427" spans="1:5" hidden="1" x14ac:dyDescent="0.25">
      <c r="A427" s="64" t="s">
        <v>23</v>
      </c>
      <c r="B427" t="s">
        <v>356</v>
      </c>
      <c r="C427" s="64" t="s">
        <v>477</v>
      </c>
      <c r="D427" s="228" t="str">
        <f t="shared" si="323"/>
        <v>C</v>
      </c>
      <c r="E427" s="64" t="s">
        <v>35</v>
      </c>
    </row>
    <row r="428" spans="1:5" hidden="1" x14ac:dyDescent="0.25">
      <c r="A428" s="64" t="s">
        <v>23</v>
      </c>
      <c r="B428" t="s">
        <v>848</v>
      </c>
      <c r="C428" s="64" t="s">
        <v>456</v>
      </c>
      <c r="D428" s="228" t="str">
        <f t="shared" si="323"/>
        <v>A</v>
      </c>
      <c r="E428" s="64" t="s">
        <v>35</v>
      </c>
    </row>
    <row r="429" spans="1:5" hidden="1" x14ac:dyDescent="0.25">
      <c r="A429" s="64" t="s">
        <v>23</v>
      </c>
      <c r="B429" t="s">
        <v>849</v>
      </c>
      <c r="C429" s="64" t="s">
        <v>476</v>
      </c>
      <c r="D429" s="228" t="str">
        <f t="shared" si="323"/>
        <v>B</v>
      </c>
      <c r="E429" s="64" t="s">
        <v>35</v>
      </c>
    </row>
    <row r="430" spans="1:5" hidden="1" x14ac:dyDescent="0.25">
      <c r="A430" s="64" t="s">
        <v>20</v>
      </c>
      <c r="B430" t="s">
        <v>850</v>
      </c>
      <c r="C430" s="64" t="s">
        <v>476</v>
      </c>
      <c r="D430" s="228" t="str">
        <f t="shared" si="323"/>
        <v>B</v>
      </c>
      <c r="E430" s="64" t="s">
        <v>35</v>
      </c>
    </row>
    <row r="431" spans="1:5" hidden="1" x14ac:dyDescent="0.25">
      <c r="A431" s="64" t="s">
        <v>20</v>
      </c>
      <c r="B431" t="s">
        <v>851</v>
      </c>
      <c r="C431" s="64" t="s">
        <v>456</v>
      </c>
      <c r="D431" s="228" t="str">
        <f t="shared" si="323"/>
        <v>A</v>
      </c>
      <c r="E431" s="64" t="s">
        <v>35</v>
      </c>
    </row>
    <row r="432" spans="1:5" hidden="1" x14ac:dyDescent="0.25">
      <c r="A432" s="64" t="s">
        <v>20</v>
      </c>
      <c r="B432" t="s">
        <v>225</v>
      </c>
      <c r="C432" s="64" t="s">
        <v>457</v>
      </c>
      <c r="D432" s="228" t="str">
        <f t="shared" si="323"/>
        <v>A</v>
      </c>
      <c r="E432" s="64" t="s">
        <v>35</v>
      </c>
    </row>
    <row r="433" spans="1:5" hidden="1" x14ac:dyDescent="0.25">
      <c r="A433" s="64" t="s">
        <v>20</v>
      </c>
      <c r="B433" t="s">
        <v>227</v>
      </c>
      <c r="C433" s="64" t="s">
        <v>457</v>
      </c>
      <c r="D433" s="228" t="str">
        <f t="shared" si="323"/>
        <v>A</v>
      </c>
      <c r="E433" s="64" t="s">
        <v>35</v>
      </c>
    </row>
    <row r="434" spans="1:5" hidden="1" x14ac:dyDescent="0.25">
      <c r="A434" s="64" t="s">
        <v>23</v>
      </c>
      <c r="B434" t="s">
        <v>359</v>
      </c>
      <c r="C434" s="64" t="s">
        <v>476</v>
      </c>
      <c r="D434" s="228" t="str">
        <f t="shared" si="323"/>
        <v>B</v>
      </c>
      <c r="E434" s="64" t="s">
        <v>35</v>
      </c>
    </row>
    <row r="435" spans="1:5" hidden="1" x14ac:dyDescent="0.25">
      <c r="A435" s="64" t="s">
        <v>28</v>
      </c>
      <c r="B435" t="s">
        <v>361</v>
      </c>
      <c r="C435" s="64" t="s">
        <v>477</v>
      </c>
      <c r="D435" s="228" t="str">
        <f t="shared" si="323"/>
        <v>C</v>
      </c>
      <c r="E435" s="64" t="s">
        <v>458</v>
      </c>
    </row>
    <row r="436" spans="1:5" hidden="1" x14ac:dyDescent="0.25">
      <c r="A436" s="64" t="s">
        <v>23</v>
      </c>
      <c r="B436" t="s">
        <v>852</v>
      </c>
      <c r="C436" s="64" t="s">
        <v>477</v>
      </c>
      <c r="D436" s="228" t="str">
        <f t="shared" si="323"/>
        <v>C</v>
      </c>
      <c r="E436" s="64" t="s">
        <v>35</v>
      </c>
    </row>
    <row r="437" spans="1:5" hidden="1" x14ac:dyDescent="0.25">
      <c r="A437" s="64" t="s">
        <v>20</v>
      </c>
      <c r="B437" t="s">
        <v>439</v>
      </c>
      <c r="C437" s="64" t="s">
        <v>476</v>
      </c>
      <c r="D437" s="228" t="str">
        <f t="shared" si="323"/>
        <v>B</v>
      </c>
      <c r="E437" s="64" t="s">
        <v>35</v>
      </c>
    </row>
    <row r="438" spans="1:5" hidden="1" x14ac:dyDescent="0.25">
      <c r="A438" s="64" t="s">
        <v>22</v>
      </c>
      <c r="B438" t="s">
        <v>229</v>
      </c>
      <c r="C438" s="64" t="s">
        <v>477</v>
      </c>
      <c r="D438" s="228" t="str">
        <f t="shared" si="323"/>
        <v>C</v>
      </c>
      <c r="E438" s="64" t="s">
        <v>36</v>
      </c>
    </row>
    <row r="439" spans="1:5" hidden="1" x14ac:dyDescent="0.25">
      <c r="A439" s="64" t="s">
        <v>20</v>
      </c>
      <c r="B439" t="s">
        <v>853</v>
      </c>
      <c r="C439" s="64" t="s">
        <v>477</v>
      </c>
      <c r="D439" s="228" t="str">
        <f t="shared" si="323"/>
        <v>C</v>
      </c>
      <c r="E439" s="64" t="s">
        <v>35</v>
      </c>
    </row>
    <row r="440" spans="1:5" hidden="1" x14ac:dyDescent="0.25">
      <c r="A440" s="64" t="s">
        <v>22</v>
      </c>
      <c r="B440" t="s">
        <v>441</v>
      </c>
      <c r="C440" s="64" t="s">
        <v>477</v>
      </c>
      <c r="D440" s="228" t="str">
        <f t="shared" si="323"/>
        <v>C</v>
      </c>
      <c r="E440" s="64" t="s">
        <v>36</v>
      </c>
    </row>
    <row r="441" spans="1:5" hidden="1" x14ac:dyDescent="0.25">
      <c r="A441" s="64" t="s">
        <v>20</v>
      </c>
      <c r="B441" t="s">
        <v>854</v>
      </c>
      <c r="C441" s="64" t="s">
        <v>456</v>
      </c>
      <c r="D441" s="228" t="str">
        <f t="shared" si="323"/>
        <v>A</v>
      </c>
      <c r="E441" s="64" t="s">
        <v>35</v>
      </c>
    </row>
    <row r="442" spans="1:5" hidden="1" x14ac:dyDescent="0.25">
      <c r="A442" s="64" t="s">
        <v>27</v>
      </c>
      <c r="B442" t="s">
        <v>444</v>
      </c>
      <c r="C442" s="64" t="s">
        <v>476</v>
      </c>
      <c r="D442" s="228" t="str">
        <f t="shared" si="323"/>
        <v>B</v>
      </c>
      <c r="E442" s="64" t="s">
        <v>35</v>
      </c>
    </row>
    <row r="443" spans="1:5" hidden="1" x14ac:dyDescent="0.25">
      <c r="A443" s="64" t="s">
        <v>20</v>
      </c>
      <c r="B443" t="s">
        <v>855</v>
      </c>
      <c r="C443" s="64" t="s">
        <v>477</v>
      </c>
      <c r="D443" s="228" t="str">
        <f t="shared" si="323"/>
        <v>C</v>
      </c>
      <c r="E443" s="64" t="s">
        <v>35</v>
      </c>
    </row>
    <row r="444" spans="1:5" hidden="1" x14ac:dyDescent="0.25">
      <c r="A444" s="64" t="s">
        <v>20</v>
      </c>
      <c r="B444" t="s">
        <v>856</v>
      </c>
      <c r="C444" s="64" t="s">
        <v>476</v>
      </c>
      <c r="D444" s="228" t="str">
        <f t="shared" si="323"/>
        <v>B</v>
      </c>
      <c r="E444" s="64" t="s">
        <v>35</v>
      </c>
    </row>
    <row r="445" spans="1:5" hidden="1" x14ac:dyDescent="0.25">
      <c r="A445" s="64" t="s">
        <v>29</v>
      </c>
      <c r="B445" t="s">
        <v>287</v>
      </c>
      <c r="C445" s="64" t="s">
        <v>456</v>
      </c>
      <c r="D445" s="228" t="str">
        <f t="shared" si="323"/>
        <v>A</v>
      </c>
      <c r="E445" s="64" t="s">
        <v>35</v>
      </c>
    </row>
    <row r="446" spans="1:5" hidden="1" x14ac:dyDescent="0.25">
      <c r="A446" s="64" t="s">
        <v>22</v>
      </c>
      <c r="B446" t="s">
        <v>396</v>
      </c>
      <c r="C446" s="64" t="s">
        <v>477</v>
      </c>
      <c r="D446" s="228" t="str">
        <f t="shared" si="323"/>
        <v>C</v>
      </c>
      <c r="E446" s="64" t="s">
        <v>36</v>
      </c>
    </row>
    <row r="447" spans="1:5" hidden="1" x14ac:dyDescent="0.25">
      <c r="A447" s="64" t="s">
        <v>20</v>
      </c>
      <c r="B447" t="s">
        <v>857</v>
      </c>
      <c r="C447" s="64" t="s">
        <v>477</v>
      </c>
      <c r="D447" s="228" t="str">
        <f t="shared" si="323"/>
        <v>C</v>
      </c>
      <c r="E447" s="64" t="s">
        <v>35</v>
      </c>
    </row>
    <row r="448" spans="1:5" hidden="1" x14ac:dyDescent="0.25">
      <c r="A448" s="64" t="s">
        <v>23</v>
      </c>
      <c r="B448" t="s">
        <v>234</v>
      </c>
      <c r="C448" s="64" t="s">
        <v>476</v>
      </c>
      <c r="D448" s="228" t="str">
        <f t="shared" si="323"/>
        <v>B</v>
      </c>
      <c r="E448" s="64" t="s">
        <v>35</v>
      </c>
    </row>
    <row r="449" spans="1:5" hidden="1" x14ac:dyDescent="0.25">
      <c r="A449" s="64" t="s">
        <v>30</v>
      </c>
      <c r="B449" t="s">
        <v>398</v>
      </c>
      <c r="C449" s="64" t="s">
        <v>456</v>
      </c>
      <c r="D449" s="228" t="str">
        <f t="shared" si="323"/>
        <v>A</v>
      </c>
      <c r="E449" s="64" t="s">
        <v>35</v>
      </c>
    </row>
    <row r="450" spans="1:5" hidden="1" x14ac:dyDescent="0.25">
      <c r="A450" s="64" t="s">
        <v>26</v>
      </c>
      <c r="B450" t="s">
        <v>236</v>
      </c>
      <c r="C450" s="64" t="s">
        <v>476</v>
      </c>
      <c r="D450" s="228" t="str">
        <f t="shared" si="323"/>
        <v>B</v>
      </c>
      <c r="E450" s="64" t="s">
        <v>35</v>
      </c>
    </row>
    <row r="451" spans="1:5" hidden="1" x14ac:dyDescent="0.25">
      <c r="A451" s="64" t="s">
        <v>23</v>
      </c>
      <c r="B451" t="s">
        <v>858</v>
      </c>
      <c r="C451" s="64" t="s">
        <v>477</v>
      </c>
      <c r="D451" s="228" t="str">
        <f t="shared" si="323"/>
        <v>C</v>
      </c>
      <c r="E451" s="64" t="s">
        <v>35</v>
      </c>
    </row>
    <row r="452" spans="1:5" hidden="1" x14ac:dyDescent="0.25">
      <c r="A452" s="64" t="s">
        <v>23</v>
      </c>
      <c r="B452" t="s">
        <v>290</v>
      </c>
      <c r="C452" s="64" t="s">
        <v>476</v>
      </c>
      <c r="D452" s="228" t="str">
        <f t="shared" ref="D452:D513" si="324">IF(C452="D","C",IF(C452="C","B",IF(C452="B","A","A")))</f>
        <v>B</v>
      </c>
      <c r="E452" s="64" t="s">
        <v>35</v>
      </c>
    </row>
    <row r="453" spans="1:5" hidden="1" x14ac:dyDescent="0.25">
      <c r="A453" s="64" t="s">
        <v>25</v>
      </c>
      <c r="B453" t="s">
        <v>238</v>
      </c>
      <c r="C453" s="64" t="s">
        <v>477</v>
      </c>
      <c r="D453" s="228" t="str">
        <f t="shared" si="324"/>
        <v>C</v>
      </c>
      <c r="E453" s="64" t="s">
        <v>36</v>
      </c>
    </row>
    <row r="454" spans="1:5" hidden="1" x14ac:dyDescent="0.25">
      <c r="A454" s="64" t="s">
        <v>22</v>
      </c>
      <c r="B454" t="s">
        <v>240</v>
      </c>
      <c r="C454" s="64" t="s">
        <v>477</v>
      </c>
      <c r="D454" s="228" t="str">
        <f t="shared" si="324"/>
        <v>C</v>
      </c>
      <c r="E454" s="64" t="s">
        <v>36</v>
      </c>
    </row>
    <row r="455" spans="1:5" hidden="1" x14ac:dyDescent="0.25">
      <c r="A455" s="64" t="s">
        <v>20</v>
      </c>
      <c r="B455" t="s">
        <v>859</v>
      </c>
      <c r="C455" s="64" t="s">
        <v>477</v>
      </c>
      <c r="D455" s="228" t="str">
        <f t="shared" si="324"/>
        <v>C</v>
      </c>
      <c r="E455" s="64" t="s">
        <v>35</v>
      </c>
    </row>
    <row r="456" spans="1:5" hidden="1" x14ac:dyDescent="0.25">
      <c r="A456" s="64" t="s">
        <v>23</v>
      </c>
      <c r="B456" t="s">
        <v>860</v>
      </c>
      <c r="C456" s="64" t="s">
        <v>477</v>
      </c>
      <c r="D456" s="228" t="str">
        <f t="shared" si="324"/>
        <v>C</v>
      </c>
      <c r="E456" s="64" t="s">
        <v>35</v>
      </c>
    </row>
    <row r="457" spans="1:5" hidden="1" x14ac:dyDescent="0.25">
      <c r="A457" s="64" t="s">
        <v>20</v>
      </c>
      <c r="B457" t="s">
        <v>861</v>
      </c>
      <c r="C457" s="64" t="s">
        <v>477</v>
      </c>
      <c r="D457" s="228" t="str">
        <f t="shared" si="324"/>
        <v>C</v>
      </c>
      <c r="E457" s="64" t="s">
        <v>35</v>
      </c>
    </row>
    <row r="458" spans="1:5" hidden="1" x14ac:dyDescent="0.25">
      <c r="A458" s="64" t="s">
        <v>20</v>
      </c>
      <c r="B458" t="s">
        <v>243</v>
      </c>
      <c r="C458" s="64" t="s">
        <v>476</v>
      </c>
      <c r="D458" s="228" t="str">
        <f t="shared" si="324"/>
        <v>B</v>
      </c>
      <c r="E458" s="64" t="s">
        <v>35</v>
      </c>
    </row>
    <row r="459" spans="1:5" hidden="1" x14ac:dyDescent="0.25">
      <c r="A459" s="64" t="s">
        <v>23</v>
      </c>
      <c r="B459" t="s">
        <v>292</v>
      </c>
      <c r="C459" s="64" t="s">
        <v>477</v>
      </c>
      <c r="D459" s="228" t="str">
        <f t="shared" si="324"/>
        <v>C</v>
      </c>
      <c r="E459" s="64" t="s">
        <v>35</v>
      </c>
    </row>
    <row r="460" spans="1:5" hidden="1" x14ac:dyDescent="0.25">
      <c r="A460" s="64" t="s">
        <v>26</v>
      </c>
      <c r="B460" t="s">
        <v>245</v>
      </c>
      <c r="C460" s="64" t="s">
        <v>457</v>
      </c>
      <c r="D460" s="228" t="str">
        <f t="shared" si="324"/>
        <v>A</v>
      </c>
      <c r="E460" s="64" t="s">
        <v>35</v>
      </c>
    </row>
    <row r="461" spans="1:5" hidden="1" x14ac:dyDescent="0.25">
      <c r="A461" s="64" t="s">
        <v>26</v>
      </c>
      <c r="B461" t="s">
        <v>247</v>
      </c>
      <c r="C461" s="64" t="s">
        <v>476</v>
      </c>
      <c r="D461" s="228" t="str">
        <f t="shared" si="324"/>
        <v>B</v>
      </c>
      <c r="E461" s="64" t="s">
        <v>35</v>
      </c>
    </row>
    <row r="462" spans="1:5" hidden="1" x14ac:dyDescent="0.25">
      <c r="A462" s="64" t="s">
        <v>23</v>
      </c>
      <c r="B462" t="s">
        <v>249</v>
      </c>
      <c r="C462" s="64" t="s">
        <v>477</v>
      </c>
      <c r="D462" s="228" t="str">
        <f t="shared" si="324"/>
        <v>C</v>
      </c>
      <c r="E462" s="64" t="s">
        <v>35</v>
      </c>
    </row>
    <row r="463" spans="1:5" hidden="1" x14ac:dyDescent="0.25">
      <c r="A463" s="64" t="s">
        <v>23</v>
      </c>
      <c r="B463" t="s">
        <v>251</v>
      </c>
      <c r="C463" s="64" t="s">
        <v>477</v>
      </c>
      <c r="D463" s="228" t="str">
        <f t="shared" si="324"/>
        <v>C</v>
      </c>
      <c r="E463" s="64" t="s">
        <v>35</v>
      </c>
    </row>
    <row r="464" spans="1:5" hidden="1" x14ac:dyDescent="0.25">
      <c r="A464" s="64" t="s">
        <v>20</v>
      </c>
      <c r="B464" t="s">
        <v>363</v>
      </c>
      <c r="C464" s="64" t="s">
        <v>477</v>
      </c>
      <c r="D464" s="228" t="str">
        <f t="shared" si="324"/>
        <v>C</v>
      </c>
      <c r="E464" s="64" t="s">
        <v>35</v>
      </c>
    </row>
    <row r="465" spans="1:5" hidden="1" x14ac:dyDescent="0.25">
      <c r="A465" s="64" t="s">
        <v>22</v>
      </c>
      <c r="B465" t="s">
        <v>253</v>
      </c>
      <c r="C465" s="64" t="s">
        <v>477</v>
      </c>
      <c r="D465" s="228" t="str">
        <f t="shared" si="324"/>
        <v>C</v>
      </c>
      <c r="E465" s="64" t="s">
        <v>36</v>
      </c>
    </row>
    <row r="466" spans="1:5" hidden="1" x14ac:dyDescent="0.25">
      <c r="A466" s="64" t="s">
        <v>20</v>
      </c>
      <c r="B466" t="s">
        <v>862</v>
      </c>
      <c r="C466" s="64" t="s">
        <v>477</v>
      </c>
      <c r="D466" s="228" t="str">
        <f t="shared" si="324"/>
        <v>C</v>
      </c>
      <c r="E466" s="64" t="s">
        <v>35</v>
      </c>
    </row>
    <row r="467" spans="1:5" hidden="1" x14ac:dyDescent="0.25">
      <c r="A467" s="64" t="s">
        <v>20</v>
      </c>
      <c r="B467" t="s">
        <v>401</v>
      </c>
      <c r="C467" s="64" t="s">
        <v>476</v>
      </c>
      <c r="D467" s="228" t="str">
        <f t="shared" si="324"/>
        <v>B</v>
      </c>
      <c r="E467" s="64" t="s">
        <v>35</v>
      </c>
    </row>
    <row r="468" spans="1:5" hidden="1" x14ac:dyDescent="0.25">
      <c r="A468" s="64" t="s">
        <v>23</v>
      </c>
      <c r="B468" t="s">
        <v>255</v>
      </c>
      <c r="C468" s="64" t="s">
        <v>476</v>
      </c>
      <c r="D468" s="228" t="str">
        <f t="shared" si="324"/>
        <v>B</v>
      </c>
      <c r="E468" s="64" t="s">
        <v>35</v>
      </c>
    </row>
    <row r="469" spans="1:5" hidden="1" x14ac:dyDescent="0.25">
      <c r="A469" s="64" t="s">
        <v>20</v>
      </c>
      <c r="B469" t="s">
        <v>863</v>
      </c>
      <c r="C469" s="64" t="s">
        <v>477</v>
      </c>
      <c r="D469" s="228" t="str">
        <f t="shared" si="324"/>
        <v>C</v>
      </c>
      <c r="E469" s="64" t="s">
        <v>35</v>
      </c>
    </row>
    <row r="470" spans="1:5" hidden="1" x14ac:dyDescent="0.25">
      <c r="A470" s="64" t="s">
        <v>27</v>
      </c>
      <c r="B470" t="s">
        <v>864</v>
      </c>
      <c r="C470" s="64" t="s">
        <v>456</v>
      </c>
      <c r="D470" s="228" t="str">
        <f t="shared" si="324"/>
        <v>A</v>
      </c>
      <c r="E470" s="64" t="s">
        <v>35</v>
      </c>
    </row>
    <row r="471" spans="1:5" hidden="1" x14ac:dyDescent="0.25">
      <c r="A471" s="64" t="s">
        <v>20</v>
      </c>
      <c r="B471" t="s">
        <v>257</v>
      </c>
      <c r="C471" s="64" t="s">
        <v>456</v>
      </c>
      <c r="D471" s="228" t="str">
        <f t="shared" si="324"/>
        <v>A</v>
      </c>
      <c r="E471" s="64" t="s">
        <v>35</v>
      </c>
    </row>
    <row r="472" spans="1:5" hidden="1" x14ac:dyDescent="0.25">
      <c r="A472" s="64" t="s">
        <v>23</v>
      </c>
      <c r="B472" t="s">
        <v>366</v>
      </c>
      <c r="C472" s="64" t="s">
        <v>476</v>
      </c>
      <c r="D472" s="228" t="str">
        <f t="shared" si="324"/>
        <v>B</v>
      </c>
      <c r="E472" s="64" t="s">
        <v>35</v>
      </c>
    </row>
    <row r="473" spans="1:5" hidden="1" x14ac:dyDescent="0.25">
      <c r="A473" s="64" t="s">
        <v>20</v>
      </c>
      <c r="B473" t="s">
        <v>294</v>
      </c>
      <c r="C473" s="64" t="s">
        <v>476</v>
      </c>
      <c r="D473" s="228" t="str">
        <f t="shared" si="324"/>
        <v>B</v>
      </c>
      <c r="E473" s="64" t="s">
        <v>35</v>
      </c>
    </row>
    <row r="474" spans="1:5" hidden="1" x14ac:dyDescent="0.25">
      <c r="A474" s="64" t="s">
        <v>23</v>
      </c>
      <c r="B474" t="s">
        <v>259</v>
      </c>
      <c r="C474" s="64" t="s">
        <v>477</v>
      </c>
      <c r="D474" s="228" t="str">
        <f t="shared" si="324"/>
        <v>C</v>
      </c>
      <c r="E474" s="64" t="s">
        <v>35</v>
      </c>
    </row>
    <row r="475" spans="1:5" hidden="1" x14ac:dyDescent="0.25">
      <c r="A475" s="64" t="s">
        <v>20</v>
      </c>
      <c r="B475" t="s">
        <v>448</v>
      </c>
      <c r="C475" s="64" t="s">
        <v>457</v>
      </c>
      <c r="D475" s="228" t="str">
        <f t="shared" si="324"/>
        <v>A</v>
      </c>
      <c r="E475" s="64" t="s">
        <v>35</v>
      </c>
    </row>
    <row r="476" spans="1:5" hidden="1" x14ac:dyDescent="0.25">
      <c r="A476" s="64" t="s">
        <v>20</v>
      </c>
      <c r="B476" t="s">
        <v>865</v>
      </c>
      <c r="C476" s="64" t="s">
        <v>477</v>
      </c>
      <c r="D476" s="228" t="str">
        <f t="shared" si="324"/>
        <v>C</v>
      </c>
      <c r="E476" s="64" t="s">
        <v>35</v>
      </c>
    </row>
    <row r="477" spans="1:5" hidden="1" x14ac:dyDescent="0.25">
      <c r="A477" s="64" t="s">
        <v>33</v>
      </c>
      <c r="B477" t="s">
        <v>261</v>
      </c>
      <c r="C477" s="64" t="s">
        <v>456</v>
      </c>
      <c r="D477" s="228" t="str">
        <f t="shared" si="324"/>
        <v>A</v>
      </c>
      <c r="E477" s="64" t="s">
        <v>35</v>
      </c>
    </row>
    <row r="478" spans="1:5" hidden="1" x14ac:dyDescent="0.25">
      <c r="A478" s="64" t="s">
        <v>23</v>
      </c>
      <c r="B478" t="s">
        <v>866</v>
      </c>
      <c r="C478" s="64" t="s">
        <v>477</v>
      </c>
      <c r="D478" s="228" t="str">
        <f t="shared" si="324"/>
        <v>C</v>
      </c>
      <c r="E478" s="64" t="s">
        <v>35</v>
      </c>
    </row>
    <row r="479" spans="1:5" hidden="1" x14ac:dyDescent="0.25">
      <c r="A479" s="64" t="s">
        <v>20</v>
      </c>
      <c r="B479" t="s">
        <v>368</v>
      </c>
      <c r="C479" s="64" t="s">
        <v>477</v>
      </c>
      <c r="D479" s="228" t="str">
        <f t="shared" si="324"/>
        <v>C</v>
      </c>
      <c r="E479" s="64" t="s">
        <v>35</v>
      </c>
    </row>
    <row r="480" spans="1:5" hidden="1" x14ac:dyDescent="0.25">
      <c r="A480" s="64" t="s">
        <v>23</v>
      </c>
      <c r="B480" t="s">
        <v>867</v>
      </c>
      <c r="C480" s="64" t="s">
        <v>477</v>
      </c>
      <c r="D480" s="228" t="str">
        <f t="shared" si="324"/>
        <v>C</v>
      </c>
      <c r="E480" s="64" t="s">
        <v>35</v>
      </c>
    </row>
    <row r="481" spans="1:5" hidden="1" x14ac:dyDescent="0.25">
      <c r="A481" s="64" t="s">
        <v>23</v>
      </c>
      <c r="B481" t="s">
        <v>265</v>
      </c>
      <c r="C481" s="64" t="s">
        <v>477</v>
      </c>
      <c r="D481" s="228" t="str">
        <f t="shared" si="324"/>
        <v>C</v>
      </c>
      <c r="E481" s="64" t="s">
        <v>35</v>
      </c>
    </row>
    <row r="482" spans="1:5" hidden="1" x14ac:dyDescent="0.25">
      <c r="A482" s="64" t="s">
        <v>20</v>
      </c>
      <c r="B482" t="s">
        <v>404</v>
      </c>
      <c r="C482" s="64" t="s">
        <v>456</v>
      </c>
      <c r="D482" s="228" t="str">
        <f t="shared" si="324"/>
        <v>A</v>
      </c>
      <c r="E482" s="64" t="s">
        <v>35</v>
      </c>
    </row>
    <row r="483" spans="1:5" hidden="1" x14ac:dyDescent="0.25">
      <c r="A483" s="64" t="s">
        <v>23</v>
      </c>
      <c r="B483" t="s">
        <v>868</v>
      </c>
      <c r="C483" s="64" t="s">
        <v>477</v>
      </c>
      <c r="D483" s="228" t="str">
        <f t="shared" si="324"/>
        <v>C</v>
      </c>
      <c r="E483" s="64" t="s">
        <v>35</v>
      </c>
    </row>
    <row r="484" spans="1:5" hidden="1" x14ac:dyDescent="0.25">
      <c r="A484" s="64" t="s">
        <v>20</v>
      </c>
      <c r="B484" t="s">
        <v>451</v>
      </c>
      <c r="C484" s="64" t="s">
        <v>457</v>
      </c>
      <c r="D484" s="228" t="str">
        <f t="shared" si="324"/>
        <v>A</v>
      </c>
      <c r="E484" s="64" t="s">
        <v>35</v>
      </c>
    </row>
    <row r="485" spans="1:5" hidden="1" x14ac:dyDescent="0.25">
      <c r="A485" s="64" t="s">
        <v>23</v>
      </c>
      <c r="B485" t="s">
        <v>453</v>
      </c>
      <c r="C485" s="64" t="s">
        <v>457</v>
      </c>
      <c r="D485" s="228" t="str">
        <f t="shared" si="324"/>
        <v>A</v>
      </c>
      <c r="E485" s="64" t="s">
        <v>35</v>
      </c>
    </row>
    <row r="486" spans="1:5" hidden="1" x14ac:dyDescent="0.25">
      <c r="A486" s="64" t="s">
        <v>20</v>
      </c>
      <c r="B486" t="s">
        <v>268</v>
      </c>
      <c r="C486" s="64" t="s">
        <v>476</v>
      </c>
      <c r="D486" s="228" t="str">
        <f t="shared" si="324"/>
        <v>B</v>
      </c>
      <c r="E486" s="64" t="s">
        <v>35</v>
      </c>
    </row>
    <row r="487" spans="1:5" hidden="1" x14ac:dyDescent="0.25">
      <c r="A487" s="64" t="s">
        <v>23</v>
      </c>
      <c r="B487" t="s">
        <v>406</v>
      </c>
      <c r="C487" s="64" t="s">
        <v>457</v>
      </c>
      <c r="D487" s="228" t="str">
        <f t="shared" si="324"/>
        <v>A</v>
      </c>
      <c r="E487" s="64" t="s">
        <v>35</v>
      </c>
    </row>
    <row r="488" spans="1:5" hidden="1" x14ac:dyDescent="0.25">
      <c r="A488" s="64" t="s">
        <v>31</v>
      </c>
      <c r="B488" t="s">
        <v>370</v>
      </c>
      <c r="C488" s="64" t="s">
        <v>477</v>
      </c>
      <c r="D488" s="228" t="str">
        <f t="shared" si="324"/>
        <v>C</v>
      </c>
      <c r="E488" s="64" t="s">
        <v>458</v>
      </c>
    </row>
    <row r="489" spans="1:5" hidden="1" x14ac:dyDescent="0.25">
      <c r="A489" s="64" t="s">
        <v>31</v>
      </c>
      <c r="B489" t="s">
        <v>372</v>
      </c>
      <c r="C489" s="64" t="s">
        <v>477</v>
      </c>
      <c r="D489" s="228" t="str">
        <f t="shared" si="324"/>
        <v>C</v>
      </c>
      <c r="E489" s="64" t="s">
        <v>458</v>
      </c>
    </row>
    <row r="490" spans="1:5" hidden="1" x14ac:dyDescent="0.25">
      <c r="A490" s="64" t="s">
        <v>26</v>
      </c>
      <c r="B490" t="s">
        <v>270</v>
      </c>
      <c r="C490" s="64" t="s">
        <v>476</v>
      </c>
      <c r="D490" s="228" t="str">
        <f t="shared" si="324"/>
        <v>B</v>
      </c>
      <c r="E490" s="64" t="s">
        <v>35</v>
      </c>
    </row>
    <row r="491" spans="1:5" hidden="1" x14ac:dyDescent="0.25">
      <c r="A491" s="64" t="s">
        <v>23</v>
      </c>
      <c r="B491" t="s">
        <v>272</v>
      </c>
      <c r="C491" s="64" t="s">
        <v>457</v>
      </c>
      <c r="D491" s="228" t="str">
        <f t="shared" si="324"/>
        <v>A</v>
      </c>
      <c r="E491" s="64" t="s">
        <v>35</v>
      </c>
    </row>
    <row r="492" spans="1:5" hidden="1" x14ac:dyDescent="0.25">
      <c r="A492" s="64" t="s">
        <v>23</v>
      </c>
      <c r="B492" t="s">
        <v>374</v>
      </c>
      <c r="C492" s="64" t="s">
        <v>477</v>
      </c>
      <c r="D492" s="228" t="str">
        <f t="shared" si="324"/>
        <v>C</v>
      </c>
      <c r="E492" s="64" t="s">
        <v>35</v>
      </c>
    </row>
    <row r="493" spans="1:5" hidden="1" x14ac:dyDescent="0.25">
      <c r="A493" s="64" t="s">
        <v>20</v>
      </c>
      <c r="B493" t="s">
        <v>869</v>
      </c>
      <c r="C493" s="64" t="s">
        <v>477</v>
      </c>
      <c r="D493" s="228" t="str">
        <f t="shared" si="324"/>
        <v>C</v>
      </c>
      <c r="E493" s="64" t="s">
        <v>35</v>
      </c>
    </row>
    <row r="494" spans="1:5" hidden="1" x14ac:dyDescent="0.25">
      <c r="A494" s="64" t="s">
        <v>23</v>
      </c>
      <c r="B494" t="s">
        <v>455</v>
      </c>
      <c r="C494" s="64" t="s">
        <v>457</v>
      </c>
      <c r="D494" s="228" t="str">
        <f t="shared" si="324"/>
        <v>A</v>
      </c>
      <c r="E494" s="64" t="s">
        <v>35</v>
      </c>
    </row>
    <row r="495" spans="1:5" hidden="1" x14ac:dyDescent="0.25">
      <c r="A495" s="64" t="s">
        <v>29</v>
      </c>
      <c r="B495" t="s">
        <v>870</v>
      </c>
      <c r="C495" s="64" t="s">
        <v>477</v>
      </c>
      <c r="D495" s="228" t="str">
        <f t="shared" si="324"/>
        <v>C</v>
      </c>
      <c r="E495" s="64" t="s">
        <v>35</v>
      </c>
    </row>
    <row r="496" spans="1:5" hidden="1" x14ac:dyDescent="0.25">
      <c r="A496" s="64" t="s">
        <v>20</v>
      </c>
      <c r="B496" t="s">
        <v>408</v>
      </c>
      <c r="C496" s="64" t="s">
        <v>456</v>
      </c>
      <c r="D496" s="228" t="str">
        <f t="shared" si="324"/>
        <v>A</v>
      </c>
      <c r="E496" s="64" t="s">
        <v>35</v>
      </c>
    </row>
    <row r="497" spans="1:5" hidden="1" x14ac:dyDescent="0.25">
      <c r="A497" s="64" t="s">
        <v>26</v>
      </c>
      <c r="B497" t="s">
        <v>871</v>
      </c>
      <c r="C497" s="64" t="s">
        <v>476</v>
      </c>
      <c r="D497" s="228" t="str">
        <f t="shared" si="324"/>
        <v>B</v>
      </c>
      <c r="E497" s="64" t="s">
        <v>35</v>
      </c>
    </row>
    <row r="498" spans="1:5" hidden="1" x14ac:dyDescent="0.25">
      <c r="A498" s="64" t="s">
        <v>20</v>
      </c>
      <c r="B498" t="s">
        <v>377</v>
      </c>
      <c r="C498" s="64" t="s">
        <v>476</v>
      </c>
      <c r="D498" s="228" t="str">
        <f t="shared" si="324"/>
        <v>B</v>
      </c>
      <c r="E498" s="64" t="s">
        <v>35</v>
      </c>
    </row>
    <row r="499" spans="1:5" hidden="1" x14ac:dyDescent="0.25">
      <c r="A499" s="64" t="s">
        <v>27</v>
      </c>
      <c r="B499" t="s">
        <v>379</v>
      </c>
      <c r="C499" s="64" t="s">
        <v>477</v>
      </c>
      <c r="D499" s="228" t="str">
        <f t="shared" si="324"/>
        <v>C</v>
      </c>
      <c r="E499" s="64" t="s">
        <v>35</v>
      </c>
    </row>
    <row r="500" spans="1:5" hidden="1" x14ac:dyDescent="0.25">
      <c r="A500" s="64" t="s">
        <v>20</v>
      </c>
      <c r="B500" t="s">
        <v>410</v>
      </c>
      <c r="C500" s="64" t="s">
        <v>477</v>
      </c>
      <c r="D500" s="228" t="str">
        <f t="shared" si="324"/>
        <v>C</v>
      </c>
      <c r="E500" s="64" t="s">
        <v>35</v>
      </c>
    </row>
    <row r="501" spans="1:5" hidden="1" x14ac:dyDescent="0.25">
      <c r="A501" s="64" t="s">
        <v>29</v>
      </c>
      <c r="B501" t="s">
        <v>295</v>
      </c>
      <c r="C501" s="64" t="s">
        <v>456</v>
      </c>
      <c r="D501" s="228" t="str">
        <f t="shared" si="324"/>
        <v>A</v>
      </c>
      <c r="E501" s="64" t="s">
        <v>35</v>
      </c>
    </row>
    <row r="502" spans="1:5" hidden="1" x14ac:dyDescent="0.25">
      <c r="A502" s="64" t="s">
        <v>26</v>
      </c>
      <c r="B502" t="s">
        <v>297</v>
      </c>
      <c r="C502" s="64" t="s">
        <v>457</v>
      </c>
      <c r="D502" s="228" t="str">
        <f t="shared" si="324"/>
        <v>A</v>
      </c>
      <c r="E502" s="64" t="s">
        <v>35</v>
      </c>
    </row>
    <row r="503" spans="1:5" hidden="1" x14ac:dyDescent="0.25">
      <c r="A503" s="64" t="s">
        <v>22</v>
      </c>
      <c r="B503" t="s">
        <v>412</v>
      </c>
      <c r="C503" s="64" t="s">
        <v>477</v>
      </c>
      <c r="D503" s="228" t="str">
        <f t="shared" si="324"/>
        <v>C</v>
      </c>
      <c r="E503" s="64" t="s">
        <v>36</v>
      </c>
    </row>
    <row r="504" spans="1:5" hidden="1" x14ac:dyDescent="0.25">
      <c r="A504" s="64" t="s">
        <v>20</v>
      </c>
      <c r="B504" t="s">
        <v>299</v>
      </c>
      <c r="C504" s="64" t="s">
        <v>477</v>
      </c>
      <c r="D504" s="228" t="str">
        <f t="shared" si="324"/>
        <v>C</v>
      </c>
      <c r="E504" s="64" t="s">
        <v>35</v>
      </c>
    </row>
    <row r="505" spans="1:5" hidden="1" x14ac:dyDescent="0.25">
      <c r="A505" s="64" t="s">
        <v>27</v>
      </c>
      <c r="B505" t="s">
        <v>414</v>
      </c>
      <c r="C505" s="64" t="s">
        <v>476</v>
      </c>
      <c r="D505" s="228" t="str">
        <f t="shared" si="324"/>
        <v>B</v>
      </c>
      <c r="E505" s="64" t="s">
        <v>35</v>
      </c>
    </row>
    <row r="506" spans="1:5" hidden="1" x14ac:dyDescent="0.25">
      <c r="A506" s="64" t="s">
        <v>31</v>
      </c>
      <c r="B506" t="s">
        <v>609</v>
      </c>
      <c r="C506" s="64" t="s">
        <v>456</v>
      </c>
      <c r="D506" s="228" t="str">
        <f t="shared" si="324"/>
        <v>A</v>
      </c>
      <c r="E506" s="64" t="s">
        <v>458</v>
      </c>
    </row>
    <row r="507" spans="1:5" hidden="1" x14ac:dyDescent="0.25">
      <c r="A507" s="64" t="s">
        <v>27</v>
      </c>
      <c r="B507" t="s">
        <v>610</v>
      </c>
      <c r="C507" s="64" t="s">
        <v>456</v>
      </c>
      <c r="D507" s="228" t="str">
        <f t="shared" si="324"/>
        <v>A</v>
      </c>
      <c r="E507" s="64" t="s">
        <v>35</v>
      </c>
    </row>
    <row r="508" spans="1:5" hidden="1" x14ac:dyDescent="0.25">
      <c r="A508" s="64" t="s">
        <v>31</v>
      </c>
      <c r="B508" t="s">
        <v>611</v>
      </c>
      <c r="C508" s="64" t="s">
        <v>457</v>
      </c>
      <c r="D508" s="228" t="str">
        <f t="shared" si="324"/>
        <v>A</v>
      </c>
      <c r="E508" s="64" t="s">
        <v>458</v>
      </c>
    </row>
    <row r="509" spans="1:5" hidden="1" x14ac:dyDescent="0.25">
      <c r="A509" s="64" t="s">
        <v>27</v>
      </c>
      <c r="B509" t="s">
        <v>612</v>
      </c>
      <c r="C509" s="64" t="s">
        <v>457</v>
      </c>
      <c r="D509" s="228" t="str">
        <f t="shared" si="324"/>
        <v>A</v>
      </c>
      <c r="E509" s="64" t="s">
        <v>35</v>
      </c>
    </row>
    <row r="510" spans="1:5" hidden="1" x14ac:dyDescent="0.25">
      <c r="A510" s="64" t="s">
        <v>31</v>
      </c>
      <c r="B510" t="s">
        <v>613</v>
      </c>
      <c r="C510" s="64" t="s">
        <v>476</v>
      </c>
      <c r="D510" s="228" t="str">
        <f t="shared" si="324"/>
        <v>B</v>
      </c>
      <c r="E510" s="64" t="s">
        <v>458</v>
      </c>
    </row>
    <row r="511" spans="1:5" hidden="1" x14ac:dyDescent="0.25">
      <c r="A511" s="64" t="s">
        <v>27</v>
      </c>
      <c r="B511" t="s">
        <v>614</v>
      </c>
      <c r="C511" s="64" t="s">
        <v>476</v>
      </c>
      <c r="D511" s="228" t="str">
        <f t="shared" si="324"/>
        <v>B</v>
      </c>
      <c r="E511" s="64" t="s">
        <v>35</v>
      </c>
    </row>
    <row r="512" spans="1:5" hidden="1" x14ac:dyDescent="0.25">
      <c r="A512" s="64" t="s">
        <v>31</v>
      </c>
      <c r="B512" t="s">
        <v>615</v>
      </c>
      <c r="C512" s="64" t="s">
        <v>477</v>
      </c>
      <c r="D512" s="228" t="str">
        <f t="shared" si="324"/>
        <v>C</v>
      </c>
      <c r="E512" s="64" t="s">
        <v>458</v>
      </c>
    </row>
    <row r="513" spans="1:5" hidden="1" x14ac:dyDescent="0.25">
      <c r="A513" s="64" t="s">
        <v>27</v>
      </c>
      <c r="B513" t="s">
        <v>616</v>
      </c>
      <c r="C513" s="64" t="s">
        <v>477</v>
      </c>
      <c r="D513" s="228" t="str">
        <f t="shared" si="324"/>
        <v>C</v>
      </c>
      <c r="E513" s="64" t="s">
        <v>35</v>
      </c>
    </row>
    <row r="514" spans="1:5" hidden="1" x14ac:dyDescent="0.25"/>
    <row r="515" spans="1:5" hidden="1" x14ac:dyDescent="0.25">
      <c r="A515" s="171" t="s">
        <v>472</v>
      </c>
      <c r="B515" s="171" t="s">
        <v>471</v>
      </c>
      <c r="C515" s="171" t="s">
        <v>470</v>
      </c>
      <c r="D515" s="171" t="s">
        <v>170</v>
      </c>
      <c r="E515" s="171" t="s">
        <v>469</v>
      </c>
    </row>
    <row r="516" spans="1:5" hidden="1" x14ac:dyDescent="0.25">
      <c r="A516" t="s">
        <v>172</v>
      </c>
      <c r="B516" t="s">
        <v>172</v>
      </c>
      <c r="C516" t="s">
        <v>172</v>
      </c>
      <c r="D516" t="s">
        <v>172</v>
      </c>
      <c r="E516" t="s">
        <v>276</v>
      </c>
    </row>
    <row r="517" spans="1:5" hidden="1" x14ac:dyDescent="0.25">
      <c r="A517" t="s">
        <v>174</v>
      </c>
      <c r="B517" t="s">
        <v>174</v>
      </c>
      <c r="C517" t="s">
        <v>174</v>
      </c>
      <c r="D517" t="s">
        <v>174</v>
      </c>
      <c r="E517" t="s">
        <v>814</v>
      </c>
    </row>
    <row r="518" spans="1:5" hidden="1" x14ac:dyDescent="0.25">
      <c r="A518" t="s">
        <v>416</v>
      </c>
      <c r="B518" t="s">
        <v>276</v>
      </c>
      <c r="C518" t="s">
        <v>276</v>
      </c>
      <c r="D518" t="s">
        <v>176</v>
      </c>
      <c r="E518" t="s">
        <v>818</v>
      </c>
    </row>
    <row r="519" spans="1:5" hidden="1" x14ac:dyDescent="0.25">
      <c r="A519" t="s">
        <v>301</v>
      </c>
      <c r="B519" t="s">
        <v>814</v>
      </c>
      <c r="C519" t="s">
        <v>301</v>
      </c>
      <c r="D519" t="s">
        <v>178</v>
      </c>
      <c r="E519" t="s">
        <v>186</v>
      </c>
    </row>
    <row r="520" spans="1:5" hidden="1" x14ac:dyDescent="0.25">
      <c r="A520" t="s">
        <v>814</v>
      </c>
      <c r="B520" t="s">
        <v>180</v>
      </c>
      <c r="C520" t="s">
        <v>813</v>
      </c>
      <c r="D520" t="s">
        <v>180</v>
      </c>
      <c r="E520" t="s">
        <v>822</v>
      </c>
    </row>
    <row r="521" spans="1:5" hidden="1" x14ac:dyDescent="0.25">
      <c r="A521" t="s">
        <v>306</v>
      </c>
      <c r="B521" t="s">
        <v>381</v>
      </c>
      <c r="C521" t="s">
        <v>304</v>
      </c>
      <c r="D521" t="s">
        <v>817</v>
      </c>
      <c r="E521" t="s">
        <v>196</v>
      </c>
    </row>
    <row r="522" spans="1:5" hidden="1" x14ac:dyDescent="0.25">
      <c r="A522" t="s">
        <v>180</v>
      </c>
      <c r="B522" t="s">
        <v>818</v>
      </c>
      <c r="C522" t="s">
        <v>814</v>
      </c>
      <c r="D522" t="s">
        <v>818</v>
      </c>
      <c r="E522" t="s">
        <v>280</v>
      </c>
    </row>
    <row r="523" spans="1:5" hidden="1" x14ac:dyDescent="0.25">
      <c r="A523" t="s">
        <v>309</v>
      </c>
      <c r="B523" t="s">
        <v>383</v>
      </c>
      <c r="C523" t="s">
        <v>306</v>
      </c>
      <c r="D523" t="s">
        <v>184</v>
      </c>
      <c r="E523" t="s">
        <v>282</v>
      </c>
    </row>
    <row r="524" spans="1:5" hidden="1" x14ac:dyDescent="0.25">
      <c r="A524" t="s">
        <v>816</v>
      </c>
      <c r="B524" t="s">
        <v>186</v>
      </c>
      <c r="C524" t="s">
        <v>180</v>
      </c>
      <c r="D524" t="s">
        <v>186</v>
      </c>
      <c r="E524" t="s">
        <v>842</v>
      </c>
    </row>
    <row r="525" spans="1:5" hidden="1" x14ac:dyDescent="0.25">
      <c r="A525" t="s">
        <v>381</v>
      </c>
      <c r="B525" t="s">
        <v>821</v>
      </c>
      <c r="C525" t="s">
        <v>815</v>
      </c>
      <c r="D525" t="s">
        <v>821</v>
      </c>
      <c r="E525" t="s">
        <v>210</v>
      </c>
    </row>
    <row r="526" spans="1:5" hidden="1" x14ac:dyDescent="0.25">
      <c r="A526" t="s">
        <v>186</v>
      </c>
      <c r="B526" t="s">
        <v>189</v>
      </c>
      <c r="C526" t="s">
        <v>309</v>
      </c>
      <c r="D526" t="s">
        <v>189</v>
      </c>
      <c r="E526" t="s">
        <v>284</v>
      </c>
    </row>
    <row r="527" spans="1:5" hidden="1" x14ac:dyDescent="0.25">
      <c r="A527" t="s">
        <v>313</v>
      </c>
      <c r="B527" t="s">
        <v>824</v>
      </c>
      <c r="C527" t="s">
        <v>818</v>
      </c>
      <c r="D527" t="s">
        <v>824</v>
      </c>
      <c r="E527" t="s">
        <v>850</v>
      </c>
    </row>
    <row r="528" spans="1:5" hidden="1" x14ac:dyDescent="0.25">
      <c r="A528" t="s">
        <v>315</v>
      </c>
      <c r="B528" t="s">
        <v>825</v>
      </c>
      <c r="C528" t="s">
        <v>184</v>
      </c>
      <c r="D528" t="s">
        <v>192</v>
      </c>
      <c r="E528" t="s">
        <v>229</v>
      </c>
    </row>
    <row r="529" spans="1:5" hidden="1" x14ac:dyDescent="0.25">
      <c r="A529" t="s">
        <v>819</v>
      </c>
      <c r="B529" t="s">
        <v>192</v>
      </c>
      <c r="C529" t="s">
        <v>186</v>
      </c>
      <c r="D529" t="s">
        <v>827</v>
      </c>
      <c r="E529" t="s">
        <v>287</v>
      </c>
    </row>
    <row r="530" spans="1:5" hidden="1" x14ac:dyDescent="0.25">
      <c r="A530" t="s">
        <v>189</v>
      </c>
      <c r="B530" t="s">
        <v>828</v>
      </c>
      <c r="C530" t="s">
        <v>311</v>
      </c>
      <c r="D530" t="s">
        <v>835</v>
      </c>
      <c r="E530" t="s">
        <v>858</v>
      </c>
    </row>
    <row r="531" spans="1:5" hidden="1" x14ac:dyDescent="0.25">
      <c r="A531" t="s">
        <v>823</v>
      </c>
      <c r="B531" t="s">
        <v>385</v>
      </c>
      <c r="C531" t="s">
        <v>313</v>
      </c>
      <c r="D531" t="s">
        <v>196</v>
      </c>
      <c r="E531" t="s">
        <v>290</v>
      </c>
    </row>
    <row r="532" spans="1:5" hidden="1" x14ac:dyDescent="0.25">
      <c r="A532" t="s">
        <v>825</v>
      </c>
      <c r="B532" t="s">
        <v>835</v>
      </c>
      <c r="C532" t="s">
        <v>315</v>
      </c>
      <c r="D532" t="s">
        <v>836</v>
      </c>
      <c r="E532" t="s">
        <v>292</v>
      </c>
    </row>
    <row r="533" spans="1:5" hidden="1" x14ac:dyDescent="0.25">
      <c r="A533" t="s">
        <v>322</v>
      </c>
      <c r="B533" t="s">
        <v>196</v>
      </c>
      <c r="C533" t="s">
        <v>189</v>
      </c>
      <c r="D533" t="s">
        <v>199</v>
      </c>
      <c r="E533" t="s">
        <v>294</v>
      </c>
    </row>
    <row r="534" spans="1:5" hidden="1" x14ac:dyDescent="0.25">
      <c r="A534" t="s">
        <v>827</v>
      </c>
      <c r="B534" t="s">
        <v>836</v>
      </c>
      <c r="C534" t="s">
        <v>823</v>
      </c>
      <c r="D534" t="s">
        <v>201</v>
      </c>
      <c r="E534" t="s">
        <v>268</v>
      </c>
    </row>
    <row r="535" spans="1:5" hidden="1" x14ac:dyDescent="0.25">
      <c r="A535" t="s">
        <v>828</v>
      </c>
      <c r="B535" t="s">
        <v>280</v>
      </c>
      <c r="C535" t="s">
        <v>318</v>
      </c>
      <c r="D535" t="s">
        <v>203</v>
      </c>
      <c r="E535" t="s">
        <v>270</v>
      </c>
    </row>
    <row r="536" spans="1:5" hidden="1" x14ac:dyDescent="0.25">
      <c r="A536" t="s">
        <v>829</v>
      </c>
      <c r="B536" t="s">
        <v>387</v>
      </c>
      <c r="C536" t="s">
        <v>825</v>
      </c>
      <c r="D536" t="s">
        <v>205</v>
      </c>
      <c r="E536" t="s">
        <v>869</v>
      </c>
    </row>
    <row r="537" spans="1:5" hidden="1" x14ac:dyDescent="0.25">
      <c r="A537" t="s">
        <v>421</v>
      </c>
      <c r="B537" t="s">
        <v>839</v>
      </c>
      <c r="C537" t="s">
        <v>826</v>
      </c>
      <c r="D537" t="s">
        <v>207</v>
      </c>
      <c r="E537" t="s">
        <v>295</v>
      </c>
    </row>
    <row r="538" spans="1:5" hidden="1" x14ac:dyDescent="0.25">
      <c r="A538" t="s">
        <v>832</v>
      </c>
      <c r="B538" t="s">
        <v>201</v>
      </c>
      <c r="C538" t="s">
        <v>322</v>
      </c>
      <c r="D538" t="s">
        <v>842</v>
      </c>
      <c r="E538" t="s">
        <v>874</v>
      </c>
    </row>
    <row r="539" spans="1:5" hidden="1" x14ac:dyDescent="0.25">
      <c r="A539" t="s">
        <v>328</v>
      </c>
      <c r="B539" t="s">
        <v>203</v>
      </c>
      <c r="C539" t="s">
        <v>828</v>
      </c>
      <c r="D539" t="s">
        <v>210</v>
      </c>
      <c r="E539" t="s">
        <v>299</v>
      </c>
    </row>
    <row r="540" spans="1:5" hidden="1" x14ac:dyDescent="0.25">
      <c r="A540" t="s">
        <v>330</v>
      </c>
      <c r="B540" t="s">
        <v>205</v>
      </c>
      <c r="C540" t="s">
        <v>830</v>
      </c>
      <c r="D540" t="s">
        <v>212</v>
      </c>
      <c r="E540" t="s">
        <v>609</v>
      </c>
    </row>
    <row r="541" spans="1:5" hidden="1" x14ac:dyDescent="0.25">
      <c r="A541" t="s">
        <v>833</v>
      </c>
      <c r="B541" t="s">
        <v>842</v>
      </c>
      <c r="C541" t="s">
        <v>831</v>
      </c>
      <c r="D541" t="s">
        <v>214</v>
      </c>
      <c r="E541" t="s">
        <v>610</v>
      </c>
    </row>
    <row r="542" spans="1:5" hidden="1" x14ac:dyDescent="0.25">
      <c r="A542" t="s">
        <v>424</v>
      </c>
      <c r="B542" t="s">
        <v>210</v>
      </c>
      <c r="C542" t="s">
        <v>832</v>
      </c>
      <c r="D542" t="s">
        <v>216</v>
      </c>
      <c r="E542" t="s">
        <v>611</v>
      </c>
    </row>
    <row r="543" spans="1:5" hidden="1" x14ac:dyDescent="0.25">
      <c r="A543" t="s">
        <v>426</v>
      </c>
      <c r="B543" t="s">
        <v>212</v>
      </c>
      <c r="C543" t="s">
        <v>328</v>
      </c>
      <c r="D543" t="s">
        <v>218</v>
      </c>
      <c r="E543" t="s">
        <v>612</v>
      </c>
    </row>
    <row r="544" spans="1:5" hidden="1" x14ac:dyDescent="0.25">
      <c r="A544" t="s">
        <v>834</v>
      </c>
      <c r="B544" t="s">
        <v>390</v>
      </c>
      <c r="C544" t="s">
        <v>330</v>
      </c>
      <c r="D544" t="s">
        <v>220</v>
      </c>
      <c r="E544" t="s">
        <v>613</v>
      </c>
    </row>
    <row r="545" spans="1:5" hidden="1" x14ac:dyDescent="0.25">
      <c r="A545" t="s">
        <v>835</v>
      </c>
      <c r="B545" t="s">
        <v>214</v>
      </c>
      <c r="C545" t="s">
        <v>834</v>
      </c>
      <c r="D545" t="s">
        <v>222</v>
      </c>
      <c r="E545" t="s">
        <v>614</v>
      </c>
    </row>
    <row r="546" spans="1:5" hidden="1" x14ac:dyDescent="0.25">
      <c r="A546" t="s">
        <v>333</v>
      </c>
      <c r="B546" t="s">
        <v>392</v>
      </c>
      <c r="C546" s="65" t="s">
        <v>196</v>
      </c>
      <c r="D546" t="s">
        <v>849</v>
      </c>
      <c r="E546" t="s">
        <v>615</v>
      </c>
    </row>
    <row r="547" spans="1:5" hidden="1" x14ac:dyDescent="0.25">
      <c r="A547" t="s">
        <v>199</v>
      </c>
      <c r="B547" t="s">
        <v>218</v>
      </c>
      <c r="C547" t="s">
        <v>333</v>
      </c>
      <c r="D547" t="s">
        <v>225</v>
      </c>
      <c r="E547" t="s">
        <v>616</v>
      </c>
    </row>
    <row r="548" spans="1:5" hidden="1" x14ac:dyDescent="0.25">
      <c r="A548" t="s">
        <v>282</v>
      </c>
      <c r="B548" t="s">
        <v>220</v>
      </c>
      <c r="C548" t="s">
        <v>280</v>
      </c>
      <c r="D548" t="s">
        <v>227</v>
      </c>
    </row>
    <row r="549" spans="1:5" hidden="1" x14ac:dyDescent="0.25">
      <c r="A549" t="s">
        <v>837</v>
      </c>
      <c r="B549" t="s">
        <v>394</v>
      </c>
      <c r="C549" t="s">
        <v>282</v>
      </c>
      <c r="D549" t="s">
        <v>229</v>
      </c>
    </row>
    <row r="550" spans="1:5" hidden="1" x14ac:dyDescent="0.25">
      <c r="A550" t="s">
        <v>387</v>
      </c>
      <c r="B550" t="s">
        <v>222</v>
      </c>
      <c r="C550" t="s">
        <v>838</v>
      </c>
      <c r="D550" t="s">
        <v>853</v>
      </c>
    </row>
    <row r="551" spans="1:5" hidden="1" x14ac:dyDescent="0.25">
      <c r="A551" t="s">
        <v>201</v>
      </c>
      <c r="B551" t="s">
        <v>849</v>
      </c>
      <c r="C551" t="s">
        <v>336</v>
      </c>
      <c r="D551" t="s">
        <v>855</v>
      </c>
    </row>
    <row r="552" spans="1:5" hidden="1" x14ac:dyDescent="0.25">
      <c r="A552" t="s">
        <v>203</v>
      </c>
      <c r="B552" t="s">
        <v>850</v>
      </c>
      <c r="C552" t="s">
        <v>841</v>
      </c>
      <c r="D552" t="s">
        <v>856</v>
      </c>
    </row>
    <row r="553" spans="1:5" hidden="1" x14ac:dyDescent="0.25">
      <c r="A553" t="s">
        <v>205</v>
      </c>
      <c r="B553" t="s">
        <v>225</v>
      </c>
      <c r="C553" t="s">
        <v>339</v>
      </c>
      <c r="D553" t="s">
        <v>234</v>
      </c>
    </row>
    <row r="554" spans="1:5" hidden="1" x14ac:dyDescent="0.25">
      <c r="A554" t="s">
        <v>429</v>
      </c>
      <c r="B554" t="s">
        <v>227</v>
      </c>
      <c r="C554" t="s">
        <v>842</v>
      </c>
      <c r="D554" t="s">
        <v>236</v>
      </c>
    </row>
    <row r="555" spans="1:5" hidden="1" x14ac:dyDescent="0.25">
      <c r="A555" t="s">
        <v>339</v>
      </c>
      <c r="B555" t="s">
        <v>853</v>
      </c>
      <c r="C555" t="s">
        <v>210</v>
      </c>
      <c r="D555" t="s">
        <v>238</v>
      </c>
    </row>
    <row r="556" spans="1:5" hidden="1" x14ac:dyDescent="0.25">
      <c r="A556" t="s">
        <v>842</v>
      </c>
      <c r="B556" t="s">
        <v>855</v>
      </c>
      <c r="C556" t="s">
        <v>341</v>
      </c>
      <c r="D556" t="s">
        <v>240</v>
      </c>
    </row>
    <row r="557" spans="1:5" hidden="1" x14ac:dyDescent="0.25">
      <c r="A557" t="s">
        <v>210</v>
      </c>
      <c r="B557" t="s">
        <v>856</v>
      </c>
      <c r="C557" t="s">
        <v>343</v>
      </c>
      <c r="D557" t="s">
        <v>861</v>
      </c>
    </row>
    <row r="558" spans="1:5" hidden="1" x14ac:dyDescent="0.25">
      <c r="A558" t="s">
        <v>431</v>
      </c>
      <c r="B558" t="s">
        <v>287</v>
      </c>
      <c r="C558" t="s">
        <v>214</v>
      </c>
      <c r="D558" t="s">
        <v>243</v>
      </c>
    </row>
    <row r="559" spans="1:5" hidden="1" x14ac:dyDescent="0.25">
      <c r="A559" t="s">
        <v>341</v>
      </c>
      <c r="B559" t="s">
        <v>396</v>
      </c>
      <c r="C559" t="s">
        <v>345</v>
      </c>
      <c r="D559" t="s">
        <v>245</v>
      </c>
    </row>
    <row r="560" spans="1:5" hidden="1" x14ac:dyDescent="0.25">
      <c r="A560" t="s">
        <v>212</v>
      </c>
      <c r="B560" t="s">
        <v>398</v>
      </c>
      <c r="C560" t="s">
        <v>220</v>
      </c>
      <c r="D560" t="s">
        <v>247</v>
      </c>
    </row>
    <row r="561" spans="1:4" hidden="1" x14ac:dyDescent="0.25">
      <c r="A561" t="s">
        <v>214</v>
      </c>
      <c r="B561" t="s">
        <v>236</v>
      </c>
      <c r="C561" t="s">
        <v>844</v>
      </c>
      <c r="D561" t="s">
        <v>249</v>
      </c>
    </row>
    <row r="562" spans="1:4" hidden="1" x14ac:dyDescent="0.25">
      <c r="A562" t="s">
        <v>843</v>
      </c>
      <c r="B562" t="s">
        <v>858</v>
      </c>
      <c r="C562" t="s">
        <v>348</v>
      </c>
      <c r="D562" t="s">
        <v>251</v>
      </c>
    </row>
    <row r="563" spans="1:4" hidden="1" x14ac:dyDescent="0.25">
      <c r="A563" t="s">
        <v>345</v>
      </c>
      <c r="B563" t="s">
        <v>290</v>
      </c>
      <c r="C563" t="s">
        <v>350</v>
      </c>
      <c r="D563" t="s">
        <v>253</v>
      </c>
    </row>
    <row r="564" spans="1:4" hidden="1" x14ac:dyDescent="0.25">
      <c r="A564" t="s">
        <v>392</v>
      </c>
      <c r="B564" t="s">
        <v>238</v>
      </c>
      <c r="C564" t="s">
        <v>352</v>
      </c>
      <c r="D564" t="s">
        <v>255</v>
      </c>
    </row>
    <row r="565" spans="1:4" hidden="1" x14ac:dyDescent="0.25">
      <c r="A565" t="s">
        <v>434</v>
      </c>
      <c r="B565" t="s">
        <v>861</v>
      </c>
      <c r="C565" t="s">
        <v>354</v>
      </c>
      <c r="D565" t="s">
        <v>257</v>
      </c>
    </row>
    <row r="566" spans="1:4" hidden="1" x14ac:dyDescent="0.25">
      <c r="A566" t="s">
        <v>220</v>
      </c>
      <c r="B566" t="s">
        <v>243</v>
      </c>
      <c r="C566" t="s">
        <v>356</v>
      </c>
      <c r="D566" t="s">
        <v>259</v>
      </c>
    </row>
    <row r="567" spans="1:4" hidden="1" x14ac:dyDescent="0.25">
      <c r="A567" t="s">
        <v>844</v>
      </c>
      <c r="B567" t="s">
        <v>292</v>
      </c>
      <c r="C567" s="65" t="s">
        <v>848</v>
      </c>
      <c r="D567" t="s">
        <v>261</v>
      </c>
    </row>
    <row r="568" spans="1:4" hidden="1" x14ac:dyDescent="0.25">
      <c r="A568" t="s">
        <v>845</v>
      </c>
      <c r="B568" t="s">
        <v>862</v>
      </c>
      <c r="C568" t="s">
        <v>225</v>
      </c>
      <c r="D568" t="s">
        <v>866</v>
      </c>
    </row>
    <row r="569" spans="1:4" hidden="1" x14ac:dyDescent="0.25">
      <c r="A569" t="s">
        <v>394</v>
      </c>
      <c r="B569" t="s">
        <v>401</v>
      </c>
      <c r="C569" t="s">
        <v>227</v>
      </c>
      <c r="D569" t="s">
        <v>867</v>
      </c>
    </row>
    <row r="570" spans="1:4" hidden="1" x14ac:dyDescent="0.25">
      <c r="A570" t="s">
        <v>222</v>
      </c>
      <c r="B570" t="s">
        <v>863</v>
      </c>
      <c r="C570" t="s">
        <v>359</v>
      </c>
      <c r="D570" t="s">
        <v>265</v>
      </c>
    </row>
    <row r="571" spans="1:4" hidden="1" x14ac:dyDescent="0.25">
      <c r="A571" t="s">
        <v>848</v>
      </c>
      <c r="B571" t="s">
        <v>259</v>
      </c>
      <c r="C571" s="65" t="s">
        <v>361</v>
      </c>
      <c r="D571" t="s">
        <v>868</v>
      </c>
    </row>
    <row r="572" spans="1:4" hidden="1" x14ac:dyDescent="0.25">
      <c r="A572" t="s">
        <v>850</v>
      </c>
      <c r="B572" t="s">
        <v>265</v>
      </c>
      <c r="C572" t="s">
        <v>229</v>
      </c>
      <c r="D572" t="s">
        <v>268</v>
      </c>
    </row>
    <row r="573" spans="1:4" hidden="1" x14ac:dyDescent="0.25">
      <c r="A573" t="s">
        <v>851</v>
      </c>
      <c r="B573" t="s">
        <v>404</v>
      </c>
      <c r="C573" t="s">
        <v>853</v>
      </c>
      <c r="D573" t="s">
        <v>270</v>
      </c>
    </row>
    <row r="574" spans="1:4" hidden="1" x14ac:dyDescent="0.25">
      <c r="A574" t="s">
        <v>852</v>
      </c>
      <c r="B574" t="s">
        <v>268</v>
      </c>
      <c r="C574" t="s">
        <v>855</v>
      </c>
      <c r="D574" t="s">
        <v>272</v>
      </c>
    </row>
    <row r="575" spans="1:4" hidden="1" x14ac:dyDescent="0.25">
      <c r="A575" t="s">
        <v>439</v>
      </c>
      <c r="B575" t="s">
        <v>406</v>
      </c>
      <c r="C575" t="s">
        <v>856</v>
      </c>
      <c r="D575" t="s">
        <v>869</v>
      </c>
    </row>
    <row r="576" spans="1:4" hidden="1" x14ac:dyDescent="0.25">
      <c r="A576" t="s">
        <v>229</v>
      </c>
      <c r="B576" t="s">
        <v>270</v>
      </c>
      <c r="C576" t="s">
        <v>858</v>
      </c>
      <c r="D576" t="s">
        <v>871</v>
      </c>
    </row>
    <row r="577" spans="1:4" hidden="1" x14ac:dyDescent="0.25">
      <c r="A577" t="s">
        <v>853</v>
      </c>
      <c r="B577" t="s">
        <v>869</v>
      </c>
      <c r="C577" t="s">
        <v>290</v>
      </c>
      <c r="D577" t="s">
        <v>609</v>
      </c>
    </row>
    <row r="578" spans="1:4" hidden="1" x14ac:dyDescent="0.25">
      <c r="A578" t="s">
        <v>441</v>
      </c>
      <c r="B578" t="s">
        <v>408</v>
      </c>
      <c r="C578" t="s">
        <v>861</v>
      </c>
      <c r="D578" t="s">
        <v>610</v>
      </c>
    </row>
    <row r="579" spans="1:4" hidden="1" x14ac:dyDescent="0.25">
      <c r="A579" t="s">
        <v>854</v>
      </c>
      <c r="B579" t="s">
        <v>873</v>
      </c>
      <c r="C579" t="s">
        <v>243</v>
      </c>
      <c r="D579" t="s">
        <v>611</v>
      </c>
    </row>
    <row r="580" spans="1:4" hidden="1" x14ac:dyDescent="0.25">
      <c r="A580" t="s">
        <v>444</v>
      </c>
      <c r="B580" t="s">
        <v>410</v>
      </c>
      <c r="C580" t="s">
        <v>245</v>
      </c>
      <c r="D580" t="s">
        <v>612</v>
      </c>
    </row>
    <row r="581" spans="1:4" hidden="1" x14ac:dyDescent="0.25">
      <c r="A581" t="s">
        <v>857</v>
      </c>
      <c r="B581" t="s">
        <v>295</v>
      </c>
      <c r="C581" t="s">
        <v>247</v>
      </c>
      <c r="D581" t="s">
        <v>613</v>
      </c>
    </row>
    <row r="582" spans="1:4" hidden="1" x14ac:dyDescent="0.25">
      <c r="A582" t="s">
        <v>398</v>
      </c>
      <c r="B582" t="s">
        <v>874</v>
      </c>
      <c r="C582" t="s">
        <v>249</v>
      </c>
      <c r="D582" t="s">
        <v>614</v>
      </c>
    </row>
    <row r="583" spans="1:4" hidden="1" x14ac:dyDescent="0.25">
      <c r="A583" t="s">
        <v>236</v>
      </c>
      <c r="B583" t="s">
        <v>412</v>
      </c>
      <c r="C583" t="s">
        <v>251</v>
      </c>
      <c r="D583" t="s">
        <v>615</v>
      </c>
    </row>
    <row r="584" spans="1:4" hidden="1" x14ac:dyDescent="0.25">
      <c r="A584" t="s">
        <v>858</v>
      </c>
      <c r="B584" t="s">
        <v>299</v>
      </c>
      <c r="C584" t="s">
        <v>363</v>
      </c>
      <c r="D584" t="s">
        <v>616</v>
      </c>
    </row>
    <row r="585" spans="1:4" hidden="1" x14ac:dyDescent="0.25">
      <c r="A585" t="s">
        <v>290</v>
      </c>
      <c r="B585" t="s">
        <v>414</v>
      </c>
      <c r="C585" t="s">
        <v>864</v>
      </c>
    </row>
    <row r="586" spans="1:4" hidden="1" x14ac:dyDescent="0.25">
      <c r="A586" t="s">
        <v>238</v>
      </c>
      <c r="B586" t="s">
        <v>609</v>
      </c>
      <c r="C586" t="s">
        <v>257</v>
      </c>
    </row>
    <row r="587" spans="1:4" hidden="1" x14ac:dyDescent="0.25">
      <c r="A587" t="s">
        <v>859</v>
      </c>
      <c r="B587" t="s">
        <v>610</v>
      </c>
      <c r="C587" t="s">
        <v>366</v>
      </c>
    </row>
    <row r="588" spans="1:4" hidden="1" x14ac:dyDescent="0.25">
      <c r="A588" t="s">
        <v>292</v>
      </c>
      <c r="B588" t="s">
        <v>611</v>
      </c>
      <c r="C588" t="s">
        <v>294</v>
      </c>
    </row>
    <row r="589" spans="1:4" hidden="1" x14ac:dyDescent="0.25">
      <c r="A589" t="s">
        <v>363</v>
      </c>
      <c r="B589" t="s">
        <v>612</v>
      </c>
      <c r="C589" t="s">
        <v>368</v>
      </c>
    </row>
    <row r="590" spans="1:4" hidden="1" x14ac:dyDescent="0.25">
      <c r="A590" t="s">
        <v>862</v>
      </c>
      <c r="B590" t="s">
        <v>613</v>
      </c>
      <c r="C590" t="s">
        <v>268</v>
      </c>
    </row>
    <row r="591" spans="1:4" hidden="1" x14ac:dyDescent="0.25">
      <c r="A591" t="s">
        <v>366</v>
      </c>
      <c r="B591" t="s">
        <v>614</v>
      </c>
      <c r="C591" t="s">
        <v>370</v>
      </c>
    </row>
    <row r="592" spans="1:4" hidden="1" x14ac:dyDescent="0.25">
      <c r="A592" t="s">
        <v>259</v>
      </c>
      <c r="B592" t="s">
        <v>615</v>
      </c>
      <c r="C592" t="s">
        <v>372</v>
      </c>
    </row>
    <row r="593" spans="1:3" hidden="1" x14ac:dyDescent="0.25">
      <c r="A593" t="s">
        <v>448</v>
      </c>
      <c r="B593" t="s">
        <v>616</v>
      </c>
      <c r="C593" t="s">
        <v>374</v>
      </c>
    </row>
    <row r="594" spans="1:3" hidden="1" x14ac:dyDescent="0.25">
      <c r="A594" t="s">
        <v>865</v>
      </c>
      <c r="C594" t="s">
        <v>869</v>
      </c>
    </row>
    <row r="595" spans="1:3" hidden="1" x14ac:dyDescent="0.25">
      <c r="A595" t="s">
        <v>265</v>
      </c>
      <c r="C595" t="s">
        <v>870</v>
      </c>
    </row>
    <row r="596" spans="1:3" hidden="1" x14ac:dyDescent="0.25">
      <c r="A596" t="s">
        <v>868</v>
      </c>
      <c r="C596" t="s">
        <v>873</v>
      </c>
    </row>
    <row r="597" spans="1:3" hidden="1" x14ac:dyDescent="0.25">
      <c r="A597" t="s">
        <v>451</v>
      </c>
      <c r="C597" t="s">
        <v>379</v>
      </c>
    </row>
    <row r="598" spans="1:3" hidden="1" x14ac:dyDescent="0.25">
      <c r="A598" t="s">
        <v>453</v>
      </c>
      <c r="C598" t="s">
        <v>295</v>
      </c>
    </row>
    <row r="599" spans="1:3" hidden="1" x14ac:dyDescent="0.25">
      <c r="A599" t="s">
        <v>268</v>
      </c>
      <c r="C599" t="s">
        <v>874</v>
      </c>
    </row>
    <row r="600" spans="1:3" hidden="1" x14ac:dyDescent="0.25">
      <c r="A600" t="s">
        <v>370</v>
      </c>
      <c r="C600" t="s">
        <v>299</v>
      </c>
    </row>
    <row r="601" spans="1:3" hidden="1" x14ac:dyDescent="0.25">
      <c r="A601" t="s">
        <v>372</v>
      </c>
      <c r="C601" t="s">
        <v>609</v>
      </c>
    </row>
    <row r="602" spans="1:3" hidden="1" x14ac:dyDescent="0.25">
      <c r="A602" t="s">
        <v>869</v>
      </c>
      <c r="C602" t="s">
        <v>610</v>
      </c>
    </row>
    <row r="603" spans="1:3" hidden="1" x14ac:dyDescent="0.25">
      <c r="A603" t="s">
        <v>455</v>
      </c>
      <c r="C603" t="s">
        <v>611</v>
      </c>
    </row>
    <row r="604" spans="1:3" hidden="1" x14ac:dyDescent="0.25">
      <c r="A604" t="s">
        <v>408</v>
      </c>
      <c r="C604" t="s">
        <v>612</v>
      </c>
    </row>
    <row r="605" spans="1:3" hidden="1" x14ac:dyDescent="0.25">
      <c r="A605" t="s">
        <v>410</v>
      </c>
      <c r="C605" t="s">
        <v>613</v>
      </c>
    </row>
    <row r="606" spans="1:3" hidden="1" x14ac:dyDescent="0.25">
      <c r="A606" t="s">
        <v>295</v>
      </c>
      <c r="C606" t="s">
        <v>614</v>
      </c>
    </row>
    <row r="607" spans="1:3" hidden="1" x14ac:dyDescent="0.25">
      <c r="A607" t="s">
        <v>609</v>
      </c>
      <c r="C607" t="s">
        <v>615</v>
      </c>
    </row>
    <row r="608" spans="1:3" hidden="1" x14ac:dyDescent="0.25">
      <c r="A608" t="s">
        <v>610</v>
      </c>
      <c r="C608" t="s">
        <v>616</v>
      </c>
    </row>
    <row r="609" spans="1:1" hidden="1" x14ac:dyDescent="0.25">
      <c r="A609" t="s">
        <v>611</v>
      </c>
    </row>
    <row r="610" spans="1:1" hidden="1" x14ac:dyDescent="0.25">
      <c r="A610" t="s">
        <v>612</v>
      </c>
    </row>
    <row r="611" spans="1:1" hidden="1" x14ac:dyDescent="0.25">
      <c r="A611" t="s">
        <v>613</v>
      </c>
    </row>
    <row r="612" spans="1:1" hidden="1" x14ac:dyDescent="0.25">
      <c r="A612" t="s">
        <v>614</v>
      </c>
    </row>
    <row r="613" spans="1:1" hidden="1" x14ac:dyDescent="0.25">
      <c r="A613" t="s">
        <v>615</v>
      </c>
    </row>
    <row r="614" spans="1:1" hidden="1" x14ac:dyDescent="0.25">
      <c r="A614" t="s">
        <v>616</v>
      </c>
    </row>
    <row r="615" spans="1:1" ht="13.8" thickTop="1" x14ac:dyDescent="0.25"/>
  </sheetData>
  <conditionalFormatting sqref="F14:BC14">
    <cfRule type="cellIs" dxfId="6" priority="8" operator="greaterThan">
      <formula>19.99999</formula>
    </cfRule>
  </conditionalFormatting>
  <conditionalFormatting sqref="F8:BC8">
    <cfRule type="cellIs" dxfId="5" priority="1" stopIfTrue="1" operator="equal">
      <formula>$B$20</formula>
    </cfRule>
    <cfRule type="cellIs" dxfId="4" priority="2" stopIfTrue="1" operator="equal">
      <formula>$B$21</formula>
    </cfRule>
    <cfRule type="cellIs" dxfId="3" priority="3" stopIfTrue="1" operator="equal">
      <formula>$B$22</formula>
    </cfRule>
  </conditionalFormatting>
  <conditionalFormatting sqref="F7:BC7">
    <cfRule type="cellIs" dxfId="2" priority="4" stopIfTrue="1" operator="greaterThanOrEqual">
      <formula>$C$22+0.5</formula>
    </cfRule>
    <cfRule type="cellIs" dxfId="1" priority="5" stopIfTrue="1" operator="greaterThanOrEqual">
      <formula>$C$21+0.5</formula>
    </cfRule>
    <cfRule type="cellIs" dxfId="0" priority="6" stopIfTrue="1" operator="greaterThanOrEqual">
      <formula>$C$20+0.5</formula>
    </cfRule>
  </conditionalFormatting>
  <dataValidations count="14">
    <dataValidation allowBlank="1" showInputMessage="1" showErrorMessage="1" sqref="E13" xr:uid="{00000000-0002-0000-0200-000000000000}"/>
    <dataValidation type="list" allowBlank="1" showInputMessage="1" showErrorMessage="1" sqref="A2:A4 E319" xr:uid="{00000000-0002-0000-0200-000001000000}">
      <formula1>$B$323:$B$505</formula1>
    </dataValidation>
    <dataValidation type="list" allowBlank="1" showInputMessage="1" showErrorMessage="1" sqref="F25:BC25 F20:BC20 F30:BC30" xr:uid="{00000000-0002-0000-0200-000002000000}">
      <formula1>Manure_P_Availability_coefficients</formula1>
    </dataValidation>
    <dataValidation type="list" allowBlank="1" showInputMessage="1" showErrorMessage="1" sqref="F41:BC41" xr:uid="{00000000-0002-0000-0200-000003000000}">
      <formula1>$B$242:$B$246</formula1>
    </dataValidation>
    <dataValidation type="list" allowBlank="1" showInputMessage="1" showErrorMessage="1" sqref="F13:BC13" xr:uid="{00000000-0002-0000-0200-000004000000}">
      <formula1>$C$272:$E$272</formula1>
    </dataValidation>
    <dataValidation type="list" allowBlank="1" showInputMessage="1" showErrorMessage="1" sqref="F12:BC12" xr:uid="{00000000-0002-0000-0200-000005000000}">
      <formula1>$B$273:$B$277</formula1>
    </dataValidation>
    <dataValidation type="list" allowBlank="1" showInputMessage="1" showErrorMessage="1" sqref="F36:BC36" xr:uid="{00000000-0002-0000-0200-000006000000}">
      <formula1>Vegetation_type</formula1>
    </dataValidation>
    <dataValidation type="list" allowBlank="1" showInputMessage="1" showErrorMessage="1" sqref="F35:BC35" xr:uid="{00000000-0002-0000-0200-000007000000}">
      <formula1>$B$144:$B$145</formula1>
    </dataValidation>
    <dataValidation type="list" allowBlank="1" showInputMessage="1" showErrorMessage="1" sqref="F40:BC40" xr:uid="{00000000-0002-0000-0200-000008000000}">
      <formula1>$B$134:$B$135</formula1>
    </dataValidation>
    <dataValidation type="list" allowBlank="1" showInputMessage="1" showErrorMessage="1" sqref="F24:BC24 F19:BC19 F29:BC29" xr:uid="{00000000-0002-0000-0200-000009000000}">
      <formula1>$B$74:$B$81</formula1>
    </dataValidation>
    <dataValidation type="list" allowBlank="1" showInputMessage="1" showErrorMessage="1" sqref="F23:BC23 F18:BC18 F28:BC28" xr:uid="{00000000-0002-0000-0200-00000A000000}">
      <formula1>$B$66:$B$71</formula1>
    </dataValidation>
    <dataValidation type="list" allowBlank="1" showInputMessage="1" showErrorMessage="1" sqref="F17:BC17 F22:BC22 F27:BC27" xr:uid="{00000000-0002-0000-0200-00000B000000}">
      <formula1>$B$58:$B$63</formula1>
    </dataValidation>
    <dataValidation type="list" allowBlank="1" showInputMessage="1" showErrorMessage="1" sqref="F32:BC32" xr:uid="{00000000-0002-0000-0200-00000C000000}">
      <formula1>$B$84:$B$93</formula1>
    </dataValidation>
    <dataValidation type="list" allowBlank="1" showInputMessage="1" showErrorMessage="1" sqref="F34:BC34" xr:uid="{00000000-0002-0000-0200-00000D000000}">
      <formula1>IF(F$12=$B$273,Soils_SW,IF(F$12=$B$274,Soils_SE,IF(F$12=$B$275,Soils_NW,IF(F$12=$B$276,Soils_NCent,Soils_NE))))</formula1>
    </dataValidation>
  </dataValidations>
  <printOptions headings="1" gridLines="1"/>
  <pageMargins left="0.25" right="0.25" top="0.45" bottom="0.5" header="0.3" footer="0.5"/>
  <pageSetup scale="10" fitToHeight="2" orientation="landscape" r:id="rId1"/>
  <headerFooter alignWithMargins="0"/>
  <ignoredErrors>
    <ignoredError sqref="F89" unlockedFormula="1"/>
  </ignoredError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Normal="100" workbookViewId="0">
      <selection activeCell="L36" sqref="L36"/>
    </sheetView>
  </sheetViews>
  <sheetFormatPr defaultRowHeight="13.2" x14ac:dyDescent="0.25"/>
  <sheetData/>
  <sheetProtection sheet="1" objects="1" scenarios="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X134"/>
  <sheetViews>
    <sheetView topLeftCell="A45" workbookViewId="0">
      <selection activeCell="U147" sqref="U147"/>
    </sheetView>
  </sheetViews>
  <sheetFormatPr defaultRowHeight="13.2" x14ac:dyDescent="0.25"/>
  <cols>
    <col min="2" max="2" width="32.88671875" customWidth="1"/>
    <col min="3" max="3" width="11.88671875" bestFit="1" customWidth="1"/>
    <col min="4" max="4" width="10.33203125" bestFit="1" customWidth="1"/>
    <col min="12" max="12" width="12.5546875" customWidth="1"/>
    <col min="15" max="15" width="27.44140625" customWidth="1"/>
  </cols>
  <sheetData>
    <row r="2" spans="1:6" x14ac:dyDescent="0.25">
      <c r="A2" s="15" t="s">
        <v>51</v>
      </c>
    </row>
    <row r="3" spans="1:6" ht="24.9" customHeight="1" x14ac:dyDescent="0.25">
      <c r="A3" s="15"/>
      <c r="B3" s="346" t="s">
        <v>52</v>
      </c>
      <c r="C3" s="346"/>
      <c r="D3" s="346"/>
      <c r="E3" s="346"/>
      <c r="F3" s="346"/>
    </row>
    <row r="5" spans="1:6" x14ac:dyDescent="0.25">
      <c r="B5" s="16" t="s">
        <v>53</v>
      </c>
      <c r="C5" s="16" t="s">
        <v>54</v>
      </c>
      <c r="D5" s="16"/>
      <c r="E5" s="16"/>
    </row>
    <row r="6" spans="1:6" x14ac:dyDescent="0.25">
      <c r="B6" s="17" t="s">
        <v>55</v>
      </c>
      <c r="C6" s="17" t="s">
        <v>56</v>
      </c>
      <c r="D6" s="17" t="s">
        <v>57</v>
      </c>
      <c r="E6" s="17" t="s">
        <v>58</v>
      </c>
    </row>
    <row r="7" spans="1:6" x14ac:dyDescent="0.25">
      <c r="B7" s="16" t="s">
        <v>59</v>
      </c>
      <c r="C7" s="17">
        <v>1.2</v>
      </c>
      <c r="D7" s="17">
        <v>1.5</v>
      </c>
      <c r="E7" s="17">
        <v>2.4</v>
      </c>
    </row>
    <row r="8" spans="1:6" x14ac:dyDescent="0.25">
      <c r="B8" s="16" t="s">
        <v>60</v>
      </c>
      <c r="C8" s="17">
        <v>2</v>
      </c>
      <c r="D8" s="17">
        <v>2</v>
      </c>
      <c r="E8" s="17">
        <v>2.4</v>
      </c>
    </row>
    <row r="9" spans="1:6" x14ac:dyDescent="0.25">
      <c r="B9" s="16" t="s">
        <v>61</v>
      </c>
      <c r="C9" s="17">
        <v>1.1000000000000001</v>
      </c>
      <c r="D9" s="17">
        <v>1.4</v>
      </c>
      <c r="E9" s="17">
        <v>2</v>
      </c>
    </row>
    <row r="10" spans="1:6" x14ac:dyDescent="0.25">
      <c r="B10" s="16" t="s">
        <v>62</v>
      </c>
      <c r="C10" s="17">
        <v>1.1000000000000001</v>
      </c>
      <c r="D10" s="17">
        <v>1.2</v>
      </c>
      <c r="E10" s="17">
        <v>1.2</v>
      </c>
    </row>
    <row r="11" spans="1:6" x14ac:dyDescent="0.25">
      <c r="B11" s="16" t="s">
        <v>63</v>
      </c>
      <c r="C11" s="17">
        <v>1</v>
      </c>
      <c r="D11" s="17">
        <v>1.1000000000000001</v>
      </c>
      <c r="E11" s="17">
        <v>1.4</v>
      </c>
    </row>
    <row r="14" spans="1:6" x14ac:dyDescent="0.25">
      <c r="B14" s="16" t="s">
        <v>64</v>
      </c>
      <c r="C14" s="17" t="s">
        <v>54</v>
      </c>
      <c r="D14" s="17"/>
      <c r="E14" s="17"/>
    </row>
    <row r="15" spans="1:6" x14ac:dyDescent="0.25">
      <c r="B15" s="17" t="s">
        <v>55</v>
      </c>
      <c r="C15" s="17" t="str">
        <f>C6</f>
        <v>&lt; 600 </v>
      </c>
      <c r="D15" s="17" t="str">
        <f>D6</f>
        <v>600 - 1000 </v>
      </c>
      <c r="E15" s="17" t="str">
        <f>E6</f>
        <v>&gt; 1000 </v>
      </c>
    </row>
    <row r="16" spans="1:6" x14ac:dyDescent="0.25">
      <c r="B16" s="16" t="str">
        <f>B7</f>
        <v>SW (Bennington, Rutland)</v>
      </c>
      <c r="C16" s="17">
        <v>1.5</v>
      </c>
      <c r="D16" s="17">
        <v>2</v>
      </c>
      <c r="E16" s="17">
        <v>4</v>
      </c>
    </row>
    <row r="17" spans="1:5" x14ac:dyDescent="0.25">
      <c r="B17" s="16" t="str">
        <f>B8</f>
        <v>SE (Windham, Windsor)</v>
      </c>
      <c r="C17" s="17">
        <v>3</v>
      </c>
      <c r="D17" s="17">
        <v>4</v>
      </c>
      <c r="E17" s="17">
        <v>5</v>
      </c>
    </row>
    <row r="18" spans="1:5" x14ac:dyDescent="0.25">
      <c r="B18" s="16" t="str">
        <f>B9</f>
        <v>NW (Addison, Chittenden, Franklin, Grand Isle)</v>
      </c>
      <c r="C18" s="17">
        <v>2</v>
      </c>
      <c r="D18" s="17">
        <v>3</v>
      </c>
      <c r="E18" s="17">
        <v>4</v>
      </c>
    </row>
    <row r="19" spans="1:5" x14ac:dyDescent="0.25">
      <c r="B19" s="16" t="str">
        <f>B10</f>
        <v>NCent (Washington, Lamoille)</v>
      </c>
      <c r="C19" s="17">
        <v>2.5</v>
      </c>
      <c r="D19" s="17">
        <v>3.5</v>
      </c>
      <c r="E19" s="17">
        <v>3.5</v>
      </c>
    </row>
    <row r="20" spans="1:5" x14ac:dyDescent="0.25">
      <c r="B20" s="16" t="str">
        <f>B11</f>
        <v>NE (Orange, Orleans, Essex, Caledonia)</v>
      </c>
      <c r="C20" s="17">
        <v>3</v>
      </c>
      <c r="D20" s="17">
        <v>4.5</v>
      </c>
      <c r="E20" s="17">
        <v>6</v>
      </c>
    </row>
    <row r="24" spans="1:5" x14ac:dyDescent="0.25">
      <c r="A24" s="15" t="s">
        <v>65</v>
      </c>
      <c r="B24" s="16"/>
      <c r="C24" s="17"/>
      <c r="D24" s="17"/>
      <c r="E24" s="17"/>
    </row>
    <row r="25" spans="1:5" x14ac:dyDescent="0.25">
      <c r="A25" s="15"/>
      <c r="B25" s="16"/>
      <c r="C25" s="17"/>
      <c r="D25" s="17"/>
      <c r="E25" s="17"/>
    </row>
    <row r="26" spans="1:5" x14ac:dyDescent="0.25">
      <c r="A26" s="15"/>
      <c r="B26" t="s">
        <v>66</v>
      </c>
      <c r="C26" s="17"/>
      <c r="D26" s="17"/>
    </row>
    <row r="27" spans="1:5" x14ac:dyDescent="0.25">
      <c r="A27" s="15"/>
      <c r="C27" s="351" t="s">
        <v>67</v>
      </c>
      <c r="D27" s="351"/>
      <c r="E27" s="18"/>
    </row>
    <row r="28" spans="1:5" x14ac:dyDescent="0.25">
      <c r="B28" s="19"/>
      <c r="C28" s="18" t="s">
        <v>658</v>
      </c>
      <c r="D28" s="18" t="s">
        <v>69</v>
      </c>
    </row>
    <row r="29" spans="1:5" x14ac:dyDescent="0.25">
      <c r="B29" t="s">
        <v>70</v>
      </c>
      <c r="C29">
        <v>0.42</v>
      </c>
      <c r="D29">
        <v>0.25</v>
      </c>
    </row>
    <row r="30" spans="1:5" x14ac:dyDescent="0.25">
      <c r="B30" t="s">
        <v>71</v>
      </c>
      <c r="C30">
        <v>0.22</v>
      </c>
      <c r="D30">
        <v>0.15</v>
      </c>
    </row>
    <row r="31" spans="1:5" x14ac:dyDescent="0.25">
      <c r="B31" t="s">
        <v>72</v>
      </c>
      <c r="C31" t="e">
        <v>#N/A</v>
      </c>
      <c r="D31">
        <v>0.12</v>
      </c>
    </row>
    <row r="32" spans="1:5" x14ac:dyDescent="0.25">
      <c r="B32" t="s">
        <v>73</v>
      </c>
      <c r="C32" t="e">
        <v>#N/A</v>
      </c>
      <c r="D32">
        <v>0.02</v>
      </c>
    </row>
    <row r="33" spans="2:4" x14ac:dyDescent="0.25">
      <c r="B33" t="s">
        <v>74</v>
      </c>
      <c r="C33" t="e">
        <v>#N/A</v>
      </c>
      <c r="D33">
        <v>0.01</v>
      </c>
    </row>
    <row r="34" spans="2:4" x14ac:dyDescent="0.25">
      <c r="B34" t="s">
        <v>75</v>
      </c>
      <c r="C34" t="e">
        <v>#N/A</v>
      </c>
      <c r="D34">
        <v>0.01</v>
      </c>
    </row>
    <row r="36" spans="2:4" x14ac:dyDescent="0.25">
      <c r="B36" t="s">
        <v>76</v>
      </c>
    </row>
    <row r="37" spans="2:4" x14ac:dyDescent="0.25">
      <c r="C37" s="351" t="s">
        <v>67</v>
      </c>
      <c r="D37" s="351"/>
    </row>
    <row r="38" spans="2:4" x14ac:dyDescent="0.25">
      <c r="C38" s="18" t="s">
        <v>658</v>
      </c>
      <c r="D38" s="18" t="s">
        <v>69</v>
      </c>
    </row>
    <row r="39" spans="2:4" x14ac:dyDescent="0.25">
      <c r="B39" t="s">
        <v>70</v>
      </c>
      <c r="C39">
        <v>1</v>
      </c>
      <c r="D39">
        <v>0.75</v>
      </c>
    </row>
    <row r="40" spans="2:4" x14ac:dyDescent="0.25">
      <c r="B40" t="s">
        <v>71</v>
      </c>
      <c r="C40">
        <v>0.67</v>
      </c>
      <c r="D40">
        <v>0.55000000000000004</v>
      </c>
    </row>
    <row r="41" spans="2:4" x14ac:dyDescent="0.25">
      <c r="B41" t="s">
        <v>72</v>
      </c>
      <c r="C41" t="e">
        <v>#N/A</v>
      </c>
      <c r="D41">
        <v>0.55000000000000004</v>
      </c>
    </row>
    <row r="42" spans="2:4" x14ac:dyDescent="0.25">
      <c r="B42" t="s">
        <v>73</v>
      </c>
      <c r="C42" t="e">
        <v>#N/A</v>
      </c>
      <c r="D42">
        <v>0.3</v>
      </c>
    </row>
    <row r="43" spans="2:4" x14ac:dyDescent="0.25">
      <c r="B43" t="s">
        <v>74</v>
      </c>
      <c r="C43" t="e">
        <v>#N/A</v>
      </c>
      <c r="D43">
        <v>0.12</v>
      </c>
    </row>
    <row r="44" spans="2:4" x14ac:dyDescent="0.25">
      <c r="B44" t="s">
        <v>75</v>
      </c>
      <c r="C44" t="e">
        <v>#N/A</v>
      </c>
      <c r="D44">
        <v>0.15</v>
      </c>
    </row>
    <row r="46" spans="2:4" x14ac:dyDescent="0.25">
      <c r="B46" t="s">
        <v>77</v>
      </c>
    </row>
    <row r="47" spans="2:4" x14ac:dyDescent="0.25">
      <c r="C47" s="351" t="s">
        <v>67</v>
      </c>
      <c r="D47" s="351"/>
    </row>
    <row r="48" spans="2:4" x14ac:dyDescent="0.25">
      <c r="C48" s="18" t="s">
        <v>658</v>
      </c>
      <c r="D48" s="18" t="s">
        <v>69</v>
      </c>
    </row>
    <row r="49" spans="2:4" x14ac:dyDescent="0.25">
      <c r="B49" t="s">
        <v>70</v>
      </c>
      <c r="C49">
        <v>1.96</v>
      </c>
      <c r="D49">
        <v>1.48</v>
      </c>
    </row>
    <row r="50" spans="2:4" x14ac:dyDescent="0.25">
      <c r="B50" t="s">
        <v>71</v>
      </c>
      <c r="C50">
        <v>1.48</v>
      </c>
      <c r="D50">
        <v>1.23</v>
      </c>
    </row>
    <row r="51" spans="2:4" x14ac:dyDescent="0.25">
      <c r="B51" t="s">
        <v>72</v>
      </c>
      <c r="C51" t="e">
        <v>#N/A</v>
      </c>
      <c r="D51">
        <v>1.37</v>
      </c>
    </row>
    <row r="52" spans="2:4" x14ac:dyDescent="0.25">
      <c r="B52" t="s">
        <v>73</v>
      </c>
      <c r="C52" t="e">
        <v>#N/A</v>
      </c>
      <c r="D52">
        <v>1.08</v>
      </c>
    </row>
    <row r="53" spans="2:4" x14ac:dyDescent="0.25">
      <c r="B53" t="s">
        <v>74</v>
      </c>
      <c r="C53" t="e">
        <v>#N/A</v>
      </c>
      <c r="D53">
        <v>0.5</v>
      </c>
    </row>
    <row r="54" spans="2:4" x14ac:dyDescent="0.25">
      <c r="B54" t="s">
        <v>75</v>
      </c>
      <c r="C54" t="e">
        <v>#N/A</v>
      </c>
      <c r="D54">
        <v>0.62</v>
      </c>
    </row>
    <row r="56" spans="2:4" x14ac:dyDescent="0.25">
      <c r="B56" t="s">
        <v>78</v>
      </c>
    </row>
    <row r="57" spans="2:4" x14ac:dyDescent="0.25">
      <c r="C57" s="351" t="s">
        <v>67</v>
      </c>
      <c r="D57" s="351"/>
    </row>
    <row r="58" spans="2:4" x14ac:dyDescent="0.25">
      <c r="C58" s="18" t="s">
        <v>658</v>
      </c>
      <c r="D58" s="18" t="s">
        <v>69</v>
      </c>
    </row>
    <row r="59" spans="2:4" x14ac:dyDescent="0.25">
      <c r="B59" t="s">
        <v>70</v>
      </c>
      <c r="C59">
        <v>2.65</v>
      </c>
      <c r="D59">
        <v>1.98</v>
      </c>
    </row>
    <row r="60" spans="2:4" x14ac:dyDescent="0.25">
      <c r="B60" t="s">
        <v>71</v>
      </c>
      <c r="C60">
        <v>2.17</v>
      </c>
      <c r="D60">
        <v>1.82</v>
      </c>
    </row>
    <row r="61" spans="2:4" x14ac:dyDescent="0.25">
      <c r="B61" t="s">
        <v>72</v>
      </c>
      <c r="C61" t="e">
        <v>#N/A</v>
      </c>
      <c r="D61">
        <v>1.98</v>
      </c>
    </row>
    <row r="62" spans="2:4" x14ac:dyDescent="0.25">
      <c r="B62" t="s">
        <v>73</v>
      </c>
      <c r="C62" t="e">
        <v>#N/A</v>
      </c>
      <c r="D62">
        <v>1.82</v>
      </c>
    </row>
    <row r="63" spans="2:4" x14ac:dyDescent="0.25">
      <c r="B63" t="s">
        <v>74</v>
      </c>
      <c r="C63" t="e">
        <v>#N/A</v>
      </c>
      <c r="D63">
        <v>1</v>
      </c>
    </row>
    <row r="64" spans="2:4" x14ac:dyDescent="0.25">
      <c r="B64" t="s">
        <v>75</v>
      </c>
      <c r="C64" t="e">
        <v>#N/A</v>
      </c>
      <c r="D64">
        <v>1.1000000000000001</v>
      </c>
    </row>
    <row r="67" spans="1:5" x14ac:dyDescent="0.25">
      <c r="A67" s="15" t="s">
        <v>79</v>
      </c>
    </row>
    <row r="69" spans="1:5" x14ac:dyDescent="0.25">
      <c r="D69">
        <v>1.0469999999999999</v>
      </c>
      <c r="E69">
        <v>1.7435</v>
      </c>
    </row>
    <row r="70" spans="1:5" x14ac:dyDescent="0.25">
      <c r="D70">
        <v>-70</v>
      </c>
      <c r="E70">
        <v>-43</v>
      </c>
    </row>
    <row r="71" spans="1:5" x14ac:dyDescent="0.25">
      <c r="D71">
        <v>60</v>
      </c>
      <c r="E71">
        <v>45</v>
      </c>
    </row>
    <row r="72" spans="1:5" x14ac:dyDescent="0.25">
      <c r="C72" t="s">
        <v>80</v>
      </c>
    </row>
    <row r="73" spans="1:5" x14ac:dyDescent="0.25">
      <c r="C73" t="s">
        <v>81</v>
      </c>
      <c r="D73" t="s">
        <v>82</v>
      </c>
      <c r="E73" t="s">
        <v>83</v>
      </c>
    </row>
    <row r="74" spans="1:5" x14ac:dyDescent="0.25">
      <c r="C74">
        <v>1</v>
      </c>
      <c r="D74" s="21">
        <f t="shared" ref="D74:D93" si="0">D$69*EXP((D$70-$C74)/D$71)+0.7</f>
        <v>1.0206502218713853</v>
      </c>
      <c r="E74" s="21">
        <f t="shared" ref="E74:E93" si="1">E$69*EXP((E$70-$C74)/E$71)+0.4</f>
        <v>1.055810639737885</v>
      </c>
    </row>
    <row r="75" spans="1:5" x14ac:dyDescent="0.25">
      <c r="C75">
        <v>4</v>
      </c>
      <c r="D75" s="21">
        <f t="shared" si="0"/>
        <v>1.0050119260167441</v>
      </c>
      <c r="E75" s="21">
        <f t="shared" si="1"/>
        <v>1.0135154343328452</v>
      </c>
    </row>
    <row r="76" spans="1:5" x14ac:dyDescent="0.25">
      <c r="C76" s="22">
        <v>5</v>
      </c>
      <c r="D76" s="21">
        <f t="shared" si="0"/>
        <v>0.99997052231261896</v>
      </c>
      <c r="E76" s="21">
        <f t="shared" si="1"/>
        <v>1.0000321273998465</v>
      </c>
    </row>
    <row r="77" spans="1:5" x14ac:dyDescent="0.25">
      <c r="C77" s="22">
        <v>6</v>
      </c>
      <c r="D77" s="21">
        <f t="shared" si="0"/>
        <v>0.99501244568242131</v>
      </c>
      <c r="E77" s="21">
        <f t="shared" si="1"/>
        <v>0.98684514482264374</v>
      </c>
    </row>
    <row r="78" spans="1:5" x14ac:dyDescent="0.25">
      <c r="C78" s="22">
        <v>10</v>
      </c>
      <c r="D78" s="21">
        <f t="shared" si="0"/>
        <v>0.97598620360716581</v>
      </c>
      <c r="E78" s="21">
        <f t="shared" si="1"/>
        <v>0.93693233894915151</v>
      </c>
    </row>
    <row r="79" spans="1:5" x14ac:dyDescent="0.25">
      <c r="C79" s="22">
        <v>20</v>
      </c>
      <c r="D79" s="21">
        <f t="shared" si="0"/>
        <v>0.93361727767540592</v>
      </c>
      <c r="E79" s="21">
        <f t="shared" si="1"/>
        <v>0.82994180663219097</v>
      </c>
    </row>
    <row r="80" spans="1:5" x14ac:dyDescent="0.25">
      <c r="C80" s="23">
        <v>25</v>
      </c>
      <c r="D80" s="21">
        <f t="shared" si="0"/>
        <v>0.91493827148616491</v>
      </c>
      <c r="E80" s="21">
        <f t="shared" si="1"/>
        <v>0.78472883251668568</v>
      </c>
    </row>
    <row r="81" spans="1:16" x14ac:dyDescent="0.25">
      <c r="C81">
        <v>30</v>
      </c>
      <c r="D81" s="21">
        <f t="shared" si="0"/>
        <v>0.8977527561709272</v>
      </c>
      <c r="E81" s="21">
        <f t="shared" si="1"/>
        <v>0.74427048564802101</v>
      </c>
    </row>
    <row r="82" spans="1:16" x14ac:dyDescent="0.25">
      <c r="C82">
        <v>50</v>
      </c>
      <c r="D82" s="21">
        <f t="shared" si="0"/>
        <v>0.84169604154873345</v>
      </c>
      <c r="E82" s="21">
        <f t="shared" si="1"/>
        <v>0.62073948371276721</v>
      </c>
    </row>
    <row r="83" spans="1:16" x14ac:dyDescent="0.25">
      <c r="C83">
        <v>60</v>
      </c>
      <c r="D83" s="21">
        <f t="shared" si="0"/>
        <v>0.81994310966034401</v>
      </c>
      <c r="E83" s="21">
        <f t="shared" si="1"/>
        <v>0.57675436090935839</v>
      </c>
    </row>
    <row r="84" spans="1:16" x14ac:dyDescent="0.25">
      <c r="C84">
        <v>80</v>
      </c>
      <c r="D84" s="21">
        <f t="shared" si="0"/>
        <v>0.78594299355922204</v>
      </c>
      <c r="E84" s="21">
        <f t="shared" si="1"/>
        <v>0.51333142978455071</v>
      </c>
    </row>
    <row r="85" spans="1:16" x14ac:dyDescent="0.25">
      <c r="C85">
        <v>100</v>
      </c>
      <c r="D85" s="21">
        <f t="shared" si="0"/>
        <v>0.76158084580962404</v>
      </c>
      <c r="E85" s="21">
        <f t="shared" si="1"/>
        <v>0.47266589017058036</v>
      </c>
    </row>
    <row r="86" spans="1:16" x14ac:dyDescent="0.25">
      <c r="C86">
        <v>125</v>
      </c>
      <c r="D86" s="21">
        <f t="shared" si="0"/>
        <v>0.74059659559981295</v>
      </c>
      <c r="E86" s="21">
        <f t="shared" si="1"/>
        <v>0.44169230305630108</v>
      </c>
    </row>
    <row r="87" spans="1:16" x14ac:dyDescent="0.25">
      <c r="C87">
        <v>150</v>
      </c>
      <c r="D87" s="21">
        <f t="shared" si="0"/>
        <v>0.7267629252672132</v>
      </c>
      <c r="E87" s="21">
        <f t="shared" si="1"/>
        <v>0.42392110149697448</v>
      </c>
    </row>
    <row r="88" spans="1:16" x14ac:dyDescent="0.25">
      <c r="C88">
        <v>200</v>
      </c>
      <c r="D88" s="21">
        <f t="shared" si="0"/>
        <v>0.71163111937553969</v>
      </c>
      <c r="E88" s="21">
        <f t="shared" si="1"/>
        <v>0.40787465887344521</v>
      </c>
      <c r="O88" s="21"/>
      <c r="P88" s="21"/>
    </row>
    <row r="89" spans="1:16" x14ac:dyDescent="0.25">
      <c r="C89">
        <v>300</v>
      </c>
      <c r="D89" s="21">
        <f t="shared" si="0"/>
        <v>0.70219683468373062</v>
      </c>
      <c r="E89" s="21">
        <f t="shared" si="1"/>
        <v>0.40085336121566206</v>
      </c>
      <c r="O89" s="21"/>
      <c r="P89" s="21"/>
    </row>
    <row r="90" spans="1:16" x14ac:dyDescent="0.25">
      <c r="C90">
        <v>400</v>
      </c>
      <c r="D90" s="21">
        <f t="shared" si="0"/>
        <v>0.70041492847522402</v>
      </c>
      <c r="E90" s="21">
        <f t="shared" si="1"/>
        <v>0.40009247706803552</v>
      </c>
      <c r="O90" s="21"/>
      <c r="P90" s="21"/>
    </row>
    <row r="91" spans="1:16" x14ac:dyDescent="0.25">
      <c r="C91">
        <v>500</v>
      </c>
      <c r="D91" s="21">
        <f t="shared" si="0"/>
        <v>0.70007836986589234</v>
      </c>
      <c r="E91" s="21">
        <f t="shared" si="1"/>
        <v>0.40001002155705639</v>
      </c>
      <c r="O91" s="21"/>
      <c r="P91" s="21"/>
    </row>
    <row r="92" spans="1:16" x14ac:dyDescent="0.25">
      <c r="C92">
        <v>1000</v>
      </c>
      <c r="D92" s="21">
        <f t="shared" si="0"/>
        <v>0.70000001883772356</v>
      </c>
      <c r="E92" s="21">
        <f t="shared" si="1"/>
        <v>0.4000000001497756</v>
      </c>
      <c r="O92" s="21"/>
      <c r="P92" s="21"/>
    </row>
    <row r="93" spans="1:16" x14ac:dyDescent="0.25">
      <c r="C93">
        <v>5000</v>
      </c>
      <c r="D93" s="21">
        <f t="shared" si="0"/>
        <v>0.7</v>
      </c>
      <c r="E93" s="21">
        <f t="shared" si="1"/>
        <v>0.4</v>
      </c>
      <c r="O93" s="21"/>
      <c r="P93" s="21"/>
    </row>
    <row r="94" spans="1:16" x14ac:dyDescent="0.25">
      <c r="O94" s="21"/>
      <c r="P94" s="21"/>
    </row>
    <row r="96" spans="1:16" x14ac:dyDescent="0.25">
      <c r="A96" s="15" t="s">
        <v>84</v>
      </c>
      <c r="O96" t="s">
        <v>683</v>
      </c>
    </row>
    <row r="97" spans="1:18" ht="15" thickBot="1" x14ac:dyDescent="0.35">
      <c r="A97" s="24"/>
      <c r="B97" s="24"/>
      <c r="C97" s="24"/>
      <c r="D97" s="24"/>
      <c r="E97" s="24"/>
      <c r="F97" s="24"/>
      <c r="G97" s="24"/>
      <c r="H97" s="24"/>
      <c r="I97" s="348" t="s">
        <v>85</v>
      </c>
      <c r="J97" s="348" t="s">
        <v>86</v>
      </c>
      <c r="K97" s="25"/>
      <c r="L97" s="348" t="s">
        <v>87</v>
      </c>
      <c r="O97" s="297" t="s">
        <v>672</v>
      </c>
    </row>
    <row r="98" spans="1:18" x14ac:dyDescent="0.25">
      <c r="A98" s="24"/>
      <c r="B98" s="24"/>
      <c r="C98" s="24"/>
      <c r="D98" s="24"/>
      <c r="E98" s="347" t="s">
        <v>88</v>
      </c>
      <c r="F98" s="347"/>
      <c r="G98" s="347" t="s">
        <v>89</v>
      </c>
      <c r="H98" s="347"/>
      <c r="I98" s="349"/>
      <c r="J98" s="349"/>
      <c r="K98" s="27"/>
      <c r="L98" s="349"/>
      <c r="O98" s="238" t="s">
        <v>673</v>
      </c>
      <c r="P98" s="239" t="s">
        <v>674</v>
      </c>
      <c r="Q98" s="239"/>
      <c r="R98" s="240"/>
    </row>
    <row r="99" spans="1:18" x14ac:dyDescent="0.25">
      <c r="A99" s="19" t="s">
        <v>90</v>
      </c>
      <c r="B99" s="28" t="s">
        <v>651</v>
      </c>
      <c r="C99" s="28" t="s">
        <v>92</v>
      </c>
      <c r="D99" s="28" t="s">
        <v>93</v>
      </c>
      <c r="E99" s="19" t="s">
        <v>94</v>
      </c>
      <c r="F99" s="19" t="s">
        <v>95</v>
      </c>
      <c r="G99" s="19" t="s">
        <v>94</v>
      </c>
      <c r="H99" s="19" t="s">
        <v>95</v>
      </c>
      <c r="I99" s="350" t="s">
        <v>96</v>
      </c>
      <c r="J99" s="350" t="s">
        <v>96</v>
      </c>
      <c r="K99" s="29" t="s">
        <v>97</v>
      </c>
      <c r="L99" s="350"/>
      <c r="O99" s="241"/>
      <c r="P99" s="24" t="s">
        <v>675</v>
      </c>
      <c r="Q99" s="24" t="s">
        <v>676</v>
      </c>
      <c r="R99" s="168" t="s">
        <v>677</v>
      </c>
    </row>
    <row r="100" spans="1:18" x14ac:dyDescent="0.25">
      <c r="A100">
        <v>1580</v>
      </c>
      <c r="B100" t="s">
        <v>98</v>
      </c>
      <c r="C100" s="21" t="s">
        <v>99</v>
      </c>
      <c r="D100">
        <v>490</v>
      </c>
      <c r="E100" s="30">
        <v>35.03</v>
      </c>
      <c r="F100" s="30">
        <v>1.4890000000000001</v>
      </c>
      <c r="G100" s="30">
        <v>23.68</v>
      </c>
      <c r="H100" s="30">
        <v>1.1830000000000001</v>
      </c>
      <c r="I100">
        <v>91</v>
      </c>
      <c r="J100">
        <v>310</v>
      </c>
      <c r="K100">
        <f t="shared" ref="K100:K115" si="2">J100-I100</f>
        <v>219</v>
      </c>
      <c r="L100" s="30">
        <v>1.9803166822284473</v>
      </c>
      <c r="O100" s="241" t="s">
        <v>59</v>
      </c>
      <c r="P100" s="242">
        <v>2.3802119823013959</v>
      </c>
      <c r="Q100" s="242">
        <v>1.8225973943910665</v>
      </c>
      <c r="R100" s="243">
        <v>1.8853343354217986</v>
      </c>
    </row>
    <row r="101" spans="1:18" x14ac:dyDescent="0.25">
      <c r="A101">
        <v>1786</v>
      </c>
      <c r="B101" t="s">
        <v>100</v>
      </c>
      <c r="C101" s="21" t="s">
        <v>101</v>
      </c>
      <c r="D101">
        <v>930</v>
      </c>
      <c r="E101" s="30">
        <v>38.17</v>
      </c>
      <c r="F101" s="30">
        <v>2.25</v>
      </c>
      <c r="G101" s="30">
        <v>22.92</v>
      </c>
      <c r="H101" s="30">
        <v>1.609</v>
      </c>
      <c r="I101">
        <v>100</v>
      </c>
      <c r="J101">
        <v>303</v>
      </c>
      <c r="K101">
        <f t="shared" si="2"/>
        <v>203</v>
      </c>
      <c r="L101" s="30">
        <v>2.2323569872393403</v>
      </c>
      <c r="O101" s="241" t="s">
        <v>60</v>
      </c>
      <c r="P101" s="242">
        <v>1.6918129168101863</v>
      </c>
      <c r="Q101" s="242">
        <v>2.1605165165979754</v>
      </c>
      <c r="R101" s="243">
        <v>2.3816503235174631</v>
      </c>
    </row>
    <row r="102" spans="1:18" x14ac:dyDescent="0.25">
      <c r="A102">
        <v>6761</v>
      </c>
      <c r="B102" t="s">
        <v>102</v>
      </c>
      <c r="C102" s="21" t="s">
        <v>103</v>
      </c>
      <c r="D102">
        <v>1120</v>
      </c>
      <c r="E102" s="30">
        <v>49.13</v>
      </c>
      <c r="F102" s="30">
        <v>3.3919999999999999</v>
      </c>
      <c r="G102" s="30">
        <v>29.89</v>
      </c>
      <c r="H102" s="30">
        <v>2.39</v>
      </c>
      <c r="I102">
        <v>92</v>
      </c>
      <c r="J102">
        <v>309</v>
      </c>
      <c r="K102">
        <f t="shared" si="2"/>
        <v>217</v>
      </c>
      <c r="L102" s="30">
        <v>4.5727312480547777</v>
      </c>
      <c r="O102" s="241" t="s">
        <v>61</v>
      </c>
      <c r="P102" s="242">
        <v>1.7210807720464023</v>
      </c>
      <c r="Q102" s="242">
        <v>1.6269232628641781</v>
      </c>
      <c r="R102" s="243">
        <v>2.2757291487287055</v>
      </c>
    </row>
    <row r="103" spans="1:18" x14ac:dyDescent="0.25">
      <c r="A103">
        <v>9099</v>
      </c>
      <c r="B103" t="s">
        <v>104</v>
      </c>
      <c r="C103" s="21" t="s">
        <v>105</v>
      </c>
      <c r="D103">
        <v>900</v>
      </c>
      <c r="E103" s="30">
        <v>41.42</v>
      </c>
      <c r="F103" s="30">
        <v>1.4970000000000001</v>
      </c>
      <c r="G103" s="30">
        <v>23.52</v>
      </c>
      <c r="H103" s="30">
        <v>1.135</v>
      </c>
      <c r="I103">
        <v>114</v>
      </c>
      <c r="J103">
        <v>294</v>
      </c>
      <c r="K103">
        <f t="shared" si="2"/>
        <v>180</v>
      </c>
      <c r="L103" s="30">
        <v>5.2208348895113605</v>
      </c>
      <c r="O103" s="241" t="s">
        <v>678</v>
      </c>
      <c r="P103" s="242">
        <v>1.6491654780897036</v>
      </c>
      <c r="Q103" s="242">
        <v>1.8461777317502459</v>
      </c>
      <c r="R103" s="243">
        <v>1.5789890877038815</v>
      </c>
    </row>
    <row r="104" spans="1:18" x14ac:dyDescent="0.25">
      <c r="A104">
        <v>7054</v>
      </c>
      <c r="B104" t="s">
        <v>106</v>
      </c>
      <c r="C104" s="21" t="s">
        <v>107</v>
      </c>
      <c r="D104">
        <v>700</v>
      </c>
      <c r="E104" s="30">
        <v>36.83</v>
      </c>
      <c r="F104" s="30">
        <v>1.417</v>
      </c>
      <c r="G104" s="30">
        <v>23.25</v>
      </c>
      <c r="H104" s="30">
        <v>1.095</v>
      </c>
      <c r="I104">
        <v>97</v>
      </c>
      <c r="J104">
        <v>305</v>
      </c>
      <c r="K104">
        <f t="shared" si="2"/>
        <v>208</v>
      </c>
      <c r="L104" s="30">
        <v>3.0244836601307195</v>
      </c>
      <c r="O104" s="241" t="s">
        <v>63</v>
      </c>
      <c r="P104" s="242">
        <v>1.4749328902890084</v>
      </c>
      <c r="Q104" s="242">
        <v>1.4450121040236144</v>
      </c>
      <c r="R104" s="243">
        <v>2.6161049837938899</v>
      </c>
    </row>
    <row r="105" spans="1:18" x14ac:dyDescent="0.25">
      <c r="A105">
        <v>1081</v>
      </c>
      <c r="B105" t="s">
        <v>108</v>
      </c>
      <c r="C105" s="21" t="s">
        <v>109</v>
      </c>
      <c r="D105">
        <v>330</v>
      </c>
      <c r="E105" s="30">
        <v>34.47</v>
      </c>
      <c r="F105" s="30">
        <v>1.0980000000000001</v>
      </c>
      <c r="G105" s="30">
        <v>23.94</v>
      </c>
      <c r="H105" s="30">
        <v>0.92200000000000004</v>
      </c>
      <c r="I105">
        <v>89</v>
      </c>
      <c r="J105">
        <v>309</v>
      </c>
      <c r="K105">
        <f t="shared" si="2"/>
        <v>220</v>
      </c>
      <c r="L105" s="30">
        <v>1.8182907718643013</v>
      </c>
      <c r="O105" s="160" t="s">
        <v>600</v>
      </c>
      <c r="P105" s="242">
        <f>MAX(P100:P104)</f>
        <v>2.3802119823013959</v>
      </c>
      <c r="Q105" s="242">
        <f t="shared" ref="Q105:R105" si="3">MAX(Q100:Q104)</f>
        <v>2.1605165165979754</v>
      </c>
      <c r="R105" s="243">
        <f t="shared" si="3"/>
        <v>2.6161049837938899</v>
      </c>
    </row>
    <row r="106" spans="1:18" x14ac:dyDescent="0.25">
      <c r="A106">
        <v>2769</v>
      </c>
      <c r="B106" t="s">
        <v>110</v>
      </c>
      <c r="C106" s="21" t="s">
        <v>111</v>
      </c>
      <c r="D106">
        <v>420</v>
      </c>
      <c r="E106" s="30">
        <v>43.35</v>
      </c>
      <c r="F106" s="30">
        <v>1.5089999999999999</v>
      </c>
      <c r="G106" s="30">
        <v>27.06</v>
      </c>
      <c r="H106" s="30">
        <v>1.079</v>
      </c>
      <c r="I106">
        <v>104</v>
      </c>
      <c r="J106">
        <v>302</v>
      </c>
      <c r="K106">
        <f t="shared" si="2"/>
        <v>198</v>
      </c>
      <c r="L106" s="30">
        <v>1.8722994086523501</v>
      </c>
      <c r="O106" s="160" t="s">
        <v>601</v>
      </c>
      <c r="P106" s="242">
        <f>MIN(P100:P104)</f>
        <v>1.4749328902890084</v>
      </c>
      <c r="Q106" s="242">
        <f t="shared" ref="Q106:R106" si="4">MIN(Q100:Q104)</f>
        <v>1.4450121040236144</v>
      </c>
      <c r="R106" s="243">
        <f t="shared" si="4"/>
        <v>1.5789890877038815</v>
      </c>
    </row>
    <row r="107" spans="1:18" x14ac:dyDescent="0.25">
      <c r="A107">
        <v>5416</v>
      </c>
      <c r="B107" t="s">
        <v>112</v>
      </c>
      <c r="C107" s="21" t="s">
        <v>113</v>
      </c>
      <c r="D107">
        <v>3950</v>
      </c>
      <c r="E107" s="30">
        <v>71.11</v>
      </c>
      <c r="F107" s="30">
        <v>4.6740000000000004</v>
      </c>
      <c r="G107" s="30">
        <v>36.450000000000003</v>
      </c>
      <c r="H107" s="30">
        <v>3.2429999999999999</v>
      </c>
      <c r="I107">
        <v>122</v>
      </c>
      <c r="J107">
        <v>290</v>
      </c>
      <c r="K107">
        <f t="shared" si="2"/>
        <v>168</v>
      </c>
      <c r="L107" s="30">
        <v>14.708352085278557</v>
      </c>
      <c r="O107" s="160" t="s">
        <v>602</v>
      </c>
      <c r="P107" s="130">
        <v>4</v>
      </c>
      <c r="Q107" s="242"/>
      <c r="R107" s="243"/>
    </row>
    <row r="108" spans="1:18" x14ac:dyDescent="0.25">
      <c r="A108">
        <v>1360</v>
      </c>
      <c r="B108" t="s">
        <v>114</v>
      </c>
      <c r="C108" s="21" t="s">
        <v>115</v>
      </c>
      <c r="D108">
        <v>800</v>
      </c>
      <c r="E108" s="30">
        <v>36.700000000000003</v>
      </c>
      <c r="F108" s="30">
        <v>1.5149999999999999</v>
      </c>
      <c r="G108" s="30">
        <v>20.55</v>
      </c>
      <c r="H108" s="30">
        <v>1.0009999999999999</v>
      </c>
      <c r="I108">
        <v>110</v>
      </c>
      <c r="J108">
        <v>295</v>
      </c>
      <c r="K108">
        <f t="shared" si="2"/>
        <v>185</v>
      </c>
      <c r="L108" s="30">
        <v>3.6185786647992537</v>
      </c>
      <c r="O108" s="241"/>
      <c r="P108" s="242"/>
      <c r="Q108" s="242"/>
      <c r="R108" s="243"/>
    </row>
    <row r="109" spans="1:18" ht="14.4" x14ac:dyDescent="0.3">
      <c r="A109">
        <v>5542</v>
      </c>
      <c r="B109" t="s">
        <v>116</v>
      </c>
      <c r="C109" s="21" t="s">
        <v>117</v>
      </c>
      <c r="D109">
        <v>770</v>
      </c>
      <c r="E109" s="30">
        <v>40.380000000000003</v>
      </c>
      <c r="F109" s="30">
        <v>1.2969999999999999</v>
      </c>
      <c r="G109" s="30">
        <v>26.13</v>
      </c>
      <c r="H109" s="30">
        <v>1.0229999999999999</v>
      </c>
      <c r="I109">
        <v>93</v>
      </c>
      <c r="J109">
        <v>309</v>
      </c>
      <c r="K109">
        <f t="shared" si="2"/>
        <v>216</v>
      </c>
      <c r="L109" s="30">
        <v>4.1406621537503892</v>
      </c>
      <c r="O109" s="298" t="s">
        <v>679</v>
      </c>
      <c r="P109" s="299"/>
      <c r="Q109" s="299"/>
      <c r="R109" s="300"/>
    </row>
    <row r="110" spans="1:18" x14ac:dyDescent="0.25">
      <c r="A110">
        <v>6995</v>
      </c>
      <c r="B110" t="s">
        <v>118</v>
      </c>
      <c r="C110" s="21" t="s">
        <v>119</v>
      </c>
      <c r="D110">
        <v>620</v>
      </c>
      <c r="E110" s="30">
        <v>36.049999999999997</v>
      </c>
      <c r="F110" s="30">
        <v>1.615</v>
      </c>
      <c r="G110" s="30">
        <v>25.07</v>
      </c>
      <c r="H110" s="30">
        <v>1.363</v>
      </c>
      <c r="I110">
        <v>89</v>
      </c>
      <c r="J110">
        <v>309</v>
      </c>
      <c r="K110">
        <f t="shared" si="2"/>
        <v>220</v>
      </c>
      <c r="L110" s="30">
        <v>1.5482475879240587</v>
      </c>
      <c r="O110" s="301" t="s">
        <v>59</v>
      </c>
      <c r="P110" s="302">
        <f>P$106+(P100-P$106)/$P$107</f>
        <v>1.7012526632921052</v>
      </c>
      <c r="Q110" s="302">
        <f t="shared" ref="Q110:R110" si="5">Q$106+(Q100-Q$106)/$P$107</f>
        <v>1.5394084266154775</v>
      </c>
      <c r="R110" s="305">
        <f t="shared" si="5"/>
        <v>1.6555753996333609</v>
      </c>
    </row>
    <row r="111" spans="1:18" x14ac:dyDescent="0.25">
      <c r="A111">
        <v>8815</v>
      </c>
      <c r="B111" t="s">
        <v>120</v>
      </c>
      <c r="C111" s="21" t="s">
        <v>121</v>
      </c>
      <c r="D111">
        <v>760</v>
      </c>
      <c r="E111" s="30">
        <v>41.62</v>
      </c>
      <c r="F111" s="30">
        <v>1.7110000000000001</v>
      </c>
      <c r="G111" s="30">
        <v>26.06</v>
      </c>
      <c r="H111" s="30">
        <v>1.294</v>
      </c>
      <c r="I111">
        <v>94</v>
      </c>
      <c r="J111">
        <v>305</v>
      </c>
      <c r="K111">
        <f t="shared" si="2"/>
        <v>211</v>
      </c>
      <c r="L111" s="30">
        <v>3.6005757858699039</v>
      </c>
      <c r="O111" s="301" t="s">
        <v>60</v>
      </c>
      <c r="P111" s="302">
        <f t="shared" ref="P111:R114" si="6">P$106+(P101-P$106)/$P$107</f>
        <v>1.5291528969193029</v>
      </c>
      <c r="Q111" s="302">
        <f t="shared" si="6"/>
        <v>1.6238882071672047</v>
      </c>
      <c r="R111" s="305">
        <f t="shared" si="6"/>
        <v>1.7796543966572769</v>
      </c>
    </row>
    <row r="112" spans="1:18" x14ac:dyDescent="0.25">
      <c r="A112">
        <v>5278</v>
      </c>
      <c r="B112" t="s">
        <v>122</v>
      </c>
      <c r="C112" s="21" t="s">
        <v>123</v>
      </c>
      <c r="D112">
        <v>1130</v>
      </c>
      <c r="E112" s="30">
        <v>34.36</v>
      </c>
      <c r="F112" s="30">
        <v>1.496</v>
      </c>
      <c r="G112" s="30">
        <v>22.13</v>
      </c>
      <c r="H112" s="30">
        <v>1.123</v>
      </c>
      <c r="I112">
        <v>91</v>
      </c>
      <c r="J112">
        <v>307</v>
      </c>
      <c r="K112">
        <f t="shared" si="2"/>
        <v>216</v>
      </c>
      <c r="L112" s="30">
        <v>3.2405182072829133</v>
      </c>
      <c r="O112" s="301" t="s">
        <v>61</v>
      </c>
      <c r="P112" s="302">
        <f t="shared" si="6"/>
        <v>1.5364698607283569</v>
      </c>
      <c r="Q112" s="302">
        <f t="shared" si="6"/>
        <v>1.4904898937337552</v>
      </c>
      <c r="R112" s="305">
        <f t="shared" si="6"/>
        <v>1.7531741029600876</v>
      </c>
    </row>
    <row r="113" spans="1:18" x14ac:dyDescent="0.25">
      <c r="A113">
        <v>8600</v>
      </c>
      <c r="B113" t="s">
        <v>124</v>
      </c>
      <c r="C113" s="21" t="s">
        <v>125</v>
      </c>
      <c r="D113">
        <v>230</v>
      </c>
      <c r="E113" s="30">
        <v>44.29</v>
      </c>
      <c r="F113" s="30">
        <v>3.3029999999999999</v>
      </c>
      <c r="G113" s="30">
        <v>28.06</v>
      </c>
      <c r="H113" s="30">
        <v>2.367</v>
      </c>
      <c r="I113">
        <v>89</v>
      </c>
      <c r="J113">
        <v>315</v>
      </c>
      <c r="K113">
        <f t="shared" si="2"/>
        <v>226</v>
      </c>
      <c r="L113" s="30">
        <v>2.4483915343915346</v>
      </c>
      <c r="O113" s="301" t="s">
        <v>678</v>
      </c>
      <c r="P113" s="302">
        <f t="shared" si="6"/>
        <v>1.5184910372391822</v>
      </c>
      <c r="Q113" s="302">
        <f t="shared" si="6"/>
        <v>1.5453035109552722</v>
      </c>
      <c r="R113" s="305">
        <f t="shared" si="6"/>
        <v>1.5789890877038815</v>
      </c>
    </row>
    <row r="114" spans="1:18" x14ac:dyDescent="0.25">
      <c r="A114">
        <v>6893</v>
      </c>
      <c r="B114" t="s">
        <v>126</v>
      </c>
      <c r="C114" s="21" t="s">
        <v>127</v>
      </c>
      <c r="D114">
        <v>830</v>
      </c>
      <c r="E114" s="30">
        <v>45.26</v>
      </c>
      <c r="F114" s="30">
        <v>2.6779999999999999</v>
      </c>
      <c r="G114" s="30">
        <v>27.25</v>
      </c>
      <c r="H114" s="30">
        <v>1.778</v>
      </c>
      <c r="I114">
        <v>94</v>
      </c>
      <c r="J114">
        <v>305</v>
      </c>
      <c r="K114">
        <f t="shared" si="2"/>
        <v>211</v>
      </c>
      <c r="L114" s="30">
        <v>3.2405182072829133</v>
      </c>
      <c r="O114" s="303" t="s">
        <v>63</v>
      </c>
      <c r="P114" s="304">
        <f t="shared" si="6"/>
        <v>1.4749328902890084</v>
      </c>
      <c r="Q114" s="304">
        <f t="shared" si="6"/>
        <v>1.4450121040236144</v>
      </c>
      <c r="R114" s="306">
        <f t="shared" si="6"/>
        <v>1.8382680617263836</v>
      </c>
    </row>
    <row r="115" spans="1:18" x14ac:dyDescent="0.25">
      <c r="A115">
        <v>1243</v>
      </c>
      <c r="B115" t="s">
        <v>128</v>
      </c>
      <c r="C115" s="21" t="s">
        <v>129</v>
      </c>
      <c r="D115">
        <v>800</v>
      </c>
      <c r="E115" s="30">
        <v>43.58</v>
      </c>
      <c r="F115" s="30">
        <v>2.8220000000000001</v>
      </c>
      <c r="G115" s="30">
        <v>24.63</v>
      </c>
      <c r="H115" s="30">
        <v>1.913</v>
      </c>
      <c r="I115">
        <v>101</v>
      </c>
      <c r="J115">
        <v>300</v>
      </c>
      <c r="K115">
        <f t="shared" si="2"/>
        <v>199</v>
      </c>
      <c r="L115" s="30">
        <v>4.4287082166199818</v>
      </c>
    </row>
    <row r="116" spans="1:18" ht="15" thickBot="1" x14ac:dyDescent="0.35">
      <c r="O116" s="244" t="s">
        <v>680</v>
      </c>
    </row>
    <row r="117" spans="1:18" x14ac:dyDescent="0.25">
      <c r="O117" s="154" t="s">
        <v>53</v>
      </c>
      <c r="P117" s="155" t="s">
        <v>54</v>
      </c>
      <c r="Q117" s="155"/>
      <c r="R117" s="156"/>
    </row>
    <row r="118" spans="1:18" x14ac:dyDescent="0.25">
      <c r="O118" s="157" t="s">
        <v>599</v>
      </c>
      <c r="P118" s="117"/>
      <c r="Q118" s="117"/>
      <c r="R118" s="158"/>
    </row>
    <row r="119" spans="1:18" x14ac:dyDescent="0.25">
      <c r="O119" s="157" t="s">
        <v>55</v>
      </c>
      <c r="P119" s="130" t="s">
        <v>56</v>
      </c>
      <c r="Q119" s="130" t="s">
        <v>57</v>
      </c>
      <c r="R119" s="159" t="s">
        <v>58</v>
      </c>
    </row>
    <row r="120" spans="1:18" x14ac:dyDescent="0.25">
      <c r="O120" s="160" t="s">
        <v>59</v>
      </c>
      <c r="P120" s="130">
        <v>1.2</v>
      </c>
      <c r="Q120" s="130">
        <v>1.5</v>
      </c>
      <c r="R120" s="159">
        <v>2.4</v>
      </c>
    </row>
    <row r="121" spans="1:18" x14ac:dyDescent="0.25">
      <c r="O121" s="160" t="s">
        <v>60</v>
      </c>
      <c r="P121" s="130">
        <v>2</v>
      </c>
      <c r="Q121" s="130">
        <v>2</v>
      </c>
      <c r="R121" s="159">
        <v>2.4</v>
      </c>
    </row>
    <row r="122" spans="1:18" x14ac:dyDescent="0.25">
      <c r="O122" s="160" t="s">
        <v>61</v>
      </c>
      <c r="P122" s="130">
        <v>1.1000000000000001</v>
      </c>
      <c r="Q122" s="130">
        <v>1.4</v>
      </c>
      <c r="R122" s="159">
        <v>2</v>
      </c>
    </row>
    <row r="123" spans="1:18" x14ac:dyDescent="0.25">
      <c r="O123" s="160" t="s">
        <v>62</v>
      </c>
      <c r="P123" s="130">
        <v>1.1000000000000001</v>
      </c>
      <c r="Q123" s="130">
        <v>1.2</v>
      </c>
      <c r="R123" s="159">
        <v>1.2</v>
      </c>
    </row>
    <row r="124" spans="1:18" x14ac:dyDescent="0.25">
      <c r="O124" s="160" t="s">
        <v>63</v>
      </c>
      <c r="P124" s="130">
        <v>1</v>
      </c>
      <c r="Q124" s="130">
        <v>1.1000000000000001</v>
      </c>
      <c r="R124" s="159">
        <v>1.4</v>
      </c>
    </row>
    <row r="125" spans="1:18" x14ac:dyDescent="0.25">
      <c r="O125" s="160" t="s">
        <v>600</v>
      </c>
      <c r="P125" s="130">
        <v>2</v>
      </c>
      <c r="Q125" s="130">
        <v>2</v>
      </c>
      <c r="R125" s="159">
        <v>2.4</v>
      </c>
    </row>
    <row r="126" spans="1:18" x14ac:dyDescent="0.25">
      <c r="O126" s="160" t="s">
        <v>601</v>
      </c>
      <c r="P126" s="130">
        <v>1</v>
      </c>
      <c r="Q126" s="130">
        <v>1.1000000000000001</v>
      </c>
      <c r="R126" s="159">
        <v>1.2</v>
      </c>
    </row>
    <row r="127" spans="1:18" x14ac:dyDescent="0.25">
      <c r="O127" s="160" t="s">
        <v>602</v>
      </c>
      <c r="P127" s="130">
        <v>4</v>
      </c>
      <c r="Q127" s="130"/>
      <c r="R127" s="159"/>
    </row>
    <row r="128" spans="1:18" x14ac:dyDescent="0.25">
      <c r="O128" s="160" t="s">
        <v>603</v>
      </c>
      <c r="P128" s="117"/>
      <c r="Q128" s="117"/>
      <c r="R128" s="158"/>
    </row>
    <row r="129" spans="15:24" x14ac:dyDescent="0.25">
      <c r="O129" s="157" t="s">
        <v>55</v>
      </c>
      <c r="P129" s="130" t="s">
        <v>56</v>
      </c>
      <c r="Q129" s="130" t="s">
        <v>57</v>
      </c>
      <c r="R129" s="159" t="s">
        <v>58</v>
      </c>
    </row>
    <row r="130" spans="15:24" x14ac:dyDescent="0.25">
      <c r="O130" s="160" t="s">
        <v>59</v>
      </c>
      <c r="P130" s="161">
        <v>1.05</v>
      </c>
      <c r="Q130" s="161">
        <v>1.2000000000000002</v>
      </c>
      <c r="R130" s="162">
        <v>1.5</v>
      </c>
      <c r="V130" s="21"/>
      <c r="W130" s="21"/>
      <c r="X130" s="21"/>
    </row>
    <row r="131" spans="15:24" x14ac:dyDescent="0.25">
      <c r="O131" s="160" t="s">
        <v>60</v>
      </c>
      <c r="P131" s="161">
        <v>1.25</v>
      </c>
      <c r="Q131" s="161">
        <v>1.3250000000000002</v>
      </c>
      <c r="R131" s="162">
        <v>1.5</v>
      </c>
      <c r="V131" s="21"/>
      <c r="W131" s="21"/>
      <c r="X131" s="21"/>
    </row>
    <row r="132" spans="15:24" x14ac:dyDescent="0.25">
      <c r="O132" s="160" t="s">
        <v>61</v>
      </c>
      <c r="P132" s="161">
        <v>1.0249999999999999</v>
      </c>
      <c r="Q132" s="161">
        <v>1.175</v>
      </c>
      <c r="R132" s="162">
        <v>1.4</v>
      </c>
      <c r="V132" s="21"/>
      <c r="W132" s="21"/>
      <c r="X132" s="21"/>
    </row>
    <row r="133" spans="15:24" x14ac:dyDescent="0.25">
      <c r="O133" s="160" t="s">
        <v>62</v>
      </c>
      <c r="P133" s="161">
        <v>1.0249999999999999</v>
      </c>
      <c r="Q133" s="161">
        <v>1.125</v>
      </c>
      <c r="R133" s="162">
        <v>1.2</v>
      </c>
      <c r="V133" s="21"/>
      <c r="W133" s="21"/>
      <c r="X133" s="21"/>
    </row>
    <row r="134" spans="15:24" ht="13.8" thickBot="1" x14ac:dyDescent="0.3">
      <c r="O134" s="163" t="s">
        <v>63</v>
      </c>
      <c r="P134" s="164">
        <v>1</v>
      </c>
      <c r="Q134" s="164">
        <v>1.1000000000000001</v>
      </c>
      <c r="R134" s="165">
        <v>1.25</v>
      </c>
      <c r="V134" s="21"/>
      <c r="W134" s="21"/>
      <c r="X134" s="21"/>
    </row>
  </sheetData>
  <sheetProtection sheet="1" objects="1" scenarios="1"/>
  <mergeCells count="10">
    <mergeCell ref="B3:F3"/>
    <mergeCell ref="E98:F98"/>
    <mergeCell ref="G98:H98"/>
    <mergeCell ref="L97:L99"/>
    <mergeCell ref="I97:I99"/>
    <mergeCell ref="J97:J99"/>
    <mergeCell ref="C27:D27"/>
    <mergeCell ref="C37:D37"/>
    <mergeCell ref="C47:D47"/>
    <mergeCell ref="C57:D57"/>
  </mergeCells>
  <phoneticPr fontId="0" type="noConversion"/>
  <pageMargins left="0.75" right="0.75" top="1" bottom="1" header="0.5" footer="0.5"/>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N27"/>
  <sheetViews>
    <sheetView workbookViewId="0">
      <selection activeCell="L10" sqref="L10"/>
    </sheetView>
  </sheetViews>
  <sheetFormatPr defaultRowHeight="13.2" x14ac:dyDescent="0.25"/>
  <cols>
    <col min="4" max="4" width="10.33203125" bestFit="1" customWidth="1"/>
    <col min="7" max="7" width="14.6640625" customWidth="1"/>
    <col min="8" max="8" width="15.109375" customWidth="1"/>
  </cols>
  <sheetData>
    <row r="2" spans="2:14" ht="12.75" customHeight="1" x14ac:dyDescent="0.25">
      <c r="B2" s="354" t="s">
        <v>789</v>
      </c>
      <c r="C2" s="355"/>
      <c r="D2" s="355"/>
      <c r="E2" s="355"/>
      <c r="F2" s="356"/>
      <c r="G2" s="308"/>
      <c r="H2" s="354" t="s">
        <v>797</v>
      </c>
      <c r="I2" s="355"/>
      <c r="J2" s="355"/>
      <c r="K2" s="355"/>
      <c r="L2" s="356"/>
    </row>
    <row r="3" spans="2:14" x14ac:dyDescent="0.25">
      <c r="B3" s="357"/>
      <c r="C3" s="358"/>
      <c r="D3" s="358"/>
      <c r="E3" s="358"/>
      <c r="F3" s="359"/>
      <c r="G3" s="308"/>
      <c r="H3" s="357"/>
      <c r="I3" s="358"/>
      <c r="J3" s="358"/>
      <c r="K3" s="358"/>
      <c r="L3" s="359"/>
    </row>
    <row r="4" spans="2:14" x14ac:dyDescent="0.25">
      <c r="B4" s="357"/>
      <c r="C4" s="358"/>
      <c r="D4" s="358"/>
      <c r="E4" s="358"/>
      <c r="F4" s="359"/>
      <c r="G4" s="308"/>
      <c r="H4" s="357"/>
      <c r="I4" s="358"/>
      <c r="J4" s="358"/>
      <c r="K4" s="358"/>
      <c r="L4" s="359"/>
    </row>
    <row r="5" spans="2:14" x14ac:dyDescent="0.25">
      <c r="B5" s="360"/>
      <c r="C5" s="361"/>
      <c r="D5" s="361"/>
      <c r="E5" s="361"/>
      <c r="F5" s="362"/>
      <c r="G5" s="308"/>
      <c r="H5" s="360"/>
      <c r="I5" s="361"/>
      <c r="J5" s="361"/>
      <c r="K5" s="361"/>
      <c r="L5" s="362"/>
    </row>
    <row r="6" spans="2:14" x14ac:dyDescent="0.25">
      <c r="B6" s="308"/>
      <c r="C6" s="308"/>
      <c r="D6" s="308"/>
      <c r="E6" s="308"/>
      <c r="F6" s="308"/>
      <c r="G6" s="308"/>
      <c r="H6" s="308"/>
      <c r="I6" s="308"/>
      <c r="J6" s="308"/>
      <c r="K6" s="308"/>
      <c r="L6" s="308"/>
    </row>
    <row r="7" spans="2:14" ht="13.8" thickBot="1" x14ac:dyDescent="0.3"/>
    <row r="8" spans="2:14" x14ac:dyDescent="0.25">
      <c r="B8" s="196"/>
      <c r="C8" s="197"/>
      <c r="D8" s="198" t="s">
        <v>642</v>
      </c>
      <c r="E8" s="199"/>
      <c r="H8" s="238"/>
      <c r="I8" s="352" t="s">
        <v>791</v>
      </c>
      <c r="J8" s="353"/>
      <c r="K8" s="353"/>
      <c r="L8" s="240"/>
    </row>
    <row r="9" spans="2:14" x14ac:dyDescent="0.25">
      <c r="B9" s="200"/>
      <c r="C9" s="24"/>
      <c r="D9" s="24"/>
      <c r="E9" s="201"/>
      <c r="H9" s="241"/>
      <c r="I9" s="24"/>
      <c r="J9" s="24"/>
      <c r="K9" s="24"/>
      <c r="L9" s="168"/>
    </row>
    <row r="10" spans="2:14" ht="13.8" thickBot="1" x14ac:dyDescent="0.3">
      <c r="B10" s="200"/>
      <c r="C10" s="24"/>
      <c r="D10" s="202" t="s">
        <v>643</v>
      </c>
      <c r="E10" s="203">
        <v>0</v>
      </c>
      <c r="H10" s="241"/>
      <c r="I10" s="24"/>
      <c r="J10" s="24"/>
      <c r="K10" s="317" t="s">
        <v>796</v>
      </c>
      <c r="L10" s="319">
        <v>0</v>
      </c>
      <c r="M10" s="272"/>
      <c r="N10" t="s">
        <v>793</v>
      </c>
    </row>
    <row r="11" spans="2:14" ht="13.8" thickBot="1" x14ac:dyDescent="0.3">
      <c r="B11" s="200"/>
      <c r="C11" s="24"/>
      <c r="D11" s="310" t="s">
        <v>644</v>
      </c>
      <c r="E11" s="204">
        <v>0</v>
      </c>
      <c r="H11" s="241"/>
      <c r="I11" s="24"/>
      <c r="J11" s="24"/>
      <c r="K11" s="310" t="s">
        <v>783</v>
      </c>
      <c r="L11" s="332">
        <v>0</v>
      </c>
      <c r="N11" s="320" t="s">
        <v>792</v>
      </c>
    </row>
    <row r="12" spans="2:14" x14ac:dyDescent="0.25">
      <c r="B12" s="200"/>
      <c r="C12" s="24"/>
      <c r="D12" s="202"/>
      <c r="E12" s="201"/>
      <c r="H12" s="241"/>
      <c r="I12" s="24"/>
      <c r="J12" s="24"/>
      <c r="K12" s="24"/>
      <c r="L12" s="168"/>
      <c r="N12" s="320" t="s">
        <v>794</v>
      </c>
    </row>
    <row r="13" spans="2:14" x14ac:dyDescent="0.25">
      <c r="B13" s="205"/>
      <c r="C13" s="19"/>
      <c r="D13" s="206" t="s">
        <v>645</v>
      </c>
      <c r="E13" s="207">
        <f>E10*(E11/1000)</f>
        <v>0</v>
      </c>
      <c r="H13" s="241"/>
      <c r="I13" s="24"/>
      <c r="J13" s="24"/>
      <c r="K13" s="310" t="s">
        <v>643</v>
      </c>
      <c r="L13" s="314">
        <f>(8340*(L11/100))*(L10*0.000001)*2.27</f>
        <v>0</v>
      </c>
      <c r="N13" s="320" t="s">
        <v>795</v>
      </c>
    </row>
    <row r="14" spans="2:14" x14ac:dyDescent="0.25">
      <c r="B14" s="24"/>
      <c r="C14" s="24"/>
      <c r="D14" s="202"/>
      <c r="E14" s="313"/>
      <c r="H14" s="241"/>
      <c r="I14" s="24"/>
      <c r="J14" s="24"/>
      <c r="K14" s="310"/>
      <c r="L14" s="314"/>
    </row>
    <row r="15" spans="2:14" ht="13.8" thickBot="1" x14ac:dyDescent="0.3">
      <c r="H15" s="241"/>
      <c r="I15" s="24"/>
      <c r="J15" s="24"/>
      <c r="K15" s="310" t="s">
        <v>644</v>
      </c>
      <c r="L15" s="316">
        <v>0</v>
      </c>
    </row>
    <row r="16" spans="2:14" ht="13.8" thickBot="1" x14ac:dyDescent="0.3">
      <c r="H16" s="311"/>
      <c r="I16" s="309"/>
      <c r="J16" s="309"/>
      <c r="K16" s="315" t="s">
        <v>645</v>
      </c>
      <c r="L16" s="312">
        <f>L13*(L15/1000)</f>
        <v>0</v>
      </c>
    </row>
    <row r="17" spans="2:14" x14ac:dyDescent="0.25">
      <c r="K17" s="202"/>
      <c r="L17" s="313"/>
    </row>
    <row r="18" spans="2:14" ht="13.8" thickBot="1" x14ac:dyDescent="0.3"/>
    <row r="19" spans="2:14" x14ac:dyDescent="0.25">
      <c r="B19" s="196"/>
      <c r="C19" s="197"/>
      <c r="D19" s="198" t="s">
        <v>646</v>
      </c>
      <c r="E19" s="199"/>
      <c r="H19" s="238"/>
      <c r="I19" s="352" t="s">
        <v>784</v>
      </c>
      <c r="J19" s="353"/>
      <c r="K19" s="353"/>
      <c r="L19" s="240"/>
    </row>
    <row r="20" spans="2:14" x14ac:dyDescent="0.25">
      <c r="B20" s="200"/>
      <c r="C20" s="24"/>
      <c r="D20" s="24"/>
      <c r="E20" s="201"/>
      <c r="H20" s="241"/>
      <c r="I20" s="24"/>
      <c r="J20" s="24"/>
      <c r="K20" s="24"/>
      <c r="L20" s="168"/>
    </row>
    <row r="21" spans="2:14" ht="13.8" thickBot="1" x14ac:dyDescent="0.3">
      <c r="B21" s="200"/>
      <c r="C21" s="24"/>
      <c r="D21" s="202" t="s">
        <v>790</v>
      </c>
      <c r="E21" s="203">
        <v>0</v>
      </c>
      <c r="H21" s="241"/>
      <c r="I21" s="24"/>
      <c r="J21" s="24"/>
      <c r="K21" s="317" t="s">
        <v>796</v>
      </c>
      <c r="L21" s="319">
        <v>0</v>
      </c>
      <c r="M21" s="272"/>
      <c r="N21" t="s">
        <v>793</v>
      </c>
    </row>
    <row r="22" spans="2:14" ht="13.8" thickBot="1" x14ac:dyDescent="0.3">
      <c r="B22" s="200"/>
      <c r="C22" s="24"/>
      <c r="D22" s="202" t="s">
        <v>648</v>
      </c>
      <c r="E22" s="203">
        <v>0</v>
      </c>
      <c r="H22" s="241"/>
      <c r="I22" s="24"/>
      <c r="J22" s="24"/>
      <c r="K22" s="310"/>
      <c r="L22" s="331"/>
      <c r="N22" s="320" t="s">
        <v>792</v>
      </c>
    </row>
    <row r="23" spans="2:14" x14ac:dyDescent="0.25">
      <c r="B23" s="200"/>
      <c r="C23" s="24"/>
      <c r="D23" s="202"/>
      <c r="E23" s="201"/>
      <c r="H23" s="241"/>
      <c r="I23" s="24"/>
      <c r="J23" s="24"/>
      <c r="K23" s="24"/>
      <c r="L23" s="300"/>
      <c r="M23" s="272"/>
      <c r="N23" s="320" t="s">
        <v>794</v>
      </c>
    </row>
    <row r="24" spans="2:14" x14ac:dyDescent="0.25">
      <c r="B24" s="205"/>
      <c r="C24" s="19"/>
      <c r="D24" s="206" t="s">
        <v>645</v>
      </c>
      <c r="E24" s="207">
        <f>E21*E22</f>
        <v>0</v>
      </c>
      <c r="H24" s="241"/>
      <c r="I24" s="24"/>
      <c r="J24" s="24"/>
      <c r="K24" s="310" t="s">
        <v>647</v>
      </c>
      <c r="L24" s="318">
        <f>(L21*0.000001*2000)*2.27</f>
        <v>0</v>
      </c>
      <c r="M24" s="272"/>
      <c r="N24" s="320" t="s">
        <v>795</v>
      </c>
    </row>
    <row r="25" spans="2:14" x14ac:dyDescent="0.25">
      <c r="H25" s="241"/>
      <c r="I25" s="24"/>
      <c r="J25" s="24"/>
      <c r="K25" s="310"/>
      <c r="L25" s="318"/>
    </row>
    <row r="26" spans="2:14" ht="13.8" thickBot="1" x14ac:dyDescent="0.3">
      <c r="H26" s="241"/>
      <c r="I26" s="24"/>
      <c r="J26" s="24"/>
      <c r="K26" s="310" t="s">
        <v>785</v>
      </c>
      <c r="L26" s="319">
        <v>0</v>
      </c>
    </row>
    <row r="27" spans="2:14" ht="13.8" thickBot="1" x14ac:dyDescent="0.3">
      <c r="H27" s="311"/>
      <c r="I27" s="309"/>
      <c r="J27" s="309"/>
      <c r="K27" s="315" t="s">
        <v>645</v>
      </c>
      <c r="L27" s="312">
        <f>L24*L26</f>
        <v>0</v>
      </c>
    </row>
  </sheetData>
  <sheetProtection sheet="1" objects="1" scenarios="1"/>
  <mergeCells count="4">
    <mergeCell ref="I8:K8"/>
    <mergeCell ref="I19:K19"/>
    <mergeCell ref="B2:F5"/>
    <mergeCell ref="H2:L5"/>
  </mergeCells>
  <phoneticPr fontId="0"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
  <sheetViews>
    <sheetView workbookViewId="0">
      <selection activeCell="G8" sqref="G8"/>
    </sheetView>
  </sheetViews>
  <sheetFormatPr defaultRowHeight="13.2" x14ac:dyDescent="0.25"/>
  <cols>
    <col min="1" max="1" width="15.88671875" customWidth="1"/>
    <col min="2" max="2" width="13.5546875" customWidth="1"/>
    <col min="3" max="3" width="52.6640625" customWidth="1"/>
  </cols>
  <sheetData>
    <row r="1" spans="1:3" ht="18" customHeight="1" x14ac:dyDescent="0.3">
      <c r="A1" s="363" t="s">
        <v>43</v>
      </c>
      <c r="B1" s="363"/>
      <c r="C1" s="363"/>
    </row>
    <row r="2" spans="1:3" ht="17.399999999999999" x14ac:dyDescent="0.3">
      <c r="A2" s="6"/>
      <c r="B2" s="6"/>
    </row>
    <row r="3" spans="1:3" ht="13.8" x14ac:dyDescent="0.25">
      <c r="A3" s="7" t="s">
        <v>44</v>
      </c>
      <c r="B3" s="7" t="s">
        <v>45</v>
      </c>
      <c r="C3" s="7" t="s">
        <v>46</v>
      </c>
    </row>
    <row r="4" spans="1:3" ht="13.8" x14ac:dyDescent="0.25">
      <c r="A4" s="8"/>
      <c r="B4" s="8"/>
      <c r="C4" s="8"/>
    </row>
    <row r="5" spans="1:3" ht="69" x14ac:dyDescent="0.25">
      <c r="A5" s="9" t="s">
        <v>638</v>
      </c>
      <c r="B5" s="10" t="s">
        <v>47</v>
      </c>
      <c r="C5" s="11" t="s">
        <v>130</v>
      </c>
    </row>
    <row r="6" spans="1:3" s="14" customFormat="1" ht="69" x14ac:dyDescent="0.25">
      <c r="A6" s="12" t="s">
        <v>639</v>
      </c>
      <c r="B6" s="13" t="s">
        <v>48</v>
      </c>
      <c r="C6" s="11" t="s">
        <v>131</v>
      </c>
    </row>
    <row r="7" spans="1:3" s="14" customFormat="1" ht="82.8" x14ac:dyDescent="0.25">
      <c r="A7" s="12" t="s">
        <v>640</v>
      </c>
      <c r="B7" s="13" t="s">
        <v>49</v>
      </c>
      <c r="C7" s="11" t="s">
        <v>38</v>
      </c>
    </row>
    <row r="8" spans="1:3" s="14" customFormat="1" ht="96.6" x14ac:dyDescent="0.25">
      <c r="A8" s="12" t="s">
        <v>641</v>
      </c>
      <c r="B8" s="13" t="s">
        <v>50</v>
      </c>
      <c r="C8" s="11" t="s">
        <v>39</v>
      </c>
    </row>
  </sheetData>
  <sheetProtection sheet="1" objects="1" scenarios="1"/>
  <mergeCells count="1">
    <mergeCell ref="A1:C1"/>
  </mergeCells>
  <phoneticPr fontId="0"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AC190"/>
  <sheetViews>
    <sheetView topLeftCell="A22" workbookViewId="0">
      <selection activeCell="F6" sqref="F6"/>
    </sheetView>
  </sheetViews>
  <sheetFormatPr defaultRowHeight="13.2" x14ac:dyDescent="0.25"/>
  <cols>
    <col min="1" max="1" width="21.5546875" bestFit="1" customWidth="1"/>
    <col min="6" max="6" width="21.5546875" bestFit="1" customWidth="1"/>
    <col min="7" max="7" width="16.33203125" bestFit="1" customWidth="1"/>
    <col min="10" max="10" width="20.88671875" bestFit="1" customWidth="1"/>
    <col min="11" max="11" width="19.44140625" bestFit="1" customWidth="1"/>
    <col min="12" max="12" width="20.88671875" bestFit="1" customWidth="1"/>
    <col min="13" max="13" width="18.5546875" bestFit="1" customWidth="1"/>
    <col min="14" max="14" width="19.44140625" bestFit="1" customWidth="1"/>
    <col min="22" max="22" width="16.109375" customWidth="1"/>
    <col min="23" max="23" width="20" customWidth="1"/>
  </cols>
  <sheetData>
    <row r="3" spans="1:29" x14ac:dyDescent="0.25">
      <c r="J3" t="s">
        <v>169</v>
      </c>
      <c r="AB3" t="s">
        <v>872</v>
      </c>
    </row>
    <row r="4" spans="1:29" x14ac:dyDescent="0.25">
      <c r="J4" s="28" t="s">
        <v>472</v>
      </c>
      <c r="K4" s="28" t="s">
        <v>471</v>
      </c>
      <c r="L4" s="28" t="s">
        <v>470</v>
      </c>
      <c r="M4" s="28" t="s">
        <v>170</v>
      </c>
      <c r="N4" s="28" t="s">
        <v>469</v>
      </c>
      <c r="P4" t="s">
        <v>472</v>
      </c>
      <c r="Q4" t="s">
        <v>471</v>
      </c>
      <c r="R4" t="s">
        <v>470</v>
      </c>
      <c r="S4" t="s">
        <v>170</v>
      </c>
      <c r="T4" t="s">
        <v>469</v>
      </c>
    </row>
    <row r="5" spans="1:29" ht="13.8" thickBot="1" x14ac:dyDescent="0.3">
      <c r="A5" s="15" t="s">
        <v>473</v>
      </c>
      <c r="F5" s="15" t="s">
        <v>16</v>
      </c>
      <c r="J5" t="s">
        <v>172</v>
      </c>
      <c r="K5" t="s">
        <v>172</v>
      </c>
      <c r="L5" t="s">
        <v>172</v>
      </c>
      <c r="M5" t="s">
        <v>172</v>
      </c>
      <c r="N5" t="s">
        <v>276</v>
      </c>
      <c r="P5" t="s">
        <v>171</v>
      </c>
      <c r="Q5" t="s">
        <v>171</v>
      </c>
      <c r="R5" t="s">
        <v>171</v>
      </c>
      <c r="S5" t="s">
        <v>171</v>
      </c>
      <c r="T5" t="s">
        <v>275</v>
      </c>
      <c r="AB5" s="61" t="s">
        <v>474</v>
      </c>
      <c r="AC5" s="61" t="s">
        <v>475</v>
      </c>
    </row>
    <row r="6" spans="1:29" ht="13.8" thickTop="1" x14ac:dyDescent="0.25">
      <c r="F6" t="s">
        <v>872</v>
      </c>
      <c r="J6" t="s">
        <v>174</v>
      </c>
      <c r="K6" t="s">
        <v>174</v>
      </c>
      <c r="L6" t="s">
        <v>174</v>
      </c>
      <c r="M6" t="s">
        <v>174</v>
      </c>
      <c r="N6" t="s">
        <v>814</v>
      </c>
      <c r="P6" t="s">
        <v>173</v>
      </c>
      <c r="Q6" t="s">
        <v>173</v>
      </c>
      <c r="R6" t="s">
        <v>173</v>
      </c>
      <c r="S6" t="s">
        <v>173</v>
      </c>
      <c r="T6" t="s">
        <v>277</v>
      </c>
      <c r="W6" t="s">
        <v>872</v>
      </c>
      <c r="AB6" s="24" t="s">
        <v>175</v>
      </c>
      <c r="AC6" s="333" t="s">
        <v>476</v>
      </c>
    </row>
    <row r="7" spans="1:29" ht="13.8" thickBot="1" x14ac:dyDescent="0.3">
      <c r="A7" s="61" t="s">
        <v>474</v>
      </c>
      <c r="B7" s="61" t="s">
        <v>475</v>
      </c>
      <c r="C7" s="62" t="s">
        <v>19</v>
      </c>
      <c r="D7" s="63" t="s">
        <v>34</v>
      </c>
      <c r="F7" s="61" t="s">
        <v>475</v>
      </c>
      <c r="G7" s="61" t="s">
        <v>474</v>
      </c>
      <c r="H7" s="26"/>
      <c r="J7" t="s">
        <v>416</v>
      </c>
      <c r="K7" t="s">
        <v>276</v>
      </c>
      <c r="L7" t="s">
        <v>276</v>
      </c>
      <c r="M7" t="s">
        <v>176</v>
      </c>
      <c r="N7" t="s">
        <v>818</v>
      </c>
      <c r="P7" t="s">
        <v>415</v>
      </c>
      <c r="Q7" t="s">
        <v>275</v>
      </c>
      <c r="R7" t="s">
        <v>275</v>
      </c>
      <c r="S7" t="s">
        <v>175</v>
      </c>
      <c r="T7" t="s">
        <v>182</v>
      </c>
      <c r="V7" t="s">
        <v>167</v>
      </c>
      <c r="W7" t="s">
        <v>168</v>
      </c>
      <c r="AB7" t="s">
        <v>171</v>
      </c>
      <c r="AC7" s="64" t="s">
        <v>456</v>
      </c>
    </row>
    <row r="8" spans="1:29" ht="13.8" thickTop="1" x14ac:dyDescent="0.25">
      <c r="A8" t="s">
        <v>175</v>
      </c>
      <c r="B8" s="64" t="s">
        <v>476</v>
      </c>
      <c r="C8" s="64" t="s">
        <v>26</v>
      </c>
      <c r="D8" s="64" t="s">
        <v>35</v>
      </c>
      <c r="F8" s="64" t="s">
        <v>456</v>
      </c>
      <c r="G8" t="s">
        <v>171</v>
      </c>
      <c r="J8" t="s">
        <v>301</v>
      </c>
      <c r="K8" t="s">
        <v>814</v>
      </c>
      <c r="L8" t="s">
        <v>301</v>
      </c>
      <c r="M8" t="s">
        <v>178</v>
      </c>
      <c r="N8" t="s">
        <v>186</v>
      </c>
      <c r="P8" t="s">
        <v>300</v>
      </c>
      <c r="Q8" t="s">
        <v>277</v>
      </c>
      <c r="R8" t="s">
        <v>300</v>
      </c>
      <c r="S8" t="s">
        <v>177</v>
      </c>
      <c r="T8" t="s">
        <v>185</v>
      </c>
      <c r="V8" t="s">
        <v>175</v>
      </c>
      <c r="W8" t="s">
        <v>176</v>
      </c>
      <c r="X8" s="64" t="s">
        <v>476</v>
      </c>
      <c r="AB8" t="s">
        <v>173</v>
      </c>
      <c r="AC8" s="64" t="s">
        <v>456</v>
      </c>
    </row>
    <row r="9" spans="1:29" x14ac:dyDescent="0.25">
      <c r="A9" t="s">
        <v>171</v>
      </c>
      <c r="B9" s="64" t="s">
        <v>456</v>
      </c>
      <c r="C9" s="64" t="s">
        <v>21</v>
      </c>
      <c r="D9" s="64" t="s">
        <v>35</v>
      </c>
      <c r="G9" t="s">
        <v>173</v>
      </c>
      <c r="J9" t="s">
        <v>814</v>
      </c>
      <c r="K9" t="s">
        <v>180</v>
      </c>
      <c r="L9" t="s">
        <v>813</v>
      </c>
      <c r="M9" t="s">
        <v>180</v>
      </c>
      <c r="N9" t="s">
        <v>822</v>
      </c>
      <c r="P9" t="s">
        <v>277</v>
      </c>
      <c r="Q9" t="s">
        <v>179</v>
      </c>
      <c r="R9" t="s">
        <v>302</v>
      </c>
      <c r="S9" t="s">
        <v>179</v>
      </c>
      <c r="T9" t="s">
        <v>278</v>
      </c>
      <c r="V9" t="s">
        <v>171</v>
      </c>
      <c r="W9" t="s">
        <v>172</v>
      </c>
      <c r="X9" s="64" t="s">
        <v>456</v>
      </c>
      <c r="AB9" t="s">
        <v>415</v>
      </c>
      <c r="AC9" s="64" t="s">
        <v>477</v>
      </c>
    </row>
    <row r="10" spans="1:29" x14ac:dyDescent="0.25">
      <c r="A10" t="s">
        <v>173</v>
      </c>
      <c r="B10" s="64" t="s">
        <v>456</v>
      </c>
      <c r="C10" s="64" t="s">
        <v>21</v>
      </c>
      <c r="D10" s="64" t="s">
        <v>35</v>
      </c>
      <c r="G10" t="s">
        <v>278</v>
      </c>
      <c r="J10" t="s">
        <v>306</v>
      </c>
      <c r="K10" t="s">
        <v>381</v>
      </c>
      <c r="L10" t="s">
        <v>304</v>
      </c>
      <c r="M10" t="s">
        <v>817</v>
      </c>
      <c r="N10" t="s">
        <v>196</v>
      </c>
      <c r="P10" t="s">
        <v>305</v>
      </c>
      <c r="Q10" t="s">
        <v>380</v>
      </c>
      <c r="R10" t="s">
        <v>303</v>
      </c>
      <c r="S10" t="s">
        <v>181</v>
      </c>
      <c r="T10" t="s">
        <v>195</v>
      </c>
      <c r="V10" t="s">
        <v>173</v>
      </c>
      <c r="W10" t="s">
        <v>174</v>
      </c>
      <c r="X10" s="64" t="s">
        <v>456</v>
      </c>
      <c r="AB10" t="s">
        <v>275</v>
      </c>
      <c r="AC10" s="64" t="s">
        <v>457</v>
      </c>
    </row>
    <row r="11" spans="1:29" x14ac:dyDescent="0.25">
      <c r="A11" t="s">
        <v>415</v>
      </c>
      <c r="B11" s="64" t="s">
        <v>477</v>
      </c>
      <c r="C11" s="64" t="s">
        <v>22</v>
      </c>
      <c r="D11" s="64" t="s">
        <v>36</v>
      </c>
      <c r="G11" t="s">
        <v>188</v>
      </c>
      <c r="J11" t="s">
        <v>180</v>
      </c>
      <c r="K11" t="s">
        <v>818</v>
      </c>
      <c r="L11" t="s">
        <v>814</v>
      </c>
      <c r="M11" t="s">
        <v>818</v>
      </c>
      <c r="N11" t="s">
        <v>280</v>
      </c>
      <c r="P11" t="s">
        <v>179</v>
      </c>
      <c r="Q11" t="s">
        <v>182</v>
      </c>
      <c r="R11" t="s">
        <v>277</v>
      </c>
      <c r="S11" t="s">
        <v>182</v>
      </c>
      <c r="T11" t="s">
        <v>279</v>
      </c>
      <c r="V11" t="s">
        <v>415</v>
      </c>
      <c r="W11" t="s">
        <v>416</v>
      </c>
      <c r="X11" s="64" t="s">
        <v>477</v>
      </c>
      <c r="AB11" t="s">
        <v>177</v>
      </c>
      <c r="AC11" s="64" t="s">
        <v>457</v>
      </c>
    </row>
    <row r="12" spans="1:29" x14ac:dyDescent="0.25">
      <c r="A12" t="s">
        <v>275</v>
      </c>
      <c r="B12" s="64" t="s">
        <v>457</v>
      </c>
      <c r="C12" s="64" t="s">
        <v>20</v>
      </c>
      <c r="D12" s="64" t="s">
        <v>35</v>
      </c>
      <c r="G12" t="s">
        <v>316</v>
      </c>
      <c r="J12" t="s">
        <v>309</v>
      </c>
      <c r="K12" t="s">
        <v>383</v>
      </c>
      <c r="L12" t="s">
        <v>306</v>
      </c>
      <c r="M12" t="s">
        <v>184</v>
      </c>
      <c r="N12" t="s">
        <v>282</v>
      </c>
      <c r="P12" t="s">
        <v>308</v>
      </c>
      <c r="Q12" t="s">
        <v>382</v>
      </c>
      <c r="R12" t="s">
        <v>305</v>
      </c>
      <c r="S12" t="s">
        <v>183</v>
      </c>
      <c r="T12" t="s">
        <v>281</v>
      </c>
      <c r="V12" t="s">
        <v>275</v>
      </c>
      <c r="W12" t="s">
        <v>276</v>
      </c>
      <c r="X12" s="64" t="s">
        <v>457</v>
      </c>
      <c r="AB12" t="s">
        <v>300</v>
      </c>
      <c r="AC12" s="64" t="s">
        <v>476</v>
      </c>
    </row>
    <row r="13" spans="1:29" x14ac:dyDescent="0.25">
      <c r="A13" t="s">
        <v>177</v>
      </c>
      <c r="B13" s="64" t="s">
        <v>457</v>
      </c>
      <c r="C13" s="64" t="s">
        <v>20</v>
      </c>
      <c r="D13" s="64" t="s">
        <v>35</v>
      </c>
      <c r="G13" t="s">
        <v>319</v>
      </c>
      <c r="J13" t="s">
        <v>816</v>
      </c>
      <c r="K13" t="s">
        <v>186</v>
      </c>
      <c r="L13" t="s">
        <v>180</v>
      </c>
      <c r="M13" t="s">
        <v>186</v>
      </c>
      <c r="N13" t="s">
        <v>842</v>
      </c>
      <c r="P13" t="s">
        <v>417</v>
      </c>
      <c r="Q13" t="s">
        <v>185</v>
      </c>
      <c r="R13" t="s">
        <v>179</v>
      </c>
      <c r="S13" t="s">
        <v>185</v>
      </c>
      <c r="T13" t="s">
        <v>208</v>
      </c>
      <c r="V13" t="s">
        <v>177</v>
      </c>
      <c r="W13" t="s">
        <v>178</v>
      </c>
      <c r="X13" s="64" t="s">
        <v>457</v>
      </c>
      <c r="AB13" t="s">
        <v>302</v>
      </c>
      <c r="AC13" s="64" t="s">
        <v>477</v>
      </c>
    </row>
    <row r="14" spans="1:29" x14ac:dyDescent="0.25">
      <c r="A14" t="s">
        <v>300</v>
      </c>
      <c r="B14" s="64" t="s">
        <v>476</v>
      </c>
      <c r="C14" s="64" t="s">
        <v>23</v>
      </c>
      <c r="D14" s="64" t="s">
        <v>35</v>
      </c>
      <c r="G14" t="s">
        <v>193</v>
      </c>
      <c r="J14" t="s">
        <v>381</v>
      </c>
      <c r="K14" t="s">
        <v>821</v>
      </c>
      <c r="L14" t="s">
        <v>815</v>
      </c>
      <c r="M14" t="s">
        <v>821</v>
      </c>
      <c r="N14" t="s">
        <v>210</v>
      </c>
      <c r="P14" t="s">
        <v>380</v>
      </c>
      <c r="Q14" t="s">
        <v>187</v>
      </c>
      <c r="R14" t="s">
        <v>307</v>
      </c>
      <c r="S14" t="s">
        <v>187</v>
      </c>
      <c r="T14" t="s">
        <v>209</v>
      </c>
      <c r="V14" t="s">
        <v>300</v>
      </c>
      <c r="W14" t="s">
        <v>301</v>
      </c>
      <c r="X14" s="64" t="s">
        <v>476</v>
      </c>
      <c r="AB14" t="s">
        <v>303</v>
      </c>
      <c r="AC14" s="64" t="s">
        <v>477</v>
      </c>
    </row>
    <row r="15" spans="1:29" x14ac:dyDescent="0.25">
      <c r="A15" t="s">
        <v>302</v>
      </c>
      <c r="B15" s="64" t="s">
        <v>477</v>
      </c>
      <c r="C15" s="64" t="s">
        <v>24</v>
      </c>
      <c r="D15" s="64" t="s">
        <v>35</v>
      </c>
      <c r="G15" t="s">
        <v>332</v>
      </c>
      <c r="J15" t="s">
        <v>186</v>
      </c>
      <c r="K15" t="s">
        <v>189</v>
      </c>
      <c r="L15" t="s">
        <v>309</v>
      </c>
      <c r="M15" t="s">
        <v>189</v>
      </c>
      <c r="N15" t="s">
        <v>284</v>
      </c>
      <c r="P15" t="s">
        <v>185</v>
      </c>
      <c r="Q15" t="s">
        <v>188</v>
      </c>
      <c r="R15" t="s">
        <v>308</v>
      </c>
      <c r="S15" t="s">
        <v>188</v>
      </c>
      <c r="T15" t="s">
        <v>283</v>
      </c>
      <c r="V15" t="s">
        <v>302</v>
      </c>
      <c r="W15" t="s">
        <v>813</v>
      </c>
      <c r="X15" s="64" t="s">
        <v>477</v>
      </c>
      <c r="AB15" t="s">
        <v>277</v>
      </c>
      <c r="AC15" s="64" t="s">
        <v>477</v>
      </c>
    </row>
    <row r="16" spans="1:29" x14ac:dyDescent="0.25">
      <c r="A16" t="s">
        <v>303</v>
      </c>
      <c r="B16" s="64" t="s">
        <v>477</v>
      </c>
      <c r="C16" s="64" t="s">
        <v>25</v>
      </c>
      <c r="D16" s="64" t="s">
        <v>36</v>
      </c>
      <c r="G16" t="s">
        <v>386</v>
      </c>
      <c r="J16" t="s">
        <v>313</v>
      </c>
      <c r="K16" t="s">
        <v>824</v>
      </c>
      <c r="L16" t="s">
        <v>818</v>
      </c>
      <c r="M16" t="s">
        <v>824</v>
      </c>
      <c r="N16" t="s">
        <v>850</v>
      </c>
      <c r="P16" t="s">
        <v>312</v>
      </c>
      <c r="Q16" t="s">
        <v>190</v>
      </c>
      <c r="R16" t="s">
        <v>182</v>
      </c>
      <c r="S16" t="s">
        <v>190</v>
      </c>
      <c r="T16" t="s">
        <v>285</v>
      </c>
      <c r="V16" t="s">
        <v>303</v>
      </c>
      <c r="W16" t="s">
        <v>304</v>
      </c>
      <c r="X16" s="64" t="s">
        <v>477</v>
      </c>
      <c r="AB16" t="s">
        <v>305</v>
      </c>
      <c r="AC16" s="64" t="s">
        <v>477</v>
      </c>
    </row>
    <row r="17" spans="1:29" x14ac:dyDescent="0.25">
      <c r="A17" t="s">
        <v>277</v>
      </c>
      <c r="B17" s="64" t="s">
        <v>477</v>
      </c>
      <c r="C17" s="64" t="s">
        <v>26</v>
      </c>
      <c r="D17" s="64" t="s">
        <v>35</v>
      </c>
      <c r="G17" t="s">
        <v>334</v>
      </c>
      <c r="J17" t="s">
        <v>315</v>
      </c>
      <c r="K17" t="s">
        <v>825</v>
      </c>
      <c r="L17" t="s">
        <v>184</v>
      </c>
      <c r="M17" t="s">
        <v>192</v>
      </c>
      <c r="N17" t="s">
        <v>229</v>
      </c>
      <c r="P17" t="s">
        <v>314</v>
      </c>
      <c r="Q17" t="s">
        <v>319</v>
      </c>
      <c r="R17" t="s">
        <v>183</v>
      </c>
      <c r="S17" t="s">
        <v>191</v>
      </c>
      <c r="T17" t="s">
        <v>228</v>
      </c>
      <c r="V17" t="s">
        <v>277</v>
      </c>
      <c r="W17" t="s">
        <v>814</v>
      </c>
      <c r="X17" s="64" t="s">
        <v>477</v>
      </c>
      <c r="AB17" t="s">
        <v>179</v>
      </c>
      <c r="AC17" s="64" t="s">
        <v>457</v>
      </c>
    </row>
    <row r="18" spans="1:29" x14ac:dyDescent="0.25">
      <c r="A18" t="s">
        <v>305</v>
      </c>
      <c r="B18" s="64" t="s">
        <v>477</v>
      </c>
      <c r="C18" s="64" t="s">
        <v>23</v>
      </c>
      <c r="D18" s="64" t="s">
        <v>35</v>
      </c>
      <c r="G18" t="s">
        <v>335</v>
      </c>
      <c r="J18" t="s">
        <v>819</v>
      </c>
      <c r="K18" t="s">
        <v>192</v>
      </c>
      <c r="L18" t="s">
        <v>186</v>
      </c>
      <c r="M18" t="s">
        <v>827</v>
      </c>
      <c r="N18" t="s">
        <v>287</v>
      </c>
      <c r="P18" t="s">
        <v>418</v>
      </c>
      <c r="Q18" t="s">
        <v>191</v>
      </c>
      <c r="R18" t="s">
        <v>185</v>
      </c>
      <c r="S18" t="s">
        <v>193</v>
      </c>
      <c r="T18" t="s">
        <v>286</v>
      </c>
      <c r="V18" t="s">
        <v>305</v>
      </c>
      <c r="W18" t="s">
        <v>306</v>
      </c>
      <c r="X18" s="64" t="s">
        <v>477</v>
      </c>
      <c r="AB18" t="s">
        <v>145</v>
      </c>
      <c r="AC18" s="64" t="s">
        <v>477</v>
      </c>
    </row>
    <row r="19" spans="1:29" x14ac:dyDescent="0.25">
      <c r="A19" t="s">
        <v>179</v>
      </c>
      <c r="B19" s="64" t="s">
        <v>457</v>
      </c>
      <c r="C19" s="64" t="s">
        <v>20</v>
      </c>
      <c r="D19" s="64" t="s">
        <v>35</v>
      </c>
      <c r="G19" t="s">
        <v>283</v>
      </c>
      <c r="J19" t="s">
        <v>189</v>
      </c>
      <c r="K19" t="s">
        <v>828</v>
      </c>
      <c r="L19" t="s">
        <v>311</v>
      </c>
      <c r="M19" t="s">
        <v>835</v>
      </c>
      <c r="N19" t="s">
        <v>858</v>
      </c>
      <c r="P19" s="65" t="s">
        <v>188</v>
      </c>
      <c r="Q19" t="s">
        <v>323</v>
      </c>
      <c r="R19" t="s">
        <v>310</v>
      </c>
      <c r="S19" t="s">
        <v>194</v>
      </c>
      <c r="T19" t="s">
        <v>288</v>
      </c>
      <c r="V19" t="s">
        <v>179</v>
      </c>
      <c r="W19" t="s">
        <v>180</v>
      </c>
      <c r="X19" s="64" t="s">
        <v>457</v>
      </c>
      <c r="AB19" t="s">
        <v>307</v>
      </c>
      <c r="AC19" s="64" t="s">
        <v>477</v>
      </c>
    </row>
    <row r="20" spans="1:29" x14ac:dyDescent="0.25">
      <c r="A20" t="s">
        <v>145</v>
      </c>
      <c r="B20" s="64" t="s">
        <v>477</v>
      </c>
      <c r="C20" s="64" t="s">
        <v>23</v>
      </c>
      <c r="D20" s="64" t="s">
        <v>35</v>
      </c>
      <c r="G20" t="s">
        <v>349</v>
      </c>
      <c r="J20" t="s">
        <v>823</v>
      </c>
      <c r="K20" t="s">
        <v>385</v>
      </c>
      <c r="L20" t="s">
        <v>313</v>
      </c>
      <c r="M20" t="s">
        <v>196</v>
      </c>
      <c r="N20" t="s">
        <v>290</v>
      </c>
      <c r="P20" t="s">
        <v>316</v>
      </c>
      <c r="Q20" t="s">
        <v>384</v>
      </c>
      <c r="R20" t="s">
        <v>312</v>
      </c>
      <c r="S20" t="s">
        <v>195</v>
      </c>
      <c r="T20" t="s">
        <v>289</v>
      </c>
      <c r="V20" t="s">
        <v>145</v>
      </c>
      <c r="W20" t="s">
        <v>146</v>
      </c>
      <c r="X20" s="64" t="s">
        <v>477</v>
      </c>
      <c r="AB20" t="s">
        <v>308</v>
      </c>
      <c r="AC20" s="64" t="s">
        <v>477</v>
      </c>
    </row>
    <row r="21" spans="1:29" x14ac:dyDescent="0.25">
      <c r="A21" t="s">
        <v>307</v>
      </c>
      <c r="B21" s="64" t="s">
        <v>477</v>
      </c>
      <c r="C21" s="64" t="s">
        <v>23</v>
      </c>
      <c r="D21" s="64" t="s">
        <v>35</v>
      </c>
      <c r="G21" t="s">
        <v>357</v>
      </c>
      <c r="J21" t="s">
        <v>825</v>
      </c>
      <c r="K21" t="s">
        <v>835</v>
      </c>
      <c r="L21" t="s">
        <v>315</v>
      </c>
      <c r="M21" t="s">
        <v>836</v>
      </c>
      <c r="N21" t="s">
        <v>292</v>
      </c>
      <c r="P21" t="s">
        <v>319</v>
      </c>
      <c r="Q21" t="s">
        <v>194</v>
      </c>
      <c r="R21" t="s">
        <v>314</v>
      </c>
      <c r="S21" t="s">
        <v>197</v>
      </c>
      <c r="T21" t="s">
        <v>291</v>
      </c>
      <c r="V21" t="s">
        <v>307</v>
      </c>
      <c r="W21" t="s">
        <v>815</v>
      </c>
      <c r="X21" s="64" t="s">
        <v>477</v>
      </c>
      <c r="AB21" t="s">
        <v>417</v>
      </c>
      <c r="AC21" s="64" t="s">
        <v>477</v>
      </c>
    </row>
    <row r="22" spans="1:29" x14ac:dyDescent="0.25">
      <c r="A22" t="s">
        <v>308</v>
      </c>
      <c r="B22" s="64" t="s">
        <v>477</v>
      </c>
      <c r="C22" s="64" t="s">
        <v>23</v>
      </c>
      <c r="D22" s="64" t="s">
        <v>35</v>
      </c>
      <c r="G22" t="s">
        <v>442</v>
      </c>
      <c r="H22" s="24"/>
      <c r="J22" t="s">
        <v>322</v>
      </c>
      <c r="K22" t="s">
        <v>196</v>
      </c>
      <c r="L22" t="s">
        <v>189</v>
      </c>
      <c r="M22" t="s">
        <v>199</v>
      </c>
      <c r="N22" t="s">
        <v>294</v>
      </c>
      <c r="P22" t="s">
        <v>321</v>
      </c>
      <c r="Q22" t="s">
        <v>195</v>
      </c>
      <c r="R22" t="s">
        <v>188</v>
      </c>
      <c r="S22" t="s">
        <v>198</v>
      </c>
      <c r="T22" t="s">
        <v>293</v>
      </c>
      <c r="V22" t="s">
        <v>308</v>
      </c>
      <c r="W22" t="s">
        <v>309</v>
      </c>
      <c r="X22" s="64" t="s">
        <v>477</v>
      </c>
      <c r="AB22" t="s">
        <v>181</v>
      </c>
      <c r="AC22" s="64" t="s">
        <v>477</v>
      </c>
    </row>
    <row r="23" spans="1:29" x14ac:dyDescent="0.25">
      <c r="A23" t="s">
        <v>417</v>
      </c>
      <c r="B23" s="64" t="s">
        <v>477</v>
      </c>
      <c r="C23" s="64" t="s">
        <v>27</v>
      </c>
      <c r="D23" s="64" t="s">
        <v>35</v>
      </c>
      <c r="G23" t="s">
        <v>286</v>
      </c>
      <c r="J23" t="s">
        <v>827</v>
      </c>
      <c r="K23" t="s">
        <v>836</v>
      </c>
      <c r="L23" t="s">
        <v>823</v>
      </c>
      <c r="M23" t="s">
        <v>201</v>
      </c>
      <c r="N23" t="s">
        <v>268</v>
      </c>
      <c r="P23" t="s">
        <v>193</v>
      </c>
      <c r="Q23" t="s">
        <v>197</v>
      </c>
      <c r="R23" t="s">
        <v>316</v>
      </c>
      <c r="S23" t="s">
        <v>200</v>
      </c>
      <c r="T23" t="s">
        <v>267</v>
      </c>
      <c r="V23" t="s">
        <v>417</v>
      </c>
      <c r="W23" t="s">
        <v>816</v>
      </c>
      <c r="X23" s="64" t="s">
        <v>477</v>
      </c>
      <c r="AB23" t="s">
        <v>380</v>
      </c>
      <c r="AC23" s="64" t="s">
        <v>477</v>
      </c>
    </row>
    <row r="24" spans="1:29" x14ac:dyDescent="0.25">
      <c r="A24" t="s">
        <v>181</v>
      </c>
      <c r="B24" s="64" t="s">
        <v>477</v>
      </c>
      <c r="C24" s="64" t="s">
        <v>23</v>
      </c>
      <c r="D24" s="64" t="s">
        <v>35</v>
      </c>
      <c r="G24" t="s">
        <v>397</v>
      </c>
      <c r="J24" t="s">
        <v>828</v>
      </c>
      <c r="K24" t="s">
        <v>280</v>
      </c>
      <c r="L24" t="s">
        <v>318</v>
      </c>
      <c r="M24" t="s">
        <v>203</v>
      </c>
      <c r="N24" t="s">
        <v>270</v>
      </c>
      <c r="P24" t="s">
        <v>323</v>
      </c>
      <c r="Q24" t="s">
        <v>279</v>
      </c>
      <c r="R24" t="s">
        <v>317</v>
      </c>
      <c r="S24" t="s">
        <v>202</v>
      </c>
      <c r="T24" t="s">
        <v>269</v>
      </c>
      <c r="V24" t="s">
        <v>181</v>
      </c>
      <c r="W24" t="s">
        <v>817</v>
      </c>
      <c r="X24" s="64" t="s">
        <v>477</v>
      </c>
      <c r="AB24" t="s">
        <v>182</v>
      </c>
      <c r="AC24" s="64" t="s">
        <v>477</v>
      </c>
    </row>
    <row r="25" spans="1:29" x14ac:dyDescent="0.25">
      <c r="A25" t="s">
        <v>380</v>
      </c>
      <c r="B25" s="64" t="s">
        <v>477</v>
      </c>
      <c r="C25" s="64" t="s">
        <v>20</v>
      </c>
      <c r="D25" s="64" t="s">
        <v>35</v>
      </c>
      <c r="G25" t="s">
        <v>364</v>
      </c>
      <c r="J25" t="s">
        <v>829</v>
      </c>
      <c r="K25" t="s">
        <v>387</v>
      </c>
      <c r="L25" t="s">
        <v>825</v>
      </c>
      <c r="M25" t="s">
        <v>205</v>
      </c>
      <c r="N25" t="s">
        <v>869</v>
      </c>
      <c r="P25" t="s">
        <v>419</v>
      </c>
      <c r="Q25" t="s">
        <v>386</v>
      </c>
      <c r="R25" t="s">
        <v>319</v>
      </c>
      <c r="S25" t="s">
        <v>204</v>
      </c>
      <c r="T25" t="s">
        <v>273</v>
      </c>
      <c r="V25" t="s">
        <v>380</v>
      </c>
      <c r="W25" t="s">
        <v>381</v>
      </c>
      <c r="X25" s="64" t="s">
        <v>477</v>
      </c>
      <c r="AB25" t="s">
        <v>382</v>
      </c>
      <c r="AC25" s="64" t="s">
        <v>477</v>
      </c>
    </row>
    <row r="26" spans="1:29" x14ac:dyDescent="0.25">
      <c r="A26" t="s">
        <v>182</v>
      </c>
      <c r="B26" s="64" t="s">
        <v>477</v>
      </c>
      <c r="C26" s="64" t="s">
        <v>27</v>
      </c>
      <c r="D26" s="64" t="s">
        <v>35</v>
      </c>
      <c r="G26" t="s">
        <v>256</v>
      </c>
      <c r="J26" t="s">
        <v>421</v>
      </c>
      <c r="K26" t="s">
        <v>839</v>
      </c>
      <c r="L26" t="s">
        <v>826</v>
      </c>
      <c r="M26" t="s">
        <v>207</v>
      </c>
      <c r="N26" t="s">
        <v>295</v>
      </c>
      <c r="P26" t="s">
        <v>420</v>
      </c>
      <c r="Q26" t="s">
        <v>388</v>
      </c>
      <c r="R26" t="s">
        <v>320</v>
      </c>
      <c r="S26" t="s">
        <v>206</v>
      </c>
      <c r="T26" t="s">
        <v>166</v>
      </c>
      <c r="V26" t="s">
        <v>182</v>
      </c>
      <c r="W26" t="s">
        <v>818</v>
      </c>
      <c r="X26" s="64" t="s">
        <v>477</v>
      </c>
      <c r="AB26" t="s">
        <v>183</v>
      </c>
      <c r="AC26" s="64" t="s">
        <v>477</v>
      </c>
    </row>
    <row r="27" spans="1:29" x14ac:dyDescent="0.25">
      <c r="A27" t="s">
        <v>382</v>
      </c>
      <c r="B27" s="64" t="s">
        <v>477</v>
      </c>
      <c r="C27" s="64" t="s">
        <v>22</v>
      </c>
      <c r="D27" s="64" t="s">
        <v>36</v>
      </c>
      <c r="G27" t="s">
        <v>260</v>
      </c>
      <c r="J27" t="s">
        <v>832</v>
      </c>
      <c r="K27" t="s">
        <v>201</v>
      </c>
      <c r="L27" t="s">
        <v>322</v>
      </c>
      <c r="M27" t="s">
        <v>842</v>
      </c>
      <c r="N27" t="s">
        <v>874</v>
      </c>
      <c r="P27" t="s">
        <v>326</v>
      </c>
      <c r="Q27" t="s">
        <v>200</v>
      </c>
      <c r="R27" t="s">
        <v>321</v>
      </c>
      <c r="S27" t="s">
        <v>208</v>
      </c>
      <c r="T27" t="s">
        <v>296</v>
      </c>
      <c r="V27" t="s">
        <v>382</v>
      </c>
      <c r="W27" t="s">
        <v>383</v>
      </c>
      <c r="X27" s="64" t="s">
        <v>477</v>
      </c>
      <c r="AB27" t="s">
        <v>185</v>
      </c>
      <c r="AC27" s="64" t="s">
        <v>477</v>
      </c>
    </row>
    <row r="28" spans="1:29" x14ac:dyDescent="0.25">
      <c r="A28" t="s">
        <v>183</v>
      </c>
      <c r="B28" s="64" t="s">
        <v>477</v>
      </c>
      <c r="C28" s="64" t="s">
        <v>23</v>
      </c>
      <c r="D28" s="64" t="s">
        <v>35</v>
      </c>
      <c r="G28" t="s">
        <v>403</v>
      </c>
      <c r="J28" t="s">
        <v>328</v>
      </c>
      <c r="K28" t="s">
        <v>203</v>
      </c>
      <c r="L28" t="s">
        <v>828</v>
      </c>
      <c r="M28" t="s">
        <v>210</v>
      </c>
      <c r="N28" t="s">
        <v>299</v>
      </c>
      <c r="P28" t="s">
        <v>327</v>
      </c>
      <c r="Q28" t="s">
        <v>202</v>
      </c>
      <c r="R28" t="s">
        <v>323</v>
      </c>
      <c r="S28" t="s">
        <v>209</v>
      </c>
      <c r="T28" t="s">
        <v>298</v>
      </c>
      <c r="V28" t="s">
        <v>183</v>
      </c>
      <c r="W28" t="s">
        <v>184</v>
      </c>
      <c r="X28" s="64" t="s">
        <v>477</v>
      </c>
      <c r="AB28" t="s">
        <v>310</v>
      </c>
      <c r="AC28" s="64" t="s">
        <v>476</v>
      </c>
    </row>
    <row r="29" spans="1:29" x14ac:dyDescent="0.25">
      <c r="A29" t="s">
        <v>185</v>
      </c>
      <c r="B29" s="64" t="s">
        <v>477</v>
      </c>
      <c r="C29" s="64" t="s">
        <v>23</v>
      </c>
      <c r="D29" s="64" t="s">
        <v>35</v>
      </c>
      <c r="G29" t="s">
        <v>407</v>
      </c>
      <c r="J29" t="s">
        <v>330</v>
      </c>
      <c r="K29" t="s">
        <v>205</v>
      </c>
      <c r="L29" t="s">
        <v>830</v>
      </c>
      <c r="M29" t="s">
        <v>212</v>
      </c>
      <c r="P29" t="s">
        <v>329</v>
      </c>
      <c r="Q29" t="s">
        <v>204</v>
      </c>
      <c r="R29" t="s">
        <v>324</v>
      </c>
      <c r="S29" t="s">
        <v>211</v>
      </c>
      <c r="V29" t="s">
        <v>185</v>
      </c>
      <c r="W29" t="s">
        <v>186</v>
      </c>
      <c r="X29" s="64" t="s">
        <v>477</v>
      </c>
      <c r="AB29" t="s">
        <v>312</v>
      </c>
      <c r="AC29" s="64" t="s">
        <v>477</v>
      </c>
    </row>
    <row r="30" spans="1:29" ht="13.8" thickBot="1" x14ac:dyDescent="0.3">
      <c r="A30" t="s">
        <v>310</v>
      </c>
      <c r="B30" s="64" t="s">
        <v>476</v>
      </c>
      <c r="C30" s="64" t="s">
        <v>26</v>
      </c>
      <c r="D30" s="64" t="s">
        <v>35</v>
      </c>
      <c r="F30" s="66"/>
      <c r="G30" s="66" t="s">
        <v>166</v>
      </c>
      <c r="J30" t="s">
        <v>833</v>
      </c>
      <c r="K30" t="s">
        <v>842</v>
      </c>
      <c r="L30" t="s">
        <v>831</v>
      </c>
      <c r="M30" t="s">
        <v>214</v>
      </c>
      <c r="P30" t="s">
        <v>422</v>
      </c>
      <c r="Q30" t="s">
        <v>208</v>
      </c>
      <c r="R30" t="s">
        <v>325</v>
      </c>
      <c r="S30" t="s">
        <v>213</v>
      </c>
      <c r="V30" t="s">
        <v>310</v>
      </c>
      <c r="W30" t="s">
        <v>311</v>
      </c>
      <c r="X30" s="64" t="s">
        <v>476</v>
      </c>
      <c r="AB30" t="s">
        <v>147</v>
      </c>
      <c r="AC30" s="64" t="s">
        <v>477</v>
      </c>
    </row>
    <row r="31" spans="1:29" ht="13.8" thickTop="1" x14ac:dyDescent="0.25">
      <c r="A31" t="s">
        <v>312</v>
      </c>
      <c r="B31" s="64" t="s">
        <v>477</v>
      </c>
      <c r="C31" s="64" t="s">
        <v>23</v>
      </c>
      <c r="D31" s="64" t="s">
        <v>35</v>
      </c>
      <c r="F31" s="64" t="s">
        <v>457</v>
      </c>
      <c r="G31" t="s">
        <v>275</v>
      </c>
      <c r="J31" t="s">
        <v>424</v>
      </c>
      <c r="K31" t="s">
        <v>210</v>
      </c>
      <c r="L31" t="s">
        <v>832</v>
      </c>
      <c r="M31" t="s">
        <v>216</v>
      </c>
      <c r="P31" t="s">
        <v>423</v>
      </c>
      <c r="Q31" t="s">
        <v>209</v>
      </c>
      <c r="R31" t="s">
        <v>326</v>
      </c>
      <c r="S31" t="s">
        <v>215</v>
      </c>
      <c r="V31" t="s">
        <v>312</v>
      </c>
      <c r="W31" t="s">
        <v>313</v>
      </c>
      <c r="X31" s="64" t="s">
        <v>477</v>
      </c>
      <c r="AB31" t="s">
        <v>314</v>
      </c>
      <c r="AC31" s="64" t="s">
        <v>477</v>
      </c>
    </row>
    <row r="32" spans="1:29" x14ac:dyDescent="0.25">
      <c r="A32" t="s">
        <v>147</v>
      </c>
      <c r="B32" s="64" t="s">
        <v>477</v>
      </c>
      <c r="C32" s="64" t="s">
        <v>22</v>
      </c>
      <c r="D32" s="64" t="s">
        <v>36</v>
      </c>
      <c r="G32" t="s">
        <v>177</v>
      </c>
      <c r="J32" t="s">
        <v>426</v>
      </c>
      <c r="K32" t="s">
        <v>212</v>
      </c>
      <c r="L32" t="s">
        <v>328</v>
      </c>
      <c r="M32" t="s">
        <v>218</v>
      </c>
      <c r="P32" t="s">
        <v>425</v>
      </c>
      <c r="Q32" t="s">
        <v>211</v>
      </c>
      <c r="R32" t="s">
        <v>327</v>
      </c>
      <c r="S32" t="s">
        <v>217</v>
      </c>
      <c r="V32" t="s">
        <v>147</v>
      </c>
      <c r="W32" t="s">
        <v>148</v>
      </c>
      <c r="X32" s="64" t="s">
        <v>477</v>
      </c>
      <c r="AB32" t="s">
        <v>418</v>
      </c>
      <c r="AC32" s="64" t="s">
        <v>477</v>
      </c>
    </row>
    <row r="33" spans="1:29" x14ac:dyDescent="0.25">
      <c r="A33" t="s">
        <v>314</v>
      </c>
      <c r="B33" s="64" t="s">
        <v>477</v>
      </c>
      <c r="C33" s="64" t="s">
        <v>22</v>
      </c>
      <c r="D33" s="64" t="s">
        <v>36</v>
      </c>
      <c r="G33" t="s">
        <v>179</v>
      </c>
      <c r="J33" t="s">
        <v>834</v>
      </c>
      <c r="K33" t="s">
        <v>390</v>
      </c>
      <c r="L33" t="s">
        <v>330</v>
      </c>
      <c r="M33" t="s">
        <v>220</v>
      </c>
      <c r="P33" t="s">
        <v>331</v>
      </c>
      <c r="Q33" t="s">
        <v>389</v>
      </c>
      <c r="R33" t="s">
        <v>329</v>
      </c>
      <c r="S33" t="s">
        <v>219</v>
      </c>
      <c r="V33" t="s">
        <v>314</v>
      </c>
      <c r="W33" t="s">
        <v>315</v>
      </c>
      <c r="X33" s="64" t="s">
        <v>477</v>
      </c>
      <c r="AB33" t="s">
        <v>149</v>
      </c>
      <c r="AC33" s="64" t="s">
        <v>477</v>
      </c>
    </row>
    <row r="34" spans="1:29" x14ac:dyDescent="0.25">
      <c r="A34" t="s">
        <v>418</v>
      </c>
      <c r="B34" s="64" t="s">
        <v>477</v>
      </c>
      <c r="C34" s="64" t="s">
        <v>27</v>
      </c>
      <c r="D34" s="64" t="s">
        <v>35</v>
      </c>
      <c r="G34" t="s">
        <v>191</v>
      </c>
      <c r="J34" t="s">
        <v>835</v>
      </c>
      <c r="K34" t="s">
        <v>214</v>
      </c>
      <c r="L34" t="s">
        <v>834</v>
      </c>
      <c r="M34" t="s">
        <v>222</v>
      </c>
      <c r="P34" t="s">
        <v>194</v>
      </c>
      <c r="Q34" t="s">
        <v>213</v>
      </c>
      <c r="R34" t="s">
        <v>331</v>
      </c>
      <c r="S34" t="s">
        <v>221</v>
      </c>
      <c r="V34" t="s">
        <v>418</v>
      </c>
      <c r="W34" t="s">
        <v>819</v>
      </c>
      <c r="X34" s="64" t="s">
        <v>477</v>
      </c>
      <c r="AB34" t="s">
        <v>187</v>
      </c>
      <c r="AC34" s="64" t="s">
        <v>477</v>
      </c>
    </row>
    <row r="35" spans="1:29" x14ac:dyDescent="0.25">
      <c r="A35" t="s">
        <v>149</v>
      </c>
      <c r="B35" s="64" t="s">
        <v>477</v>
      </c>
      <c r="C35" s="64" t="s">
        <v>23</v>
      </c>
      <c r="D35" s="64" t="s">
        <v>35</v>
      </c>
      <c r="G35" t="s">
        <v>321</v>
      </c>
      <c r="J35" t="s">
        <v>333</v>
      </c>
      <c r="K35" t="s">
        <v>392</v>
      </c>
      <c r="L35" s="65" t="s">
        <v>196</v>
      </c>
      <c r="M35" t="s">
        <v>849</v>
      </c>
      <c r="P35" t="s">
        <v>332</v>
      </c>
      <c r="Q35" t="s">
        <v>391</v>
      </c>
      <c r="R35" s="65" t="s">
        <v>195</v>
      </c>
      <c r="S35" t="s">
        <v>223</v>
      </c>
      <c r="V35" t="s">
        <v>149</v>
      </c>
      <c r="W35" t="s">
        <v>820</v>
      </c>
      <c r="X35" s="64" t="s">
        <v>477</v>
      </c>
      <c r="AB35" t="s">
        <v>278</v>
      </c>
      <c r="AC35" s="64" t="s">
        <v>456</v>
      </c>
    </row>
    <row r="36" spans="1:29" x14ac:dyDescent="0.25">
      <c r="A36" t="s">
        <v>187</v>
      </c>
      <c r="B36" s="64" t="s">
        <v>477</v>
      </c>
      <c r="C36" s="64" t="s">
        <v>20</v>
      </c>
      <c r="D36" s="64" t="s">
        <v>35</v>
      </c>
      <c r="G36" t="s">
        <v>419</v>
      </c>
      <c r="J36" t="s">
        <v>199</v>
      </c>
      <c r="K36" t="s">
        <v>218</v>
      </c>
      <c r="L36" t="s">
        <v>333</v>
      </c>
      <c r="M36" t="s">
        <v>225</v>
      </c>
      <c r="P36" t="s">
        <v>198</v>
      </c>
      <c r="Q36" t="s">
        <v>217</v>
      </c>
      <c r="R36" t="s">
        <v>332</v>
      </c>
      <c r="S36" t="s">
        <v>224</v>
      </c>
      <c r="V36" t="s">
        <v>187</v>
      </c>
      <c r="W36" t="s">
        <v>821</v>
      </c>
      <c r="X36" s="64" t="s">
        <v>477</v>
      </c>
      <c r="AB36" t="s">
        <v>188</v>
      </c>
      <c r="AC36" s="64" t="s">
        <v>456</v>
      </c>
    </row>
    <row r="37" spans="1:29" x14ac:dyDescent="0.25">
      <c r="A37" t="s">
        <v>278</v>
      </c>
      <c r="B37" s="64" t="s">
        <v>456</v>
      </c>
      <c r="C37" s="64" t="s">
        <v>20</v>
      </c>
      <c r="D37" s="64" t="s">
        <v>35</v>
      </c>
      <c r="G37" t="s">
        <v>324</v>
      </c>
      <c r="J37" t="s">
        <v>282</v>
      </c>
      <c r="K37" t="s">
        <v>220</v>
      </c>
      <c r="L37" t="s">
        <v>280</v>
      </c>
      <c r="M37" t="s">
        <v>227</v>
      </c>
      <c r="P37" t="s">
        <v>281</v>
      </c>
      <c r="Q37" t="s">
        <v>219</v>
      </c>
      <c r="R37" t="s">
        <v>279</v>
      </c>
      <c r="S37" t="s">
        <v>226</v>
      </c>
      <c r="V37" t="s">
        <v>278</v>
      </c>
      <c r="W37" t="s">
        <v>822</v>
      </c>
      <c r="X37" s="64" t="s">
        <v>456</v>
      </c>
      <c r="AB37" t="s">
        <v>316</v>
      </c>
      <c r="AC37" s="64" t="s">
        <v>456</v>
      </c>
    </row>
    <row r="38" spans="1:29" x14ac:dyDescent="0.25">
      <c r="A38" t="s">
        <v>188</v>
      </c>
      <c r="B38" s="64" t="s">
        <v>456</v>
      </c>
      <c r="C38" s="64" t="s">
        <v>24</v>
      </c>
      <c r="D38" s="64" t="s">
        <v>35</v>
      </c>
      <c r="G38" t="s">
        <v>150</v>
      </c>
      <c r="J38" t="s">
        <v>837</v>
      </c>
      <c r="K38" t="s">
        <v>394</v>
      </c>
      <c r="L38" t="s">
        <v>282</v>
      </c>
      <c r="M38" t="s">
        <v>229</v>
      </c>
      <c r="P38" t="s">
        <v>427</v>
      </c>
      <c r="Q38" t="s">
        <v>393</v>
      </c>
      <c r="R38" t="s">
        <v>281</v>
      </c>
      <c r="S38" t="s">
        <v>228</v>
      </c>
      <c r="V38" t="s">
        <v>188</v>
      </c>
      <c r="W38" t="s">
        <v>189</v>
      </c>
      <c r="X38" s="64" t="s">
        <v>456</v>
      </c>
      <c r="AB38" t="s">
        <v>151</v>
      </c>
      <c r="AC38" s="64" t="s">
        <v>476</v>
      </c>
    </row>
    <row r="39" spans="1:29" x14ac:dyDescent="0.25">
      <c r="A39" t="s">
        <v>316</v>
      </c>
      <c r="B39" s="64" t="s">
        <v>456</v>
      </c>
      <c r="C39" s="64" t="s">
        <v>20</v>
      </c>
      <c r="D39" s="64" t="s">
        <v>35</v>
      </c>
      <c r="G39" t="s">
        <v>194</v>
      </c>
      <c r="J39" t="s">
        <v>387</v>
      </c>
      <c r="K39" t="s">
        <v>222</v>
      </c>
      <c r="L39" t="s">
        <v>838</v>
      </c>
      <c r="M39" t="s">
        <v>853</v>
      </c>
      <c r="P39" t="s">
        <v>386</v>
      </c>
      <c r="Q39" t="s">
        <v>221</v>
      </c>
      <c r="R39" t="s">
        <v>334</v>
      </c>
      <c r="S39" t="s">
        <v>230</v>
      </c>
      <c r="V39" t="s">
        <v>316</v>
      </c>
      <c r="W39" t="s">
        <v>823</v>
      </c>
      <c r="X39" s="64" t="s">
        <v>456</v>
      </c>
      <c r="AB39" t="s">
        <v>317</v>
      </c>
      <c r="AC39" s="64" t="s">
        <v>477</v>
      </c>
    </row>
    <row r="40" spans="1:29" x14ac:dyDescent="0.25">
      <c r="A40" t="s">
        <v>151</v>
      </c>
      <c r="B40" s="64" t="s">
        <v>476</v>
      </c>
      <c r="C40" s="64" t="s">
        <v>26</v>
      </c>
      <c r="D40" s="64" t="s">
        <v>35</v>
      </c>
      <c r="G40" t="s">
        <v>279</v>
      </c>
      <c r="J40" t="s">
        <v>201</v>
      </c>
      <c r="K40" t="s">
        <v>849</v>
      </c>
      <c r="L40" t="s">
        <v>336</v>
      </c>
      <c r="M40" t="s">
        <v>855</v>
      </c>
      <c r="P40" t="s">
        <v>200</v>
      </c>
      <c r="Q40" t="s">
        <v>223</v>
      </c>
      <c r="R40" t="s">
        <v>335</v>
      </c>
      <c r="S40" t="s">
        <v>231</v>
      </c>
      <c r="V40" t="s">
        <v>151</v>
      </c>
      <c r="W40" t="s">
        <v>152</v>
      </c>
      <c r="X40" s="64" t="s">
        <v>476</v>
      </c>
      <c r="AB40" t="s">
        <v>190</v>
      </c>
      <c r="AC40" s="64" t="s">
        <v>477</v>
      </c>
    </row>
    <row r="41" spans="1:29" x14ac:dyDescent="0.25">
      <c r="A41" t="s">
        <v>317</v>
      </c>
      <c r="B41" s="64" t="s">
        <v>477</v>
      </c>
      <c r="C41" s="64" t="s">
        <v>28</v>
      </c>
      <c r="D41" s="64" t="s">
        <v>458</v>
      </c>
      <c r="G41" t="s">
        <v>198</v>
      </c>
      <c r="J41" t="s">
        <v>203</v>
      </c>
      <c r="K41" t="s">
        <v>850</v>
      </c>
      <c r="L41" t="s">
        <v>841</v>
      </c>
      <c r="M41" t="s">
        <v>856</v>
      </c>
      <c r="P41" t="s">
        <v>202</v>
      </c>
      <c r="Q41" t="s">
        <v>285</v>
      </c>
      <c r="R41" t="s">
        <v>337</v>
      </c>
      <c r="S41" t="s">
        <v>232</v>
      </c>
      <c r="V41" t="s">
        <v>317</v>
      </c>
      <c r="W41" t="s">
        <v>318</v>
      </c>
      <c r="X41" s="64" t="s">
        <v>477</v>
      </c>
      <c r="AB41" t="s">
        <v>319</v>
      </c>
      <c r="AC41" s="64" t="s">
        <v>456</v>
      </c>
    </row>
    <row r="42" spans="1:29" x14ac:dyDescent="0.25">
      <c r="A42" t="s">
        <v>190</v>
      </c>
      <c r="B42" s="64" t="s">
        <v>477</v>
      </c>
      <c r="C42" s="64" t="s">
        <v>20</v>
      </c>
      <c r="D42" s="64" t="s">
        <v>35</v>
      </c>
      <c r="G42" t="s">
        <v>281</v>
      </c>
      <c r="J42" t="s">
        <v>205</v>
      </c>
      <c r="K42" t="s">
        <v>225</v>
      </c>
      <c r="L42" t="s">
        <v>339</v>
      </c>
      <c r="M42" t="s">
        <v>234</v>
      </c>
      <c r="P42" s="65" t="s">
        <v>204</v>
      </c>
      <c r="Q42" t="s">
        <v>224</v>
      </c>
      <c r="R42" t="s">
        <v>338</v>
      </c>
      <c r="S42" t="s">
        <v>233</v>
      </c>
      <c r="V42" t="s">
        <v>190</v>
      </c>
      <c r="W42" t="s">
        <v>824</v>
      </c>
      <c r="X42" s="64" t="s">
        <v>477</v>
      </c>
      <c r="AB42" t="s">
        <v>153</v>
      </c>
      <c r="AC42" s="64" t="s">
        <v>476</v>
      </c>
    </row>
    <row r="43" spans="1:29" x14ac:dyDescent="0.25">
      <c r="A43" t="s">
        <v>319</v>
      </c>
      <c r="B43" s="64" t="s">
        <v>456</v>
      </c>
      <c r="C43" s="64" t="s">
        <v>29</v>
      </c>
      <c r="D43" s="64" t="s">
        <v>35</v>
      </c>
      <c r="G43" t="s">
        <v>202</v>
      </c>
      <c r="J43" t="s">
        <v>429</v>
      </c>
      <c r="K43" t="s">
        <v>227</v>
      </c>
      <c r="L43" t="s">
        <v>842</v>
      </c>
      <c r="M43" t="s">
        <v>236</v>
      </c>
      <c r="P43" t="s">
        <v>428</v>
      </c>
      <c r="Q43" t="s">
        <v>226</v>
      </c>
      <c r="R43" t="s">
        <v>208</v>
      </c>
      <c r="S43" t="s">
        <v>235</v>
      </c>
      <c r="V43" t="s">
        <v>319</v>
      </c>
      <c r="W43" t="s">
        <v>825</v>
      </c>
      <c r="X43" s="64" t="s">
        <v>456</v>
      </c>
      <c r="AB43" t="s">
        <v>320</v>
      </c>
      <c r="AC43" s="64" t="s">
        <v>477</v>
      </c>
    </row>
    <row r="44" spans="1:29" x14ac:dyDescent="0.25">
      <c r="A44" t="s">
        <v>153</v>
      </c>
      <c r="B44" s="64" t="s">
        <v>476</v>
      </c>
      <c r="C44" s="64" t="s">
        <v>20</v>
      </c>
      <c r="D44" s="64" t="s">
        <v>35</v>
      </c>
      <c r="G44" t="s">
        <v>158</v>
      </c>
      <c r="J44" t="s">
        <v>339</v>
      </c>
      <c r="K44" t="s">
        <v>853</v>
      </c>
      <c r="L44" t="s">
        <v>210</v>
      </c>
      <c r="M44" t="s">
        <v>238</v>
      </c>
      <c r="P44" t="s">
        <v>338</v>
      </c>
      <c r="Q44" t="s">
        <v>230</v>
      </c>
      <c r="R44" t="s">
        <v>209</v>
      </c>
      <c r="S44" t="s">
        <v>237</v>
      </c>
      <c r="V44" t="s">
        <v>153</v>
      </c>
      <c r="W44" t="s">
        <v>155</v>
      </c>
      <c r="X44" s="64" t="s">
        <v>476</v>
      </c>
      <c r="AB44" t="s">
        <v>191</v>
      </c>
      <c r="AC44" s="64" t="s">
        <v>457</v>
      </c>
    </row>
    <row r="45" spans="1:29" x14ac:dyDescent="0.25">
      <c r="A45" t="s">
        <v>320</v>
      </c>
      <c r="B45" s="64" t="s">
        <v>477</v>
      </c>
      <c r="C45" s="64" t="s">
        <v>20</v>
      </c>
      <c r="D45" s="64" t="s">
        <v>35</v>
      </c>
      <c r="G45" t="s">
        <v>154</v>
      </c>
      <c r="J45" t="s">
        <v>842</v>
      </c>
      <c r="K45" t="s">
        <v>855</v>
      </c>
      <c r="L45" t="s">
        <v>341</v>
      </c>
      <c r="M45" t="s">
        <v>240</v>
      </c>
      <c r="P45" t="s">
        <v>208</v>
      </c>
      <c r="Q45" t="s">
        <v>231</v>
      </c>
      <c r="R45" t="s">
        <v>340</v>
      </c>
      <c r="S45" t="s">
        <v>239</v>
      </c>
      <c r="V45" t="s">
        <v>320</v>
      </c>
      <c r="W45" t="s">
        <v>826</v>
      </c>
      <c r="X45" s="64" t="s">
        <v>477</v>
      </c>
      <c r="AB45" t="s">
        <v>321</v>
      </c>
      <c r="AC45" s="64" t="s">
        <v>457</v>
      </c>
    </row>
    <row r="46" spans="1:29" x14ac:dyDescent="0.25">
      <c r="A46" t="s">
        <v>191</v>
      </c>
      <c r="B46" s="64" t="s">
        <v>457</v>
      </c>
      <c r="C46" s="64" t="s">
        <v>23</v>
      </c>
      <c r="D46" s="64" t="s">
        <v>35</v>
      </c>
      <c r="G46" t="s">
        <v>215</v>
      </c>
      <c r="J46" t="s">
        <v>210</v>
      </c>
      <c r="K46" t="s">
        <v>856</v>
      </c>
      <c r="L46" t="s">
        <v>343</v>
      </c>
      <c r="M46" t="s">
        <v>861</v>
      </c>
      <c r="P46" t="s">
        <v>209</v>
      </c>
      <c r="Q46" t="s">
        <v>232</v>
      </c>
      <c r="R46" t="s">
        <v>342</v>
      </c>
      <c r="S46" t="s">
        <v>241</v>
      </c>
      <c r="V46" t="s">
        <v>191</v>
      </c>
      <c r="W46" t="s">
        <v>192</v>
      </c>
      <c r="X46" s="64" t="s">
        <v>457</v>
      </c>
      <c r="AB46" t="s">
        <v>193</v>
      </c>
      <c r="AC46" s="64" t="s">
        <v>456</v>
      </c>
    </row>
    <row r="47" spans="1:29" x14ac:dyDescent="0.25">
      <c r="A47" t="s">
        <v>321</v>
      </c>
      <c r="B47" s="64" t="s">
        <v>457</v>
      </c>
      <c r="C47" s="64" t="s">
        <v>23</v>
      </c>
      <c r="D47" s="64" t="s">
        <v>35</v>
      </c>
      <c r="G47" t="s">
        <v>156</v>
      </c>
      <c r="J47" t="s">
        <v>431</v>
      </c>
      <c r="K47" t="s">
        <v>287</v>
      </c>
      <c r="L47" t="s">
        <v>214</v>
      </c>
      <c r="M47" t="s">
        <v>243</v>
      </c>
      <c r="P47" t="s">
        <v>430</v>
      </c>
      <c r="Q47" t="s">
        <v>286</v>
      </c>
      <c r="R47" t="s">
        <v>213</v>
      </c>
      <c r="S47" t="s">
        <v>242</v>
      </c>
      <c r="V47" t="s">
        <v>321</v>
      </c>
      <c r="W47" t="s">
        <v>322</v>
      </c>
      <c r="X47" s="64" t="s">
        <v>457</v>
      </c>
      <c r="AB47" t="s">
        <v>323</v>
      </c>
      <c r="AC47" s="64" t="s">
        <v>477</v>
      </c>
    </row>
    <row r="48" spans="1:29" x14ac:dyDescent="0.25">
      <c r="A48" t="s">
        <v>193</v>
      </c>
      <c r="B48" s="64" t="s">
        <v>456</v>
      </c>
      <c r="C48" s="64" t="s">
        <v>20</v>
      </c>
      <c r="D48" s="64" t="s">
        <v>35</v>
      </c>
      <c r="G48" t="s">
        <v>393</v>
      </c>
      <c r="J48" t="s">
        <v>341</v>
      </c>
      <c r="K48" t="s">
        <v>396</v>
      </c>
      <c r="L48" t="s">
        <v>345</v>
      </c>
      <c r="M48" t="s">
        <v>245</v>
      </c>
      <c r="P48" t="s">
        <v>340</v>
      </c>
      <c r="Q48" t="s">
        <v>395</v>
      </c>
      <c r="R48" t="s">
        <v>344</v>
      </c>
      <c r="S48" t="s">
        <v>244</v>
      </c>
      <c r="V48" t="s">
        <v>193</v>
      </c>
      <c r="W48" t="s">
        <v>827</v>
      </c>
      <c r="X48" s="64" t="s">
        <v>456</v>
      </c>
      <c r="AB48" t="s">
        <v>419</v>
      </c>
      <c r="AC48" s="64" t="s">
        <v>457</v>
      </c>
    </row>
    <row r="49" spans="1:29" x14ac:dyDescent="0.25">
      <c r="A49" t="s">
        <v>323</v>
      </c>
      <c r="B49" s="64" t="s">
        <v>477</v>
      </c>
      <c r="C49" s="64" t="s">
        <v>20</v>
      </c>
      <c r="D49" s="64" t="s">
        <v>35</v>
      </c>
      <c r="G49" t="s">
        <v>436</v>
      </c>
      <c r="J49" t="s">
        <v>212</v>
      </c>
      <c r="K49" t="s">
        <v>398</v>
      </c>
      <c r="L49" t="s">
        <v>220</v>
      </c>
      <c r="M49" t="s">
        <v>247</v>
      </c>
      <c r="P49" s="65" t="s">
        <v>211</v>
      </c>
      <c r="Q49" t="s">
        <v>397</v>
      </c>
      <c r="R49" t="s">
        <v>219</v>
      </c>
      <c r="S49" t="s">
        <v>246</v>
      </c>
      <c r="V49" t="s">
        <v>323</v>
      </c>
      <c r="W49" t="s">
        <v>828</v>
      </c>
      <c r="X49" s="64" t="s">
        <v>477</v>
      </c>
      <c r="AB49" t="s">
        <v>324</v>
      </c>
      <c r="AC49" s="64" t="s">
        <v>457</v>
      </c>
    </row>
    <row r="50" spans="1:29" x14ac:dyDescent="0.25">
      <c r="A50" t="s">
        <v>419</v>
      </c>
      <c r="B50" s="64" t="s">
        <v>457</v>
      </c>
      <c r="C50" s="64" t="s">
        <v>30</v>
      </c>
      <c r="D50" s="64" t="s">
        <v>35</v>
      </c>
      <c r="G50" t="s">
        <v>224</v>
      </c>
      <c r="J50" t="s">
        <v>214</v>
      </c>
      <c r="K50" t="s">
        <v>236</v>
      </c>
      <c r="L50" t="s">
        <v>844</v>
      </c>
      <c r="M50" t="s">
        <v>249</v>
      </c>
      <c r="P50" t="s">
        <v>213</v>
      </c>
      <c r="Q50" t="s">
        <v>235</v>
      </c>
      <c r="R50" t="s">
        <v>346</v>
      </c>
      <c r="S50" t="s">
        <v>248</v>
      </c>
      <c r="V50" t="s">
        <v>419</v>
      </c>
      <c r="W50" t="s">
        <v>829</v>
      </c>
      <c r="X50" s="64" t="s">
        <v>457</v>
      </c>
      <c r="AB50" t="s">
        <v>325</v>
      </c>
      <c r="AC50" s="64" t="s">
        <v>477</v>
      </c>
    </row>
    <row r="51" spans="1:29" x14ac:dyDescent="0.25">
      <c r="A51" t="s">
        <v>324</v>
      </c>
      <c r="B51" s="64" t="s">
        <v>457</v>
      </c>
      <c r="C51" s="64" t="s">
        <v>20</v>
      </c>
      <c r="D51" s="64" t="s">
        <v>35</v>
      </c>
      <c r="G51" t="s">
        <v>226</v>
      </c>
      <c r="J51" t="s">
        <v>843</v>
      </c>
      <c r="K51" t="s">
        <v>858</v>
      </c>
      <c r="L51" t="s">
        <v>348</v>
      </c>
      <c r="M51" t="s">
        <v>251</v>
      </c>
      <c r="P51" t="s">
        <v>432</v>
      </c>
      <c r="Q51" t="s">
        <v>288</v>
      </c>
      <c r="R51" t="s">
        <v>347</v>
      </c>
      <c r="S51" t="s">
        <v>250</v>
      </c>
      <c r="V51" t="s">
        <v>324</v>
      </c>
      <c r="W51" t="s">
        <v>830</v>
      </c>
      <c r="X51" s="64" t="s">
        <v>457</v>
      </c>
      <c r="AB51" t="s">
        <v>420</v>
      </c>
      <c r="AC51" s="64" t="s">
        <v>477</v>
      </c>
    </row>
    <row r="52" spans="1:29" x14ac:dyDescent="0.25">
      <c r="A52" t="s">
        <v>325</v>
      </c>
      <c r="B52" s="64" t="s">
        <v>477</v>
      </c>
      <c r="C52" s="64" t="s">
        <v>20</v>
      </c>
      <c r="D52" s="64" t="s">
        <v>35</v>
      </c>
      <c r="G52" t="s">
        <v>244</v>
      </c>
      <c r="J52" t="s">
        <v>345</v>
      </c>
      <c r="K52" t="s">
        <v>290</v>
      </c>
      <c r="L52" t="s">
        <v>350</v>
      </c>
      <c r="M52" t="s">
        <v>253</v>
      </c>
      <c r="P52" t="s">
        <v>344</v>
      </c>
      <c r="Q52" t="s">
        <v>289</v>
      </c>
      <c r="R52" t="s">
        <v>349</v>
      </c>
      <c r="S52" t="s">
        <v>252</v>
      </c>
      <c r="V52" t="s">
        <v>325</v>
      </c>
      <c r="W52" t="s">
        <v>831</v>
      </c>
      <c r="X52" s="64" t="s">
        <v>477</v>
      </c>
      <c r="AB52" t="s">
        <v>326</v>
      </c>
      <c r="AC52" s="64" t="s">
        <v>477</v>
      </c>
    </row>
    <row r="53" spans="1:29" x14ac:dyDescent="0.25">
      <c r="A53" t="s">
        <v>420</v>
      </c>
      <c r="B53" s="64" t="s">
        <v>477</v>
      </c>
      <c r="C53" s="64" t="s">
        <v>23</v>
      </c>
      <c r="D53" s="64" t="s">
        <v>35</v>
      </c>
      <c r="G53" t="s">
        <v>447</v>
      </c>
      <c r="J53" t="s">
        <v>392</v>
      </c>
      <c r="K53" t="s">
        <v>238</v>
      </c>
      <c r="L53" t="s">
        <v>352</v>
      </c>
      <c r="M53" t="s">
        <v>255</v>
      </c>
      <c r="P53" t="s">
        <v>391</v>
      </c>
      <c r="Q53" t="s">
        <v>237</v>
      </c>
      <c r="R53" t="s">
        <v>351</v>
      </c>
      <c r="S53" t="s">
        <v>254</v>
      </c>
      <c r="V53" t="s">
        <v>420</v>
      </c>
      <c r="W53" t="s">
        <v>421</v>
      </c>
      <c r="X53" s="64" t="s">
        <v>477</v>
      </c>
      <c r="AB53" t="s">
        <v>327</v>
      </c>
      <c r="AC53" s="64" t="s">
        <v>477</v>
      </c>
    </row>
    <row r="54" spans="1:29" x14ac:dyDescent="0.25">
      <c r="A54" t="s">
        <v>326</v>
      </c>
      <c r="B54" s="64" t="s">
        <v>477</v>
      </c>
      <c r="C54" s="64" t="s">
        <v>29</v>
      </c>
      <c r="D54" s="64" t="s">
        <v>35</v>
      </c>
      <c r="G54" t="s">
        <v>450</v>
      </c>
      <c r="J54" t="s">
        <v>434</v>
      </c>
      <c r="K54" t="s">
        <v>861</v>
      </c>
      <c r="L54" t="s">
        <v>354</v>
      </c>
      <c r="M54" t="s">
        <v>257</v>
      </c>
      <c r="P54" t="s">
        <v>433</v>
      </c>
      <c r="Q54" t="s">
        <v>241</v>
      </c>
      <c r="R54" t="s">
        <v>353</v>
      </c>
      <c r="S54" t="s">
        <v>256</v>
      </c>
      <c r="V54" t="s">
        <v>326</v>
      </c>
      <c r="W54" t="s">
        <v>832</v>
      </c>
      <c r="X54" s="64" t="s">
        <v>477</v>
      </c>
      <c r="AB54" t="s">
        <v>329</v>
      </c>
      <c r="AC54" s="64" t="s">
        <v>476</v>
      </c>
    </row>
    <row r="55" spans="1:29" x14ac:dyDescent="0.25">
      <c r="A55" t="s">
        <v>327</v>
      </c>
      <c r="B55" s="64" t="s">
        <v>477</v>
      </c>
      <c r="C55" s="64" t="s">
        <v>23</v>
      </c>
      <c r="D55" s="64" t="s">
        <v>35</v>
      </c>
      <c r="G55" t="s">
        <v>452</v>
      </c>
      <c r="J55" t="s">
        <v>220</v>
      </c>
      <c r="K55" t="s">
        <v>243</v>
      </c>
      <c r="L55" t="s">
        <v>356</v>
      </c>
      <c r="M55" t="s">
        <v>259</v>
      </c>
      <c r="P55" t="s">
        <v>219</v>
      </c>
      <c r="Q55" t="s">
        <v>242</v>
      </c>
      <c r="R55" t="s">
        <v>355</v>
      </c>
      <c r="S55" t="s">
        <v>258</v>
      </c>
      <c r="V55" t="s">
        <v>327</v>
      </c>
      <c r="W55" t="s">
        <v>328</v>
      </c>
      <c r="X55" s="64" t="s">
        <v>477</v>
      </c>
      <c r="AB55" t="s">
        <v>422</v>
      </c>
      <c r="AC55" s="64" t="s">
        <v>477</v>
      </c>
    </row>
    <row r="56" spans="1:29" x14ac:dyDescent="0.25">
      <c r="A56" t="s">
        <v>329</v>
      </c>
      <c r="B56" s="64" t="s">
        <v>476</v>
      </c>
      <c r="C56" s="64" t="s">
        <v>23</v>
      </c>
      <c r="D56" s="64" t="s">
        <v>35</v>
      </c>
      <c r="G56" t="s">
        <v>405</v>
      </c>
      <c r="J56" t="s">
        <v>844</v>
      </c>
      <c r="K56" t="s">
        <v>292</v>
      </c>
      <c r="L56" t="s">
        <v>848</v>
      </c>
      <c r="M56" t="s">
        <v>261</v>
      </c>
      <c r="P56" t="s">
        <v>346</v>
      </c>
      <c r="Q56" t="s">
        <v>291</v>
      </c>
      <c r="R56" s="65" t="s">
        <v>357</v>
      </c>
      <c r="S56" t="s">
        <v>260</v>
      </c>
      <c r="V56" t="s">
        <v>329</v>
      </c>
      <c r="W56" t="s">
        <v>330</v>
      </c>
      <c r="X56" s="64" t="s">
        <v>476</v>
      </c>
      <c r="AB56" t="s">
        <v>150</v>
      </c>
      <c r="AC56" s="64" t="s">
        <v>457</v>
      </c>
    </row>
    <row r="57" spans="1:29" x14ac:dyDescent="0.25">
      <c r="A57" t="s">
        <v>422</v>
      </c>
      <c r="B57" s="64" t="s">
        <v>477</v>
      </c>
      <c r="C57" s="64" t="s">
        <v>20</v>
      </c>
      <c r="D57" s="64" t="s">
        <v>35</v>
      </c>
      <c r="G57" t="s">
        <v>271</v>
      </c>
      <c r="J57" t="s">
        <v>845</v>
      </c>
      <c r="K57" t="s">
        <v>862</v>
      </c>
      <c r="L57" t="s">
        <v>225</v>
      </c>
      <c r="M57" t="s">
        <v>866</v>
      </c>
      <c r="P57" t="s">
        <v>435</v>
      </c>
      <c r="Q57" t="s">
        <v>399</v>
      </c>
      <c r="R57" t="s">
        <v>224</v>
      </c>
      <c r="S57" t="s">
        <v>262</v>
      </c>
      <c r="V57" t="s">
        <v>422</v>
      </c>
      <c r="W57" t="s">
        <v>833</v>
      </c>
      <c r="X57" s="64" t="s">
        <v>477</v>
      </c>
      <c r="AB57" t="s">
        <v>384</v>
      </c>
      <c r="AC57" s="64" t="s">
        <v>476</v>
      </c>
    </row>
    <row r="58" spans="1:29" ht="13.8" thickBot="1" x14ac:dyDescent="0.3">
      <c r="A58" t="s">
        <v>150</v>
      </c>
      <c r="B58" s="64" t="s">
        <v>457</v>
      </c>
      <c r="C58" s="64" t="s">
        <v>26</v>
      </c>
      <c r="D58" s="64" t="s">
        <v>35</v>
      </c>
      <c r="F58" s="66"/>
      <c r="G58" s="66" t="s">
        <v>454</v>
      </c>
      <c r="J58" t="s">
        <v>394</v>
      </c>
      <c r="K58" t="s">
        <v>401</v>
      </c>
      <c r="L58" t="s">
        <v>227</v>
      </c>
      <c r="M58" t="s">
        <v>867</v>
      </c>
      <c r="P58" t="s">
        <v>393</v>
      </c>
      <c r="Q58" t="s">
        <v>400</v>
      </c>
      <c r="R58" t="s">
        <v>226</v>
      </c>
      <c r="S58" t="s">
        <v>263</v>
      </c>
      <c r="V58" t="s">
        <v>150</v>
      </c>
      <c r="W58" t="s">
        <v>157</v>
      </c>
      <c r="X58" s="64" t="s">
        <v>457</v>
      </c>
      <c r="AB58" t="s">
        <v>423</v>
      </c>
      <c r="AC58" s="64" t="s">
        <v>477</v>
      </c>
    </row>
    <row r="59" spans="1:29" ht="13.8" thickTop="1" x14ac:dyDescent="0.25">
      <c r="A59" t="s">
        <v>384</v>
      </c>
      <c r="B59" s="64" t="s">
        <v>476</v>
      </c>
      <c r="C59" s="64" t="s">
        <v>23</v>
      </c>
      <c r="D59" s="64" t="s">
        <v>35</v>
      </c>
      <c r="F59" s="64" t="s">
        <v>476</v>
      </c>
      <c r="G59" t="s">
        <v>175</v>
      </c>
      <c r="J59" t="s">
        <v>222</v>
      </c>
      <c r="K59" t="s">
        <v>863</v>
      </c>
      <c r="L59" t="s">
        <v>359</v>
      </c>
      <c r="M59" t="s">
        <v>265</v>
      </c>
      <c r="P59" t="s">
        <v>221</v>
      </c>
      <c r="Q59" s="65" t="s">
        <v>402</v>
      </c>
      <c r="R59" t="s">
        <v>358</v>
      </c>
      <c r="S59" t="s">
        <v>264</v>
      </c>
      <c r="V59" t="s">
        <v>384</v>
      </c>
      <c r="W59" t="s">
        <v>385</v>
      </c>
      <c r="X59" s="64" t="s">
        <v>476</v>
      </c>
      <c r="AB59" t="s">
        <v>425</v>
      </c>
      <c r="AC59" s="64" t="s">
        <v>476</v>
      </c>
    </row>
    <row r="60" spans="1:29" x14ac:dyDescent="0.25">
      <c r="A60" t="s">
        <v>423</v>
      </c>
      <c r="B60" s="64" t="s">
        <v>477</v>
      </c>
      <c r="C60" s="64" t="s">
        <v>23</v>
      </c>
      <c r="D60" s="64" t="s">
        <v>35</v>
      </c>
      <c r="G60" t="s">
        <v>300</v>
      </c>
      <c r="J60" t="s">
        <v>848</v>
      </c>
      <c r="K60" t="s">
        <v>259</v>
      </c>
      <c r="L60" s="65" t="s">
        <v>361</v>
      </c>
      <c r="M60" t="s">
        <v>868</v>
      </c>
      <c r="P60" t="s">
        <v>357</v>
      </c>
      <c r="Q60" t="s">
        <v>258</v>
      </c>
      <c r="R60" s="65" t="s">
        <v>360</v>
      </c>
      <c r="S60" t="s">
        <v>266</v>
      </c>
      <c r="V60" t="s">
        <v>423</v>
      </c>
      <c r="W60" t="s">
        <v>424</v>
      </c>
      <c r="X60" s="64" t="s">
        <v>477</v>
      </c>
      <c r="AB60" t="s">
        <v>331</v>
      </c>
      <c r="AC60" s="64" t="s">
        <v>477</v>
      </c>
    </row>
    <row r="61" spans="1:29" x14ac:dyDescent="0.25">
      <c r="A61" t="s">
        <v>425</v>
      </c>
      <c r="B61" s="64" t="s">
        <v>476</v>
      </c>
      <c r="C61" s="64" t="s">
        <v>27</v>
      </c>
      <c r="D61" s="64" t="s">
        <v>35</v>
      </c>
      <c r="G61" t="s">
        <v>310</v>
      </c>
      <c r="J61" t="s">
        <v>850</v>
      </c>
      <c r="K61" t="s">
        <v>265</v>
      </c>
      <c r="L61" t="s">
        <v>229</v>
      </c>
      <c r="M61" t="s">
        <v>268</v>
      </c>
      <c r="P61" t="s">
        <v>285</v>
      </c>
      <c r="Q61" t="s">
        <v>264</v>
      </c>
      <c r="R61" t="s">
        <v>228</v>
      </c>
      <c r="S61" t="s">
        <v>267</v>
      </c>
      <c r="V61" t="s">
        <v>425</v>
      </c>
      <c r="W61" t="s">
        <v>426</v>
      </c>
      <c r="X61" s="64" t="s">
        <v>476</v>
      </c>
      <c r="AB61" t="s">
        <v>194</v>
      </c>
      <c r="AC61" s="64" t="s">
        <v>457</v>
      </c>
    </row>
    <row r="62" spans="1:29" x14ac:dyDescent="0.25">
      <c r="A62" t="s">
        <v>331</v>
      </c>
      <c r="B62" s="64" t="s">
        <v>477</v>
      </c>
      <c r="C62" s="64" t="s">
        <v>27</v>
      </c>
      <c r="D62" s="64" t="s">
        <v>35</v>
      </c>
      <c r="G62" t="s">
        <v>151</v>
      </c>
      <c r="J62" t="s">
        <v>851</v>
      </c>
      <c r="K62" t="s">
        <v>404</v>
      </c>
      <c r="L62" t="s">
        <v>853</v>
      </c>
      <c r="M62" t="s">
        <v>270</v>
      </c>
      <c r="P62" t="s">
        <v>436</v>
      </c>
      <c r="Q62" t="s">
        <v>403</v>
      </c>
      <c r="R62" t="s">
        <v>230</v>
      </c>
      <c r="S62" t="s">
        <v>269</v>
      </c>
      <c r="V62" t="s">
        <v>331</v>
      </c>
      <c r="W62" t="s">
        <v>834</v>
      </c>
      <c r="X62" s="64" t="s">
        <v>477</v>
      </c>
      <c r="AB62" t="s">
        <v>195</v>
      </c>
      <c r="AC62" s="64" t="s">
        <v>477</v>
      </c>
    </row>
    <row r="63" spans="1:29" x14ac:dyDescent="0.25">
      <c r="A63" t="s">
        <v>194</v>
      </c>
      <c r="B63" s="64" t="s">
        <v>457</v>
      </c>
      <c r="C63" s="64" t="s">
        <v>23</v>
      </c>
      <c r="D63" s="64" t="s">
        <v>35</v>
      </c>
      <c r="G63" t="s">
        <v>153</v>
      </c>
      <c r="J63" t="s">
        <v>852</v>
      </c>
      <c r="K63" t="s">
        <v>268</v>
      </c>
      <c r="L63" t="s">
        <v>855</v>
      </c>
      <c r="M63" t="s">
        <v>272</v>
      </c>
      <c r="P63" t="s">
        <v>437</v>
      </c>
      <c r="Q63" t="s">
        <v>267</v>
      </c>
      <c r="R63" t="s">
        <v>231</v>
      </c>
      <c r="S63" t="s">
        <v>271</v>
      </c>
      <c r="V63" t="s">
        <v>194</v>
      </c>
      <c r="W63" t="s">
        <v>835</v>
      </c>
      <c r="X63" s="64" t="s">
        <v>457</v>
      </c>
      <c r="AB63" t="s">
        <v>197</v>
      </c>
      <c r="AC63" s="64" t="s">
        <v>477</v>
      </c>
    </row>
    <row r="64" spans="1:29" x14ac:dyDescent="0.25">
      <c r="A64" t="s">
        <v>195</v>
      </c>
      <c r="B64" s="64" t="s">
        <v>477</v>
      </c>
      <c r="C64" s="64" t="s">
        <v>26</v>
      </c>
      <c r="D64" s="64" t="s">
        <v>35</v>
      </c>
      <c r="G64" t="s">
        <v>329</v>
      </c>
      <c r="J64" t="s">
        <v>439</v>
      </c>
      <c r="K64" t="s">
        <v>406</v>
      </c>
      <c r="L64" t="s">
        <v>856</v>
      </c>
      <c r="M64" t="s">
        <v>869</v>
      </c>
      <c r="P64" t="s">
        <v>438</v>
      </c>
      <c r="Q64" t="s">
        <v>405</v>
      </c>
      <c r="R64" t="s">
        <v>232</v>
      </c>
      <c r="S64" t="s">
        <v>273</v>
      </c>
      <c r="V64" t="s">
        <v>195</v>
      </c>
      <c r="W64" t="s">
        <v>196</v>
      </c>
      <c r="X64" s="64" t="s">
        <v>477</v>
      </c>
      <c r="AB64" t="s">
        <v>332</v>
      </c>
      <c r="AC64" s="64" t="s">
        <v>456</v>
      </c>
    </row>
    <row r="65" spans="1:29" x14ac:dyDescent="0.25">
      <c r="A65" t="s">
        <v>197</v>
      </c>
      <c r="B65" s="64" t="s">
        <v>477</v>
      </c>
      <c r="C65" s="64" t="s">
        <v>23</v>
      </c>
      <c r="D65" s="64" t="s">
        <v>35</v>
      </c>
      <c r="G65" t="s">
        <v>384</v>
      </c>
      <c r="J65" t="s">
        <v>229</v>
      </c>
      <c r="K65" t="s">
        <v>270</v>
      </c>
      <c r="L65" t="s">
        <v>858</v>
      </c>
      <c r="M65" t="s">
        <v>871</v>
      </c>
      <c r="P65" t="s">
        <v>228</v>
      </c>
      <c r="Q65" t="s">
        <v>269</v>
      </c>
      <c r="R65" t="s">
        <v>288</v>
      </c>
      <c r="S65" t="s">
        <v>274</v>
      </c>
      <c r="V65" t="s">
        <v>197</v>
      </c>
      <c r="W65" t="s">
        <v>836</v>
      </c>
      <c r="X65" s="64" t="s">
        <v>477</v>
      </c>
      <c r="AB65" t="s">
        <v>279</v>
      </c>
      <c r="AC65" s="64" t="s">
        <v>457</v>
      </c>
    </row>
    <row r="66" spans="1:29" x14ac:dyDescent="0.25">
      <c r="A66" t="s">
        <v>332</v>
      </c>
      <c r="B66" s="64" t="s">
        <v>456</v>
      </c>
      <c r="C66" s="64" t="s">
        <v>20</v>
      </c>
      <c r="D66" s="64" t="s">
        <v>35</v>
      </c>
      <c r="G66" t="s">
        <v>425</v>
      </c>
      <c r="J66" t="s">
        <v>853</v>
      </c>
      <c r="K66" t="s">
        <v>869</v>
      </c>
      <c r="L66" t="s">
        <v>290</v>
      </c>
      <c r="P66" t="s">
        <v>230</v>
      </c>
      <c r="Q66" t="s">
        <v>273</v>
      </c>
      <c r="R66" t="s">
        <v>289</v>
      </c>
      <c r="V66" t="s">
        <v>332</v>
      </c>
      <c r="W66" t="s">
        <v>333</v>
      </c>
      <c r="X66" s="64" t="s">
        <v>456</v>
      </c>
      <c r="AB66" t="s">
        <v>198</v>
      </c>
      <c r="AC66" s="64" t="s">
        <v>457</v>
      </c>
    </row>
    <row r="67" spans="1:29" x14ac:dyDescent="0.25">
      <c r="A67" t="s">
        <v>279</v>
      </c>
      <c r="B67" s="64" t="s">
        <v>457</v>
      </c>
      <c r="C67" s="64" t="s">
        <v>23</v>
      </c>
      <c r="D67" s="64" t="s">
        <v>35</v>
      </c>
      <c r="G67" t="s">
        <v>427</v>
      </c>
      <c r="J67" t="s">
        <v>441</v>
      </c>
      <c r="K67" t="s">
        <v>408</v>
      </c>
      <c r="L67" t="s">
        <v>861</v>
      </c>
      <c r="P67" t="s">
        <v>440</v>
      </c>
      <c r="Q67" s="65" t="s">
        <v>407</v>
      </c>
      <c r="R67" t="s">
        <v>241</v>
      </c>
      <c r="V67" t="s">
        <v>279</v>
      </c>
      <c r="W67" t="s">
        <v>280</v>
      </c>
      <c r="X67" s="64" t="s">
        <v>457</v>
      </c>
      <c r="AB67" t="s">
        <v>281</v>
      </c>
      <c r="AC67" s="64" t="s">
        <v>457</v>
      </c>
    </row>
    <row r="68" spans="1:29" x14ac:dyDescent="0.25">
      <c r="A68" t="s">
        <v>198</v>
      </c>
      <c r="B68" s="64" t="s">
        <v>457</v>
      </c>
      <c r="C68" s="64" t="s">
        <v>23</v>
      </c>
      <c r="D68" s="64" t="s">
        <v>35</v>
      </c>
      <c r="G68" t="s">
        <v>388</v>
      </c>
      <c r="J68" t="s">
        <v>854</v>
      </c>
      <c r="K68" t="s">
        <v>873</v>
      </c>
      <c r="L68" t="s">
        <v>243</v>
      </c>
      <c r="P68" t="s">
        <v>442</v>
      </c>
      <c r="Q68" t="s">
        <v>376</v>
      </c>
      <c r="R68" t="s">
        <v>242</v>
      </c>
      <c r="V68" t="s">
        <v>198</v>
      </c>
      <c r="W68" t="s">
        <v>199</v>
      </c>
      <c r="X68" s="64" t="s">
        <v>457</v>
      </c>
      <c r="AB68" t="s">
        <v>427</v>
      </c>
      <c r="AC68" s="64" t="s">
        <v>476</v>
      </c>
    </row>
    <row r="69" spans="1:29" x14ac:dyDescent="0.25">
      <c r="A69" t="s">
        <v>281</v>
      </c>
      <c r="B69" s="64" t="s">
        <v>457</v>
      </c>
      <c r="C69" s="64" t="s">
        <v>23</v>
      </c>
      <c r="D69" s="64" t="s">
        <v>35</v>
      </c>
      <c r="G69" t="s">
        <v>209</v>
      </c>
      <c r="J69" t="s">
        <v>444</v>
      </c>
      <c r="K69" t="s">
        <v>410</v>
      </c>
      <c r="L69" t="s">
        <v>245</v>
      </c>
      <c r="P69" t="s">
        <v>443</v>
      </c>
      <c r="Q69" t="s">
        <v>409</v>
      </c>
      <c r="R69" t="s">
        <v>244</v>
      </c>
      <c r="V69" t="s">
        <v>281</v>
      </c>
      <c r="W69" t="s">
        <v>282</v>
      </c>
      <c r="X69" s="64" t="s">
        <v>457</v>
      </c>
      <c r="AB69" t="s">
        <v>386</v>
      </c>
      <c r="AC69" s="64" t="s">
        <v>456</v>
      </c>
    </row>
    <row r="70" spans="1:29" x14ac:dyDescent="0.25">
      <c r="A70" t="s">
        <v>427</v>
      </c>
      <c r="B70" s="64" t="s">
        <v>476</v>
      </c>
      <c r="C70" s="64" t="s">
        <v>20</v>
      </c>
      <c r="D70" s="64" t="s">
        <v>35</v>
      </c>
      <c r="G70" t="s">
        <v>342</v>
      </c>
      <c r="J70" t="s">
        <v>857</v>
      </c>
      <c r="K70" t="s">
        <v>295</v>
      </c>
      <c r="L70" t="s">
        <v>247</v>
      </c>
      <c r="P70" t="s">
        <v>445</v>
      </c>
      <c r="Q70" t="s">
        <v>166</v>
      </c>
      <c r="R70" t="s">
        <v>246</v>
      </c>
      <c r="V70" t="s">
        <v>427</v>
      </c>
      <c r="W70" t="s">
        <v>837</v>
      </c>
      <c r="X70" s="64" t="s">
        <v>476</v>
      </c>
      <c r="AB70" t="s">
        <v>334</v>
      </c>
      <c r="AC70" s="64" t="s">
        <v>456</v>
      </c>
    </row>
    <row r="71" spans="1:29" x14ac:dyDescent="0.25">
      <c r="A71" t="s">
        <v>386</v>
      </c>
      <c r="B71" s="64" t="s">
        <v>456</v>
      </c>
      <c r="C71" s="64" t="s">
        <v>29</v>
      </c>
      <c r="D71" s="64" t="s">
        <v>35</v>
      </c>
      <c r="F71" s="24"/>
      <c r="G71" t="s">
        <v>391</v>
      </c>
      <c r="H71" s="24"/>
      <c r="J71" t="s">
        <v>398</v>
      </c>
      <c r="K71" t="s">
        <v>874</v>
      </c>
      <c r="L71" t="s">
        <v>249</v>
      </c>
      <c r="P71" t="s">
        <v>397</v>
      </c>
      <c r="Q71" t="s">
        <v>296</v>
      </c>
      <c r="R71" t="s">
        <v>248</v>
      </c>
      <c r="V71" t="s">
        <v>386</v>
      </c>
      <c r="W71" t="s">
        <v>387</v>
      </c>
      <c r="X71" s="64" t="s">
        <v>456</v>
      </c>
      <c r="AB71" t="s">
        <v>388</v>
      </c>
      <c r="AC71" s="64" t="s">
        <v>476</v>
      </c>
    </row>
    <row r="72" spans="1:29" x14ac:dyDescent="0.25">
      <c r="A72" t="s">
        <v>334</v>
      </c>
      <c r="B72" s="64" t="s">
        <v>456</v>
      </c>
      <c r="C72" s="64" t="s">
        <v>20</v>
      </c>
      <c r="D72" s="64" t="s">
        <v>35</v>
      </c>
      <c r="G72" t="s">
        <v>219</v>
      </c>
      <c r="H72" s="24"/>
      <c r="J72" t="s">
        <v>236</v>
      </c>
      <c r="K72" t="s">
        <v>412</v>
      </c>
      <c r="L72" t="s">
        <v>251</v>
      </c>
      <c r="P72" t="s">
        <v>235</v>
      </c>
      <c r="Q72" s="65" t="s">
        <v>411</v>
      </c>
      <c r="R72" t="s">
        <v>250</v>
      </c>
      <c r="V72" t="s">
        <v>334</v>
      </c>
      <c r="W72" t="s">
        <v>838</v>
      </c>
      <c r="X72" s="64" t="s">
        <v>456</v>
      </c>
      <c r="AB72" t="s">
        <v>200</v>
      </c>
      <c r="AC72" s="64" t="s">
        <v>477</v>
      </c>
    </row>
    <row r="73" spans="1:29" x14ac:dyDescent="0.25">
      <c r="A73" t="s">
        <v>388</v>
      </c>
      <c r="B73" s="64" t="s">
        <v>476</v>
      </c>
      <c r="C73" s="64" t="s">
        <v>23</v>
      </c>
      <c r="D73" s="64" t="s">
        <v>35</v>
      </c>
      <c r="G73" t="s">
        <v>347</v>
      </c>
      <c r="J73" t="s">
        <v>858</v>
      </c>
      <c r="K73" t="s">
        <v>299</v>
      </c>
      <c r="L73" t="s">
        <v>363</v>
      </c>
      <c r="P73" t="s">
        <v>288</v>
      </c>
      <c r="Q73" t="s">
        <v>298</v>
      </c>
      <c r="R73" t="s">
        <v>362</v>
      </c>
      <c r="V73" t="s">
        <v>388</v>
      </c>
      <c r="W73" t="s">
        <v>839</v>
      </c>
      <c r="X73" s="64" t="s">
        <v>476</v>
      </c>
      <c r="AB73" t="s">
        <v>202</v>
      </c>
      <c r="AC73" s="64" t="s">
        <v>457</v>
      </c>
    </row>
    <row r="74" spans="1:29" x14ac:dyDescent="0.25">
      <c r="A74" t="s">
        <v>200</v>
      </c>
      <c r="B74" s="64" t="s">
        <v>477</v>
      </c>
      <c r="C74" s="64" t="s">
        <v>20</v>
      </c>
      <c r="D74" s="64" t="s">
        <v>35</v>
      </c>
      <c r="G74" t="s">
        <v>221</v>
      </c>
      <c r="J74" t="s">
        <v>290</v>
      </c>
      <c r="K74" t="s">
        <v>414</v>
      </c>
      <c r="L74" t="s">
        <v>864</v>
      </c>
      <c r="P74" t="s">
        <v>289</v>
      </c>
      <c r="Q74" t="s">
        <v>413</v>
      </c>
      <c r="R74" t="s">
        <v>364</v>
      </c>
      <c r="V74" t="s">
        <v>200</v>
      </c>
      <c r="W74" t="s">
        <v>201</v>
      </c>
      <c r="X74" s="64" t="s">
        <v>477</v>
      </c>
      <c r="AB74" t="s">
        <v>204</v>
      </c>
      <c r="AC74" s="64" t="s">
        <v>477</v>
      </c>
    </row>
    <row r="75" spans="1:29" x14ac:dyDescent="0.25">
      <c r="A75" t="s">
        <v>202</v>
      </c>
      <c r="B75" s="64" t="s">
        <v>457</v>
      </c>
      <c r="C75" s="64" t="s">
        <v>20</v>
      </c>
      <c r="D75" s="64" t="s">
        <v>35</v>
      </c>
      <c r="G75" t="s">
        <v>223</v>
      </c>
      <c r="J75" t="s">
        <v>238</v>
      </c>
      <c r="L75" t="s">
        <v>257</v>
      </c>
      <c r="P75" s="65" t="s">
        <v>237</v>
      </c>
      <c r="R75" t="s">
        <v>256</v>
      </c>
      <c r="V75" t="s">
        <v>202</v>
      </c>
      <c r="W75" t="s">
        <v>203</v>
      </c>
      <c r="X75" s="64" t="s">
        <v>457</v>
      </c>
      <c r="AB75" t="s">
        <v>158</v>
      </c>
      <c r="AC75" s="64" t="s">
        <v>457</v>
      </c>
    </row>
    <row r="76" spans="1:29" x14ac:dyDescent="0.25">
      <c r="A76" t="s">
        <v>204</v>
      </c>
      <c r="B76" s="64" t="s">
        <v>477</v>
      </c>
      <c r="C76" s="64" t="s">
        <v>23</v>
      </c>
      <c r="D76" s="64" t="s">
        <v>35</v>
      </c>
      <c r="G76" t="s">
        <v>285</v>
      </c>
      <c r="J76" t="s">
        <v>859</v>
      </c>
      <c r="L76" t="s">
        <v>366</v>
      </c>
      <c r="P76" t="s">
        <v>446</v>
      </c>
      <c r="R76" t="s">
        <v>365</v>
      </c>
      <c r="V76" t="s">
        <v>204</v>
      </c>
      <c r="W76" t="s">
        <v>205</v>
      </c>
      <c r="X76" s="64" t="s">
        <v>477</v>
      </c>
      <c r="AB76" t="s">
        <v>335</v>
      </c>
      <c r="AC76" s="64" t="s">
        <v>456</v>
      </c>
    </row>
    <row r="77" spans="1:29" x14ac:dyDescent="0.25">
      <c r="A77" t="s">
        <v>158</v>
      </c>
      <c r="B77" s="64" t="s">
        <v>457</v>
      </c>
      <c r="C77" s="64" t="s">
        <v>29</v>
      </c>
      <c r="D77" s="64" t="s">
        <v>35</v>
      </c>
      <c r="G77" t="s">
        <v>358</v>
      </c>
      <c r="J77" t="s">
        <v>292</v>
      </c>
      <c r="L77" t="s">
        <v>294</v>
      </c>
      <c r="P77" s="65" t="s">
        <v>291</v>
      </c>
      <c r="R77" t="s">
        <v>293</v>
      </c>
      <c r="V77" t="s">
        <v>158</v>
      </c>
      <c r="W77" t="s">
        <v>840</v>
      </c>
      <c r="X77" s="64" t="s">
        <v>457</v>
      </c>
      <c r="AB77" t="s">
        <v>337</v>
      </c>
      <c r="AC77" s="64" t="s">
        <v>477</v>
      </c>
    </row>
    <row r="78" spans="1:29" x14ac:dyDescent="0.25">
      <c r="A78" t="s">
        <v>335</v>
      </c>
      <c r="B78" s="64" t="s">
        <v>456</v>
      </c>
      <c r="C78" s="64" t="s">
        <v>20</v>
      </c>
      <c r="D78" s="64" t="s">
        <v>35</v>
      </c>
      <c r="G78" t="s">
        <v>438</v>
      </c>
      <c r="J78" t="s">
        <v>363</v>
      </c>
      <c r="L78" t="s">
        <v>368</v>
      </c>
      <c r="P78" t="s">
        <v>362</v>
      </c>
      <c r="R78" t="s">
        <v>367</v>
      </c>
      <c r="V78" t="s">
        <v>335</v>
      </c>
      <c r="W78" t="s">
        <v>336</v>
      </c>
      <c r="X78" s="64" t="s">
        <v>456</v>
      </c>
      <c r="AB78" t="s">
        <v>428</v>
      </c>
      <c r="AC78" s="64" t="s">
        <v>477</v>
      </c>
    </row>
    <row r="79" spans="1:29" x14ac:dyDescent="0.25">
      <c r="A79" t="s">
        <v>337</v>
      </c>
      <c r="B79" s="64" t="s">
        <v>477</v>
      </c>
      <c r="C79" s="64" t="s">
        <v>23</v>
      </c>
      <c r="D79" s="64" t="s">
        <v>35</v>
      </c>
      <c r="G79" t="s">
        <v>443</v>
      </c>
      <c r="J79" t="s">
        <v>862</v>
      </c>
      <c r="L79" t="s">
        <v>268</v>
      </c>
      <c r="P79" t="s">
        <v>399</v>
      </c>
      <c r="R79" t="s">
        <v>267</v>
      </c>
      <c r="V79" t="s">
        <v>337</v>
      </c>
      <c r="W79" t="s">
        <v>841</v>
      </c>
      <c r="X79" s="64" t="s">
        <v>477</v>
      </c>
      <c r="AB79" t="s">
        <v>338</v>
      </c>
      <c r="AC79" s="64" t="s">
        <v>477</v>
      </c>
    </row>
    <row r="80" spans="1:29" x14ac:dyDescent="0.25">
      <c r="A80" t="s">
        <v>428</v>
      </c>
      <c r="B80" s="64" t="s">
        <v>477</v>
      </c>
      <c r="C80" s="64" t="s">
        <v>27</v>
      </c>
      <c r="D80" s="64" t="s">
        <v>35</v>
      </c>
      <c r="G80" t="s">
        <v>232</v>
      </c>
      <c r="J80" t="s">
        <v>366</v>
      </c>
      <c r="L80" t="s">
        <v>370</v>
      </c>
      <c r="P80" t="s">
        <v>365</v>
      </c>
      <c r="R80" t="s">
        <v>369</v>
      </c>
      <c r="V80" t="s">
        <v>428</v>
      </c>
      <c r="W80" t="s">
        <v>429</v>
      </c>
      <c r="X80" s="64" t="s">
        <v>477</v>
      </c>
      <c r="AB80" t="s">
        <v>206</v>
      </c>
      <c r="AC80" s="64" t="s">
        <v>477</v>
      </c>
    </row>
    <row r="81" spans="1:29" x14ac:dyDescent="0.25">
      <c r="A81" t="s">
        <v>338</v>
      </c>
      <c r="B81" s="64" t="s">
        <v>477</v>
      </c>
      <c r="C81" s="64" t="s">
        <v>31</v>
      </c>
      <c r="D81" s="64" t="s">
        <v>458</v>
      </c>
      <c r="G81" t="s">
        <v>233</v>
      </c>
      <c r="J81" t="s">
        <v>259</v>
      </c>
      <c r="L81" t="s">
        <v>372</v>
      </c>
      <c r="P81" t="s">
        <v>258</v>
      </c>
      <c r="R81" t="s">
        <v>371</v>
      </c>
      <c r="V81" t="s">
        <v>338</v>
      </c>
      <c r="W81" t="s">
        <v>339</v>
      </c>
      <c r="X81" s="64" t="s">
        <v>477</v>
      </c>
      <c r="AB81" t="s">
        <v>208</v>
      </c>
      <c r="AC81" s="64" t="s">
        <v>477</v>
      </c>
    </row>
    <row r="82" spans="1:29" x14ac:dyDescent="0.25">
      <c r="A82" t="s">
        <v>206</v>
      </c>
      <c r="B82" s="64" t="s">
        <v>477</v>
      </c>
      <c r="C82" s="64" t="s">
        <v>23</v>
      </c>
      <c r="D82" s="64" t="s">
        <v>35</v>
      </c>
      <c r="G82" t="s">
        <v>235</v>
      </c>
      <c r="J82" t="s">
        <v>448</v>
      </c>
      <c r="L82" t="s">
        <v>374</v>
      </c>
      <c r="P82" t="s">
        <v>447</v>
      </c>
      <c r="R82" t="s">
        <v>373</v>
      </c>
      <c r="V82" t="s">
        <v>206</v>
      </c>
      <c r="W82" t="s">
        <v>207</v>
      </c>
      <c r="X82" s="64" t="s">
        <v>477</v>
      </c>
      <c r="AB82" t="s">
        <v>209</v>
      </c>
      <c r="AC82" s="64" t="s">
        <v>476</v>
      </c>
    </row>
    <row r="83" spans="1:29" x14ac:dyDescent="0.25">
      <c r="A83" t="s">
        <v>208</v>
      </c>
      <c r="B83" s="64" t="s">
        <v>477</v>
      </c>
      <c r="C83" s="64" t="s">
        <v>23</v>
      </c>
      <c r="D83" s="64" t="s">
        <v>35</v>
      </c>
      <c r="G83" t="s">
        <v>289</v>
      </c>
      <c r="J83" t="s">
        <v>865</v>
      </c>
      <c r="L83" t="s">
        <v>869</v>
      </c>
      <c r="P83" t="s">
        <v>449</v>
      </c>
      <c r="R83" t="s">
        <v>273</v>
      </c>
      <c r="V83" t="s">
        <v>208</v>
      </c>
      <c r="W83" t="s">
        <v>842</v>
      </c>
      <c r="X83" s="64" t="s">
        <v>477</v>
      </c>
      <c r="AB83" t="s">
        <v>430</v>
      </c>
      <c r="AC83" s="64" t="s">
        <v>477</v>
      </c>
    </row>
    <row r="84" spans="1:29" x14ac:dyDescent="0.25">
      <c r="A84" t="s">
        <v>209</v>
      </c>
      <c r="B84" s="64" t="s">
        <v>476</v>
      </c>
      <c r="C84" s="64" t="s">
        <v>23</v>
      </c>
      <c r="D84" s="64" t="s">
        <v>35</v>
      </c>
      <c r="G84" t="s">
        <v>242</v>
      </c>
      <c r="J84" t="s">
        <v>265</v>
      </c>
      <c r="L84" t="s">
        <v>870</v>
      </c>
      <c r="P84" t="s">
        <v>264</v>
      </c>
      <c r="R84" t="s">
        <v>375</v>
      </c>
      <c r="V84" t="s">
        <v>209</v>
      </c>
      <c r="W84" t="s">
        <v>210</v>
      </c>
      <c r="X84" s="64" t="s">
        <v>476</v>
      </c>
      <c r="AB84" t="s">
        <v>340</v>
      </c>
      <c r="AC84" s="64" t="s">
        <v>477</v>
      </c>
    </row>
    <row r="85" spans="1:29" x14ac:dyDescent="0.25">
      <c r="A85" t="s">
        <v>430</v>
      </c>
      <c r="B85" s="64" t="s">
        <v>477</v>
      </c>
      <c r="C85" s="64" t="s">
        <v>22</v>
      </c>
      <c r="D85" s="64" t="s">
        <v>36</v>
      </c>
      <c r="G85" t="s">
        <v>246</v>
      </c>
      <c r="J85" t="s">
        <v>868</v>
      </c>
      <c r="L85" t="s">
        <v>873</v>
      </c>
      <c r="P85" t="s">
        <v>266</v>
      </c>
      <c r="R85" t="s">
        <v>376</v>
      </c>
      <c r="V85" t="s">
        <v>430</v>
      </c>
      <c r="W85" t="s">
        <v>431</v>
      </c>
      <c r="X85" s="64" t="s">
        <v>477</v>
      </c>
      <c r="AB85" t="s">
        <v>211</v>
      </c>
      <c r="AC85" s="64" t="s">
        <v>477</v>
      </c>
    </row>
    <row r="86" spans="1:29" x14ac:dyDescent="0.25">
      <c r="A86" t="s">
        <v>340</v>
      </c>
      <c r="B86" s="64" t="s">
        <v>477</v>
      </c>
      <c r="C86" s="64" t="s">
        <v>31</v>
      </c>
      <c r="D86" s="64" t="s">
        <v>458</v>
      </c>
      <c r="G86" t="s">
        <v>400</v>
      </c>
      <c r="J86" t="s">
        <v>451</v>
      </c>
      <c r="L86" t="s">
        <v>379</v>
      </c>
      <c r="P86" t="s">
        <v>450</v>
      </c>
      <c r="R86" t="s">
        <v>378</v>
      </c>
      <c r="V86" t="s">
        <v>340</v>
      </c>
      <c r="W86" t="s">
        <v>341</v>
      </c>
      <c r="X86" s="64" t="s">
        <v>477</v>
      </c>
      <c r="AB86" t="s">
        <v>342</v>
      </c>
      <c r="AC86" s="64" t="s">
        <v>476</v>
      </c>
    </row>
    <row r="87" spans="1:29" x14ac:dyDescent="0.25">
      <c r="A87" t="s">
        <v>211</v>
      </c>
      <c r="B87" s="64" t="s">
        <v>477</v>
      </c>
      <c r="C87" s="64" t="s">
        <v>23</v>
      </c>
      <c r="D87" s="64" t="s">
        <v>35</v>
      </c>
      <c r="G87" t="s">
        <v>254</v>
      </c>
      <c r="J87" t="s">
        <v>453</v>
      </c>
      <c r="L87" t="s">
        <v>295</v>
      </c>
      <c r="P87" t="s">
        <v>452</v>
      </c>
      <c r="R87" t="s">
        <v>166</v>
      </c>
      <c r="V87" t="s">
        <v>211</v>
      </c>
      <c r="W87" t="s">
        <v>212</v>
      </c>
      <c r="X87" s="64" t="s">
        <v>477</v>
      </c>
      <c r="AB87" t="s">
        <v>154</v>
      </c>
      <c r="AC87" s="64" t="s">
        <v>457</v>
      </c>
    </row>
    <row r="88" spans="1:29" x14ac:dyDescent="0.25">
      <c r="A88" t="s">
        <v>342</v>
      </c>
      <c r="B88" s="64" t="s">
        <v>476</v>
      </c>
      <c r="C88" s="64" t="s">
        <v>27</v>
      </c>
      <c r="D88" s="64" t="s">
        <v>35</v>
      </c>
      <c r="G88" t="s">
        <v>365</v>
      </c>
      <c r="J88" t="s">
        <v>268</v>
      </c>
      <c r="L88" t="s">
        <v>874</v>
      </c>
      <c r="P88" s="65" t="s">
        <v>267</v>
      </c>
      <c r="R88" t="s">
        <v>296</v>
      </c>
      <c r="V88" t="s">
        <v>342</v>
      </c>
      <c r="W88" t="s">
        <v>343</v>
      </c>
      <c r="X88" s="64" t="s">
        <v>476</v>
      </c>
      <c r="AB88" t="s">
        <v>389</v>
      </c>
      <c r="AC88" s="64" t="s">
        <v>477</v>
      </c>
    </row>
    <row r="89" spans="1:29" x14ac:dyDescent="0.25">
      <c r="A89" t="s">
        <v>154</v>
      </c>
      <c r="B89" s="64" t="s">
        <v>457</v>
      </c>
      <c r="C89" s="64" t="s">
        <v>26</v>
      </c>
      <c r="D89" s="64" t="s">
        <v>35</v>
      </c>
      <c r="G89" t="s">
        <v>293</v>
      </c>
      <c r="J89" t="s">
        <v>370</v>
      </c>
      <c r="L89" t="s">
        <v>299</v>
      </c>
      <c r="P89" t="s">
        <v>369</v>
      </c>
      <c r="R89" t="s">
        <v>298</v>
      </c>
      <c r="V89" t="s">
        <v>154</v>
      </c>
      <c r="W89" t="s">
        <v>159</v>
      </c>
      <c r="X89" s="64" t="s">
        <v>457</v>
      </c>
      <c r="AB89" t="s">
        <v>213</v>
      </c>
      <c r="AC89" s="64" t="s">
        <v>477</v>
      </c>
    </row>
    <row r="90" spans="1:29" x14ac:dyDescent="0.25">
      <c r="A90" t="s">
        <v>389</v>
      </c>
      <c r="B90" s="64" t="s">
        <v>477</v>
      </c>
      <c r="C90" s="64" t="s">
        <v>32</v>
      </c>
      <c r="D90" s="64" t="s">
        <v>36</v>
      </c>
      <c r="G90" t="s">
        <v>267</v>
      </c>
      <c r="J90" t="s">
        <v>372</v>
      </c>
      <c r="P90" t="s">
        <v>371</v>
      </c>
      <c r="V90" t="s">
        <v>389</v>
      </c>
      <c r="W90" t="s">
        <v>390</v>
      </c>
      <c r="X90" s="64" t="s">
        <v>477</v>
      </c>
      <c r="AB90" t="s">
        <v>432</v>
      </c>
      <c r="AC90" s="64" t="s">
        <v>477</v>
      </c>
    </row>
    <row r="91" spans="1:29" x14ac:dyDescent="0.25">
      <c r="A91" t="s">
        <v>213</v>
      </c>
      <c r="B91" s="64" t="s">
        <v>477</v>
      </c>
      <c r="C91" s="64" t="s">
        <v>20</v>
      </c>
      <c r="D91" s="64" t="s">
        <v>35</v>
      </c>
      <c r="G91" t="s">
        <v>269</v>
      </c>
      <c r="J91" t="s">
        <v>869</v>
      </c>
      <c r="P91" t="s">
        <v>273</v>
      </c>
      <c r="V91" t="s">
        <v>213</v>
      </c>
      <c r="W91" t="s">
        <v>214</v>
      </c>
      <c r="X91" s="64" t="s">
        <v>477</v>
      </c>
      <c r="AB91" t="s">
        <v>344</v>
      </c>
      <c r="AC91" s="64" t="s">
        <v>477</v>
      </c>
    </row>
    <row r="92" spans="1:29" x14ac:dyDescent="0.25">
      <c r="A92" t="s">
        <v>432</v>
      </c>
      <c r="B92" s="64" t="s">
        <v>477</v>
      </c>
      <c r="C92" s="64" t="s">
        <v>20</v>
      </c>
      <c r="D92" s="64" t="s">
        <v>35</v>
      </c>
      <c r="G92" t="s">
        <v>274</v>
      </c>
      <c r="J92" t="s">
        <v>455</v>
      </c>
      <c r="P92" t="s">
        <v>454</v>
      </c>
      <c r="V92" t="s">
        <v>432</v>
      </c>
      <c r="W92" t="s">
        <v>843</v>
      </c>
      <c r="X92" s="64" t="s">
        <v>477</v>
      </c>
      <c r="AB92" t="s">
        <v>215</v>
      </c>
      <c r="AC92" s="64" t="s">
        <v>457</v>
      </c>
    </row>
    <row r="93" spans="1:29" x14ac:dyDescent="0.25">
      <c r="A93" t="s">
        <v>344</v>
      </c>
      <c r="B93" s="64" t="s">
        <v>477</v>
      </c>
      <c r="C93" s="64" t="s">
        <v>23</v>
      </c>
      <c r="D93" s="64" t="s">
        <v>35</v>
      </c>
      <c r="G93" t="s">
        <v>296</v>
      </c>
      <c r="J93" t="s">
        <v>408</v>
      </c>
      <c r="P93" t="s">
        <v>407</v>
      </c>
      <c r="V93" t="s">
        <v>344</v>
      </c>
      <c r="W93" t="s">
        <v>345</v>
      </c>
      <c r="X93" s="64" t="s">
        <v>477</v>
      </c>
      <c r="AB93" t="s">
        <v>391</v>
      </c>
      <c r="AC93" s="64" t="s">
        <v>476</v>
      </c>
    </row>
    <row r="94" spans="1:29" ht="13.8" thickBot="1" x14ac:dyDescent="0.3">
      <c r="A94" t="s">
        <v>215</v>
      </c>
      <c r="B94" s="64" t="s">
        <v>457</v>
      </c>
      <c r="C94" s="64" t="s">
        <v>20</v>
      </c>
      <c r="D94" s="64" t="s">
        <v>35</v>
      </c>
      <c r="F94" s="66"/>
      <c r="G94" s="66" t="s">
        <v>413</v>
      </c>
      <c r="J94" t="s">
        <v>410</v>
      </c>
      <c r="P94" t="s">
        <v>409</v>
      </c>
      <c r="V94" t="s">
        <v>215</v>
      </c>
      <c r="W94" t="s">
        <v>216</v>
      </c>
      <c r="X94" s="64" t="s">
        <v>457</v>
      </c>
      <c r="AB94" t="s">
        <v>156</v>
      </c>
      <c r="AC94" s="64" t="s">
        <v>457</v>
      </c>
    </row>
    <row r="95" spans="1:29" ht="13.8" thickTop="1" x14ac:dyDescent="0.25">
      <c r="A95" t="s">
        <v>391</v>
      </c>
      <c r="B95" s="64" t="s">
        <v>476</v>
      </c>
      <c r="C95" s="64" t="s">
        <v>23</v>
      </c>
      <c r="D95" s="64" t="s">
        <v>35</v>
      </c>
      <c r="F95" s="64" t="s">
        <v>477</v>
      </c>
      <c r="G95" t="s">
        <v>415</v>
      </c>
      <c r="J95" t="s">
        <v>295</v>
      </c>
      <c r="P95" t="s">
        <v>166</v>
      </c>
      <c r="V95" t="s">
        <v>391</v>
      </c>
      <c r="W95" t="s">
        <v>392</v>
      </c>
      <c r="X95" s="64" t="s">
        <v>476</v>
      </c>
      <c r="AB95" t="s">
        <v>433</v>
      </c>
      <c r="AC95" s="64" t="s">
        <v>477</v>
      </c>
    </row>
    <row r="96" spans="1:29" x14ac:dyDescent="0.25">
      <c r="A96" t="s">
        <v>156</v>
      </c>
      <c r="B96" s="64" t="s">
        <v>457</v>
      </c>
      <c r="C96" s="64" t="s">
        <v>20</v>
      </c>
      <c r="D96" s="64" t="s">
        <v>35</v>
      </c>
      <c r="G96" t="s">
        <v>302</v>
      </c>
      <c r="V96" t="s">
        <v>156</v>
      </c>
      <c r="W96" t="s">
        <v>160</v>
      </c>
      <c r="X96" s="64" t="s">
        <v>457</v>
      </c>
      <c r="AB96" t="s">
        <v>217</v>
      </c>
      <c r="AC96" s="64" t="s">
        <v>477</v>
      </c>
    </row>
    <row r="97" spans="1:29" x14ac:dyDescent="0.25">
      <c r="A97" t="s">
        <v>433</v>
      </c>
      <c r="B97" s="64" t="s">
        <v>477</v>
      </c>
      <c r="C97" s="64" t="s">
        <v>23</v>
      </c>
      <c r="D97" s="64" t="s">
        <v>35</v>
      </c>
      <c r="G97" t="s">
        <v>303</v>
      </c>
      <c r="V97" t="s">
        <v>433</v>
      </c>
      <c r="W97" t="s">
        <v>434</v>
      </c>
      <c r="X97" s="64" t="s">
        <v>477</v>
      </c>
      <c r="AB97" t="s">
        <v>219</v>
      </c>
      <c r="AC97" s="64" t="s">
        <v>476</v>
      </c>
    </row>
    <row r="98" spans="1:29" x14ac:dyDescent="0.25">
      <c r="A98" t="s">
        <v>217</v>
      </c>
      <c r="B98" s="64" t="s">
        <v>477</v>
      </c>
      <c r="C98" s="64" t="s">
        <v>22</v>
      </c>
      <c r="D98" s="64" t="s">
        <v>36</v>
      </c>
      <c r="G98" t="s">
        <v>277</v>
      </c>
      <c r="V98" t="s">
        <v>217</v>
      </c>
      <c r="W98" t="s">
        <v>218</v>
      </c>
      <c r="X98" s="64" t="s">
        <v>477</v>
      </c>
      <c r="AB98" t="s">
        <v>346</v>
      </c>
      <c r="AC98" s="64" t="s">
        <v>477</v>
      </c>
    </row>
    <row r="99" spans="1:29" x14ac:dyDescent="0.25">
      <c r="A99" t="s">
        <v>219</v>
      </c>
      <c r="B99" s="64" t="s">
        <v>476</v>
      </c>
      <c r="C99" s="64" t="s">
        <v>20</v>
      </c>
      <c r="D99" s="64" t="s">
        <v>35</v>
      </c>
      <c r="G99" t="s">
        <v>305</v>
      </c>
      <c r="V99" t="s">
        <v>219</v>
      </c>
      <c r="W99" t="s">
        <v>220</v>
      </c>
      <c r="X99" s="64" t="s">
        <v>476</v>
      </c>
      <c r="AB99" t="s">
        <v>161</v>
      </c>
      <c r="AC99" s="64" t="s">
        <v>477</v>
      </c>
    </row>
    <row r="100" spans="1:29" x14ac:dyDescent="0.25">
      <c r="A100" t="s">
        <v>346</v>
      </c>
      <c r="B100" s="64" t="s">
        <v>477</v>
      </c>
      <c r="C100" s="64" t="s">
        <v>23</v>
      </c>
      <c r="D100" s="64" t="s">
        <v>35</v>
      </c>
      <c r="G100" t="s">
        <v>145</v>
      </c>
      <c r="V100" t="s">
        <v>346</v>
      </c>
      <c r="W100" t="s">
        <v>844</v>
      </c>
      <c r="X100" s="64" t="s">
        <v>477</v>
      </c>
      <c r="AB100" t="s">
        <v>347</v>
      </c>
      <c r="AC100" s="64" t="s">
        <v>476</v>
      </c>
    </row>
    <row r="101" spans="1:29" x14ac:dyDescent="0.25">
      <c r="A101" t="s">
        <v>161</v>
      </c>
      <c r="B101" s="64" t="s">
        <v>477</v>
      </c>
      <c r="C101" s="64" t="s">
        <v>23</v>
      </c>
      <c r="D101" s="64" t="s">
        <v>35</v>
      </c>
      <c r="G101" t="s">
        <v>307</v>
      </c>
      <c r="V101" t="s">
        <v>161</v>
      </c>
      <c r="W101" t="s">
        <v>162</v>
      </c>
      <c r="X101" s="64" t="s">
        <v>477</v>
      </c>
      <c r="AB101" t="s">
        <v>283</v>
      </c>
      <c r="AC101" s="64" t="s">
        <v>456</v>
      </c>
    </row>
    <row r="102" spans="1:29" x14ac:dyDescent="0.25">
      <c r="A102" t="s">
        <v>347</v>
      </c>
      <c r="B102" s="64" t="s">
        <v>476</v>
      </c>
      <c r="C102" s="64" t="s">
        <v>20</v>
      </c>
      <c r="D102" s="64" t="s">
        <v>35</v>
      </c>
      <c r="G102" t="s">
        <v>308</v>
      </c>
      <c r="V102" t="s">
        <v>347</v>
      </c>
      <c r="W102" t="s">
        <v>348</v>
      </c>
      <c r="X102" s="64" t="s">
        <v>476</v>
      </c>
      <c r="AB102" t="s">
        <v>435</v>
      </c>
      <c r="AC102" s="64" t="s">
        <v>477</v>
      </c>
    </row>
    <row r="103" spans="1:29" x14ac:dyDescent="0.25">
      <c r="A103" t="s">
        <v>283</v>
      </c>
      <c r="B103" s="64" t="s">
        <v>456</v>
      </c>
      <c r="C103" s="64" t="s">
        <v>20</v>
      </c>
      <c r="D103" s="64" t="s">
        <v>35</v>
      </c>
      <c r="G103" t="s">
        <v>417</v>
      </c>
      <c r="V103" t="s">
        <v>283</v>
      </c>
      <c r="W103" t="s">
        <v>284</v>
      </c>
      <c r="X103" s="64" t="s">
        <v>456</v>
      </c>
      <c r="AB103" t="s">
        <v>349</v>
      </c>
      <c r="AC103" s="64" t="s">
        <v>456</v>
      </c>
    </row>
    <row r="104" spans="1:29" x14ac:dyDescent="0.25">
      <c r="A104" t="s">
        <v>435</v>
      </c>
      <c r="B104" s="64" t="s">
        <v>477</v>
      </c>
      <c r="C104" s="64" t="s">
        <v>27</v>
      </c>
      <c r="D104" s="64" t="s">
        <v>35</v>
      </c>
      <c r="G104" t="s">
        <v>181</v>
      </c>
      <c r="V104" t="s">
        <v>435</v>
      </c>
      <c r="W104" t="s">
        <v>845</v>
      </c>
      <c r="X104" s="64" t="s">
        <v>477</v>
      </c>
      <c r="AB104" t="s">
        <v>393</v>
      </c>
      <c r="AC104" s="64" t="s">
        <v>457</v>
      </c>
    </row>
    <row r="105" spans="1:29" x14ac:dyDescent="0.25">
      <c r="A105" t="s">
        <v>349</v>
      </c>
      <c r="B105" s="64" t="s">
        <v>456</v>
      </c>
      <c r="C105" s="64" t="s">
        <v>24</v>
      </c>
      <c r="D105" s="64" t="s">
        <v>35</v>
      </c>
      <c r="G105" t="s">
        <v>380</v>
      </c>
      <c r="V105" t="s">
        <v>349</v>
      </c>
      <c r="W105" t="s">
        <v>350</v>
      </c>
      <c r="X105" s="64" t="s">
        <v>456</v>
      </c>
      <c r="AB105" t="s">
        <v>163</v>
      </c>
      <c r="AC105" s="64" t="s">
        <v>477</v>
      </c>
    </row>
    <row r="106" spans="1:29" x14ac:dyDescent="0.25">
      <c r="A106" t="s">
        <v>393</v>
      </c>
      <c r="B106" s="64" t="s">
        <v>457</v>
      </c>
      <c r="C106" s="64" t="s">
        <v>20</v>
      </c>
      <c r="D106" s="64" t="s">
        <v>35</v>
      </c>
      <c r="G106" t="s">
        <v>182</v>
      </c>
      <c r="V106" t="s">
        <v>393</v>
      </c>
      <c r="W106" t="s">
        <v>394</v>
      </c>
      <c r="X106" s="64" t="s">
        <v>457</v>
      </c>
      <c r="AB106" t="s">
        <v>351</v>
      </c>
      <c r="AC106" s="64" t="s">
        <v>477</v>
      </c>
    </row>
    <row r="107" spans="1:29" x14ac:dyDescent="0.25">
      <c r="A107" t="s">
        <v>163</v>
      </c>
      <c r="B107" s="64" t="s">
        <v>477</v>
      </c>
      <c r="C107" s="64" t="s">
        <v>27</v>
      </c>
      <c r="D107" s="64" t="s">
        <v>35</v>
      </c>
      <c r="G107" t="s">
        <v>382</v>
      </c>
      <c r="V107" t="s">
        <v>163</v>
      </c>
      <c r="W107" t="s">
        <v>846</v>
      </c>
      <c r="X107" s="64" t="s">
        <v>477</v>
      </c>
      <c r="AB107" t="s">
        <v>221</v>
      </c>
      <c r="AC107" s="64" t="s">
        <v>476</v>
      </c>
    </row>
    <row r="108" spans="1:29" x14ac:dyDescent="0.25">
      <c r="A108" t="s">
        <v>351</v>
      </c>
      <c r="B108" s="64" t="s">
        <v>477</v>
      </c>
      <c r="C108" s="64" t="s">
        <v>32</v>
      </c>
      <c r="D108" s="64" t="s">
        <v>36</v>
      </c>
      <c r="G108" t="s">
        <v>183</v>
      </c>
      <c r="V108" t="s">
        <v>351</v>
      </c>
      <c r="W108" t="s">
        <v>352</v>
      </c>
      <c r="X108" s="64" t="s">
        <v>477</v>
      </c>
      <c r="AB108" t="s">
        <v>353</v>
      </c>
      <c r="AC108" s="64" t="s">
        <v>477</v>
      </c>
    </row>
    <row r="109" spans="1:29" x14ac:dyDescent="0.25">
      <c r="A109" t="s">
        <v>221</v>
      </c>
      <c r="B109" s="64" t="s">
        <v>476</v>
      </c>
      <c r="C109" s="64" t="s">
        <v>20</v>
      </c>
      <c r="D109" s="64" t="s">
        <v>35</v>
      </c>
      <c r="G109" t="s">
        <v>185</v>
      </c>
      <c r="V109" t="s">
        <v>221</v>
      </c>
      <c r="W109" t="s">
        <v>222</v>
      </c>
      <c r="X109" s="64" t="s">
        <v>476</v>
      </c>
      <c r="AB109" t="s">
        <v>164</v>
      </c>
      <c r="AC109" s="64" t="s">
        <v>477</v>
      </c>
    </row>
    <row r="110" spans="1:29" x14ac:dyDescent="0.25">
      <c r="A110" t="s">
        <v>353</v>
      </c>
      <c r="B110" s="64" t="s">
        <v>477</v>
      </c>
      <c r="C110" s="64" t="s">
        <v>23</v>
      </c>
      <c r="D110" s="64" t="s">
        <v>35</v>
      </c>
      <c r="G110" t="s">
        <v>312</v>
      </c>
      <c r="V110" t="s">
        <v>353</v>
      </c>
      <c r="W110" t="s">
        <v>354</v>
      </c>
      <c r="X110" s="64" t="s">
        <v>477</v>
      </c>
      <c r="AB110" t="s">
        <v>355</v>
      </c>
      <c r="AC110" s="64" t="s">
        <v>477</v>
      </c>
    </row>
    <row r="111" spans="1:29" x14ac:dyDescent="0.25">
      <c r="A111" t="s">
        <v>164</v>
      </c>
      <c r="B111" s="64" t="s">
        <v>477</v>
      </c>
      <c r="C111" s="64" t="s">
        <v>29</v>
      </c>
      <c r="D111" s="64" t="s">
        <v>35</v>
      </c>
      <c r="G111" t="s">
        <v>147</v>
      </c>
      <c r="V111" t="s">
        <v>164</v>
      </c>
      <c r="W111" t="s">
        <v>847</v>
      </c>
      <c r="X111" s="64" t="s">
        <v>477</v>
      </c>
      <c r="AB111" t="s">
        <v>357</v>
      </c>
      <c r="AC111" s="64" t="s">
        <v>456</v>
      </c>
    </row>
    <row r="112" spans="1:29" x14ac:dyDescent="0.25">
      <c r="A112" t="s">
        <v>355</v>
      </c>
      <c r="B112" s="64" t="s">
        <v>477</v>
      </c>
      <c r="C112" s="64" t="s">
        <v>23</v>
      </c>
      <c r="D112" s="64" t="s">
        <v>35</v>
      </c>
      <c r="G112" t="s">
        <v>314</v>
      </c>
      <c r="V112" t="s">
        <v>355</v>
      </c>
      <c r="W112" t="s">
        <v>356</v>
      </c>
      <c r="X112" s="64" t="s">
        <v>477</v>
      </c>
      <c r="AB112" t="s">
        <v>223</v>
      </c>
      <c r="AC112" s="64" t="s">
        <v>476</v>
      </c>
    </row>
    <row r="113" spans="1:29" x14ac:dyDescent="0.25">
      <c r="A113" t="s">
        <v>357</v>
      </c>
      <c r="B113" s="64" t="s">
        <v>456</v>
      </c>
      <c r="C113" s="64" t="s">
        <v>23</v>
      </c>
      <c r="D113" s="64" t="s">
        <v>35</v>
      </c>
      <c r="G113" t="s">
        <v>418</v>
      </c>
      <c r="V113" t="s">
        <v>357</v>
      </c>
      <c r="W113" t="s">
        <v>848</v>
      </c>
      <c r="X113" s="64" t="s">
        <v>456</v>
      </c>
      <c r="AB113" t="s">
        <v>285</v>
      </c>
      <c r="AC113" s="64" t="s">
        <v>476</v>
      </c>
    </row>
    <row r="114" spans="1:29" x14ac:dyDescent="0.25">
      <c r="A114" t="s">
        <v>223</v>
      </c>
      <c r="B114" s="64" t="s">
        <v>476</v>
      </c>
      <c r="C114" s="64" t="s">
        <v>23</v>
      </c>
      <c r="D114" s="64" t="s">
        <v>35</v>
      </c>
      <c r="G114" t="s">
        <v>149</v>
      </c>
      <c r="V114" t="s">
        <v>223</v>
      </c>
      <c r="W114" t="s">
        <v>849</v>
      </c>
      <c r="X114" s="64" t="s">
        <v>476</v>
      </c>
      <c r="AB114" t="s">
        <v>436</v>
      </c>
      <c r="AC114" s="64" t="s">
        <v>457</v>
      </c>
    </row>
    <row r="115" spans="1:29" x14ac:dyDescent="0.25">
      <c r="A115" t="s">
        <v>285</v>
      </c>
      <c r="B115" s="64" t="s">
        <v>476</v>
      </c>
      <c r="C115" s="64" t="s">
        <v>20</v>
      </c>
      <c r="D115" s="64" t="s">
        <v>35</v>
      </c>
      <c r="G115" t="s">
        <v>187</v>
      </c>
      <c r="V115" t="s">
        <v>285</v>
      </c>
      <c r="W115" t="s">
        <v>850</v>
      </c>
      <c r="X115" s="64" t="s">
        <v>476</v>
      </c>
      <c r="AB115" t="s">
        <v>224</v>
      </c>
      <c r="AC115" s="64" t="s">
        <v>457</v>
      </c>
    </row>
    <row r="116" spans="1:29" x14ac:dyDescent="0.25">
      <c r="A116" t="s">
        <v>436</v>
      </c>
      <c r="B116" s="64" t="s">
        <v>457</v>
      </c>
      <c r="C116" s="64" t="s">
        <v>20</v>
      </c>
      <c r="D116" s="64" t="s">
        <v>35</v>
      </c>
      <c r="G116" t="s">
        <v>317</v>
      </c>
      <c r="V116" t="s">
        <v>436</v>
      </c>
      <c r="W116" t="s">
        <v>851</v>
      </c>
      <c r="X116" s="64" t="s">
        <v>456</v>
      </c>
      <c r="AB116" t="s">
        <v>226</v>
      </c>
      <c r="AC116" s="64" t="s">
        <v>457</v>
      </c>
    </row>
    <row r="117" spans="1:29" x14ac:dyDescent="0.25">
      <c r="A117" t="s">
        <v>224</v>
      </c>
      <c r="B117" s="64" t="s">
        <v>457</v>
      </c>
      <c r="C117" s="64" t="s">
        <v>20</v>
      </c>
      <c r="D117" s="64" t="s">
        <v>35</v>
      </c>
      <c r="G117" t="s">
        <v>190</v>
      </c>
      <c r="V117" t="s">
        <v>224</v>
      </c>
      <c r="W117" t="s">
        <v>225</v>
      </c>
      <c r="X117" s="64" t="s">
        <v>457</v>
      </c>
      <c r="AB117" t="s">
        <v>358</v>
      </c>
      <c r="AC117" s="64" t="s">
        <v>476</v>
      </c>
    </row>
    <row r="118" spans="1:29" x14ac:dyDescent="0.25">
      <c r="A118" t="s">
        <v>226</v>
      </c>
      <c r="B118" s="64" t="s">
        <v>457</v>
      </c>
      <c r="C118" s="64" t="s">
        <v>20</v>
      </c>
      <c r="D118" s="64" t="s">
        <v>35</v>
      </c>
      <c r="G118" t="s">
        <v>320</v>
      </c>
      <c r="V118" t="s">
        <v>226</v>
      </c>
      <c r="W118" t="s">
        <v>227</v>
      </c>
      <c r="X118" s="64" t="s">
        <v>457</v>
      </c>
      <c r="AB118" t="s">
        <v>360</v>
      </c>
      <c r="AC118" s="64" t="s">
        <v>477</v>
      </c>
    </row>
    <row r="119" spans="1:29" x14ac:dyDescent="0.25">
      <c r="A119" t="s">
        <v>358</v>
      </c>
      <c r="B119" s="64" t="s">
        <v>476</v>
      </c>
      <c r="C119" s="64" t="s">
        <v>23</v>
      </c>
      <c r="D119" s="64" t="s">
        <v>35</v>
      </c>
      <c r="G119" t="s">
        <v>323</v>
      </c>
      <c r="V119" t="s">
        <v>358</v>
      </c>
      <c r="W119" t="s">
        <v>359</v>
      </c>
      <c r="X119" s="64" t="s">
        <v>476</v>
      </c>
      <c r="AB119" t="s">
        <v>437</v>
      </c>
      <c r="AC119" s="64" t="s">
        <v>477</v>
      </c>
    </row>
    <row r="120" spans="1:29" x14ac:dyDescent="0.25">
      <c r="A120" t="s">
        <v>360</v>
      </c>
      <c r="B120" s="64" t="s">
        <v>477</v>
      </c>
      <c r="C120" s="64" t="s">
        <v>28</v>
      </c>
      <c r="D120" s="64" t="s">
        <v>458</v>
      </c>
      <c r="G120" t="s">
        <v>325</v>
      </c>
      <c r="V120" t="s">
        <v>360</v>
      </c>
      <c r="W120" t="s">
        <v>361</v>
      </c>
      <c r="X120" s="64" t="s">
        <v>477</v>
      </c>
      <c r="AB120" t="s">
        <v>438</v>
      </c>
      <c r="AC120" s="64" t="s">
        <v>476</v>
      </c>
    </row>
    <row r="121" spans="1:29" x14ac:dyDescent="0.25">
      <c r="A121" t="s">
        <v>437</v>
      </c>
      <c r="B121" s="64" t="s">
        <v>477</v>
      </c>
      <c r="C121" s="64" t="s">
        <v>23</v>
      </c>
      <c r="D121" s="64" t="s">
        <v>35</v>
      </c>
      <c r="G121" t="s">
        <v>420</v>
      </c>
      <c r="V121" t="s">
        <v>437</v>
      </c>
      <c r="W121" t="s">
        <v>852</v>
      </c>
      <c r="X121" s="64" t="s">
        <v>477</v>
      </c>
      <c r="AB121" t="s">
        <v>228</v>
      </c>
      <c r="AC121" s="64" t="s">
        <v>477</v>
      </c>
    </row>
    <row r="122" spans="1:29" x14ac:dyDescent="0.25">
      <c r="A122" t="s">
        <v>438</v>
      </c>
      <c r="B122" s="64" t="s">
        <v>476</v>
      </c>
      <c r="C122" s="64" t="s">
        <v>20</v>
      </c>
      <c r="D122" s="64" t="s">
        <v>35</v>
      </c>
      <c r="G122" t="s">
        <v>326</v>
      </c>
      <c r="V122" t="s">
        <v>438</v>
      </c>
      <c r="W122" t="s">
        <v>439</v>
      </c>
      <c r="X122" s="64" t="s">
        <v>476</v>
      </c>
      <c r="AB122" t="s">
        <v>230</v>
      </c>
      <c r="AC122" s="64" t="s">
        <v>477</v>
      </c>
    </row>
    <row r="123" spans="1:29" x14ac:dyDescent="0.25">
      <c r="A123" t="s">
        <v>228</v>
      </c>
      <c r="B123" s="64" t="s">
        <v>477</v>
      </c>
      <c r="C123" s="64" t="s">
        <v>22</v>
      </c>
      <c r="D123" s="64" t="s">
        <v>36</v>
      </c>
      <c r="G123" t="s">
        <v>327</v>
      </c>
      <c r="V123" t="s">
        <v>228</v>
      </c>
      <c r="W123" t="s">
        <v>229</v>
      </c>
      <c r="X123" s="64" t="s">
        <v>477</v>
      </c>
      <c r="AB123" t="s">
        <v>440</v>
      </c>
      <c r="AC123" s="64" t="s">
        <v>477</v>
      </c>
    </row>
    <row r="124" spans="1:29" x14ac:dyDescent="0.25">
      <c r="A124" t="s">
        <v>230</v>
      </c>
      <c r="B124" s="64" t="s">
        <v>477</v>
      </c>
      <c r="C124" s="64" t="s">
        <v>20</v>
      </c>
      <c r="D124" s="64" t="s">
        <v>35</v>
      </c>
      <c r="G124" t="s">
        <v>422</v>
      </c>
      <c r="V124" t="s">
        <v>230</v>
      </c>
      <c r="W124" t="s">
        <v>853</v>
      </c>
      <c r="X124" s="64" t="s">
        <v>477</v>
      </c>
      <c r="AB124" t="s">
        <v>442</v>
      </c>
      <c r="AC124" s="64" t="s">
        <v>456</v>
      </c>
    </row>
    <row r="125" spans="1:29" x14ac:dyDescent="0.25">
      <c r="A125" t="s">
        <v>440</v>
      </c>
      <c r="B125" s="64" t="s">
        <v>477</v>
      </c>
      <c r="C125" s="64" t="s">
        <v>22</v>
      </c>
      <c r="D125" s="64" t="s">
        <v>36</v>
      </c>
      <c r="G125" t="s">
        <v>423</v>
      </c>
      <c r="V125" t="s">
        <v>440</v>
      </c>
      <c r="W125" t="s">
        <v>441</v>
      </c>
      <c r="X125" s="64" t="s">
        <v>477</v>
      </c>
      <c r="AB125" t="s">
        <v>443</v>
      </c>
      <c r="AC125" s="64" t="s">
        <v>476</v>
      </c>
    </row>
    <row r="126" spans="1:29" x14ac:dyDescent="0.25">
      <c r="A126" t="s">
        <v>442</v>
      </c>
      <c r="B126" s="64" t="s">
        <v>456</v>
      </c>
      <c r="C126" s="64" t="s">
        <v>20</v>
      </c>
      <c r="D126" s="64" t="s">
        <v>35</v>
      </c>
      <c r="G126" t="s">
        <v>331</v>
      </c>
      <c r="V126" t="s">
        <v>442</v>
      </c>
      <c r="W126" t="s">
        <v>854</v>
      </c>
      <c r="X126" s="64" t="s">
        <v>456</v>
      </c>
      <c r="AB126" t="s">
        <v>231</v>
      </c>
      <c r="AC126" s="64" t="s">
        <v>477</v>
      </c>
    </row>
    <row r="127" spans="1:29" x14ac:dyDescent="0.25">
      <c r="A127" t="s">
        <v>443</v>
      </c>
      <c r="B127" s="64" t="s">
        <v>476</v>
      </c>
      <c r="C127" s="64" t="s">
        <v>27</v>
      </c>
      <c r="D127" s="64" t="s">
        <v>35</v>
      </c>
      <c r="G127" t="s">
        <v>195</v>
      </c>
      <c r="V127" t="s">
        <v>443</v>
      </c>
      <c r="W127" t="s">
        <v>444</v>
      </c>
      <c r="X127" s="64" t="s">
        <v>476</v>
      </c>
      <c r="AB127" t="s">
        <v>232</v>
      </c>
      <c r="AC127" s="64" t="s">
        <v>476</v>
      </c>
    </row>
    <row r="128" spans="1:29" x14ac:dyDescent="0.25">
      <c r="A128" t="s">
        <v>231</v>
      </c>
      <c r="B128" s="64" t="s">
        <v>477</v>
      </c>
      <c r="C128" s="64" t="s">
        <v>20</v>
      </c>
      <c r="D128" s="64" t="s">
        <v>35</v>
      </c>
      <c r="G128" t="s">
        <v>197</v>
      </c>
      <c r="V128" t="s">
        <v>231</v>
      </c>
      <c r="W128" t="s">
        <v>855</v>
      </c>
      <c r="X128" s="64" t="s">
        <v>477</v>
      </c>
      <c r="AB128" t="s">
        <v>286</v>
      </c>
      <c r="AC128" s="64" t="s">
        <v>456</v>
      </c>
    </row>
    <row r="129" spans="1:29" x14ac:dyDescent="0.25">
      <c r="A129" t="s">
        <v>232</v>
      </c>
      <c r="B129" s="64" t="s">
        <v>476</v>
      </c>
      <c r="C129" s="64" t="s">
        <v>20</v>
      </c>
      <c r="D129" s="64" t="s">
        <v>35</v>
      </c>
      <c r="G129" t="s">
        <v>200</v>
      </c>
      <c r="V129" t="s">
        <v>232</v>
      </c>
      <c r="W129" t="s">
        <v>856</v>
      </c>
      <c r="X129" s="64" t="s">
        <v>476</v>
      </c>
      <c r="AB129" t="s">
        <v>395</v>
      </c>
      <c r="AC129" s="64" t="s">
        <v>477</v>
      </c>
    </row>
    <row r="130" spans="1:29" x14ac:dyDescent="0.25">
      <c r="A130" t="s">
        <v>286</v>
      </c>
      <c r="B130" s="64" t="s">
        <v>456</v>
      </c>
      <c r="C130" s="64" t="s">
        <v>29</v>
      </c>
      <c r="D130" s="64" t="s">
        <v>35</v>
      </c>
      <c r="G130" t="s">
        <v>204</v>
      </c>
      <c r="V130" t="s">
        <v>286</v>
      </c>
      <c r="W130" t="s">
        <v>287</v>
      </c>
      <c r="X130" s="64" t="s">
        <v>456</v>
      </c>
      <c r="AB130" t="s">
        <v>445</v>
      </c>
      <c r="AC130" s="64" t="s">
        <v>477</v>
      </c>
    </row>
    <row r="131" spans="1:29" x14ac:dyDescent="0.25">
      <c r="A131" t="s">
        <v>395</v>
      </c>
      <c r="B131" s="64" t="s">
        <v>477</v>
      </c>
      <c r="C131" s="64" t="s">
        <v>22</v>
      </c>
      <c r="D131" s="64" t="s">
        <v>36</v>
      </c>
      <c r="G131" t="s">
        <v>337</v>
      </c>
      <c r="V131" t="s">
        <v>395</v>
      </c>
      <c r="W131" t="s">
        <v>396</v>
      </c>
      <c r="X131" s="64" t="s">
        <v>477</v>
      </c>
      <c r="AB131" t="s">
        <v>233</v>
      </c>
      <c r="AC131" s="64" t="s">
        <v>476</v>
      </c>
    </row>
    <row r="132" spans="1:29" x14ac:dyDescent="0.25">
      <c r="A132" t="s">
        <v>445</v>
      </c>
      <c r="B132" s="64" t="s">
        <v>477</v>
      </c>
      <c r="C132" s="64" t="s">
        <v>20</v>
      </c>
      <c r="D132" s="64" t="s">
        <v>35</v>
      </c>
      <c r="G132" t="s">
        <v>428</v>
      </c>
      <c r="V132" t="s">
        <v>445</v>
      </c>
      <c r="W132" t="s">
        <v>857</v>
      </c>
      <c r="X132" s="64" t="s">
        <v>477</v>
      </c>
      <c r="AB132" t="s">
        <v>397</v>
      </c>
      <c r="AC132" s="64" t="s">
        <v>456</v>
      </c>
    </row>
    <row r="133" spans="1:29" x14ac:dyDescent="0.25">
      <c r="A133" t="s">
        <v>233</v>
      </c>
      <c r="B133" s="64" t="s">
        <v>476</v>
      </c>
      <c r="C133" s="64" t="s">
        <v>23</v>
      </c>
      <c r="D133" s="64" t="s">
        <v>35</v>
      </c>
      <c r="G133" t="s">
        <v>338</v>
      </c>
      <c r="V133" t="s">
        <v>233</v>
      </c>
      <c r="W133" t="s">
        <v>234</v>
      </c>
      <c r="X133" s="64" t="s">
        <v>476</v>
      </c>
      <c r="AB133" t="s">
        <v>235</v>
      </c>
      <c r="AC133" s="64" t="s">
        <v>476</v>
      </c>
    </row>
    <row r="134" spans="1:29" x14ac:dyDescent="0.25">
      <c r="A134" t="s">
        <v>397</v>
      </c>
      <c r="B134" s="64" t="s">
        <v>456</v>
      </c>
      <c r="C134" s="64" t="s">
        <v>30</v>
      </c>
      <c r="D134" s="64" t="s">
        <v>35</v>
      </c>
      <c r="G134" t="s">
        <v>206</v>
      </c>
      <c r="V134" t="s">
        <v>397</v>
      </c>
      <c r="W134" t="s">
        <v>398</v>
      </c>
      <c r="X134" s="64" t="s">
        <v>456</v>
      </c>
      <c r="AB134" t="s">
        <v>288</v>
      </c>
      <c r="AC134" s="64" t="s">
        <v>477</v>
      </c>
    </row>
    <row r="135" spans="1:29" x14ac:dyDescent="0.25">
      <c r="A135" t="s">
        <v>235</v>
      </c>
      <c r="B135" s="64" t="s">
        <v>476</v>
      </c>
      <c r="C135" s="64" t="s">
        <v>26</v>
      </c>
      <c r="D135" s="64" t="s">
        <v>35</v>
      </c>
      <c r="G135" t="s">
        <v>208</v>
      </c>
      <c r="H135" s="24"/>
      <c r="V135" t="s">
        <v>235</v>
      </c>
      <c r="W135" t="s">
        <v>236</v>
      </c>
      <c r="X135" s="64" t="s">
        <v>476</v>
      </c>
      <c r="AB135" t="s">
        <v>289</v>
      </c>
      <c r="AC135" s="64" t="s">
        <v>476</v>
      </c>
    </row>
    <row r="136" spans="1:29" x14ac:dyDescent="0.25">
      <c r="A136" t="s">
        <v>288</v>
      </c>
      <c r="B136" s="64" t="s">
        <v>477</v>
      </c>
      <c r="C136" s="64" t="s">
        <v>23</v>
      </c>
      <c r="D136" s="64" t="s">
        <v>35</v>
      </c>
      <c r="G136" t="s">
        <v>430</v>
      </c>
      <c r="V136" t="s">
        <v>288</v>
      </c>
      <c r="W136" t="s">
        <v>858</v>
      </c>
      <c r="X136" s="64" t="s">
        <v>477</v>
      </c>
      <c r="AB136" t="s">
        <v>237</v>
      </c>
      <c r="AC136" s="64" t="s">
        <v>477</v>
      </c>
    </row>
    <row r="137" spans="1:29" x14ac:dyDescent="0.25">
      <c r="A137" t="s">
        <v>289</v>
      </c>
      <c r="B137" s="64" t="s">
        <v>476</v>
      </c>
      <c r="C137" s="64" t="s">
        <v>23</v>
      </c>
      <c r="D137" s="64" t="s">
        <v>35</v>
      </c>
      <c r="G137" t="s">
        <v>340</v>
      </c>
      <c r="V137" t="s">
        <v>289</v>
      </c>
      <c r="W137" t="s">
        <v>290</v>
      </c>
      <c r="X137" s="64" t="s">
        <v>476</v>
      </c>
      <c r="AB137" t="s">
        <v>239</v>
      </c>
      <c r="AC137" s="64" t="s">
        <v>477</v>
      </c>
    </row>
    <row r="138" spans="1:29" x14ac:dyDescent="0.25">
      <c r="A138" t="s">
        <v>237</v>
      </c>
      <c r="B138" s="64" t="s">
        <v>477</v>
      </c>
      <c r="C138" s="64" t="s">
        <v>25</v>
      </c>
      <c r="D138" s="64" t="s">
        <v>36</v>
      </c>
      <c r="G138" t="s">
        <v>211</v>
      </c>
      <c r="V138" t="s">
        <v>237</v>
      </c>
      <c r="W138" t="s">
        <v>238</v>
      </c>
      <c r="X138" s="64" t="s">
        <v>477</v>
      </c>
      <c r="AB138" t="s">
        <v>446</v>
      </c>
      <c r="AC138" s="64" t="s">
        <v>477</v>
      </c>
    </row>
    <row r="139" spans="1:29" x14ac:dyDescent="0.25">
      <c r="A139" t="s">
        <v>239</v>
      </c>
      <c r="B139" s="64" t="s">
        <v>477</v>
      </c>
      <c r="C139" s="64" t="s">
        <v>22</v>
      </c>
      <c r="D139" s="64" t="s">
        <v>36</v>
      </c>
      <c r="G139" t="s">
        <v>389</v>
      </c>
      <c r="V139" t="s">
        <v>239</v>
      </c>
      <c r="W139" t="s">
        <v>240</v>
      </c>
      <c r="X139" s="64" t="s">
        <v>477</v>
      </c>
      <c r="AB139" t="s">
        <v>165</v>
      </c>
      <c r="AC139" s="64" t="s">
        <v>477</v>
      </c>
    </row>
    <row r="140" spans="1:29" x14ac:dyDescent="0.25">
      <c r="A140" t="s">
        <v>446</v>
      </c>
      <c r="B140" s="64" t="s">
        <v>477</v>
      </c>
      <c r="C140" s="64" t="s">
        <v>20</v>
      </c>
      <c r="D140" s="64" t="s">
        <v>35</v>
      </c>
      <c r="G140" t="s">
        <v>213</v>
      </c>
      <c r="V140" t="s">
        <v>446</v>
      </c>
      <c r="W140" t="s">
        <v>859</v>
      </c>
      <c r="X140" s="64" t="s">
        <v>477</v>
      </c>
      <c r="AB140" t="s">
        <v>241</v>
      </c>
      <c r="AC140" s="64" t="s">
        <v>477</v>
      </c>
    </row>
    <row r="141" spans="1:29" x14ac:dyDescent="0.25">
      <c r="A141" t="s">
        <v>165</v>
      </c>
      <c r="B141" s="64" t="s">
        <v>477</v>
      </c>
      <c r="C141" s="64" t="s">
        <v>23</v>
      </c>
      <c r="D141" s="64" t="s">
        <v>35</v>
      </c>
      <c r="G141" t="s">
        <v>432</v>
      </c>
      <c r="V141" t="s">
        <v>165</v>
      </c>
      <c r="W141" t="s">
        <v>860</v>
      </c>
      <c r="X141" s="64" t="s">
        <v>477</v>
      </c>
      <c r="AB141" t="s">
        <v>242</v>
      </c>
      <c r="AC141" s="64" t="s">
        <v>476</v>
      </c>
    </row>
    <row r="142" spans="1:29" x14ac:dyDescent="0.25">
      <c r="A142" t="s">
        <v>241</v>
      </c>
      <c r="B142" s="64" t="s">
        <v>477</v>
      </c>
      <c r="C142" s="64" t="s">
        <v>20</v>
      </c>
      <c r="D142" s="64" t="s">
        <v>35</v>
      </c>
      <c r="G142" t="s">
        <v>344</v>
      </c>
      <c r="V142" t="s">
        <v>241</v>
      </c>
      <c r="W142" t="s">
        <v>861</v>
      </c>
      <c r="X142" s="64" t="s">
        <v>477</v>
      </c>
      <c r="AB142" t="s">
        <v>291</v>
      </c>
      <c r="AC142" s="64" t="s">
        <v>477</v>
      </c>
    </row>
    <row r="143" spans="1:29" x14ac:dyDescent="0.25">
      <c r="A143" t="s">
        <v>242</v>
      </c>
      <c r="B143" s="64" t="s">
        <v>476</v>
      </c>
      <c r="C143" s="64" t="s">
        <v>20</v>
      </c>
      <c r="D143" s="64" t="s">
        <v>35</v>
      </c>
      <c r="G143" t="s">
        <v>433</v>
      </c>
      <c r="V143" t="s">
        <v>242</v>
      </c>
      <c r="W143" t="s">
        <v>243</v>
      </c>
      <c r="X143" s="64" t="s">
        <v>476</v>
      </c>
      <c r="AB143" t="s">
        <v>244</v>
      </c>
      <c r="AC143" s="64" t="s">
        <v>457</v>
      </c>
    </row>
    <row r="144" spans="1:29" x14ac:dyDescent="0.25">
      <c r="A144" t="s">
        <v>291</v>
      </c>
      <c r="B144" s="64" t="s">
        <v>477</v>
      </c>
      <c r="C144" s="64" t="s">
        <v>23</v>
      </c>
      <c r="D144" s="64" t="s">
        <v>35</v>
      </c>
      <c r="G144" t="s">
        <v>217</v>
      </c>
      <c r="V144" t="s">
        <v>291</v>
      </c>
      <c r="W144" t="s">
        <v>292</v>
      </c>
      <c r="X144" s="64" t="s">
        <v>477</v>
      </c>
      <c r="AB144" t="s">
        <v>246</v>
      </c>
      <c r="AC144" s="64" t="s">
        <v>476</v>
      </c>
    </row>
    <row r="145" spans="1:29" x14ac:dyDescent="0.25">
      <c r="A145" t="s">
        <v>244</v>
      </c>
      <c r="B145" s="64" t="s">
        <v>457</v>
      </c>
      <c r="C145" s="64" t="s">
        <v>26</v>
      </c>
      <c r="D145" s="64" t="s">
        <v>35</v>
      </c>
      <c r="G145" t="s">
        <v>346</v>
      </c>
      <c r="V145" t="s">
        <v>244</v>
      </c>
      <c r="W145" t="s">
        <v>245</v>
      </c>
      <c r="X145" s="64" t="s">
        <v>457</v>
      </c>
      <c r="AB145" t="s">
        <v>248</v>
      </c>
      <c r="AC145" s="64" t="s">
        <v>477</v>
      </c>
    </row>
    <row r="146" spans="1:29" x14ac:dyDescent="0.25">
      <c r="A146" t="s">
        <v>246</v>
      </c>
      <c r="B146" s="64" t="s">
        <v>476</v>
      </c>
      <c r="C146" s="64" t="s">
        <v>26</v>
      </c>
      <c r="D146" s="64" t="s">
        <v>35</v>
      </c>
      <c r="G146" t="s">
        <v>161</v>
      </c>
      <c r="V146" t="s">
        <v>246</v>
      </c>
      <c r="W146" t="s">
        <v>247</v>
      </c>
      <c r="X146" s="64" t="s">
        <v>476</v>
      </c>
      <c r="AB146" t="s">
        <v>250</v>
      </c>
      <c r="AC146" s="64" t="s">
        <v>477</v>
      </c>
    </row>
    <row r="147" spans="1:29" x14ac:dyDescent="0.25">
      <c r="A147" t="s">
        <v>248</v>
      </c>
      <c r="B147" s="64" t="s">
        <v>477</v>
      </c>
      <c r="C147" s="64" t="s">
        <v>23</v>
      </c>
      <c r="D147" s="64" t="s">
        <v>35</v>
      </c>
      <c r="G147" t="s">
        <v>435</v>
      </c>
      <c r="V147" t="s">
        <v>248</v>
      </c>
      <c r="W147" t="s">
        <v>249</v>
      </c>
      <c r="X147" s="64" t="s">
        <v>477</v>
      </c>
      <c r="AB147" t="s">
        <v>362</v>
      </c>
      <c r="AC147" s="64" t="s">
        <v>477</v>
      </c>
    </row>
    <row r="148" spans="1:29" x14ac:dyDescent="0.25">
      <c r="A148" t="s">
        <v>250</v>
      </c>
      <c r="B148" s="64" t="s">
        <v>477</v>
      </c>
      <c r="C148" s="64" t="s">
        <v>23</v>
      </c>
      <c r="D148" s="64" t="s">
        <v>35</v>
      </c>
      <c r="G148" t="s">
        <v>163</v>
      </c>
      <c r="V148" t="s">
        <v>250</v>
      </c>
      <c r="W148" t="s">
        <v>251</v>
      </c>
      <c r="X148" s="64" t="s">
        <v>477</v>
      </c>
      <c r="AB148" t="s">
        <v>252</v>
      </c>
      <c r="AC148" s="64" t="s">
        <v>477</v>
      </c>
    </row>
    <row r="149" spans="1:29" x14ac:dyDescent="0.25">
      <c r="A149" t="s">
        <v>362</v>
      </c>
      <c r="B149" s="64" t="s">
        <v>477</v>
      </c>
      <c r="C149" s="64" t="s">
        <v>20</v>
      </c>
      <c r="D149" s="64" t="s">
        <v>35</v>
      </c>
      <c r="G149" t="s">
        <v>351</v>
      </c>
      <c r="V149" t="s">
        <v>362</v>
      </c>
      <c r="W149" t="s">
        <v>363</v>
      </c>
      <c r="X149" s="64" t="s">
        <v>477</v>
      </c>
      <c r="AB149" t="s">
        <v>399</v>
      </c>
      <c r="AC149" s="64" t="s">
        <v>477</v>
      </c>
    </row>
    <row r="150" spans="1:29" x14ac:dyDescent="0.25">
      <c r="A150" t="s">
        <v>252</v>
      </c>
      <c r="B150" s="64" t="s">
        <v>477</v>
      </c>
      <c r="C150" s="64" t="s">
        <v>22</v>
      </c>
      <c r="D150" s="64" t="s">
        <v>36</v>
      </c>
      <c r="G150" t="s">
        <v>353</v>
      </c>
      <c r="V150" t="s">
        <v>252</v>
      </c>
      <c r="W150" t="s">
        <v>253</v>
      </c>
      <c r="X150" s="64" t="s">
        <v>477</v>
      </c>
      <c r="AB150" t="s">
        <v>400</v>
      </c>
      <c r="AC150" s="64" t="s">
        <v>476</v>
      </c>
    </row>
    <row r="151" spans="1:29" x14ac:dyDescent="0.25">
      <c r="A151" t="s">
        <v>399</v>
      </c>
      <c r="B151" s="64" t="s">
        <v>477</v>
      </c>
      <c r="C151" s="64" t="s">
        <v>20</v>
      </c>
      <c r="D151" s="64" t="s">
        <v>35</v>
      </c>
      <c r="G151" t="s">
        <v>164</v>
      </c>
      <c r="V151" t="s">
        <v>399</v>
      </c>
      <c r="W151" t="s">
        <v>862</v>
      </c>
      <c r="X151" s="64" t="s">
        <v>477</v>
      </c>
      <c r="AB151" t="s">
        <v>254</v>
      </c>
      <c r="AC151" s="64" t="s">
        <v>476</v>
      </c>
    </row>
    <row r="152" spans="1:29" x14ac:dyDescent="0.25">
      <c r="A152" t="s">
        <v>400</v>
      </c>
      <c r="B152" s="64" t="s">
        <v>476</v>
      </c>
      <c r="C152" s="64" t="s">
        <v>20</v>
      </c>
      <c r="D152" s="64" t="s">
        <v>35</v>
      </c>
      <c r="G152" t="s">
        <v>355</v>
      </c>
      <c r="V152" t="s">
        <v>400</v>
      </c>
      <c r="W152" t="s">
        <v>401</v>
      </c>
      <c r="X152" s="64" t="s">
        <v>476</v>
      </c>
      <c r="AB152" t="s">
        <v>402</v>
      </c>
      <c r="AC152" s="64" t="s">
        <v>477</v>
      </c>
    </row>
    <row r="153" spans="1:29" x14ac:dyDescent="0.25">
      <c r="A153" t="s">
        <v>254</v>
      </c>
      <c r="B153" s="64" t="s">
        <v>476</v>
      </c>
      <c r="C153" s="64" t="s">
        <v>23</v>
      </c>
      <c r="D153" s="64" t="s">
        <v>35</v>
      </c>
      <c r="G153" t="s">
        <v>360</v>
      </c>
      <c r="V153" t="s">
        <v>254</v>
      </c>
      <c r="W153" t="s">
        <v>255</v>
      </c>
      <c r="X153" s="64" t="s">
        <v>476</v>
      </c>
      <c r="AB153" t="s">
        <v>364</v>
      </c>
      <c r="AC153" s="64" t="s">
        <v>456</v>
      </c>
    </row>
    <row r="154" spans="1:29" x14ac:dyDescent="0.25">
      <c r="A154" t="s">
        <v>402</v>
      </c>
      <c r="B154" s="64" t="s">
        <v>477</v>
      </c>
      <c r="C154" s="64" t="s">
        <v>20</v>
      </c>
      <c r="D154" s="64" t="s">
        <v>35</v>
      </c>
      <c r="G154" t="s">
        <v>437</v>
      </c>
      <c r="V154" t="s">
        <v>402</v>
      </c>
      <c r="W154" t="s">
        <v>863</v>
      </c>
      <c r="X154" s="64" t="s">
        <v>477</v>
      </c>
      <c r="AB154" t="s">
        <v>256</v>
      </c>
      <c r="AC154" s="64" t="s">
        <v>456</v>
      </c>
    </row>
    <row r="155" spans="1:29" x14ac:dyDescent="0.25">
      <c r="A155" t="s">
        <v>364</v>
      </c>
      <c r="B155" s="64" t="s">
        <v>456</v>
      </c>
      <c r="C155" s="64" t="s">
        <v>27</v>
      </c>
      <c r="D155" s="64" t="s">
        <v>35</v>
      </c>
      <c r="G155" t="s">
        <v>228</v>
      </c>
      <c r="V155" t="s">
        <v>364</v>
      </c>
      <c r="W155" t="s">
        <v>864</v>
      </c>
      <c r="X155" s="64" t="s">
        <v>456</v>
      </c>
      <c r="AB155" t="s">
        <v>365</v>
      </c>
      <c r="AC155" s="64" t="s">
        <v>476</v>
      </c>
    </row>
    <row r="156" spans="1:29" x14ac:dyDescent="0.25">
      <c r="A156" t="s">
        <v>256</v>
      </c>
      <c r="B156" s="64" t="s">
        <v>456</v>
      </c>
      <c r="C156" s="64" t="s">
        <v>20</v>
      </c>
      <c r="D156" s="64" t="s">
        <v>35</v>
      </c>
      <c r="G156" t="s">
        <v>230</v>
      </c>
      <c r="V156" t="s">
        <v>256</v>
      </c>
      <c r="W156" t="s">
        <v>257</v>
      </c>
      <c r="X156" s="64" t="s">
        <v>456</v>
      </c>
      <c r="AB156" t="s">
        <v>293</v>
      </c>
      <c r="AC156" s="64" t="s">
        <v>476</v>
      </c>
    </row>
    <row r="157" spans="1:29" x14ac:dyDescent="0.25">
      <c r="A157" t="s">
        <v>365</v>
      </c>
      <c r="B157" s="64" t="s">
        <v>476</v>
      </c>
      <c r="C157" s="64" t="s">
        <v>23</v>
      </c>
      <c r="D157" s="64" t="s">
        <v>35</v>
      </c>
      <c r="G157" t="s">
        <v>440</v>
      </c>
      <c r="V157" t="s">
        <v>365</v>
      </c>
      <c r="W157" t="s">
        <v>366</v>
      </c>
      <c r="X157" s="64" t="s">
        <v>476</v>
      </c>
      <c r="AB157" t="s">
        <v>258</v>
      </c>
      <c r="AC157" s="64" t="s">
        <v>477</v>
      </c>
    </row>
    <row r="158" spans="1:29" x14ac:dyDescent="0.25">
      <c r="A158" t="s">
        <v>293</v>
      </c>
      <c r="B158" s="64" t="s">
        <v>476</v>
      </c>
      <c r="C158" s="64" t="s">
        <v>20</v>
      </c>
      <c r="D158" s="64" t="s">
        <v>35</v>
      </c>
      <c r="G158" t="s">
        <v>231</v>
      </c>
      <c r="V158" t="s">
        <v>293</v>
      </c>
      <c r="W158" t="s">
        <v>294</v>
      </c>
      <c r="X158" s="64" t="s">
        <v>476</v>
      </c>
      <c r="AB158" t="s">
        <v>447</v>
      </c>
      <c r="AC158" s="64" t="s">
        <v>457</v>
      </c>
    </row>
    <row r="159" spans="1:29" x14ac:dyDescent="0.25">
      <c r="A159" t="s">
        <v>258</v>
      </c>
      <c r="B159" s="64" t="s">
        <v>477</v>
      </c>
      <c r="C159" s="64" t="s">
        <v>23</v>
      </c>
      <c r="D159" s="64" t="s">
        <v>35</v>
      </c>
      <c r="G159" t="s">
        <v>395</v>
      </c>
      <c r="V159" t="s">
        <v>258</v>
      </c>
      <c r="W159" t="s">
        <v>259</v>
      </c>
      <c r="X159" s="64" t="s">
        <v>477</v>
      </c>
      <c r="AB159" t="s">
        <v>449</v>
      </c>
      <c r="AC159" s="64" t="s">
        <v>477</v>
      </c>
    </row>
    <row r="160" spans="1:29" x14ac:dyDescent="0.25">
      <c r="A160" t="s">
        <v>447</v>
      </c>
      <c r="B160" s="64" t="s">
        <v>457</v>
      </c>
      <c r="C160" s="64" t="s">
        <v>20</v>
      </c>
      <c r="D160" s="64" t="s">
        <v>35</v>
      </c>
      <c r="G160" t="s">
        <v>445</v>
      </c>
      <c r="V160" t="s">
        <v>447</v>
      </c>
      <c r="W160" t="s">
        <v>448</v>
      </c>
      <c r="X160" s="64" t="s">
        <v>457</v>
      </c>
      <c r="AB160" t="s">
        <v>260</v>
      </c>
      <c r="AC160" s="64" t="s">
        <v>456</v>
      </c>
    </row>
    <row r="161" spans="1:29" x14ac:dyDescent="0.25">
      <c r="A161" t="s">
        <v>449</v>
      </c>
      <c r="B161" s="64" t="s">
        <v>477</v>
      </c>
      <c r="C161" s="64" t="s">
        <v>20</v>
      </c>
      <c r="D161" s="64" t="s">
        <v>35</v>
      </c>
      <c r="G161" t="s">
        <v>288</v>
      </c>
      <c r="V161" t="s">
        <v>449</v>
      </c>
      <c r="W161" t="s">
        <v>865</v>
      </c>
      <c r="X161" s="64" t="s">
        <v>477</v>
      </c>
      <c r="AB161" t="s">
        <v>262</v>
      </c>
      <c r="AC161" s="64" t="s">
        <v>477</v>
      </c>
    </row>
    <row r="162" spans="1:29" x14ac:dyDescent="0.25">
      <c r="A162" t="s">
        <v>260</v>
      </c>
      <c r="B162" s="64" t="s">
        <v>456</v>
      </c>
      <c r="C162" s="64" t="s">
        <v>33</v>
      </c>
      <c r="D162" s="64" t="s">
        <v>35</v>
      </c>
      <c r="G162" t="s">
        <v>237</v>
      </c>
      <c r="V162" t="s">
        <v>260</v>
      </c>
      <c r="W162" t="s">
        <v>261</v>
      </c>
      <c r="X162" s="64" t="s">
        <v>456</v>
      </c>
      <c r="AB162" t="s">
        <v>367</v>
      </c>
      <c r="AC162" s="64" t="s">
        <v>477</v>
      </c>
    </row>
    <row r="163" spans="1:29" x14ac:dyDescent="0.25">
      <c r="A163" t="s">
        <v>262</v>
      </c>
      <c r="B163" s="64" t="s">
        <v>477</v>
      </c>
      <c r="C163" s="64" t="s">
        <v>23</v>
      </c>
      <c r="D163" s="64" t="s">
        <v>35</v>
      </c>
      <c r="G163" t="s">
        <v>239</v>
      </c>
      <c r="V163" t="s">
        <v>262</v>
      </c>
      <c r="W163" t="s">
        <v>866</v>
      </c>
      <c r="X163" s="64" t="s">
        <v>477</v>
      </c>
      <c r="AB163" t="s">
        <v>263</v>
      </c>
      <c r="AC163" s="64" t="s">
        <v>477</v>
      </c>
    </row>
    <row r="164" spans="1:29" x14ac:dyDescent="0.25">
      <c r="A164" t="s">
        <v>367</v>
      </c>
      <c r="B164" s="64" t="s">
        <v>477</v>
      </c>
      <c r="C164" s="64" t="s">
        <v>20</v>
      </c>
      <c r="D164" s="64" t="s">
        <v>35</v>
      </c>
      <c r="G164" t="s">
        <v>446</v>
      </c>
      <c r="V164" t="s">
        <v>367</v>
      </c>
      <c r="W164" t="s">
        <v>368</v>
      </c>
      <c r="X164" s="64" t="s">
        <v>477</v>
      </c>
      <c r="AB164" t="s">
        <v>264</v>
      </c>
      <c r="AC164" s="64" t="s">
        <v>477</v>
      </c>
    </row>
    <row r="165" spans="1:29" x14ac:dyDescent="0.25">
      <c r="A165" t="s">
        <v>263</v>
      </c>
      <c r="B165" s="64" t="s">
        <v>477</v>
      </c>
      <c r="C165" s="64" t="s">
        <v>23</v>
      </c>
      <c r="D165" s="64" t="s">
        <v>35</v>
      </c>
      <c r="G165" t="s">
        <v>165</v>
      </c>
      <c r="V165" t="s">
        <v>263</v>
      </c>
      <c r="W165" t="s">
        <v>867</v>
      </c>
      <c r="X165" s="64" t="s">
        <v>477</v>
      </c>
      <c r="AB165" t="s">
        <v>403</v>
      </c>
      <c r="AC165" s="64" t="s">
        <v>456</v>
      </c>
    </row>
    <row r="166" spans="1:29" x14ac:dyDescent="0.25">
      <c r="A166" t="s">
        <v>264</v>
      </c>
      <c r="B166" s="64" t="s">
        <v>477</v>
      </c>
      <c r="C166" s="64" t="s">
        <v>23</v>
      </c>
      <c r="D166" s="64" t="s">
        <v>35</v>
      </c>
      <c r="G166" t="s">
        <v>241</v>
      </c>
      <c r="V166" t="s">
        <v>264</v>
      </c>
      <c r="W166" t="s">
        <v>265</v>
      </c>
      <c r="X166" s="64" t="s">
        <v>477</v>
      </c>
      <c r="AB166" t="s">
        <v>266</v>
      </c>
      <c r="AC166" s="64" t="s">
        <v>477</v>
      </c>
    </row>
    <row r="167" spans="1:29" x14ac:dyDescent="0.25">
      <c r="A167" t="s">
        <v>403</v>
      </c>
      <c r="B167" s="64" t="s">
        <v>456</v>
      </c>
      <c r="C167" s="64" t="s">
        <v>20</v>
      </c>
      <c r="D167" s="64" t="s">
        <v>35</v>
      </c>
      <c r="G167" t="s">
        <v>291</v>
      </c>
      <c r="V167" t="s">
        <v>403</v>
      </c>
      <c r="W167" t="s">
        <v>404</v>
      </c>
      <c r="X167" s="64" t="s">
        <v>456</v>
      </c>
      <c r="AB167" t="s">
        <v>450</v>
      </c>
      <c r="AC167" s="64" t="s">
        <v>457</v>
      </c>
    </row>
    <row r="168" spans="1:29" x14ac:dyDescent="0.25">
      <c r="A168" t="s">
        <v>266</v>
      </c>
      <c r="B168" s="64" t="s">
        <v>477</v>
      </c>
      <c r="C168" s="64" t="s">
        <v>23</v>
      </c>
      <c r="D168" s="64" t="s">
        <v>35</v>
      </c>
      <c r="G168" t="s">
        <v>248</v>
      </c>
      <c r="V168" t="s">
        <v>266</v>
      </c>
      <c r="W168" t="s">
        <v>868</v>
      </c>
      <c r="X168" s="64" t="s">
        <v>477</v>
      </c>
      <c r="AB168" t="s">
        <v>452</v>
      </c>
      <c r="AC168" s="64" t="s">
        <v>457</v>
      </c>
    </row>
    <row r="169" spans="1:29" x14ac:dyDescent="0.25">
      <c r="A169" t="s">
        <v>450</v>
      </c>
      <c r="B169" s="64" t="s">
        <v>457</v>
      </c>
      <c r="C169" s="64" t="s">
        <v>20</v>
      </c>
      <c r="D169" s="64" t="s">
        <v>35</v>
      </c>
      <c r="G169" t="s">
        <v>250</v>
      </c>
      <c r="V169" t="s">
        <v>450</v>
      </c>
      <c r="W169" t="s">
        <v>451</v>
      </c>
      <c r="X169" s="64" t="s">
        <v>457</v>
      </c>
      <c r="AB169" t="s">
        <v>267</v>
      </c>
      <c r="AC169" s="64" t="s">
        <v>476</v>
      </c>
    </row>
    <row r="170" spans="1:29" x14ac:dyDescent="0.25">
      <c r="A170" t="s">
        <v>452</v>
      </c>
      <c r="B170" s="64" t="s">
        <v>457</v>
      </c>
      <c r="C170" s="64" t="s">
        <v>23</v>
      </c>
      <c r="D170" s="64" t="s">
        <v>35</v>
      </c>
      <c r="G170" t="s">
        <v>362</v>
      </c>
      <c r="V170" t="s">
        <v>452</v>
      </c>
      <c r="W170" t="s">
        <v>453</v>
      </c>
      <c r="X170" s="64" t="s">
        <v>457</v>
      </c>
      <c r="AB170" t="s">
        <v>405</v>
      </c>
      <c r="AC170" s="64" t="s">
        <v>457</v>
      </c>
    </row>
    <row r="171" spans="1:29" x14ac:dyDescent="0.25">
      <c r="A171" t="s">
        <v>267</v>
      </c>
      <c r="B171" s="64" t="s">
        <v>476</v>
      </c>
      <c r="C171" s="64" t="s">
        <v>20</v>
      </c>
      <c r="D171" s="64" t="s">
        <v>35</v>
      </c>
      <c r="G171" t="s">
        <v>252</v>
      </c>
      <c r="V171" t="s">
        <v>267</v>
      </c>
      <c r="W171" t="s">
        <v>268</v>
      </c>
      <c r="X171" s="64" t="s">
        <v>476</v>
      </c>
      <c r="AB171" t="s">
        <v>369</v>
      </c>
      <c r="AC171" s="64" t="s">
        <v>477</v>
      </c>
    </row>
    <row r="172" spans="1:29" x14ac:dyDescent="0.25">
      <c r="A172" t="s">
        <v>405</v>
      </c>
      <c r="B172" s="64" t="s">
        <v>457</v>
      </c>
      <c r="C172" s="64" t="s">
        <v>23</v>
      </c>
      <c r="D172" s="64" t="s">
        <v>35</v>
      </c>
      <c r="G172" t="s">
        <v>399</v>
      </c>
      <c r="V172" t="s">
        <v>405</v>
      </c>
      <c r="W172" t="s">
        <v>406</v>
      </c>
      <c r="X172" s="64" t="s">
        <v>457</v>
      </c>
      <c r="AB172" t="s">
        <v>371</v>
      </c>
      <c r="AC172" s="64" t="s">
        <v>477</v>
      </c>
    </row>
    <row r="173" spans="1:29" x14ac:dyDescent="0.25">
      <c r="A173" t="s">
        <v>369</v>
      </c>
      <c r="B173" s="64" t="s">
        <v>477</v>
      </c>
      <c r="C173" s="64" t="s">
        <v>31</v>
      </c>
      <c r="D173" s="64" t="s">
        <v>458</v>
      </c>
      <c r="G173" t="s">
        <v>402</v>
      </c>
      <c r="V173" t="s">
        <v>369</v>
      </c>
      <c r="W173" t="s">
        <v>370</v>
      </c>
      <c r="X173" s="64" t="s">
        <v>477</v>
      </c>
      <c r="AB173" t="s">
        <v>269</v>
      </c>
      <c r="AC173" s="64" t="s">
        <v>476</v>
      </c>
    </row>
    <row r="174" spans="1:29" x14ac:dyDescent="0.25">
      <c r="A174" t="s">
        <v>371</v>
      </c>
      <c r="B174" s="64" t="s">
        <v>477</v>
      </c>
      <c r="C174" s="64" t="s">
        <v>31</v>
      </c>
      <c r="D174" s="64" t="s">
        <v>458</v>
      </c>
      <c r="G174" t="s">
        <v>258</v>
      </c>
      <c r="V174" t="s">
        <v>371</v>
      </c>
      <c r="W174" t="s">
        <v>372</v>
      </c>
      <c r="X174" s="64" t="s">
        <v>477</v>
      </c>
      <c r="AB174" t="s">
        <v>271</v>
      </c>
      <c r="AC174" s="64" t="s">
        <v>457</v>
      </c>
    </row>
    <row r="175" spans="1:29" x14ac:dyDescent="0.25">
      <c r="A175" t="s">
        <v>269</v>
      </c>
      <c r="B175" s="64" t="s">
        <v>476</v>
      </c>
      <c r="C175" s="64" t="s">
        <v>26</v>
      </c>
      <c r="D175" s="64" t="s">
        <v>35</v>
      </c>
      <c r="G175" t="s">
        <v>449</v>
      </c>
      <c r="V175" t="s">
        <v>269</v>
      </c>
      <c r="W175" t="s">
        <v>270</v>
      </c>
      <c r="X175" s="64" t="s">
        <v>476</v>
      </c>
      <c r="AB175" t="s">
        <v>373</v>
      </c>
      <c r="AC175" s="64" t="s">
        <v>477</v>
      </c>
    </row>
    <row r="176" spans="1:29" x14ac:dyDescent="0.25">
      <c r="A176" t="s">
        <v>271</v>
      </c>
      <c r="B176" s="64" t="s">
        <v>457</v>
      </c>
      <c r="C176" s="64" t="s">
        <v>23</v>
      </c>
      <c r="D176" s="64" t="s">
        <v>35</v>
      </c>
      <c r="G176" t="s">
        <v>262</v>
      </c>
      <c r="V176" t="s">
        <v>271</v>
      </c>
      <c r="W176" t="s">
        <v>272</v>
      </c>
      <c r="X176" s="64" t="s">
        <v>457</v>
      </c>
      <c r="AB176" t="s">
        <v>273</v>
      </c>
      <c r="AC176" s="64" t="s">
        <v>477</v>
      </c>
    </row>
    <row r="177" spans="1:29" x14ac:dyDescent="0.25">
      <c r="A177" t="s">
        <v>373</v>
      </c>
      <c r="B177" s="64" t="s">
        <v>477</v>
      </c>
      <c r="C177" s="64" t="s">
        <v>23</v>
      </c>
      <c r="D177" s="64" t="s">
        <v>35</v>
      </c>
      <c r="G177" t="s">
        <v>367</v>
      </c>
      <c r="V177" t="s">
        <v>373</v>
      </c>
      <c r="W177" t="s">
        <v>374</v>
      </c>
      <c r="X177" s="64" t="s">
        <v>477</v>
      </c>
      <c r="AB177" t="s">
        <v>454</v>
      </c>
      <c r="AC177" s="64" t="s">
        <v>457</v>
      </c>
    </row>
    <row r="178" spans="1:29" x14ac:dyDescent="0.25">
      <c r="A178" t="s">
        <v>273</v>
      </c>
      <c r="B178" s="64" t="s">
        <v>477</v>
      </c>
      <c r="C178" s="64" t="s">
        <v>20</v>
      </c>
      <c r="D178" s="64" t="s">
        <v>35</v>
      </c>
      <c r="G178" t="s">
        <v>263</v>
      </c>
      <c r="V178" t="s">
        <v>273</v>
      </c>
      <c r="W178" t="s">
        <v>869</v>
      </c>
      <c r="X178" s="64" t="s">
        <v>477</v>
      </c>
      <c r="AB178" t="s">
        <v>375</v>
      </c>
      <c r="AC178" s="64" t="s">
        <v>477</v>
      </c>
    </row>
    <row r="179" spans="1:29" x14ac:dyDescent="0.25">
      <c r="A179" t="s">
        <v>454</v>
      </c>
      <c r="B179" s="64" t="s">
        <v>457</v>
      </c>
      <c r="C179" s="64" t="s">
        <v>23</v>
      </c>
      <c r="D179" s="64" t="s">
        <v>35</v>
      </c>
      <c r="G179" t="s">
        <v>264</v>
      </c>
      <c r="V179" t="s">
        <v>454</v>
      </c>
      <c r="W179" t="s">
        <v>455</v>
      </c>
      <c r="X179" s="64" t="s">
        <v>457</v>
      </c>
      <c r="AB179" t="s">
        <v>407</v>
      </c>
      <c r="AC179" s="64" t="s">
        <v>456</v>
      </c>
    </row>
    <row r="180" spans="1:29" x14ac:dyDescent="0.25">
      <c r="A180" t="s">
        <v>375</v>
      </c>
      <c r="B180" s="64" t="s">
        <v>477</v>
      </c>
      <c r="C180" s="64" t="s">
        <v>29</v>
      </c>
      <c r="D180" s="64" t="s">
        <v>35</v>
      </c>
      <c r="G180" t="s">
        <v>266</v>
      </c>
      <c r="V180" t="s">
        <v>375</v>
      </c>
      <c r="W180" t="s">
        <v>870</v>
      </c>
      <c r="X180" s="64" t="s">
        <v>477</v>
      </c>
      <c r="AB180" t="s">
        <v>274</v>
      </c>
      <c r="AC180" s="64" t="s">
        <v>476</v>
      </c>
    </row>
    <row r="181" spans="1:29" x14ac:dyDescent="0.25">
      <c r="A181" t="s">
        <v>407</v>
      </c>
      <c r="B181" s="64" t="s">
        <v>456</v>
      </c>
      <c r="C181" s="64" t="s">
        <v>20</v>
      </c>
      <c r="D181" s="64" t="s">
        <v>35</v>
      </c>
      <c r="G181" t="s">
        <v>369</v>
      </c>
      <c r="V181" t="s">
        <v>407</v>
      </c>
      <c r="W181" t="s">
        <v>408</v>
      </c>
      <c r="X181" s="64" t="s">
        <v>456</v>
      </c>
      <c r="AB181" t="s">
        <v>376</v>
      </c>
      <c r="AC181" s="64" t="s">
        <v>477</v>
      </c>
    </row>
    <row r="182" spans="1:29" x14ac:dyDescent="0.25">
      <c r="A182" t="s">
        <v>274</v>
      </c>
      <c r="B182" s="64" t="s">
        <v>476</v>
      </c>
      <c r="C182" s="64" t="s">
        <v>26</v>
      </c>
      <c r="D182" s="64" t="s">
        <v>35</v>
      </c>
      <c r="G182" t="s">
        <v>371</v>
      </c>
      <c r="V182" t="s">
        <v>274</v>
      </c>
      <c r="W182" t="s">
        <v>871</v>
      </c>
      <c r="X182" s="64" t="s">
        <v>476</v>
      </c>
      <c r="AB182" t="s">
        <v>378</v>
      </c>
      <c r="AC182" s="64" t="s">
        <v>477</v>
      </c>
    </row>
    <row r="183" spans="1:29" x14ac:dyDescent="0.25">
      <c r="A183" t="s">
        <v>376</v>
      </c>
      <c r="B183" s="64" t="s">
        <v>477</v>
      </c>
      <c r="C183" s="64" t="s">
        <v>20</v>
      </c>
      <c r="D183" s="64" t="s">
        <v>35</v>
      </c>
      <c r="G183" t="s">
        <v>373</v>
      </c>
      <c r="V183" t="s">
        <v>376</v>
      </c>
      <c r="W183" t="s">
        <v>873</v>
      </c>
      <c r="X183" s="64" t="s">
        <v>477</v>
      </c>
      <c r="AB183" t="s">
        <v>409</v>
      </c>
      <c r="AC183" s="64" t="s">
        <v>477</v>
      </c>
    </row>
    <row r="184" spans="1:29" x14ac:dyDescent="0.25">
      <c r="A184" t="s">
        <v>378</v>
      </c>
      <c r="B184" s="64" t="s">
        <v>477</v>
      </c>
      <c r="C184" s="64" t="s">
        <v>27</v>
      </c>
      <c r="D184" s="64" t="s">
        <v>35</v>
      </c>
      <c r="G184" t="s">
        <v>273</v>
      </c>
      <c r="V184" t="s">
        <v>378</v>
      </c>
      <c r="W184" t="s">
        <v>379</v>
      </c>
      <c r="X184" s="64" t="s">
        <v>477</v>
      </c>
      <c r="AB184" t="s">
        <v>166</v>
      </c>
      <c r="AC184" s="64" t="s">
        <v>456</v>
      </c>
    </row>
    <row r="185" spans="1:29" x14ac:dyDescent="0.25">
      <c r="A185" t="s">
        <v>409</v>
      </c>
      <c r="B185" s="64" t="s">
        <v>477</v>
      </c>
      <c r="C185" s="64" t="s">
        <v>20</v>
      </c>
      <c r="D185" s="64" t="s">
        <v>35</v>
      </c>
      <c r="G185" t="s">
        <v>375</v>
      </c>
      <c r="V185" t="s">
        <v>409</v>
      </c>
      <c r="W185" t="s">
        <v>410</v>
      </c>
      <c r="X185" s="64" t="s">
        <v>477</v>
      </c>
      <c r="AB185" t="s">
        <v>296</v>
      </c>
      <c r="AC185" s="64" t="s">
        <v>476</v>
      </c>
    </row>
    <row r="186" spans="1:29" x14ac:dyDescent="0.25">
      <c r="A186" t="s">
        <v>166</v>
      </c>
      <c r="B186" s="64" t="s">
        <v>456</v>
      </c>
      <c r="C186" s="64" t="s">
        <v>29</v>
      </c>
      <c r="D186" s="64" t="s">
        <v>35</v>
      </c>
      <c r="G186" t="s">
        <v>376</v>
      </c>
      <c r="V186" t="s">
        <v>166</v>
      </c>
      <c r="W186" t="s">
        <v>295</v>
      </c>
      <c r="X186" s="64" t="s">
        <v>456</v>
      </c>
      <c r="AB186" t="s">
        <v>411</v>
      </c>
      <c r="AC186" s="64" t="s">
        <v>477</v>
      </c>
    </row>
    <row r="187" spans="1:29" x14ac:dyDescent="0.25">
      <c r="A187" t="s">
        <v>296</v>
      </c>
      <c r="B187" s="64" t="s">
        <v>476</v>
      </c>
      <c r="C187" s="64" t="s">
        <v>26</v>
      </c>
      <c r="D187" s="64" t="s">
        <v>35</v>
      </c>
      <c r="G187" t="s">
        <v>378</v>
      </c>
      <c r="V187" t="s">
        <v>296</v>
      </c>
      <c r="W187" t="s">
        <v>874</v>
      </c>
      <c r="X187" s="64" t="s">
        <v>476</v>
      </c>
      <c r="AB187" t="s">
        <v>298</v>
      </c>
      <c r="AC187" s="64" t="s">
        <v>477</v>
      </c>
    </row>
    <row r="188" spans="1:29" x14ac:dyDescent="0.25">
      <c r="A188" t="s">
        <v>411</v>
      </c>
      <c r="B188" s="64" t="s">
        <v>477</v>
      </c>
      <c r="C188" s="64" t="s">
        <v>22</v>
      </c>
      <c r="D188" s="64" t="s">
        <v>36</v>
      </c>
      <c r="G188" t="s">
        <v>409</v>
      </c>
      <c r="V188" t="s">
        <v>411</v>
      </c>
      <c r="W188" t="s">
        <v>412</v>
      </c>
      <c r="X188" s="64" t="s">
        <v>477</v>
      </c>
      <c r="AB188" t="s">
        <v>413</v>
      </c>
      <c r="AC188" s="64" t="s">
        <v>476</v>
      </c>
    </row>
    <row r="189" spans="1:29" x14ac:dyDescent="0.25">
      <c r="A189" t="s">
        <v>298</v>
      </c>
      <c r="B189" s="64" t="s">
        <v>477</v>
      </c>
      <c r="C189" s="64" t="s">
        <v>20</v>
      </c>
      <c r="D189" s="64" t="s">
        <v>35</v>
      </c>
      <c r="G189" t="s">
        <v>411</v>
      </c>
      <c r="V189" t="s">
        <v>298</v>
      </c>
      <c r="W189" t="s">
        <v>299</v>
      </c>
      <c r="X189" s="64" t="s">
        <v>477</v>
      </c>
    </row>
    <row r="190" spans="1:29" x14ac:dyDescent="0.25">
      <c r="A190" t="s">
        <v>413</v>
      </c>
      <c r="B190" s="64" t="s">
        <v>476</v>
      </c>
      <c r="C190" s="64" t="s">
        <v>27</v>
      </c>
      <c r="D190" s="64" t="s">
        <v>35</v>
      </c>
      <c r="G190" t="s">
        <v>298</v>
      </c>
      <c r="V190" t="s">
        <v>413</v>
      </c>
      <c r="W190" t="s">
        <v>414</v>
      </c>
      <c r="X190" s="64" t="s">
        <v>476</v>
      </c>
    </row>
  </sheetData>
  <sheetProtection sheet="1" objects="1" scenarios="1"/>
  <sortState xmlns:xlrd2="http://schemas.microsoft.com/office/spreadsheetml/2017/richdata2" ref="AB6:AC188">
    <sortCondition ref="AB6:AB188"/>
  </sortState>
  <phoneticPr fontId="0" type="noConversion"/>
  <dataValidations disablePrompts="1" count="1">
    <dataValidation type="list" allowBlank="1" showInputMessage="1" showErrorMessage="1" sqref="C3" xr:uid="{00000000-0002-0000-0700-000000000000}">
      <formula1>$A$8:$A$190</formula1>
    </dataValidation>
  </dataValidations>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30</vt:i4>
      </vt:variant>
    </vt:vector>
  </HeadingPairs>
  <TitlesOfParts>
    <vt:vector size="38" baseType="lpstr">
      <vt:lpstr>Introduction</vt:lpstr>
      <vt:lpstr>Instructions</vt:lpstr>
      <vt:lpstr>VT P Index  Ver. 6.1</vt:lpstr>
      <vt:lpstr>Distance Examples</vt:lpstr>
      <vt:lpstr>Supplemental Data</vt:lpstr>
      <vt:lpstr>Rate calculator</vt:lpstr>
      <vt:lpstr>PI Interpretation</vt:lpstr>
      <vt:lpstr>HSG</vt:lpstr>
      <vt:lpstr>'VT P Index  Ver. 6.1'!Base_GS_runoff</vt:lpstr>
      <vt:lpstr>Corn___other_row_crops</vt:lpstr>
      <vt:lpstr>'VT P Index  Ver. 6.1'!Fertilizer_method_timing</vt:lpstr>
      <vt:lpstr>'VT P Index  Ver. 6.1'!Fertilizer_runoff_factor</vt:lpstr>
      <vt:lpstr>'VT P Index  Ver. 6.1'!GS_adjustment_factor</vt:lpstr>
      <vt:lpstr>'VT P Index  Ver. 6.1'!Manure_incorp</vt:lpstr>
      <vt:lpstr>'VT P Index  Ver. 6.1'!Manure_method</vt:lpstr>
      <vt:lpstr>'VT P Index  Ver. 6.1'!Manure_P_Availability_coefficients</vt:lpstr>
      <vt:lpstr>'VT P Index  Ver. 6.1'!Manure_runoff_factor</vt:lpstr>
      <vt:lpstr>'VT P Index  Ver. 6.1'!Manure_timing</vt:lpstr>
      <vt:lpstr>'VT P Index  Ver. 6.1'!March_snow_eq</vt:lpstr>
      <vt:lpstr>'VT P Index  Ver. 6.1'!Pathway_I_scaling_factor</vt:lpstr>
      <vt:lpstr>'VT P Index  Ver. 6.1'!Pathway_II_scaling_factor</vt:lpstr>
      <vt:lpstr>Pathway_III_scaling_factor</vt:lpstr>
      <vt:lpstr>'VT P Index  Ver. 6.1'!Sed_trap_factor</vt:lpstr>
      <vt:lpstr>'VT P Index  Ver. 6.1'!Snowmelt_runoff_factor</vt:lpstr>
      <vt:lpstr>'VT P Index  Ver. 6.1'!Soil_hydrologic_group</vt:lpstr>
      <vt:lpstr>'VT P Index  Ver. 6.1'!Soil_series</vt:lpstr>
      <vt:lpstr>'VT P Index  Ver. 6.1'!Soils_NCent</vt:lpstr>
      <vt:lpstr>'VT P Index  Ver. 6.1'!Soils_NE</vt:lpstr>
      <vt:lpstr>'VT P Index  Ver. 6.1'!Soils_NW</vt:lpstr>
      <vt:lpstr>'VT P Index  Ver. 6.1'!Soils_SE</vt:lpstr>
      <vt:lpstr>'VT P Index  Ver. 6.1'!Soils_SW</vt:lpstr>
      <vt:lpstr>'VT P Index  Ver. 6.1'!Surface_cover</vt:lpstr>
      <vt:lpstr>'VT P Index  Ver. 6.1'!TP_availability_factor</vt:lpstr>
      <vt:lpstr>'VT P Index  Ver. 6.1'!TP_Intercept</vt:lpstr>
      <vt:lpstr>'VT P Index  Ver. 6.1'!TP_maximum</vt:lpstr>
      <vt:lpstr>'VT P Index  Ver. 6.1'!TP_Slope</vt:lpstr>
      <vt:lpstr>'VT P Index  Ver. 6.1'!Uptake</vt:lpstr>
      <vt:lpstr>'VT P Index  Ver. 6.1'!Vegetation_type</vt:lpstr>
    </vt:vector>
  </TitlesOfParts>
  <Company>UVM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Tilley</dc:creator>
  <cp:lastModifiedBy>benjamin dube</cp:lastModifiedBy>
  <cp:lastPrinted>2016-11-02T14:11:50Z</cp:lastPrinted>
  <dcterms:created xsi:type="dcterms:W3CDTF">2003-12-03T16:13:40Z</dcterms:created>
  <dcterms:modified xsi:type="dcterms:W3CDTF">2020-05-14T18:30:30Z</dcterms:modified>
</cp:coreProperties>
</file>