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24226"/>
  <mc:AlternateContent xmlns:mc="http://schemas.openxmlformats.org/markup-compatibility/2006">
    <mc:Choice Requires="x15">
      <x15ac:absPath xmlns:x15ac="http://schemas.microsoft.com/office/spreadsheetml/2010/11/ac" url="\\wsl$\vrekon\home\vrekon\projekte\vrekon\notebooks\listen_fin\"/>
    </mc:Choice>
  </mc:AlternateContent>
  <bookViews>
    <workbookView xWindow="480" yWindow="120" windowWidth="18192" windowHeight="11568"/>
  </bookViews>
  <sheets>
    <sheet name="Basis" sheetId="1" r:id="rId1"/>
    <sheet name="Infos zu dieser Mappe" sheetId="2" r:id="rId2"/>
    <sheet name="Legende_Thomschke" sheetId="3" r:id="rId3"/>
    <sheet name="Datentransfer" sheetId="4" r:id="rId4"/>
    <sheet name="Schreibmeister. Wendler+Rüdiger" sheetId="5" r:id="rId5"/>
    <sheet name="Legende" sheetId="6" r:id="rId6"/>
    <sheet name="Zusammenfassung" sheetId="7" r:id="rId7"/>
  </sheets>
  <definedNames>
    <definedName name="_xlnm._FilterDatabase" localSheetId="4" hidden="1">'Schreibmeister. Wendler+Rüdiger'!$A$1:$BL$200</definedName>
  </definedNames>
  <calcPr calcId="162913"/>
</workbook>
</file>

<file path=xl/calcChain.xml><?xml version="1.0" encoding="utf-8"?>
<calcChain xmlns="http://schemas.openxmlformats.org/spreadsheetml/2006/main">
  <c r="AG214" i="5" l="1"/>
  <c r="AU213" i="5"/>
  <c r="X213" i="5"/>
  <c r="AU212" i="5"/>
  <c r="X212" i="5"/>
  <c r="AU211" i="5"/>
  <c r="X211" i="5"/>
  <c r="AU210" i="5"/>
  <c r="X210" i="5"/>
  <c r="AU209" i="5"/>
  <c r="AQ209" i="5"/>
  <c r="X209" i="5"/>
  <c r="AU208" i="5"/>
  <c r="AQ208" i="5"/>
  <c r="X208" i="5"/>
  <c r="AU207" i="5"/>
  <c r="AQ207" i="5"/>
  <c r="X207" i="5"/>
  <c r="AU206" i="5"/>
  <c r="AS206" i="5"/>
  <c r="AQ206" i="5"/>
  <c r="AA206" i="5"/>
  <c r="X206" i="5"/>
  <c r="BK205" i="5"/>
  <c r="BA205" i="5"/>
  <c r="AU205" i="5"/>
  <c r="AS205" i="5"/>
  <c r="AQ205" i="5"/>
  <c r="AA205" i="5"/>
  <c r="AA215" i="5" s="1"/>
  <c r="X205" i="5"/>
  <c r="H205" i="5"/>
  <c r="BK204" i="5"/>
  <c r="BK215" i="5" s="1"/>
  <c r="BA204" i="5"/>
  <c r="AU204" i="5"/>
  <c r="AS204" i="5"/>
  <c r="AQ204" i="5"/>
  <c r="AA204" i="5"/>
  <c r="X204" i="5"/>
  <c r="H204" i="5"/>
  <c r="BK203" i="5"/>
  <c r="BH203" i="5"/>
  <c r="BG203" i="5"/>
  <c r="BE203" i="5"/>
  <c r="BD203" i="5"/>
  <c r="BA203" i="5"/>
  <c r="BA214" i="5" s="1"/>
  <c r="AU203" i="5"/>
  <c r="AS203" i="5"/>
  <c r="AR203" i="5"/>
  <c r="AQ203" i="5"/>
  <c r="AL203" i="5"/>
  <c r="AK203" i="5"/>
  <c r="AG203" i="5"/>
  <c r="AC203" i="5"/>
  <c r="AA203" i="5"/>
  <c r="X203" i="5"/>
  <c r="H203" i="5"/>
  <c r="BK202" i="5"/>
  <c r="BK216" i="5" s="1"/>
  <c r="BJ202" i="5"/>
  <c r="BJ214" i="5" s="1"/>
  <c r="BI202" i="5"/>
  <c r="BI214" i="5" s="1"/>
  <c r="BH202" i="5"/>
  <c r="BH214" i="5" s="1"/>
  <c r="BG202" i="5"/>
  <c r="BG214" i="5" s="1"/>
  <c r="BF202" i="5"/>
  <c r="BF214" i="5" s="1"/>
  <c r="BE202" i="5"/>
  <c r="BE214" i="5" s="1"/>
  <c r="BD202" i="5"/>
  <c r="BD214" i="5" s="1"/>
  <c r="BC202" i="5"/>
  <c r="BC214" i="5" s="1"/>
  <c r="BA202" i="5"/>
  <c r="AZ202" i="5"/>
  <c r="AZ214" i="5" s="1"/>
  <c r="AY202" i="5"/>
  <c r="AY214" i="5" s="1"/>
  <c r="AX202" i="5"/>
  <c r="AX214" i="5" s="1"/>
  <c r="AW202" i="5"/>
  <c r="AW214" i="5" s="1"/>
  <c r="AV202" i="5"/>
  <c r="AV214" i="5" s="1"/>
  <c r="AU202" i="5"/>
  <c r="AU214" i="5" s="1"/>
  <c r="AT202" i="5"/>
  <c r="AT214" i="5" s="1"/>
  <c r="AS202" i="5"/>
  <c r="AS214" i="5" s="1"/>
  <c r="AR202" i="5"/>
  <c r="AR214" i="5" s="1"/>
  <c r="AQ202" i="5"/>
  <c r="AQ214" i="5" s="1"/>
  <c r="AP202" i="5"/>
  <c r="AP214" i="5" s="1"/>
  <c r="AO202" i="5"/>
  <c r="AO214" i="5" s="1"/>
  <c r="AN202" i="5"/>
  <c r="AN214" i="5" s="1"/>
  <c r="AM202" i="5"/>
  <c r="AM214" i="5" s="1"/>
  <c r="AL202" i="5"/>
  <c r="AL214" i="5" s="1"/>
  <c r="AK202" i="5"/>
  <c r="AK214" i="5" s="1"/>
  <c r="AJ202" i="5"/>
  <c r="AJ214" i="5" s="1"/>
  <c r="AI202" i="5"/>
  <c r="AI214" i="5" s="1"/>
  <c r="AH202" i="5"/>
  <c r="AH214" i="5" s="1"/>
  <c r="AG202" i="5"/>
  <c r="AF202" i="5"/>
  <c r="AF214" i="5" s="1"/>
  <c r="AE202" i="5"/>
  <c r="AE214" i="5" s="1"/>
  <c r="AD202" i="5"/>
  <c r="AD214" i="5" s="1"/>
  <c r="AC202" i="5"/>
  <c r="AC214" i="5" s="1"/>
  <c r="AB202" i="5"/>
  <c r="AB214" i="5" s="1"/>
  <c r="AA202" i="5"/>
  <c r="AA214" i="5" s="1"/>
  <c r="Z202" i="5"/>
  <c r="Z214" i="5" s="1"/>
  <c r="Y202" i="5"/>
  <c r="Y214" i="5" s="1"/>
  <c r="X202" i="5"/>
  <c r="W202" i="5"/>
  <c r="W214" i="5" s="1"/>
  <c r="V202" i="5"/>
  <c r="V214" i="5" s="1"/>
  <c r="U202" i="5"/>
  <c r="U214" i="5" s="1"/>
  <c r="T202" i="5"/>
  <c r="T214" i="5" s="1"/>
  <c r="S202" i="5"/>
  <c r="S214" i="5" s="1"/>
  <c r="H202" i="5"/>
  <c r="H214" i="5" s="1"/>
  <c r="E202" i="5"/>
  <c r="E214" i="5" s="1"/>
  <c r="BB200" i="5"/>
  <c r="BB199" i="5"/>
  <c r="BB198" i="5"/>
  <c r="D198" i="5"/>
  <c r="BB197" i="5"/>
  <c r="BB196" i="5"/>
  <c r="BB195" i="5"/>
  <c r="BB194" i="5"/>
  <c r="BB193" i="5"/>
  <c r="BB192" i="5"/>
  <c r="BB191" i="5"/>
  <c r="BB190" i="5"/>
  <c r="BB189" i="5"/>
  <c r="BB188" i="5"/>
  <c r="BB187" i="5"/>
  <c r="BB186" i="5"/>
  <c r="BB185" i="5"/>
  <c r="BB184" i="5"/>
  <c r="BB183" i="5"/>
  <c r="BB182" i="5"/>
  <c r="BB181" i="5"/>
  <c r="BB180" i="5"/>
  <c r="BB179" i="5"/>
  <c r="BB178" i="5"/>
  <c r="BB177" i="5"/>
  <c r="BB176" i="5"/>
  <c r="BB175" i="5"/>
  <c r="BB174" i="5"/>
  <c r="BB173" i="5"/>
  <c r="BB172" i="5"/>
  <c r="BB171" i="5"/>
  <c r="BB170" i="5"/>
  <c r="BB169" i="5"/>
  <c r="BB168" i="5"/>
  <c r="BB167" i="5"/>
  <c r="BB166" i="5"/>
  <c r="BB165" i="5"/>
  <c r="BB164" i="5"/>
  <c r="BB163" i="5"/>
  <c r="BB162" i="5"/>
  <c r="BB161" i="5"/>
  <c r="BB160" i="5"/>
  <c r="BB159" i="5"/>
  <c r="BB158" i="5"/>
  <c r="BB157" i="5"/>
  <c r="BB156" i="5"/>
  <c r="BB155" i="5"/>
  <c r="BB154" i="5"/>
  <c r="BB153" i="5"/>
  <c r="BB152" i="5"/>
  <c r="BB151" i="5"/>
  <c r="BB150" i="5"/>
  <c r="BB149" i="5"/>
  <c r="BB148" i="5"/>
  <c r="BB147" i="5"/>
  <c r="BB146" i="5"/>
  <c r="BB145" i="5"/>
  <c r="BB144" i="5"/>
  <c r="BB143" i="5"/>
  <c r="BB142" i="5"/>
  <c r="BB141" i="5"/>
  <c r="BB140" i="5"/>
  <c r="BB139" i="5"/>
  <c r="BB138" i="5"/>
  <c r="BB137" i="5"/>
  <c r="BB136" i="5"/>
  <c r="BB135" i="5"/>
  <c r="BB134" i="5"/>
  <c r="BB133" i="5"/>
  <c r="BB132" i="5"/>
  <c r="BB131" i="5"/>
  <c r="BB130" i="5"/>
  <c r="BB129" i="5"/>
  <c r="BB128" i="5"/>
  <c r="BB127" i="5"/>
  <c r="BB126" i="5"/>
  <c r="BB125" i="5"/>
  <c r="BB124" i="5"/>
  <c r="BB123" i="5"/>
  <c r="BB122" i="5"/>
  <c r="BB121" i="5"/>
  <c r="BB120" i="5"/>
  <c r="BB119" i="5"/>
  <c r="BB118" i="5"/>
  <c r="BB117" i="5"/>
  <c r="BB116" i="5"/>
  <c r="BB115" i="5"/>
  <c r="BB114" i="5"/>
  <c r="D114" i="5"/>
  <c r="BB113" i="5"/>
  <c r="BB214" i="5" s="1"/>
  <c r="D113" i="5"/>
  <c r="BB112" i="5"/>
  <c r="D112" i="5"/>
  <c r="BB111" i="5"/>
  <c r="D111" i="5"/>
  <c r="BB110" i="5"/>
  <c r="D110" i="5"/>
  <c r="BB109" i="5"/>
  <c r="D109" i="5"/>
  <c r="BB108" i="5"/>
  <c r="D108" i="5"/>
  <c r="BB107" i="5"/>
  <c r="D107" i="5"/>
  <c r="BB106" i="5"/>
  <c r="D106" i="5"/>
  <c r="BB105" i="5"/>
  <c r="D105" i="5"/>
  <c r="BB104" i="5"/>
  <c r="D104" i="5"/>
  <c r="BB103" i="5"/>
  <c r="D103" i="5"/>
  <c r="BB102" i="5"/>
  <c r="D102" i="5"/>
  <c r="BB101" i="5"/>
  <c r="D101" i="5"/>
  <c r="BB100" i="5"/>
  <c r="D100" i="5"/>
  <c r="BB99" i="5"/>
  <c r="D99" i="5"/>
  <c r="BB98" i="5"/>
  <c r="D98" i="5"/>
  <c r="BB97" i="5"/>
  <c r="D97" i="5"/>
  <c r="BB96" i="5"/>
  <c r="D96" i="5"/>
  <c r="BB95" i="5"/>
  <c r="D95" i="5"/>
  <c r="BB94" i="5"/>
  <c r="D94" i="5"/>
  <c r="BB93" i="5"/>
  <c r="D93" i="5"/>
  <c r="BB92" i="5"/>
  <c r="D92" i="5"/>
  <c r="BB91" i="5"/>
  <c r="D91" i="5"/>
  <c r="BB90" i="5"/>
  <c r="D90" i="5"/>
  <c r="BB89" i="5"/>
  <c r="D89" i="5"/>
  <c r="BB88" i="5"/>
  <c r="D88" i="5"/>
  <c r="BB87" i="5"/>
  <c r="D87" i="5"/>
  <c r="BB86" i="5"/>
  <c r="D86" i="5"/>
  <c r="BB85" i="5"/>
  <c r="D85" i="5"/>
  <c r="BB84" i="5"/>
  <c r="D84" i="5"/>
  <c r="BB83" i="5"/>
  <c r="D83" i="5"/>
  <c r="BB82" i="5"/>
  <c r="D82" i="5"/>
  <c r="BB81" i="5"/>
  <c r="D81" i="5"/>
  <c r="BB80" i="5"/>
  <c r="D80" i="5"/>
  <c r="BB79" i="5"/>
  <c r="D79" i="5"/>
  <c r="BB78" i="5"/>
  <c r="D78" i="5"/>
  <c r="BB77" i="5"/>
  <c r="D77" i="5"/>
  <c r="BB76" i="5"/>
  <c r="D76" i="5"/>
  <c r="BB75" i="5"/>
  <c r="D75" i="5"/>
  <c r="BB74" i="5"/>
  <c r="D74" i="5"/>
  <c r="BB73" i="5"/>
  <c r="D73" i="5"/>
  <c r="BB72" i="5"/>
  <c r="D72" i="5"/>
  <c r="BB71" i="5"/>
  <c r="D71" i="5"/>
  <c r="BB70" i="5"/>
  <c r="D70" i="5"/>
  <c r="BB69" i="5"/>
  <c r="D69" i="5"/>
  <c r="BB68" i="5"/>
  <c r="D68" i="5"/>
  <c r="BB67" i="5"/>
  <c r="D67" i="5"/>
  <c r="BB66" i="5"/>
  <c r="D66" i="5"/>
  <c r="BB65" i="5"/>
  <c r="D65" i="5"/>
  <c r="BB64" i="5"/>
  <c r="D64" i="5"/>
  <c r="BB63" i="5"/>
  <c r="BB62" i="5"/>
  <c r="D62" i="5"/>
  <c r="BB61" i="5"/>
  <c r="D61" i="5"/>
  <c r="BB60" i="5"/>
  <c r="D60" i="5"/>
  <c r="BB59" i="5"/>
  <c r="D59" i="5"/>
  <c r="BB58" i="5"/>
  <c r="D58" i="5"/>
  <c r="BB57" i="5"/>
  <c r="D57" i="5"/>
  <c r="BB56" i="5"/>
  <c r="D56" i="5"/>
  <c r="BB55" i="5"/>
  <c r="D55" i="5"/>
  <c r="BB54" i="5"/>
  <c r="D54" i="5"/>
  <c r="BB53" i="5"/>
  <c r="D53" i="5"/>
  <c r="BB52" i="5"/>
  <c r="D52" i="5"/>
  <c r="BB51" i="5"/>
  <c r="D51" i="5"/>
  <c r="BB50" i="5"/>
  <c r="D50" i="5"/>
  <c r="BB49" i="5"/>
  <c r="D49" i="5"/>
  <c r="BB48" i="5"/>
  <c r="D48" i="5"/>
  <c r="BB47" i="5"/>
  <c r="D47" i="5"/>
  <c r="BB46" i="5"/>
  <c r="D46" i="5"/>
  <c r="BB45" i="5"/>
  <c r="D45" i="5"/>
  <c r="BB44" i="5"/>
  <c r="D44" i="5"/>
  <c r="BB43" i="5"/>
  <c r="D43" i="5"/>
  <c r="BB42" i="5"/>
  <c r="D42" i="5"/>
  <c r="BB41" i="5"/>
  <c r="BB40" i="5"/>
  <c r="D40" i="5"/>
  <c r="BB39" i="5"/>
  <c r="D39" i="5"/>
  <c r="BB38" i="5"/>
  <c r="D38" i="5"/>
  <c r="BB37" i="5"/>
  <c r="D37" i="5"/>
  <c r="BB36" i="5"/>
  <c r="D36" i="5"/>
  <c r="BB35" i="5"/>
  <c r="D35" i="5"/>
  <c r="BB34" i="5"/>
  <c r="D34" i="5"/>
  <c r="BB33" i="5"/>
  <c r="D33" i="5"/>
  <c r="BB32" i="5"/>
  <c r="D32" i="5"/>
  <c r="BB31" i="5"/>
  <c r="D31" i="5"/>
  <c r="BB30" i="5"/>
  <c r="D30" i="5"/>
  <c r="BB29" i="5"/>
  <c r="D29" i="5"/>
  <c r="BB28" i="5"/>
  <c r="D28" i="5"/>
  <c r="BB27" i="5"/>
  <c r="D27" i="5"/>
  <c r="BB26" i="5"/>
  <c r="D26" i="5"/>
  <c r="BB25" i="5"/>
  <c r="D25" i="5"/>
  <c r="BB24" i="5"/>
  <c r="D24" i="5"/>
  <c r="BB23" i="5"/>
  <c r="D23" i="5"/>
  <c r="BB22" i="5"/>
  <c r="D22" i="5"/>
  <c r="BB21" i="5"/>
  <c r="D21" i="5"/>
  <c r="BB20" i="5"/>
  <c r="D20" i="5"/>
  <c r="BB19" i="5"/>
  <c r="D19" i="5"/>
  <c r="BB18" i="5"/>
  <c r="D18" i="5"/>
  <c r="BB17" i="5"/>
  <c r="D17" i="5"/>
  <c r="BB16" i="5"/>
  <c r="D16" i="5"/>
  <c r="BB15" i="5"/>
  <c r="D15" i="5"/>
  <c r="BB14" i="5"/>
  <c r="D14" i="5"/>
  <c r="BB13" i="5"/>
  <c r="D13" i="5"/>
  <c r="BB12" i="5"/>
  <c r="D12" i="5"/>
  <c r="BB11" i="5"/>
  <c r="D11" i="5"/>
  <c r="BB10" i="5"/>
  <c r="D10" i="5"/>
  <c r="BB9" i="5"/>
  <c r="D9" i="5"/>
  <c r="BB8" i="5"/>
  <c r="D8" i="5"/>
  <c r="BB7" i="5"/>
  <c r="D7" i="5"/>
  <c r="BB6" i="5"/>
  <c r="D6" i="5"/>
  <c r="BB5" i="5"/>
  <c r="D5" i="5"/>
  <c r="BB4" i="5"/>
  <c r="D4" i="5"/>
  <c r="BB3" i="5"/>
  <c r="D3" i="5"/>
  <c r="BB2" i="5"/>
  <c r="D2" i="5"/>
  <c r="C84" i="4"/>
  <c r="C83" i="4"/>
  <c r="C82" i="4"/>
  <c r="C81" i="4"/>
  <c r="C80" i="4"/>
  <c r="C79" i="4"/>
  <c r="D79" i="4" s="1"/>
  <c r="C78" i="4"/>
  <c r="C77" i="4"/>
  <c r="C76" i="4"/>
  <c r="C75" i="4"/>
  <c r="C74" i="4"/>
  <c r="C73" i="4"/>
  <c r="C72" i="4"/>
  <c r="C71" i="4"/>
  <c r="C70" i="4"/>
  <c r="C69" i="4"/>
  <c r="C68" i="4"/>
  <c r="C67" i="4"/>
  <c r="C66" i="4"/>
  <c r="C65" i="4"/>
  <c r="C64" i="4"/>
  <c r="C63" i="4"/>
  <c r="C62" i="4"/>
  <c r="C61" i="4"/>
  <c r="C60" i="4"/>
  <c r="C59" i="4"/>
  <c r="C58" i="4"/>
  <c r="C57" i="4"/>
  <c r="C56" i="4"/>
  <c r="C55" i="4"/>
  <c r="C54" i="4"/>
  <c r="C53" i="4"/>
  <c r="C52" i="4"/>
  <c r="C51" i="4"/>
  <c r="C49" i="4"/>
  <c r="C48" i="4"/>
  <c r="C47" i="4"/>
  <c r="C46" i="4"/>
  <c r="C44" i="4"/>
  <c r="C43" i="4"/>
  <c r="C42" i="4"/>
  <c r="C41" i="4"/>
  <c r="C40" i="4"/>
  <c r="C39" i="4"/>
  <c r="C38" i="4"/>
  <c r="C37" i="4"/>
  <c r="C36" i="4"/>
  <c r="C35" i="4"/>
  <c r="C34" i="4"/>
  <c r="C33" i="4"/>
  <c r="C32" i="4"/>
  <c r="C31" i="4"/>
  <c r="C30" i="4"/>
  <c r="C29" i="4"/>
  <c r="C28" i="4"/>
  <c r="C27" i="4"/>
  <c r="C25" i="4"/>
  <c r="C24" i="4"/>
  <c r="C23" i="4"/>
  <c r="C22" i="4"/>
  <c r="C21" i="4"/>
  <c r="C20" i="4"/>
  <c r="C19" i="4"/>
  <c r="C18" i="4"/>
  <c r="C17" i="4"/>
  <c r="C16" i="4"/>
  <c r="C15" i="4"/>
  <c r="C14" i="4"/>
  <c r="C13" i="4"/>
  <c r="C12" i="4"/>
  <c r="C11" i="4"/>
  <c r="C10" i="4"/>
  <c r="C9" i="4"/>
  <c r="C8" i="4"/>
  <c r="C7" i="4"/>
  <c r="C6" i="4"/>
  <c r="C5" i="4"/>
  <c r="C4" i="4"/>
  <c r="C3" i="4"/>
  <c r="C2" i="4"/>
  <c r="BK214" i="5" l="1"/>
</calcChain>
</file>

<file path=xl/comments1.xml><?xml version="1.0" encoding="utf-8"?>
<comments xmlns="http://schemas.openxmlformats.org/spreadsheetml/2006/main">
  <authors>
    <author>Thomschke, Friedrun</author>
  </authors>
  <commentList>
    <comment ref="A2" authorId="0" shapeId="0">
      <text>
        <r>
          <rPr>
            <sz val="9"/>
            <color theme="1"/>
            <rFont val="Verdana"/>
            <family val="2"/>
          </rPr>
          <t>Thomschke, Friedrun:
alle Signaturen, inkl. der angebundenen Werke und der ggf. noch nicht geprüften Bücher</t>
        </r>
      </text>
    </comment>
    <comment ref="A3" authorId="0" shapeId="0">
      <text>
        <r>
          <rPr>
            <sz val="9"/>
            <color theme="1"/>
            <rFont val="Verdana"/>
            <family val="2"/>
          </rPr>
          <t>Thomschke, Friedrun:
Anzahl der tatsächlichen Bücher, Achtung: berücksichtigt sind nur die Bücher, die angeschaut wurden und für die somit ein Format angegeben wurde!! (daher ggf. große Differenz zur Gesamtanzahl der Signaturen oder auch zur Anzahl der geprüften Bücher durch F. Thomschke, denn hier zählen auch die Bücher mit, die vor der Bearbeitung von F. Thomschke erfasst wurden)</t>
        </r>
      </text>
    </comment>
    <comment ref="D79" authorId="0" shapeId="0">
      <text>
        <r>
          <rPr>
            <sz val="9"/>
            <color theme="1"/>
            <rFont val="Verdana"/>
            <family val="2"/>
          </rPr>
          <t>Thomschke, Friedrun:
Gesamtsumme Umschläge minus säurehaltige Umschläge (die werden von uns entfernt)</t>
        </r>
      </text>
    </comment>
    <comment ref="C83" authorId="0" shapeId="0">
      <text>
        <r>
          <rPr>
            <sz val="9"/>
            <color theme="1"/>
            <rFont val="Verdana"/>
            <family val="2"/>
          </rPr>
          <t>Thomschke, Friedrun:
hier sind zwei mit ÖW=60° dabei</t>
        </r>
      </text>
    </comment>
  </commentList>
</comments>
</file>

<file path=xl/comments2.xml><?xml version="1.0" encoding="utf-8"?>
<comments xmlns="http://schemas.openxmlformats.org/spreadsheetml/2006/main">
  <authors>
    <author>Thomschke, Friedrun</author>
    <author>DNB</author>
  </authors>
  <commentList>
    <comment ref="H1" authorId="0" shapeId="0">
      <text>
        <r>
          <rPr>
            <sz val="9"/>
            <color theme="1"/>
            <rFont val="Verdana"/>
            <family val="2"/>
          </rPr>
          <t>Thomschke, Friedrun:
Grün unterlegte Zellen bedeuten, dass es sich bei der Signatur um ein Schreibmeisterbuch handelt. Die Markierung basiert auf der von B. Rüdiger erstellten Excelliste. Diese Bücher sollen digitalisiert werden.</t>
        </r>
      </text>
    </comment>
    <comment ref="T1" authorId="0" shapeId="0">
      <text>
        <r>
          <rPr>
            <sz val="9"/>
            <color theme="1"/>
            <rFont val="Verdana"/>
            <family val="2"/>
          </rPr>
          <t>Thomschke, Friedrun:
Maße des geschlossenen Buches</t>
        </r>
      </text>
    </comment>
    <comment ref="AC1" authorId="0" shapeId="0">
      <text>
        <r>
          <rPr>
            <sz val="9"/>
            <color theme="1"/>
            <rFont val="Verdana"/>
            <family val="2"/>
          </rPr>
          <t>Thomschke, Friedrun:
x = normaler Schaden
xx = extremer Schaden</t>
        </r>
      </text>
    </comment>
    <comment ref="AH1" authorId="0" shapeId="0">
      <text>
        <r>
          <rPr>
            <sz val="9"/>
            <color theme="1"/>
            <rFont val="Verdana"/>
            <family val="2"/>
          </rPr>
          <t>Thomschke, Friedrun:
dazugebundene, leere Seiten aus sauren Papier</t>
        </r>
      </text>
    </comment>
    <comment ref="AL1" authorId="0" shapeId="0">
      <text>
        <r>
          <rPr>
            <sz val="9"/>
            <color theme="1"/>
            <rFont val="Verdana"/>
            <family val="2"/>
          </rPr>
          <t>Thomschke, Friedrun:
x = normaler Bauch
xx = extremer Bauch</t>
        </r>
      </text>
    </comment>
    <comment ref="AO1" authorId="0" shapeId="0">
      <text>
        <r>
          <rPr>
            <sz val="9"/>
            <color theme="1"/>
            <rFont val="Verdana"/>
            <family val="2"/>
          </rPr>
          <t>Thomschke, Friedrun:
bei Breite immer von Buchfalz aus gemessen, nicht die Gesamtbreite bei durchgehenden Tafeln --&gt; Buchbreite muss also zur Gesamtgröße der Tafel dazu gerechnet werden</t>
        </r>
      </text>
    </comment>
    <comment ref="AP1" authorId="0" shapeId="0">
      <text>
        <r>
          <rPr>
            <sz val="9"/>
            <color theme="1"/>
            <rFont val="Verdana"/>
            <family val="2"/>
          </rPr>
          <t>Thomschke, Friedrun:
Es sind mehrere Grafiken enthalten, nicht nur Frontispiz oder Kupfertitel. Es kann sich auch um ganze Grafikbände handeln.</t>
        </r>
      </text>
    </comment>
    <comment ref="AR1" authorId="0" shapeId="0">
      <text>
        <r>
          <rPr>
            <sz val="9"/>
            <color theme="1"/>
            <rFont val="Verdana"/>
            <family val="2"/>
          </rPr>
          <t>Thomschke, Friedrun:
x = wäre gut
xx = auf jeden Fall</t>
        </r>
      </text>
    </comment>
    <comment ref="AT1" authorId="0" shapeId="0">
      <text>
        <r>
          <rPr>
            <sz val="9"/>
            <color theme="1"/>
            <rFont val="Verdana"/>
            <family val="2"/>
          </rPr>
          <t>Thomschke, Friedrun:
diese Spalte eingefügt am 23.02. --&gt; Rest der Tabelle darauf prüfen/nachtragen</t>
        </r>
      </text>
    </comment>
    <comment ref="U37" authorId="0" shapeId="0">
      <text>
        <r>
          <rPr>
            <sz val="9"/>
            <color theme="1"/>
            <rFont val="Verdana"/>
            <family val="2"/>
          </rPr>
          <t>Thomschke, Friedrun:
sehr außergewöhnliches Format!</t>
        </r>
      </text>
    </comment>
    <comment ref="E63" authorId="0" shapeId="0">
      <text>
        <r>
          <rPr>
            <sz val="9"/>
            <color theme="1"/>
            <rFont val="Verdana"/>
            <family val="2"/>
          </rPr>
          <t>Thomschke, Friedrun:
war zusätzlich in der Tabelle von A. Wendler</t>
        </r>
      </text>
    </comment>
    <comment ref="H78" authorId="0" shapeId="0">
      <text>
        <r>
          <rPr>
            <sz val="9"/>
            <color theme="1"/>
            <rFont val="Verdana"/>
            <family val="2"/>
          </rPr>
          <t>Thomschke, Friedrun:
bis zu dieser Signatur die Großformate in Reihe 49 angeschaut, dann nur noch selektiv nach QF oder kritischen/beschädigten Bänden geschaut</t>
        </r>
      </text>
    </comment>
    <comment ref="E146" authorId="0" shapeId="0">
      <text>
        <r>
          <rPr>
            <sz val="9"/>
            <color theme="1"/>
            <rFont val="Verdana"/>
            <family val="2"/>
          </rPr>
          <t>Thomschke, Friedrun:
liegt bei ÜF, R75/8/6</t>
        </r>
      </text>
    </comment>
    <comment ref="AU146" authorId="0" shapeId="0">
      <text>
        <r>
          <rPr>
            <sz val="9"/>
            <color theme="1"/>
            <rFont val="Verdana"/>
            <family val="2"/>
          </rPr>
          <t>Thomschke, Friedrun:
bessere Planlage bei 110° anstelle möglichen 180°</t>
        </r>
      </text>
    </comment>
    <comment ref="E147" authorId="0" shapeId="0">
      <text>
        <r>
          <rPr>
            <sz val="9"/>
            <color theme="1"/>
            <rFont val="Verdana"/>
            <family val="2"/>
          </rPr>
          <t>Thomschke, Friedrun:
war nicht in Excelliste (nur in B. Rüdigers Liste)</t>
        </r>
      </text>
    </comment>
    <comment ref="E167" authorId="0" shapeId="0">
      <text>
        <r>
          <rPr>
            <sz val="9"/>
            <color theme="1"/>
            <rFont val="Verdana"/>
            <family val="2"/>
          </rPr>
          <t>Thomschke, Friedrun:
liegt bei ÜF</t>
        </r>
      </text>
    </comment>
    <comment ref="AU174" authorId="1" shapeId="0">
      <text>
        <r>
          <rPr>
            <sz val="9"/>
            <color theme="1"/>
            <rFont val="Verdana"/>
            <family val="2"/>
          </rPr>
          <t xml:space="preserve">Thomschke:
aus konservatorischen Gründen
</t>
        </r>
      </text>
    </comment>
    <comment ref="E183" authorId="0" shapeId="0">
      <text>
        <r>
          <rPr>
            <sz val="9"/>
            <color theme="1"/>
            <rFont val="Verdana"/>
            <family val="2"/>
          </rPr>
          <t>Thomschke, Friedrun:
steht bei ÜF</t>
        </r>
      </text>
    </comment>
    <comment ref="E193" authorId="0" shapeId="0">
      <text>
        <r>
          <rPr>
            <sz val="9"/>
            <color theme="1"/>
            <rFont val="Verdana"/>
            <family val="2"/>
          </rPr>
          <t>Thomschke, Friedrun:
war nicht in Excelliste, taucht aber sowohl in Rüdiger als auch Wendler-Liste auf</t>
        </r>
      </text>
    </comment>
    <comment ref="H194" authorId="0" shapeId="0">
      <text>
        <r>
          <rPr>
            <sz val="9"/>
            <color theme="1"/>
            <rFont val="Verdana"/>
            <family val="2"/>
          </rPr>
          <t>Thomschke, Friedrun:
Blau markierte Bücher tauchen zusätzlich in der Wender-Liste auf</t>
        </r>
      </text>
    </comment>
    <comment ref="E199" authorId="0" shapeId="0">
      <text>
        <r>
          <rPr>
            <sz val="9"/>
            <color theme="1"/>
            <rFont val="Verdana"/>
            <family val="2"/>
          </rPr>
          <t>Thomschke, Friedrun:
ist Hss. --&gt; für Projekt nicht relevant</t>
        </r>
      </text>
    </comment>
    <comment ref="E200" authorId="0" shapeId="0">
      <text>
        <r>
          <rPr>
            <sz val="9"/>
            <color theme="1"/>
            <rFont val="Verdana"/>
            <family val="2"/>
          </rPr>
          <t>Thomschke, Friedrun:
Buch ist in Russland --&gt; für Projekt nicht relevant</t>
        </r>
      </text>
    </comment>
    <comment ref="AU202" authorId="0" shapeId="0">
      <text>
        <r>
          <rPr>
            <sz val="9"/>
            <color theme="1"/>
            <rFont val="Verdana"/>
            <family val="2"/>
          </rPr>
          <t>Thomschke, Friedrun:
Öffnungswinkel "0" bedeutet, das Buch ist nicht digitalisierbar</t>
        </r>
      </text>
    </comment>
  </commentList>
</comments>
</file>

<file path=xl/sharedStrings.xml><?xml version="1.0" encoding="utf-8"?>
<sst xmlns="http://schemas.openxmlformats.org/spreadsheetml/2006/main" count="5075" uniqueCount="1142">
  <si>
    <t>Gruppe</t>
  </si>
  <si>
    <t>digi</t>
  </si>
  <si>
    <t>Lfd Nr.</t>
  </si>
  <si>
    <t>AKZ</t>
  </si>
  <si>
    <t>bbg</t>
  </si>
  <si>
    <t>IDN</t>
  </si>
  <si>
    <t>Link zum Portal</t>
  </si>
  <si>
    <t>signatur_g</t>
  </si>
  <si>
    <t>Signatur</t>
  </si>
  <si>
    <t>steht bei
/ Anm.
zur
Signatur</t>
  </si>
  <si>
    <t>Provenienzmerkmal</t>
  </si>
  <si>
    <t>Material</t>
  </si>
  <si>
    <t>Format</t>
  </si>
  <si>
    <t>Öffnungswinkel</t>
  </si>
  <si>
    <t>Einschränkungen</t>
  </si>
  <si>
    <t xml:space="preserve">Glasplatte </t>
  </si>
  <si>
    <t>Verpackung</t>
  </si>
  <si>
    <t xml:space="preserve">Verpackung austauschen </t>
  </si>
  <si>
    <t>Schadensklasse</t>
  </si>
  <si>
    <t>notwendige Reparatur(en) vor der Digitalisierung, notwendige Reparatur(en) vor der Digitalisierung</t>
  </si>
  <si>
    <t>Bemerkungen</t>
  </si>
  <si>
    <t>Fragen/ Hinweise
an DBSM</t>
  </si>
  <si>
    <t>Fragen an M. Steinberg</t>
  </si>
  <si>
    <t>nicht
am Stand-ort</t>
  </si>
  <si>
    <t>Größe ÜF
(BxH)</t>
  </si>
  <si>
    <t>Breite
(nur Ausreißer)</t>
  </si>
  <si>
    <t>Dicke
(&gt;12 cm)</t>
  </si>
  <si>
    <t>12° Format
(&lt;15 cm)</t>
  </si>
  <si>
    <t>Einband-
art</t>
  </si>
  <si>
    <t>Einband-
art Kommentar</t>
  </si>
  <si>
    <t>Einband über-
formt (ganz od. teilweise)</t>
  </si>
  <si>
    <t>Buch bereits restau-riert</t>
  </si>
  <si>
    <t>hohler/
fester Rücken (mit Einlage/
Vergoldung?)</t>
  </si>
  <si>
    <t>Steh-
kanten
(bei Perg.)</t>
  </si>
  <si>
    <t>Leder pudert ab/roter Zerfall (extrem)</t>
  </si>
  <si>
    <t>Einband stark defor-miert</t>
  </si>
  <si>
    <t>Be-schläge (bes. auftra-gend)</t>
  </si>
  <si>
    <t>Buch-schließe steif</t>
  </si>
  <si>
    <t>Buch-block Pa./Perg.</t>
  </si>
  <si>
    <t>saures Füll-material</t>
  </si>
  <si>
    <t>Register-marken</t>
  </si>
  <si>
    <t>seitliche Heftung</t>
  </si>
  <si>
    <t>Buch-block sehr wellig</t>
  </si>
  <si>
    <t>Buch-block neigt zum "Bauch"</t>
  </si>
  <si>
    <t>ge-schloss-ene Lagen</t>
  </si>
  <si>
    <t>Falttafeln</t>
  </si>
  <si>
    <t>Größe Buch+
Falttafeln (BxH)</t>
  </si>
  <si>
    <t>Original-grafik</t>
  </si>
  <si>
    <t>Kolorier-ung / Buch-malerei / Initialen / Rubri-kation</t>
  </si>
  <si>
    <t>berühr-ungsfreie Digit.</t>
  </si>
  <si>
    <t>Schrift weit bis in den Falz (Bund-steg in mm) Text-verlust</t>
  </si>
  <si>
    <t>nicht digitali-sierbar wegen Bund-steg (vorraus-sichtlich)</t>
  </si>
  <si>
    <t>max. Öffnungs-winkel</t>
  </si>
  <si>
    <t>max. Öffnungs-winkel Kommentar</t>
  </si>
  <si>
    <t>Digit. mit Begleit-ung</t>
  </si>
  <si>
    <t>Digit. mit Begleit-ung Kommentar</t>
  </si>
  <si>
    <t>Rest.-Bericht einge-klebt</t>
  </si>
  <si>
    <t xml:space="preserve">Blatt mit Notizen zum Buch eingeklebt </t>
  </si>
  <si>
    <t>Rest.
not-wendig (ja/nein) (vor/nach der Digit.)</t>
  </si>
  <si>
    <t>Rest.-
Aufwand gesamt
(in Std.)</t>
  </si>
  <si>
    <t>Rest.
erfolgt</t>
  </si>
  <si>
    <t>Kassette</t>
  </si>
  <si>
    <t>Schuber</t>
  </si>
  <si>
    <t>Buch-schuh</t>
  </si>
  <si>
    <t xml:space="preserve">Mappe </t>
  </si>
  <si>
    <t>Um-schlag</t>
  </si>
  <si>
    <t>SB neu</t>
  </si>
  <si>
    <t>Anmerkungen (allg.)</t>
  </si>
  <si>
    <t>für Testphase
vorsehen</t>
  </si>
  <si>
    <t>für Testphase
vorsehen Kommentar</t>
  </si>
  <si>
    <t>Schutzbehältnis empfohlen</t>
  </si>
  <si>
    <t>Foto für Erheb. Rest. angefertigt (ab August)</t>
  </si>
  <si>
    <t>feuchte-empfind-liches Leder</t>
  </si>
  <si>
    <t>Material am Rücken/
Einband lose / eingeris-sen (auch Titelschild)</t>
  </si>
  <si>
    <t>Narben spaltet sich ab</t>
  </si>
  <si>
    <t>Gelenk(e) 
an/durch-gebro-chen</t>
  </si>
  <si>
    <t>Bünde gebro-chen (Anzahl)</t>
  </si>
  <si>
    <t>Rücken lose/
halb lose</t>
  </si>
  <si>
    <t>Be-schläge locker</t>
  </si>
  <si>
    <t>Buch
schließe fragil</t>
  </si>
  <si>
    <t>Deckel spaltet sich / Fehlstelle im Deckel</t>
  </si>
  <si>
    <t>Deckel gebro-chen</t>
  </si>
  <si>
    <t>Deckel lose / halb lose</t>
  </si>
  <si>
    <t>Kapital fragil/
lose</t>
  </si>
  <si>
    <t>Rest.-Aufwand Einband
(in Std.)</t>
  </si>
  <si>
    <t>Anmerkungen für die Restaurierung am Einband</t>
  </si>
  <si>
    <t>Ver-schmutz-ung (Vorsatz / Ränder /
ges. BB)</t>
  </si>
  <si>
    <t>mikro-bieller Befall</t>
  </si>
  <si>
    <t>Farb-schicht pudert</t>
  </si>
  <si>
    <t>Buch-block / Seiten verblockt</t>
  </si>
  <si>
    <t>erste / letzte Lage oder Seiten lose</t>
  </si>
  <si>
    <t>(halb-) lose Seiten im BB</t>
  </si>
  <si>
    <t>Heftung zerstört</t>
  </si>
  <si>
    <t>Risse / Fehl-stellen im Vorsatz</t>
  </si>
  <si>
    <t>Risse im Text-bereich / an exponier-ter Stelle (z.B. Ecke)</t>
  </si>
  <si>
    <t>Risse am Rand</t>
  </si>
  <si>
    <t xml:space="preserve">Fehl-stellen im BB
(groß) </t>
  </si>
  <si>
    <t>Insekten-fraß (stark)</t>
  </si>
  <si>
    <t>Falten / Knicke</t>
  </si>
  <si>
    <t>saures /
brüchiges Papier</t>
  </si>
  <si>
    <t>Tinten-/ Farbfraß (akut)</t>
  </si>
  <si>
    <t>Register-marken fragil</t>
  </si>
  <si>
    <t>Klebe-
streifen ablösen</t>
  </si>
  <si>
    <t>Rest.-Aufwand Buchblock
(in Std.)</t>
  </si>
  <si>
    <t>Anmerkungen für die Restaurierung am Buchblock</t>
  </si>
  <si>
    <t>Schreibmeisterbücher aus Liste von A. Wendler</t>
  </si>
  <si>
    <t>Schreibmeister</t>
  </si>
  <si>
    <t>L-1796-169506053</t>
  </si>
  <si>
    <t>Aal</t>
  </si>
  <si>
    <t>999824015</t>
  </si>
  <si>
    <t>Bö B I 42/4°</t>
  </si>
  <si>
    <t>X</t>
  </si>
  <si>
    <t>Halbpergamentband</t>
  </si>
  <si>
    <t>bis 25 cm</t>
  </si>
  <si>
    <t>80° bis 110°, einseitig digitalisierbar?</t>
  </si>
  <si>
    <t>fester Rücken mit Schmuckprägung, gefaltete Blätter</t>
  </si>
  <si>
    <t>Signaturfahne austauschen</t>
  </si>
  <si>
    <t>HPg</t>
  </si>
  <si>
    <t>h/E</t>
  </si>
  <si>
    <t>Pa</t>
  </si>
  <si>
    <t>x</t>
  </si>
  <si>
    <t>B:22,5x29,5
F:42,5x28,5</t>
  </si>
  <si>
    <t>n</t>
  </si>
  <si>
    <t>L-1818-157574970</t>
  </si>
  <si>
    <t>994698968</t>
  </si>
  <si>
    <t>Bö B I 279</t>
  </si>
  <si>
    <t>Ledereinband</t>
  </si>
  <si>
    <t>180°</t>
  </si>
  <si>
    <t>L</t>
  </si>
  <si>
    <t>f/V</t>
  </si>
  <si>
    <t>max 110</t>
  </si>
  <si>
    <t>L-1777-167259407</t>
  </si>
  <si>
    <t>998959685</t>
  </si>
  <si>
    <t>Bö B I 294</t>
  </si>
  <si>
    <t>fester Rücken mit Schmuckprägung</t>
  </si>
  <si>
    <t xml:space="preserve">Papierumschlag </t>
  </si>
  <si>
    <t>Ja, Signaturfahne austauschen</t>
  </si>
  <si>
    <t>x sauer</t>
  </si>
  <si>
    <t>L-1708-174156588</t>
  </si>
  <si>
    <t>1001314530</t>
  </si>
  <si>
    <t>Bö B I 298</t>
  </si>
  <si>
    <t>hohler Rücken</t>
  </si>
  <si>
    <t>Nein</t>
  </si>
  <si>
    <t>Wellpappe</t>
  </si>
  <si>
    <t>L-1722-154872350</t>
  </si>
  <si>
    <t>Afl</t>
  </si>
  <si>
    <t>994252668</t>
  </si>
  <si>
    <t>Bö B I 305/2°</t>
  </si>
  <si>
    <t>Halbledereinband</t>
  </si>
  <si>
    <t>bis 42 cm</t>
  </si>
  <si>
    <t>HL</t>
  </si>
  <si>
    <t>f</t>
  </si>
  <si>
    <t>L-1795-154003360</t>
  </si>
  <si>
    <t>993915078</t>
  </si>
  <si>
    <t>Bö B I 306</t>
  </si>
  <si>
    <t>Archivkarton</t>
  </si>
  <si>
    <t>L-1647-154450324</t>
  </si>
  <si>
    <t>99406280X</t>
  </si>
  <si>
    <t>Bö B I 311/4°</t>
  </si>
  <si>
    <t>bis 35 cm</t>
  </si>
  <si>
    <t>QF (44x36)</t>
  </si>
  <si>
    <t>HG</t>
  </si>
  <si>
    <t>ja vor</t>
  </si>
  <si>
    <t>nur das Nötigste, Gelenke belassen</t>
  </si>
  <si>
    <t>L-1770-154528331</t>
  </si>
  <si>
    <t>994120303</t>
  </si>
  <si>
    <t>(Großformate)</t>
  </si>
  <si>
    <t>Bö B I 319/2°</t>
  </si>
  <si>
    <t>Papier- oder Pappeinband</t>
  </si>
  <si>
    <t>&gt; 42 cm</t>
  </si>
  <si>
    <t>38x43</t>
  </si>
  <si>
    <t>Gelenke sind kaputt aber stabil, Umschlag anfertigen</t>
  </si>
  <si>
    <t>L-1743-154844934</t>
  </si>
  <si>
    <t>994227140</t>
  </si>
  <si>
    <t>Bö B I 323</t>
  </si>
  <si>
    <t>Bö B I 323/4°</t>
  </si>
  <si>
    <t>Gewebe</t>
  </si>
  <si>
    <t>L-1732-154867489</t>
  </si>
  <si>
    <t>994248199</t>
  </si>
  <si>
    <t>Bö B I 324</t>
  </si>
  <si>
    <t>L-1732-15486515X</t>
  </si>
  <si>
    <t>99424603X</t>
  </si>
  <si>
    <t>Bö B I 324 a</t>
  </si>
  <si>
    <t>Bö B I 324a</t>
  </si>
  <si>
    <t>L-1797-155364162</t>
  </si>
  <si>
    <t>994308108</t>
  </si>
  <si>
    <t>Bö B I 328/2°</t>
  </si>
  <si>
    <t>L-1766-155561243</t>
  </si>
  <si>
    <t>994377800</t>
  </si>
  <si>
    <t>Bö B I 329/4°</t>
  </si>
  <si>
    <t>Ja</t>
  </si>
  <si>
    <t>QF (43x30)</t>
  </si>
  <si>
    <t>max 180</t>
  </si>
  <si>
    <t>mind. Jurismappe (versteift)</t>
  </si>
  <si>
    <t>L-1799-155716743</t>
  </si>
  <si>
    <t>994405464</t>
  </si>
  <si>
    <t>Bö B I 331/4°</t>
  </si>
  <si>
    <t>stark brüchiges Einbandmaterial</t>
  </si>
  <si>
    <t>QF (48x29)</t>
  </si>
  <si>
    <t>v</t>
  </si>
  <si>
    <t>Gelenk nur oben und unten sichern</t>
  </si>
  <si>
    <t>L-1829-15757489X</t>
  </si>
  <si>
    <t>994698852</t>
  </si>
  <si>
    <t>Bö B I 334</t>
  </si>
  <si>
    <t>L-1758-156363704</t>
  </si>
  <si>
    <t>994521820</t>
  </si>
  <si>
    <t>Bö B I 338/4°</t>
  </si>
  <si>
    <t>QF (43x32)</t>
  </si>
  <si>
    <t>L-1813-156399652</t>
  </si>
  <si>
    <t>994540655</t>
  </si>
  <si>
    <t>Bö B I 343/4°</t>
  </si>
  <si>
    <t>Halbgewebeband</t>
  </si>
  <si>
    <t>L-1559-15687587X</t>
  </si>
  <si>
    <t>994578091</t>
  </si>
  <si>
    <t>Bö B I 345</t>
  </si>
  <si>
    <t>QF (20,5x15)</t>
  </si>
  <si>
    <t>x 110</t>
  </si>
  <si>
    <t xml:space="preserve">
QF, mit eingeklebten Notizzettel</t>
  </si>
  <si>
    <t>L-1593-157184188</t>
  </si>
  <si>
    <t>994643535</t>
  </si>
  <si>
    <t>Bö B I 349</t>
  </si>
  <si>
    <t>Bö B I 349 (angebunden)</t>
  </si>
  <si>
    <t>L-1588-157184129</t>
  </si>
  <si>
    <t>994643454</t>
  </si>
  <si>
    <t>Bö B I 349 - 2</t>
  </si>
  <si>
    <t>QF (28x21)</t>
  </si>
  <si>
    <t>L-1772-157568423</t>
  </si>
  <si>
    <t>994693214</t>
  </si>
  <si>
    <t>Bö B I 351/2°</t>
  </si>
  <si>
    <t>41x52</t>
  </si>
  <si>
    <t>Br</t>
  </si>
  <si>
    <t>Mappe anfertigen</t>
  </si>
  <si>
    <t>L-1772-157568458</t>
  </si>
  <si>
    <t>Bö B I 351 a/2°</t>
  </si>
  <si>
    <t>Bö B I 351a/2°</t>
  </si>
  <si>
    <t>39x52</t>
  </si>
  <si>
    <t>L-1772-157568520</t>
  </si>
  <si>
    <t>Bö B I 351 b/2°</t>
  </si>
  <si>
    <t>Bö B I 351b/2°</t>
  </si>
  <si>
    <t>39x50</t>
  </si>
  <si>
    <t>mind. Umschlag wegen pudernden Leder</t>
  </si>
  <si>
    <t>Umschlag (Leder pudert)</t>
  </si>
  <si>
    <t>L-1719-158797752</t>
  </si>
  <si>
    <t>995118566</t>
  </si>
  <si>
    <t>Bö B I 352/2°</t>
  </si>
  <si>
    <t>Gewebeeinband</t>
  </si>
  <si>
    <t>Schrift bis in den Falz</t>
  </si>
  <si>
    <t>L-1797-162081979</t>
  </si>
  <si>
    <t>996389113</t>
  </si>
  <si>
    <t>Bö B I 361/2°</t>
  </si>
  <si>
    <t>h</t>
  </si>
  <si>
    <t>L-1820-163256233</t>
  </si>
  <si>
    <t>997039345</t>
  </si>
  <si>
    <t>Bö B I 365/4° - 1</t>
  </si>
  <si>
    <t>QF (49x34)</t>
  </si>
  <si>
    <t>L-1820-163256357</t>
  </si>
  <si>
    <t>997039469</t>
  </si>
  <si>
    <t>Bö B I 365/4° - 2</t>
  </si>
  <si>
    <t>Bö B I 365/4° - 2 (angebunden)</t>
  </si>
  <si>
    <t>L-1820-163256535</t>
  </si>
  <si>
    <t>997039620</t>
  </si>
  <si>
    <t>Bö B I 365/4° - 3</t>
  </si>
  <si>
    <t>Bö B I 365/4° - 3 (angebunden)</t>
  </si>
  <si>
    <t>L-1798-16342294X</t>
  </si>
  <si>
    <t>997140933</t>
  </si>
  <si>
    <t>Bö B I 368/4°</t>
  </si>
  <si>
    <t>QF (44x28)</t>
  </si>
  <si>
    <t>nur 110</t>
  </si>
  <si>
    <t>v/h</t>
  </si>
  <si>
    <t>nur das Nötigste --&gt; nur Gelenk am VD stabilisieren; RD ist fest genug; Ecken belassen</t>
  </si>
  <si>
    <t>L-1798-163423059</t>
  </si>
  <si>
    <t>997141042</t>
  </si>
  <si>
    <t>L-1798-163423180</t>
  </si>
  <si>
    <t>997141115</t>
  </si>
  <si>
    <t>L-1799-163423369</t>
  </si>
  <si>
    <t>997141247</t>
  </si>
  <si>
    <t>L-1799-163423520</t>
  </si>
  <si>
    <t>997141360</t>
  </si>
  <si>
    <t>L-1799-163423601</t>
  </si>
  <si>
    <t>997141425</t>
  </si>
  <si>
    <t>L-1820-163537127</t>
  </si>
  <si>
    <t>997241047</t>
  </si>
  <si>
    <t>Bö B I 371</t>
  </si>
  <si>
    <t>QF (26x14)</t>
  </si>
  <si>
    <t>Einband und Vorsatz lose beiliegend</t>
  </si>
  <si>
    <t>L-1830-166610070</t>
  </si>
  <si>
    <t>998631450</t>
  </si>
  <si>
    <t>Bö B I 388</t>
  </si>
  <si>
    <t>hohler Rücken, stark brüchiges Einbandmaterial</t>
  </si>
  <si>
    <t>QF (44x16)</t>
  </si>
  <si>
    <t>sehr außergewöhnliches Buchformat (QF)</t>
  </si>
  <si>
    <t>L-1752-166480266</t>
  </si>
  <si>
    <t>998553425</t>
  </si>
  <si>
    <t>Bö B I 390</t>
  </si>
  <si>
    <t>L-1775-16770382X</t>
  </si>
  <si>
    <t>999198246</t>
  </si>
  <si>
    <t>Bö B I 397 (Angebundenes Werk)</t>
  </si>
  <si>
    <t>Bö B I 397</t>
  </si>
  <si>
    <t>Papierumschlag muss erneuert werden</t>
  </si>
  <si>
    <t>QF (30x18)</t>
  </si>
  <si>
    <t>nur das Notwendigste, Rücken nicht ergänzen (ist stabil und hat Box)</t>
  </si>
  <si>
    <t>nur das Nötigste, trocken reinigen, alles in sito bearbeiten, "Bruch" ca. mittig im BB belassen (ist stabil), beigelegtes Einzelblatt glätten</t>
  </si>
  <si>
    <t>L-1800-168292319</t>
  </si>
  <si>
    <t>999398075</t>
  </si>
  <si>
    <t>Bö B I 405/2°</t>
  </si>
  <si>
    <t>L-1601-168582546</t>
  </si>
  <si>
    <t>999590898</t>
  </si>
  <si>
    <t>Bö B I 408 (angebundenes Werk, Theil 1)</t>
  </si>
  <si>
    <t>Bö B I 408</t>
  </si>
  <si>
    <t>ist das der 2. (andere) Teil, der angebunden ist?</t>
  </si>
  <si>
    <t>L-1601-168582988</t>
  </si>
  <si>
    <t>999591398</t>
  </si>
  <si>
    <t>Bö B I 408 (Angebundenes Werk, Theil 2)</t>
  </si>
  <si>
    <t>gefaltete Blätter</t>
  </si>
  <si>
    <t>B: 17x21
F: 25x36</t>
  </si>
  <si>
    <t>L-1766-169081966</t>
  </si>
  <si>
    <t>99974187X</t>
  </si>
  <si>
    <t>Bö B I 411</t>
  </si>
  <si>
    <t>Pg</t>
  </si>
  <si>
    <t xml:space="preserve">
flexibler Pg</t>
  </si>
  <si>
    <t>Schaden stabil</t>
  </si>
  <si>
    <t>L-1765-169505510</t>
  </si>
  <si>
    <t>999823469</t>
  </si>
  <si>
    <t>Bö B I 413/2°</t>
  </si>
  <si>
    <t>L-1540-169508250</t>
  </si>
  <si>
    <t>999826239</t>
  </si>
  <si>
    <t>Bö B I 415</t>
  </si>
  <si>
    <t>L-1545-169509362</t>
  </si>
  <si>
    <t>999827464</t>
  </si>
  <si>
    <t>Bö B I 417</t>
  </si>
  <si>
    <t>L-1548-16951014X</t>
  </si>
  <si>
    <t>999828193</t>
  </si>
  <si>
    <t>Bö B I 418</t>
  </si>
  <si>
    <t>L-1693-169765539</t>
  </si>
  <si>
    <t>999953133</t>
  </si>
  <si>
    <t>Bö B I 430/4°</t>
  </si>
  <si>
    <t>QF (47x35)</t>
  </si>
  <si>
    <t>L-1685-169765989</t>
  </si>
  <si>
    <t>999953575</t>
  </si>
  <si>
    <t>Bö B I 431 (Großformate)</t>
  </si>
  <si>
    <t>Bö B I 431</t>
  </si>
  <si>
    <t>ausgeliehen an Mitarbeiter</t>
  </si>
  <si>
    <t>L-1620-169916529</t>
  </si>
  <si>
    <t>1000041611</t>
  </si>
  <si>
    <t>Bö B I 437</t>
  </si>
  <si>
    <t>L-1758-170985369</t>
  </si>
  <si>
    <t>1000651371</t>
  </si>
  <si>
    <t>Bö B I 445/2°</t>
  </si>
  <si>
    <t>gefaltete Blätter, stark brüchiges Einbandmaterial</t>
  </si>
  <si>
    <t>nur loses Leder fixieren, ggf. überfangen; Gelenke belassen (Deckel sitzen fest genug), an Ecken nur das Nötigste</t>
  </si>
  <si>
    <t>L-9999-78303069X</t>
  </si>
  <si>
    <t>Acl</t>
  </si>
  <si>
    <t>100071117X</t>
  </si>
  <si>
    <t>Bö B I 446</t>
  </si>
  <si>
    <t>L-1820-180349104</t>
  </si>
  <si>
    <t>1000711277</t>
  </si>
  <si>
    <t>Bö B I 446 - 1</t>
  </si>
  <si>
    <t>L-1793-180266608</t>
  </si>
  <si>
    <t>1003598099</t>
  </si>
  <si>
    <t>https://portal.dnb.de/opac.htm?method=simpleSearch&amp;cqlMode=true&amp;query=idn%3D1003598099</t>
  </si>
  <si>
    <t>Bö B I 446 (Großformate)</t>
  </si>
  <si>
    <t>Bö B I 446 - 1, Taf.</t>
  </si>
  <si>
    <t>QF (50x39)</t>
  </si>
  <si>
    <t>L-1806-180349171</t>
  </si>
  <si>
    <t>1000711315</t>
  </si>
  <si>
    <t>Bö B I 446 - 2 (Großformate)</t>
  </si>
  <si>
    <t>Bö B I 446 - 2</t>
  </si>
  <si>
    <t>L-1806-18026690X</t>
  </si>
  <si>
    <t>1003598323</t>
  </si>
  <si>
    <t>Bö B I 446 - 2.Tafelbd.</t>
  </si>
  <si>
    <t>L-1818-180349376</t>
  </si>
  <si>
    <t>1003621309</t>
  </si>
  <si>
    <t>Bö B I 446 - 3</t>
  </si>
  <si>
    <t>L-1817-180349856</t>
  </si>
  <si>
    <t>1003621716</t>
  </si>
  <si>
    <t>Bö B I 446 - 3 (angebunden)</t>
  </si>
  <si>
    <t>L-1821-180350021</t>
  </si>
  <si>
    <t>1003621880</t>
  </si>
  <si>
    <t>L-1741-171054784</t>
  </si>
  <si>
    <t>1000714128</t>
  </si>
  <si>
    <t>Bö B I 447/2°</t>
  </si>
  <si>
    <t>L-1785-171143485</t>
  </si>
  <si>
    <t>1000778924</t>
  </si>
  <si>
    <t>Bö B I 448/2°</t>
  </si>
  <si>
    <t>L-1760-169504352</t>
  </si>
  <si>
    <t>999822446</t>
  </si>
  <si>
    <t>Bö B I 449/2°</t>
  </si>
  <si>
    <t>B: 26x41
F: 54x41</t>
  </si>
  <si>
    <t>K</t>
  </si>
  <si>
    <t>L-1731-171148738</t>
  </si>
  <si>
    <t>Qd</t>
  </si>
  <si>
    <t>1000784134</t>
  </si>
  <si>
    <t>war zusätzlich in der Tabelle von A. Wendler</t>
  </si>
  <si>
    <t>L-1760-17544434X</t>
  </si>
  <si>
    <t>1001719972</t>
  </si>
  <si>
    <t>Bö B I 449/2° (angebunden?)</t>
  </si>
  <si>
    <t>L-1767-171142772</t>
  </si>
  <si>
    <t>1000778169</t>
  </si>
  <si>
    <t>Bö B I 450/2°</t>
  </si>
  <si>
    <t>39x51</t>
  </si>
  <si>
    <t>L-1789-171306473</t>
  </si>
  <si>
    <t>100087186X</t>
  </si>
  <si>
    <t>Bö B I 451/2°</t>
  </si>
  <si>
    <t>L-9999-171306759</t>
  </si>
  <si>
    <t>1000872114</t>
  </si>
  <si>
    <t>Bö B I 452/2°</t>
  </si>
  <si>
    <t>L-1644-171709489</t>
  </si>
  <si>
    <t>1000942589</t>
  </si>
  <si>
    <t>Bö B I 455</t>
  </si>
  <si>
    <t>Pergamentband</t>
  </si>
  <si>
    <t>L-1801-171820045</t>
  </si>
  <si>
    <t>1000999831</t>
  </si>
  <si>
    <t>Bö B I 457/2°</t>
  </si>
  <si>
    <t>L-9999-174157363</t>
  </si>
  <si>
    <t>1001315340</t>
  </si>
  <si>
    <t>Bö B I 461</t>
  </si>
  <si>
    <t>QF (22x17)</t>
  </si>
  <si>
    <t>L-1756-17495347X</t>
  </si>
  <si>
    <t>1001471156</t>
  </si>
  <si>
    <t>Bö B I 462/2°</t>
  </si>
  <si>
    <t>B: 33x46
F: 48x61</t>
  </si>
  <si>
    <t>u</t>
  </si>
  <si>
    <t>L-1669-175049025</t>
  </si>
  <si>
    <t>100152344X</t>
  </si>
  <si>
    <t>Bö B I 469/2°</t>
  </si>
  <si>
    <t>L-1667-175049084</t>
  </si>
  <si>
    <t>1001523482</t>
  </si>
  <si>
    <t>Bö B I 470/2°</t>
  </si>
  <si>
    <t>ja nach</t>
  </si>
  <si>
    <t>Hülse und JP-Falz um Gelenk zu schließen</t>
  </si>
  <si>
    <t>L-1789-175086788</t>
  </si>
  <si>
    <t>1001552482</t>
  </si>
  <si>
    <t>Bö B I 472/2°</t>
  </si>
  <si>
    <t>L-1789-175087016</t>
  </si>
  <si>
    <t>1001552733</t>
  </si>
  <si>
    <t>Bö B I 472/2° (angebunden)</t>
  </si>
  <si>
    <t>L-1705-174985053</t>
  </si>
  <si>
    <t>1001487680</t>
  </si>
  <si>
    <t>Bö B I 474/2°</t>
  </si>
  <si>
    <t>L-1668-176918574</t>
  </si>
  <si>
    <t>100226667X</t>
  </si>
  <si>
    <t>Bö B I 489</t>
  </si>
  <si>
    <t>L-1680-176918728</t>
  </si>
  <si>
    <t>1002266858</t>
  </si>
  <si>
    <t>Bö B I 490</t>
  </si>
  <si>
    <t>L-1777-177418761</t>
  </si>
  <si>
    <t>1002488575</t>
  </si>
  <si>
    <t>Bö B I 492/4°</t>
  </si>
  <si>
    <t>QF (44x29)</t>
  </si>
  <si>
    <t>L-1744-177387246</t>
  </si>
  <si>
    <t>1002456312</t>
  </si>
  <si>
    <t>Bö B I 497</t>
  </si>
  <si>
    <t>Bö B I 497 (angebunden)</t>
  </si>
  <si>
    <t>L-1744-177387912</t>
  </si>
  <si>
    <t>1002457009</t>
  </si>
  <si>
    <t>L-1747-177388404</t>
  </si>
  <si>
    <t>1002457513</t>
  </si>
  <si>
    <t>L-1744-177387106</t>
  </si>
  <si>
    <t>1002456193</t>
  </si>
  <si>
    <t>Bö B I 497 -1</t>
  </si>
  <si>
    <t>QF (23x18)</t>
  </si>
  <si>
    <t>B: 23x18
F: 20x30</t>
  </si>
  <si>
    <t>L-1621-17784387X</t>
  </si>
  <si>
    <t>AFl</t>
  </si>
  <si>
    <t>1002689872</t>
  </si>
  <si>
    <t>Bö B I 499/4°</t>
  </si>
  <si>
    <t>L-1620-182914232</t>
  </si>
  <si>
    <t>1004800959</t>
  </si>
  <si>
    <t>Bö B I 499/4</t>
  </si>
  <si>
    <t>L-9999-184157013</t>
  </si>
  <si>
    <t>1005264414</t>
  </si>
  <si>
    <t>L-1830-31546836X</t>
  </si>
  <si>
    <t>Aaf</t>
  </si>
  <si>
    <t>1066940584</t>
  </si>
  <si>
    <t>Bö B I 503</t>
  </si>
  <si>
    <t>L-1672-177815825</t>
  </si>
  <si>
    <t>1002661714</t>
  </si>
  <si>
    <t>Bö B I 504</t>
  </si>
  <si>
    <t>QF (20x11)</t>
  </si>
  <si>
    <t>L-1587-178175307</t>
  </si>
  <si>
    <t>1002797225</t>
  </si>
  <si>
    <t>Bö B I 505</t>
  </si>
  <si>
    <t>L-1776-162843321</t>
  </si>
  <si>
    <t>993908063</t>
  </si>
  <si>
    <t>https://portal.dnb.de/opac.htm?method=simpleSearch&amp;cqlMode=true&amp;query=idn%3D993908063</t>
  </si>
  <si>
    <t>Bö B I 506</t>
  </si>
  <si>
    <t>L-1794-170642828</t>
  </si>
  <si>
    <t>1000444562</t>
  </si>
  <si>
    <t>Bö B I 507</t>
  </si>
  <si>
    <t>L-1522-178262609</t>
  </si>
  <si>
    <t>1002859336</t>
  </si>
  <si>
    <t>Bö B I 508</t>
  </si>
  <si>
    <t>L-1522-178397555</t>
  </si>
  <si>
    <t>Bö B I 509</t>
  </si>
  <si>
    <t>L-1522-178397849</t>
  </si>
  <si>
    <t>Bö B I 510</t>
  </si>
  <si>
    <t>L-1523-178261874</t>
  </si>
  <si>
    <t>1002858550</t>
  </si>
  <si>
    <t>Bö B I 511</t>
  </si>
  <si>
    <t>L-1525-178399337</t>
  </si>
  <si>
    <t>1002891205</t>
  </si>
  <si>
    <t>Bö B I 512</t>
  </si>
  <si>
    <t>L-1755-178402966</t>
  </si>
  <si>
    <t>1002894832</t>
  </si>
  <si>
    <t>Bö B I 514</t>
  </si>
  <si>
    <t>L-1700-179234773</t>
  </si>
  <si>
    <t>1003200567</t>
  </si>
  <si>
    <t>Bö B I 517</t>
  </si>
  <si>
    <t>L-1780-178922358</t>
  </si>
  <si>
    <t>1003171788</t>
  </si>
  <si>
    <t>https://portal.dnb.de/opac.htm?method=simpleSearch&amp;cqlMode=true&amp;query=idn%3D1003171788</t>
  </si>
  <si>
    <t>Bö B I 519</t>
  </si>
  <si>
    <t>L-1780-182434990</t>
  </si>
  <si>
    <t>1003171567</t>
  </si>
  <si>
    <t>https://portal.dnb.de/opac.htm?method=simpleSearch&amp;cqlMode=true&amp;query=idn%3D1003171567</t>
  </si>
  <si>
    <t>Bö B I 520</t>
  </si>
  <si>
    <t>gefaltete Blätter, Schrift bis in den Falz</t>
  </si>
  <si>
    <t>L-1787-178818011</t>
  </si>
  <si>
    <t>1003146600</t>
  </si>
  <si>
    <t>Bö B I 522</t>
  </si>
  <si>
    <t>Broschur</t>
  </si>
  <si>
    <t>L-1559-180351710</t>
  </si>
  <si>
    <t>1003623514</t>
  </si>
  <si>
    <t>Bö B I 525</t>
  </si>
  <si>
    <t>L-1605-180389939</t>
  </si>
  <si>
    <t>1003651798</t>
  </si>
  <si>
    <t>Bö B I 526</t>
  </si>
  <si>
    <t>L-1781-165453893</t>
  </si>
  <si>
    <t>998025399</t>
  </si>
  <si>
    <t>Bö B I 527</t>
  </si>
  <si>
    <t>L-1563-170015858</t>
  </si>
  <si>
    <t>1000112233</t>
  </si>
  <si>
    <t>Bö B I 529</t>
  </si>
  <si>
    <t xml:space="preserve">
entgültig nach Rest. festlegen</t>
  </si>
  <si>
    <t>mit Volvelle</t>
  </si>
  <si>
    <t>Fehlstellen mit JP ergänzen, in sito arbeiten, Kante an VD sichern</t>
  </si>
  <si>
    <t>nur das nötigste, Spiegel (ggf. nur am Rand) fixieren (nicht ablösen und vollflächig verkleben)</t>
  </si>
  <si>
    <t>L-1661-154496189</t>
  </si>
  <si>
    <t>99409051X</t>
  </si>
  <si>
    <t>Bö B I 532</t>
  </si>
  <si>
    <t>gefaltete Blätter, hohler Rücken</t>
  </si>
  <si>
    <t>L-1560-16023820X</t>
  </si>
  <si>
    <t>99558690X</t>
  </si>
  <si>
    <t>Bö B I 537</t>
  </si>
  <si>
    <t>L-1620-163679193</t>
  </si>
  <si>
    <t>997334037</t>
  </si>
  <si>
    <t>Bö B I 543</t>
  </si>
  <si>
    <t>gereinigt</t>
  </si>
  <si>
    <t>Schaden stabil, mit Volvelle</t>
  </si>
  <si>
    <t>L-1797-169617831</t>
  </si>
  <si>
    <t>999886444</t>
  </si>
  <si>
    <t>Bö B I 548</t>
  </si>
  <si>
    <t>L-1979-169617874</t>
  </si>
  <si>
    <t>999886479</t>
  </si>
  <si>
    <t>Bö B I 548 (angebunden)</t>
  </si>
  <si>
    <t>L-1719-154309494</t>
  </si>
  <si>
    <t>994029276</t>
  </si>
  <si>
    <t>Bö B III 143/4°</t>
  </si>
  <si>
    <t>L-1679-174114281</t>
  </si>
  <si>
    <t>1001306082</t>
  </si>
  <si>
    <t>Bö B III 144</t>
  </si>
  <si>
    <t>hohler Rücken, welliger Buchblock, gefaltete Blätter, Einband mit Schutz- oder Stoßkanten, Schrift bis in den Falz</t>
  </si>
  <si>
    <t>B: 10x16
F: 33x42</t>
  </si>
  <si>
    <t>L-1535-177605987</t>
  </si>
  <si>
    <t>1002571642</t>
  </si>
  <si>
    <t>https://portal.dnb.de/opac.htm?method=simpleSearch&amp;cqlMode=true&amp;query=idn%3D1002571642</t>
  </si>
  <si>
    <t>Bö B III 152</t>
  </si>
  <si>
    <t>Schaden am Umschlag stabil</t>
  </si>
  <si>
    <t>Jurismappe (Einband mit Schaden)</t>
  </si>
  <si>
    <t>das Nötigste, Einband lassen (ist stabil)</t>
  </si>
  <si>
    <t>L-1538-16858381X</t>
  </si>
  <si>
    <t>Hal</t>
  </si>
  <si>
    <t>999592254</t>
  </si>
  <si>
    <t>Bö H 146</t>
  </si>
  <si>
    <t>QF (25x18)</t>
  </si>
  <si>
    <t>ist eine Handschrift</t>
  </si>
  <si>
    <t>L-9999-156026031</t>
  </si>
  <si>
    <t>994483619</t>
  </si>
  <si>
    <t>Bö H 168</t>
  </si>
  <si>
    <t>L-9999-167946870</t>
  </si>
  <si>
    <t>999347039</t>
  </si>
  <si>
    <t>L-2020-302133</t>
  </si>
  <si>
    <t>Aa</t>
  </si>
  <si>
    <t>1205037268</t>
  </si>
  <si>
    <t>Caa 564</t>
  </si>
  <si>
    <t>L-2007-324966</t>
  </si>
  <si>
    <t>Af</t>
  </si>
  <si>
    <t>986026832</t>
  </si>
  <si>
    <t>https://portal.dnb.de/opac.htm?method=simpleSearch&amp;cqlMode=true&amp;query=idn%3D986026832</t>
  </si>
  <si>
    <t>Cb 1</t>
  </si>
  <si>
    <t>L-1748-315461861</t>
  </si>
  <si>
    <t>1066933804</t>
  </si>
  <si>
    <t>https://portal.dnb.de/opac.htm?method=simpleSearch&amp;cqlMode=true&amp;query=idn%3D1066933804</t>
  </si>
  <si>
    <t>Cb 2</t>
  </si>
  <si>
    <t>hohler Rücken, gefaltete Blätter</t>
  </si>
  <si>
    <t>L-1649-167930168</t>
  </si>
  <si>
    <t>999332031</t>
  </si>
  <si>
    <t>https://portal.dnb.de/opac.htm?method=simpleSearch&amp;cqlMode=true&amp;query=idn%3D999332031</t>
  </si>
  <si>
    <t>Cb 3</t>
  </si>
  <si>
    <t>hohler Rücken, welliger Buchblock</t>
  </si>
  <si>
    <t>L-1649-167930222</t>
  </si>
  <si>
    <t>999332104</t>
  </si>
  <si>
    <t>https://portal.dnb.de/opac.htm?method=simpleSearch&amp;cqlMode=true&amp;query=idn%3D999332104</t>
  </si>
  <si>
    <t>L-1649-167930303</t>
  </si>
  <si>
    <t>999332171</t>
  </si>
  <si>
    <t>https://portal.dnb.de/opac.htm?method=simpleSearch&amp;cqlMode=true&amp;query=idn%3D999332171</t>
  </si>
  <si>
    <t>L-1553-160866332</t>
  </si>
  <si>
    <t>995812764</t>
  </si>
  <si>
    <t>https://portal.dnb.de/opac.htm?method=simpleSearch&amp;cqlMode=true&amp;query=idn%3D995812764</t>
  </si>
  <si>
    <t>Cb 5</t>
  </si>
  <si>
    <t>Pergamentband, Schließen, erhabene Buchbeschläge</t>
  </si>
  <si>
    <t>Originaleinband separat</t>
  </si>
  <si>
    <t>L-1782-167732293</t>
  </si>
  <si>
    <t>999212214</t>
  </si>
  <si>
    <t>https://portal.dnb.de/opac.htm?method=simpleSearch&amp;cqlMode=true&amp;query=idn%3D999212214</t>
  </si>
  <si>
    <t>Cb 6</t>
  </si>
  <si>
    <t>Cb 6 -1</t>
  </si>
  <si>
    <t>Nein, Signaturfahne austauschen</t>
  </si>
  <si>
    <t>QF (38x26)</t>
  </si>
  <si>
    <t>Einband belassen, ist stabil</t>
  </si>
  <si>
    <t>L-1785-167732366</t>
  </si>
  <si>
    <t>999212273</t>
  </si>
  <si>
    <t>https://portal.dnb.de/opac.htm?method=simpleSearch&amp;cqlMode=true&amp;query=idn%3D999212273</t>
  </si>
  <si>
    <t>Cb 6 -2</t>
  </si>
  <si>
    <t>L-1575-170980553</t>
  </si>
  <si>
    <t>1000646203</t>
  </si>
  <si>
    <t>https://portal.dnb.de/opac.htm?method=simpleSearch&amp;cqlMode=true&amp;query=idn%3D1000646203</t>
  </si>
  <si>
    <t>Cb 7</t>
  </si>
  <si>
    <t>L-1792-170112721</t>
  </si>
  <si>
    <t>1000162397</t>
  </si>
  <si>
    <t>https://portal.dnb.de/opac.htm?method=simpleSearch&amp;cqlMode=true&amp;query=idn%3D1000162397</t>
  </si>
  <si>
    <t>Cb 8</t>
  </si>
  <si>
    <t>L-1570-156875926</t>
  </si>
  <si>
    <t>994578148</t>
  </si>
  <si>
    <t>https://portal.dnb.de/opac.htm?method=simpleSearch&amp;cqlMode=true&amp;query=idn%3D994578148</t>
  </si>
  <si>
    <t>Cb 9</t>
  </si>
  <si>
    <t>L-1570-156875969</t>
  </si>
  <si>
    <t>994578180</t>
  </si>
  <si>
    <t>https://portal.dnb.de/opac.htm?method=simpleSearch&amp;cqlMode=true&amp;query=idn%3D994578180</t>
  </si>
  <si>
    <t>L-2010-309938</t>
  </si>
  <si>
    <t>Cb 9a</t>
  </si>
  <si>
    <t>L-1569-169766330</t>
  </si>
  <si>
    <t>999953923</t>
  </si>
  <si>
    <t>https://portal.dnb.de/opac.htm?method=simpleSearch&amp;cqlMode=true&amp;query=idn%3D999953923</t>
  </si>
  <si>
    <t>Cb 10</t>
  </si>
  <si>
    <t>L-1764-173913997</t>
  </si>
  <si>
    <t>100125600X</t>
  </si>
  <si>
    <t>https://portal.dnb.de/opac.htm?method=simpleSearch&amp;cqlMode=true&amp;query=idn%3D100125600X</t>
  </si>
  <si>
    <t>Cb 11</t>
  </si>
  <si>
    <t>QF (37x22,5)</t>
  </si>
  <si>
    <t>B: 37x22,5
F: 46x36</t>
  </si>
  <si>
    <t>Hülse, Papier im Gelenk fixieren</t>
  </si>
  <si>
    <t>L-1741-175756104</t>
  </si>
  <si>
    <t>1001872924</t>
  </si>
  <si>
    <t>https://portal.dnb.de/opac.htm?method=simpleSearch&amp;cqlMode=true&amp;query=idn%3D1001872924</t>
  </si>
  <si>
    <t>Cb 12</t>
  </si>
  <si>
    <t>QF (22x18)</t>
  </si>
  <si>
    <t>B: 22x18
F: 34x29</t>
  </si>
  <si>
    <t>L-1776-153970227</t>
  </si>
  <si>
    <t>Cb 13</t>
  </si>
  <si>
    <t>QF (42x26)</t>
  </si>
  <si>
    <t>Überzug vom Rücken lösen, neuen Rücken einziehen, Rückenfragmente übertragen, Ecken festigen</t>
  </si>
  <si>
    <t>Blatt glätten, JP-Falz nach flieg. Blatt zur Stabilisierung der BB-Deckel-Verbindung</t>
  </si>
  <si>
    <t>L-1687-315465735</t>
  </si>
  <si>
    <t>1066937931</t>
  </si>
  <si>
    <t>https://portal.dnb.de/opac.htm?method=simpleSearch&amp;cqlMode=true&amp;query=idn%3D1066937931</t>
  </si>
  <si>
    <t>Cb 14</t>
  </si>
  <si>
    <t>QF (36x27,5)</t>
  </si>
  <si>
    <t>L-1804-168402416</t>
  </si>
  <si>
    <t>999459473</t>
  </si>
  <si>
    <t>Cb 15</t>
  </si>
  <si>
    <t>L-1764-153970677</t>
  </si>
  <si>
    <t>993908454</t>
  </si>
  <si>
    <t>https://portal.dnb.de/opac.htm?method=simpleSearch&amp;cqlMode=true&amp;query=idn%3D993908454</t>
  </si>
  <si>
    <t>Cb 16</t>
  </si>
  <si>
    <t>QF (34x21,5)</t>
  </si>
  <si>
    <t>Umschlag (Einband berieben)</t>
  </si>
  <si>
    <t>Ecken und Kanten festigen, ggf. mit JP einfassen</t>
  </si>
  <si>
    <t>L-1780-178922080</t>
  </si>
  <si>
    <t>Cb 17</t>
  </si>
  <si>
    <t>L-1780-184489555</t>
  </si>
  <si>
    <t>L-1729-155561057</t>
  </si>
  <si>
    <t>994377584</t>
  </si>
  <si>
    <t>https://portal.dnb.de/opac.htm?method=simpleSearch&amp;cqlMode=true&amp;query=idn%3D994377584</t>
  </si>
  <si>
    <t>Cb 18</t>
  </si>
  <si>
    <t>L-1619-154526304</t>
  </si>
  <si>
    <t>994118473</t>
  </si>
  <si>
    <t>https://portal.dnb.de/opac.htm?method=simpleSearch&amp;cqlMode=true&amp;query=idn%3D994118473</t>
  </si>
  <si>
    <t>Cb 19</t>
  </si>
  <si>
    <t>L-9999-154003182</t>
  </si>
  <si>
    <t>993914918</t>
  </si>
  <si>
    <t>https://portal.dnb.de/opac.htm?method=simpleSearch&amp;cqlMode=true&amp;query=idn%3D993914918</t>
  </si>
  <si>
    <t>Cb 20</t>
  </si>
  <si>
    <t>L-1535-177606118</t>
  </si>
  <si>
    <t>Cb 21</t>
  </si>
  <si>
    <t>L-1526-177933569</t>
  </si>
  <si>
    <t>1002761042</t>
  </si>
  <si>
    <t>https://portal.dnb.de/opac.htm?method=simpleSearch&amp;cqlMode=true&amp;query=idn%3D1002761042</t>
  </si>
  <si>
    <t>Cb 22</t>
  </si>
  <si>
    <t>L-1526-17793364X</t>
  </si>
  <si>
    <t>1002761123</t>
  </si>
  <si>
    <t>https://portal.dnb.de/opac.htm?method=simpleSearch&amp;cqlMode=true&amp;query=idn%3D1002761123</t>
  </si>
  <si>
    <t>L-1526-177933682</t>
  </si>
  <si>
    <t>1002761166</t>
  </si>
  <si>
    <t>https://portal.dnb.de/opac.htm?method=simpleSearch&amp;cqlMode=true&amp;query=idn%3D1002761166</t>
  </si>
  <si>
    <t>L-1526-177933720</t>
  </si>
  <si>
    <t>1002761182</t>
  </si>
  <si>
    <t>https://portal.dnb.de/opac.htm?method=simpleSearch&amp;cqlMode=true&amp;query=idn%3D1002761182</t>
  </si>
  <si>
    <t>L-1545-169509885</t>
  </si>
  <si>
    <t>99982791X</t>
  </si>
  <si>
    <t>https://portal.dnb.de/opac.htm?method=simpleSearch&amp;cqlMode=true&amp;query=idn%3D99982791X</t>
  </si>
  <si>
    <t>Cb 23</t>
  </si>
  <si>
    <t>Pg (Mak.)</t>
  </si>
  <si>
    <t>L-9999-783030681</t>
  </si>
  <si>
    <t>Cb 25</t>
  </si>
  <si>
    <t>L-1820-171052188</t>
  </si>
  <si>
    <t>(ÜF / 3. OG: R75/8/6)</t>
  </si>
  <si>
    <t>Cb 25 - 1, Taf.</t>
  </si>
  <si>
    <t>liegt bei ÜF, R75/8/6</t>
  </si>
  <si>
    <t>QF (49x39)</t>
  </si>
  <si>
    <t xml:space="preserve">
bessere Planlage bei 110° anstelle möglichen 180°</t>
  </si>
  <si>
    <t>bessere Planlage bei 110°</t>
  </si>
  <si>
    <t>L-1820-40801170X</t>
  </si>
  <si>
    <t>1133386563</t>
  </si>
  <si>
    <t>Cb 25 - 1.2</t>
  </si>
  <si>
    <t>war nicht in Excelliste (nur in B. Rüdigers Liste)</t>
  </si>
  <si>
    <t>L-1806-171052218</t>
  </si>
  <si>
    <t>Cb 25 - 2</t>
  </si>
  <si>
    <t>L-1808-171052234</t>
  </si>
  <si>
    <t>1000711331</t>
  </si>
  <si>
    <t>Cb 25 - 3</t>
  </si>
  <si>
    <t>L-1808-171055446</t>
  </si>
  <si>
    <t>(ÜF/3.OG/R75/8/6)</t>
  </si>
  <si>
    <t>Cb 25 - Taf. (angebunden)</t>
  </si>
  <si>
    <t>L-1821-169618404</t>
  </si>
  <si>
    <t>999886924</t>
  </si>
  <si>
    <t>https://portal.dnb.de/opac.htm?method=simpleSearch&amp;cqlMode=true&amp;query=idn%3D999886924</t>
  </si>
  <si>
    <t>Cb 26</t>
  </si>
  <si>
    <t>L-1526-155961667</t>
  </si>
  <si>
    <t>994457391</t>
  </si>
  <si>
    <t>https://portal.dnb.de/opac.htm?method=simpleSearch&amp;cqlMode=true&amp;query=idn%3D994457391</t>
  </si>
  <si>
    <t>Cb 27</t>
  </si>
  <si>
    <t>nicht bei GF in R 45 und nicht bei NF</t>
  </si>
  <si>
    <t>L-1800-164033521</t>
  </si>
  <si>
    <t>997496797</t>
  </si>
  <si>
    <t>Cb 55</t>
  </si>
  <si>
    <t>L-1800-164033556</t>
  </si>
  <si>
    <t>997496827</t>
  </si>
  <si>
    <t>L-1820-163500304</t>
  </si>
  <si>
    <t>997213175</t>
  </si>
  <si>
    <t>https://portal.dnb.de/opac.htm?method=simpleSearch&amp;cqlMode=true&amp;query=idn%3D997213175</t>
  </si>
  <si>
    <t>Cb 110</t>
  </si>
  <si>
    <t>L-1829-170515710</t>
  </si>
  <si>
    <t>1000363562</t>
  </si>
  <si>
    <t>https://portal.dnb.de/opac.htm?method=simpleSearch&amp;cqlMode=true&amp;query=idn%3D1000363562</t>
  </si>
  <si>
    <t>Cb 116</t>
  </si>
  <si>
    <t>L-1788-165136294</t>
  </si>
  <si>
    <t>997870451</t>
  </si>
  <si>
    <t>https://portal.dnb.de/opac.htm?method=simpleSearch&amp;cqlMode=true&amp;query=idn%3D997870451</t>
  </si>
  <si>
    <t>Cb 127</t>
  </si>
  <si>
    <t>QF (33x21)</t>
  </si>
  <si>
    <t>Box (Deckel verknickt)</t>
  </si>
  <si>
    <t>L-1776-157763420</t>
  </si>
  <si>
    <t>994739397</t>
  </si>
  <si>
    <t>https://portal.dnb.de/opac.htm?method=simpleSearch&amp;cqlMode=true&amp;query=idn%3D994739397</t>
  </si>
  <si>
    <t>Cb 154</t>
  </si>
  <si>
    <t>L-1816-165786809</t>
  </si>
  <si>
    <t>99831000X</t>
  </si>
  <si>
    <t>https://portal.dnb.de/opac.htm?method=simpleSearch&amp;cqlMode=true&amp;query=idn%3D99831000X</t>
  </si>
  <si>
    <t>Cb 174</t>
  </si>
  <si>
    <t>QF (42x34)</t>
  </si>
  <si>
    <t>B</t>
  </si>
  <si>
    <t>L-1741-176001662</t>
  </si>
  <si>
    <t>1002008700</t>
  </si>
  <si>
    <t>https://portal.dnb.de/opac.htm?method=simpleSearch&amp;cqlMode=true&amp;query=idn%3D1002008700</t>
  </si>
  <si>
    <t>Cb 175</t>
  </si>
  <si>
    <t>QF (37x23)</t>
  </si>
  <si>
    <t>nur Rücken, Rest ist stabil</t>
  </si>
  <si>
    <t>L-1592-348638663</t>
  </si>
  <si>
    <t>Ha</t>
  </si>
  <si>
    <t>1081735546</t>
  </si>
  <si>
    <t>https://portal.dnb.de/opac.htm?method=simpleSearch&amp;cqlMode=true&amp;query=idn%3D1081735546</t>
  </si>
  <si>
    <t>Cb 180</t>
  </si>
  <si>
    <t>QF (20x14)</t>
  </si>
  <si>
    <t>L-1755-178405019</t>
  </si>
  <si>
    <t>100289672X</t>
  </si>
  <si>
    <t>https://portal.dnb.de/opac.htm?method=simpleSearch&amp;cqlMode=true&amp;query=idn%3D100289672X</t>
  </si>
  <si>
    <t>Cb 209</t>
  </si>
  <si>
    <t>QF (35x22)</t>
  </si>
  <si>
    <t>L-1773-175758018</t>
  </si>
  <si>
    <t>1001874102</t>
  </si>
  <si>
    <t>https://portal.dnb.de/opac.htm?method=simpleSearch&amp;cqlMode=true&amp;query=idn%3D1001874102</t>
  </si>
  <si>
    <t>Cb 210</t>
  </si>
  <si>
    <t>EB</t>
  </si>
  <si>
    <t>L-1780-181054469</t>
  </si>
  <si>
    <t>1003826709</t>
  </si>
  <si>
    <t>https://portal.dnb.de/opac.htm?method=simpleSearch&amp;cqlMode=true&amp;query=idn%3D1003826709</t>
  </si>
  <si>
    <t>Cb 214</t>
  </si>
  <si>
    <t>QF (20x16)</t>
  </si>
  <si>
    <t>L-1746-175756597</t>
  </si>
  <si>
    <t>1001873335</t>
  </si>
  <si>
    <t>https://portal.dnb.de/opac.htm?method=simpleSearch&amp;cqlMode=true&amp;query=idn%3D1001873335</t>
  </si>
  <si>
    <t>Cb 215</t>
  </si>
  <si>
    <t>L-9999-162082878</t>
  </si>
  <si>
    <t>996390073</t>
  </si>
  <si>
    <t>https://portal.dnb.de/opac.htm?method=simpleSearch&amp;cqlMode=true&amp;query=idn%3D996390073</t>
  </si>
  <si>
    <t>Cb 216</t>
  </si>
  <si>
    <t>L-1824-315053593</t>
  </si>
  <si>
    <t>1066665133</t>
  </si>
  <si>
    <t>https://portal.dnb.de/opac.htm?method=simpleSearch&amp;cqlMode=true&amp;query=idn%3D1066665133</t>
  </si>
  <si>
    <t>Cb 384</t>
  </si>
  <si>
    <t>QF (21x13)</t>
  </si>
  <si>
    <t>L-2007-324961</t>
  </si>
  <si>
    <t>986026689</t>
  </si>
  <si>
    <t>https://portal.dnb.de/opac.htm?method=simpleSearch&amp;cqlMode=true&amp;query=idn%3D986026689</t>
  </si>
  <si>
    <t>Cb 498</t>
  </si>
  <si>
    <t>L-2007-320601</t>
  </si>
  <si>
    <t>986026581</t>
  </si>
  <si>
    <t>https://portal.dnb.de/opac.htm?method=simpleSearch&amp;cqlMode=true&amp;query=idn%3D986026581</t>
  </si>
  <si>
    <t>Cb 499</t>
  </si>
  <si>
    <t>liegt bei ÜF</t>
  </si>
  <si>
    <t>35x53</t>
  </si>
  <si>
    <t>L-2008-303179</t>
  </si>
  <si>
    <t>986959332</t>
  </si>
  <si>
    <t>https://portal.dnb.de/opac.htm?method=simpleSearch&amp;cqlMode=true&amp;query=idn%3D986959332</t>
  </si>
  <si>
    <t>Cb 506</t>
  </si>
  <si>
    <t>L-2008-306765</t>
  </si>
  <si>
    <t>988014165</t>
  </si>
  <si>
    <t>Cb 513</t>
  </si>
  <si>
    <t>L-2010-309937</t>
  </si>
  <si>
    <t>1003923283</t>
  </si>
  <si>
    <t>https://portal.dnb.de/opac.htm?method=simpleSearch&amp;cqlMode=true&amp;query=idn%3D1003923283</t>
  </si>
  <si>
    <t>Cb 556</t>
  </si>
  <si>
    <t>QF (36x21)</t>
  </si>
  <si>
    <t>oE</t>
  </si>
  <si>
    <t>L-2011-301613</t>
  </si>
  <si>
    <t>1009878972</t>
  </si>
  <si>
    <t>https://portal.dnb.de/opac.htm?method=simpleSearch&amp;cqlMode=true&amp;query=idn%3D1009878972</t>
  </si>
  <si>
    <t>Cb 579</t>
  </si>
  <si>
    <t>L-2011-324366</t>
  </si>
  <si>
    <t>1017059594</t>
  </si>
  <si>
    <t>https://portal.dnb.de/opac.htm?method=simpleSearch&amp;cqlMode=true&amp;query=idn%3D1017059594</t>
  </si>
  <si>
    <t>Cb 591</t>
  </si>
  <si>
    <t>QF (29x19)</t>
  </si>
  <si>
    <t>L-2011-325542</t>
  </si>
  <si>
    <t>1017209332</t>
  </si>
  <si>
    <t>https://portal.dnb.de/opac.htm?method=simpleSearch&amp;cqlMode=true&amp;query=idn%3D1017209332</t>
  </si>
  <si>
    <t>Cb 592</t>
  </si>
  <si>
    <t>QF (31x22)</t>
  </si>
  <si>
    <t>L-2011-325541</t>
  </si>
  <si>
    <t>1017104387</t>
  </si>
  <si>
    <t>https://portal.dnb.de/opac.htm?method=simpleSearch&amp;cqlMode=true&amp;query=idn%3D1017104387</t>
  </si>
  <si>
    <t>Cb 593</t>
  </si>
  <si>
    <t xml:space="preserve">
aus konservatorischen Gründen
</t>
  </si>
  <si>
    <t>L-2013-312885</t>
  </si>
  <si>
    <t>1035713691</t>
  </si>
  <si>
    <t>https://portal.dnb.de/opac.htm?method=simpleSearch&amp;cqlMode=true&amp;query=idn%3D1035713691</t>
  </si>
  <si>
    <t>Cb 643</t>
  </si>
  <si>
    <t>L-2013-318322</t>
  </si>
  <si>
    <t>1037333772</t>
  </si>
  <si>
    <t>https://portal.dnb.de/opac.htm?method=simpleSearch&amp;cqlMode=true&amp;query=idn%3D1037333772</t>
  </si>
  <si>
    <t>Cb 645</t>
  </si>
  <si>
    <t>QF (36x19)</t>
  </si>
  <si>
    <t>L-2013-328326</t>
  </si>
  <si>
    <t>1044098473</t>
  </si>
  <si>
    <t>https://portal.dnb.de/opac.htm?method=simpleSearch&amp;cqlMode=true&amp;query=idn%3D1044098473</t>
  </si>
  <si>
    <t>Cb 651</t>
  </si>
  <si>
    <t>QF (21x32)</t>
  </si>
  <si>
    <t>nur das Nötigste stabilisiern; Fragment von Vorderkante des VD inneliegend</t>
  </si>
  <si>
    <t>nur das Nötigste</t>
  </si>
  <si>
    <t>L-2013-328325</t>
  </si>
  <si>
    <t>1044098953</t>
  </si>
  <si>
    <t>https://portal.dnb.de/opac.htm?method=simpleSearch&amp;cqlMode=true&amp;query=idn%3D1044098953</t>
  </si>
  <si>
    <t>Cb 652</t>
  </si>
  <si>
    <t>QF (32x19)</t>
  </si>
  <si>
    <t>L-1722-280645058</t>
  </si>
  <si>
    <t>1046196235</t>
  </si>
  <si>
    <t>https://portal.dnb.de/opac.htm?method=simpleSearch&amp;cqlMode=true&amp;query=idn%3D1046196235</t>
  </si>
  <si>
    <t>Cb 652 (angebunden)</t>
  </si>
  <si>
    <t>L-2014-311325</t>
  </si>
  <si>
    <t>1050054741</t>
  </si>
  <si>
    <t>https://portal.dnb.de/opac.htm?method=simpleSearch&amp;cqlMode=true&amp;query=idn%3D1050054741</t>
  </si>
  <si>
    <t>Cb 661</t>
  </si>
  <si>
    <t>L-2014-311364</t>
  </si>
  <si>
    <t>1050418271</t>
  </si>
  <si>
    <t>https://portal.dnb.de/opac.htm?method=simpleSearch&amp;cqlMode=true&amp;query=idn%3D1050418271</t>
  </si>
  <si>
    <t>(ÜF 3.OG/R.51/2/2)</t>
  </si>
  <si>
    <t>Cb 662</t>
  </si>
  <si>
    <t>steht bei ÜF</t>
  </si>
  <si>
    <t>QF (53x36)</t>
  </si>
  <si>
    <t>L-2014-331365</t>
  </si>
  <si>
    <t>1060814544</t>
  </si>
  <si>
    <t>https://portal.dnb.de/opac.htm?method=simpleSearch&amp;cqlMode=true&amp;query=idn%3D1060814544</t>
  </si>
  <si>
    <t>Cb 674</t>
  </si>
  <si>
    <t>QF (35x24)</t>
  </si>
  <si>
    <t>L-2019-302276</t>
  </si>
  <si>
    <t>1166065464</t>
  </si>
  <si>
    <t>https://portal.dnb.de/opac.htm?method=simpleSearch&amp;cqlMode=true&amp;query=idn%3D1166065464</t>
  </si>
  <si>
    <t>Cb 732</t>
  </si>
  <si>
    <t>QF (31x20)</t>
  </si>
  <si>
    <t>G</t>
  </si>
  <si>
    <t>L-2019-302303</t>
  </si>
  <si>
    <t>1188896733</t>
  </si>
  <si>
    <t>https://portal.dnb.de/opac.htm?method=simpleSearch&amp;cqlMode=true&amp;query=idn%3D1188896733</t>
  </si>
  <si>
    <t>Cb 733</t>
  </si>
  <si>
    <t>L-2019-323497</t>
  </si>
  <si>
    <t>1197557121</t>
  </si>
  <si>
    <t>https://portal.dnb.de/opac.htm?method=simpleSearch&amp;cqlMode=true&amp;query=idn%3D1197557121</t>
  </si>
  <si>
    <t>Cb 737</t>
  </si>
  <si>
    <t>L-2020-302130</t>
  </si>
  <si>
    <t>1205028994</t>
  </si>
  <si>
    <t>https://portal.dnb.de/opac.htm?method=simpleSearch&amp;cqlMode=true&amp;query=idn%3D1205028994</t>
  </si>
  <si>
    <t>Cb 747</t>
  </si>
  <si>
    <t>L-2020-302131</t>
  </si>
  <si>
    <t>1205034501</t>
  </si>
  <si>
    <t>https://portal.dnb.de/opac.htm?method=simpleSearch&amp;cqlMode=true&amp;query=idn%3D1205034501</t>
  </si>
  <si>
    <t>Cb 748 ; Großformate</t>
  </si>
  <si>
    <t>Cb 748</t>
  </si>
  <si>
    <t>QF (43x28)</t>
  </si>
  <si>
    <t>L-2020-302132</t>
  </si>
  <si>
    <t>1205036865</t>
  </si>
  <si>
    <t>https://portal.dnb.de/opac.htm?method=simpleSearch&amp;cqlMode=true&amp;query=idn%3D1205036865</t>
  </si>
  <si>
    <t>Cb 749</t>
  </si>
  <si>
    <t>L-2020-302189</t>
  </si>
  <si>
    <t>1210096447</t>
  </si>
  <si>
    <t>https://portal.dnb.de/opac.htm?method=simpleSearch&amp;cqlMode=true&amp;query=idn%3D1210096447</t>
  </si>
  <si>
    <t>Cb 750 ; Großformate</t>
  </si>
  <si>
    <t>Cb 750</t>
  </si>
  <si>
    <t>QF (38x27)</t>
  </si>
  <si>
    <t>Cb 754</t>
  </si>
  <si>
    <t>war nicht in Excelliste, taucht aber sowohl in Rüdiger als auch Wendler-Liste auf</t>
  </si>
  <si>
    <t>Mitarbeiter dienstlich</t>
  </si>
  <si>
    <t>L-3000-027047</t>
  </si>
  <si>
    <t>1220645885</t>
  </si>
  <si>
    <t>I, 229</t>
  </si>
  <si>
    <t>ist Hss. --&gt; für Projekt nicht relevant</t>
  </si>
  <si>
    <t>L-1700-315469668</t>
  </si>
  <si>
    <t>Haf</t>
  </si>
  <si>
    <t>1066942021</t>
  </si>
  <si>
    <t>L-1683-175049130</t>
  </si>
  <si>
    <t>1001523539</t>
  </si>
  <si>
    <t>IV 291, 80</t>
  </si>
  <si>
    <t>x Umschlag (bes. Einband)</t>
  </si>
  <si>
    <t>RGB L220; unsigniert</t>
  </si>
  <si>
    <t>L-1563-644253029</t>
  </si>
  <si>
    <t>1196912882</t>
  </si>
  <si>
    <t>unsigniert</t>
  </si>
  <si>
    <t>Klemmsammlung</t>
  </si>
  <si>
    <t xml:space="preserve"> </t>
  </si>
  <si>
    <t>Signaturgruppe Bö Fachbibliothek</t>
  </si>
  <si>
    <t>Signatur enthält Formatbezeichnung; Fragmente werden nicht erfasst</t>
  </si>
  <si>
    <t>Informationen zu dieser Mappe</t>
  </si>
  <si>
    <t>Die Mappe basiert auf der Excelliste, die 2021 erstellt worde. Veränderungen/Ergänzungen ab 2022 sind unten aufgeführt.</t>
  </si>
  <si>
    <t>Veränderungen an dieser Mappe:</t>
  </si>
  <si>
    <t>Wichtig! Bitte alle relevanten Veränderungen (Einfügen von Zellbezügen, neuen Spalten...) ergänzen, da verschiedene Leute mit der Tabelle arbeiten!!!</t>
  </si>
  <si>
    <t>wann</t>
  </si>
  <si>
    <t>wer</t>
  </si>
  <si>
    <t>was</t>
  </si>
  <si>
    <t>F. Thomschke</t>
  </si>
  <si>
    <t>Einfügen neuer Spalten in das Hauptblatt "BÖ Fachbib+". Diese worden mit Zebra versehen.</t>
  </si>
  <si>
    <t>zusätzlich Zebra in Signaturspalte eingefügt</t>
  </si>
  <si>
    <t>neue Tabellenblätter in die Mappe eingefügt (Infos zu dieser Mappe, Legende_Thomschke, Schäden_Einband, Schäden_Buchblock)</t>
  </si>
  <si>
    <t>relative Zellbezüge eingefügt (auf BÖ Fachbib+, Schäden_Einband, Schäden_Buchblock)</t>
  </si>
  <si>
    <t>grundsätzlich alle Spalten ausgeblendet, die F. Thomschke für die Erfassung nicht benötigt</t>
  </si>
  <si>
    <t>auf dem Hauptblatt alle Zeilen oberhalb der Tabelle (=Angaben zur Aufstellung) auf das Blatt "Infos zu dieser Mappe" übernommen und auf dem Hauptblatt gelöscht --&gt; ist einfacher in Bezug auf
die relativen Zellbezüge, wenn z.B. Zeilen eingefügt werden</t>
  </si>
  <si>
    <t>Tabellenblatt "Datentransfer" angelegt, damit eine Gesamtauswertung aller Erfassungstabellen erfolgen kann in der Arbeitsmappe "Auswertung_Erfassungstabellen_ab2022" (über dieses "Hilfsmittel" bleiben die relativen Zellbezüge in der Auswertungstabelle erhalten, wenn in den Erfassungstabellen noch Änderungen vorgenommen werden, wie Einfügen oder Löschen von Zeilen / Spalten)</t>
  </si>
  <si>
    <t>Abkürzung</t>
  </si>
  <si>
    <t>Auflösung</t>
  </si>
  <si>
    <t>allg.</t>
  </si>
  <si>
    <t>ÜF</t>
  </si>
  <si>
    <t>Überformat</t>
  </si>
  <si>
    <t>SB</t>
  </si>
  <si>
    <t>Schutzbehältnis</t>
  </si>
  <si>
    <t>Einbandart</t>
  </si>
  <si>
    <t>HD</t>
  </si>
  <si>
    <t>Holzdeckelband</t>
  </si>
  <si>
    <t>Pergamentband (Makulatur)</t>
  </si>
  <si>
    <t>ohne Einband (ungebunden)</t>
  </si>
  <si>
    <t>Einzelblätter</t>
  </si>
  <si>
    <t>Rücken</t>
  </si>
  <si>
    <t>fester Rücken</t>
  </si>
  <si>
    <t>fester Rücken mit Vergoldung</t>
  </si>
  <si>
    <t>hohler Rücken mit Einlage</t>
  </si>
  <si>
    <t>Ausstattung</t>
  </si>
  <si>
    <t>Kolorierung</t>
  </si>
  <si>
    <t>Buchmalerei</t>
  </si>
  <si>
    <t>I</t>
  </si>
  <si>
    <t>Initalien</t>
  </si>
  <si>
    <t>R</t>
  </si>
  <si>
    <t>Rubrikation</t>
  </si>
  <si>
    <t>Öffnungswinkel (ÖW)</t>
  </si>
  <si>
    <t xml:space="preserve">wirklich nur bei 110 digitalisieren, z.B. wegen Schaden, weil kein Einband vorhanden ist o.ä. </t>
  </si>
  <si>
    <t>max 45/60/110/180</t>
  </si>
  <si>
    <t>Vorteilhafter wäre aus konservatorischer Sicht ein geringerer ÖW, was aber wegen z.B. Faltkarten ws. nicht möglich ist.
Bei der Winkelangabe ist i.d.R. ein Spielraum von ca. 5° möglich, aber bei einigen Büchern eben tatsächlich nicht.</t>
  </si>
  <si>
    <t>Schäden/
Restaurierung</t>
  </si>
  <si>
    <t>vorn</t>
  </si>
  <si>
    <t>hinten</t>
  </si>
  <si>
    <t>VD</t>
  </si>
  <si>
    <t>Vorderdeckel</t>
  </si>
  <si>
    <t>RD</t>
  </si>
  <si>
    <t>Rückdeckel</t>
  </si>
  <si>
    <t>o</t>
  </si>
  <si>
    <t>oben</t>
  </si>
  <si>
    <t>unten</t>
  </si>
  <si>
    <t>Datentransferblatt für Schreibmeisterbücher (Wendler-Liste)</t>
  </si>
  <si>
    <t>Signaturen Gesamtanzahl</t>
  </si>
  <si>
    <t>Buchbinderische Einheiten</t>
  </si>
  <si>
    <t>Anzahl geprüfte Bücher durch Thomschke</t>
  </si>
  <si>
    <t>nicht
am Standort (DA)</t>
  </si>
  <si>
    <t>Anzahl Überformat</t>
  </si>
  <si>
    <t>Anzahl Querformat</t>
  </si>
  <si>
    <t>Besonderheiten (z.B. Perlen)</t>
  </si>
  <si>
    <t>Einband überformt (ganz od. teilweise)</t>
  </si>
  <si>
    <t>Buch bereits restauriert</t>
  </si>
  <si>
    <t>fester Rücken (mit und ohne Vergoldung)</t>
  </si>
  <si>
    <t>hohler Rücken (mit und ohne Einlage)</t>
  </si>
  <si>
    <t>Stehkanten
(bei Perg.)</t>
  </si>
  <si>
    <t>Leder pudert ab/
roter Zerfall (extrem)</t>
  </si>
  <si>
    <t>Einband stark deformiert</t>
  </si>
  <si>
    <t>Beschläge bes. auftragend</t>
  </si>
  <si>
    <t>Buchschließe steif</t>
  </si>
  <si>
    <t>Buchblock</t>
  </si>
  <si>
    <t>Papier</t>
  </si>
  <si>
    <t>Pergament</t>
  </si>
  <si>
    <t>saures
Füllmaterial</t>
  </si>
  <si>
    <t>Registermarken</t>
  </si>
  <si>
    <t>Buchblock sehr wellig</t>
  </si>
  <si>
    <t>Buchblock neigt zum "Bauch"</t>
  </si>
  <si>
    <t>geschlossene Lagen</t>
  </si>
  <si>
    <t>Anzahl Bücher mit Falttafeln</t>
  </si>
  <si>
    <t>Originalgrafik</t>
  </si>
  <si>
    <t>Kolorierung / Buchmalerei / Initialen / Rubrikation</t>
  </si>
  <si>
    <t>berührungsfreie Digit.</t>
  </si>
  <si>
    <t>Schrift weit bis in den Falz (Bundsteg in mm) Textverlust</t>
  </si>
  <si>
    <t>nicht digitalisierbar wegen Bundsteg (vorraussichtlich)</t>
  </si>
  <si>
    <t>max. Öffnungswinkel</t>
  </si>
  <si>
    <t>max 45</t>
  </si>
  <si>
    <t>max 60</t>
  </si>
  <si>
    <t>max 80</t>
  </si>
  <si>
    <t>Digit. mit Begleitung</t>
  </si>
  <si>
    <t>Verschmutzung (Vorsatz / Ränder /
ges. BB)</t>
  </si>
  <si>
    <t>mikrobieller Befall</t>
  </si>
  <si>
    <t>Rest.-Bericht eingeklebt</t>
  </si>
  <si>
    <t>Rest.
notwendig</t>
  </si>
  <si>
    <t>gesamt</t>
  </si>
  <si>
    <t>vor Digit.</t>
  </si>
  <si>
    <t>nach Digit.</t>
  </si>
  <si>
    <t>vor und nach Digit.</t>
  </si>
  <si>
    <t>ja ÖW=0</t>
  </si>
  <si>
    <t>Rest.-Aufwand gesamt
(in Std.)</t>
  </si>
  <si>
    <t>Anzahl erfolgter Restaurierung</t>
  </si>
  <si>
    <t>Buchschuh</t>
  </si>
  <si>
    <t>Umschlag</t>
  </si>
  <si>
    <t>Öffnungswinkel 45</t>
  </si>
  <si>
    <t>Öffnungswinkel 110</t>
  </si>
  <si>
    <t>Schreibmeisterbücher aus Liste von B. Rüdiger</t>
  </si>
  <si>
    <t>ausgeliehen an Mitarbeiten</t>
  </si>
  <si>
    <t>Bö B I 446 - 2, Taf.</t>
  </si>
  <si>
    <t>40x51</t>
  </si>
  <si>
    <t>stark brüchiges Einbandmaterial, gefaltete Blätter</t>
  </si>
  <si>
    <t>https://portal.dnb.de/opac.htm?method=simpleSearch&amp;cqlMode=true&amp;query=idn%3D999459473</t>
  </si>
  <si>
    <t>https://portal.dnb.de/opac.htm?method=simpleSearch&amp;cqlMode=true&amp;query=idn%3D1000711315</t>
  </si>
  <si>
    <t>Cb 25 - 2 (angebunden)</t>
  </si>
  <si>
    <t>https://portal.dnb.de/opac.htm?method=simpleSearch&amp;cqlMode=true&amp;query=idn%3D1000711331</t>
  </si>
  <si>
    <t>https://portal.dnb.de/opac.htm?method=simpleSearch&amp;cqlMode=true&amp;query=idn%3D1003598323</t>
  </si>
  <si>
    <t>https://portal.dnb.de/opac.htm?method=simpleSearch&amp;cqlMode=true&amp;query=idn%3D997496797</t>
  </si>
  <si>
    <t>https://portal.dnb.de/opac.htm?method=simpleSearch&amp;cqlMode=true&amp;query=idn%3D997496827</t>
  </si>
  <si>
    <t>L-1825-315187093</t>
  </si>
  <si>
    <t>https://portal.dnb.de/opac.htm?method=simpleSearch&amp;cqlMode=true&amp;query=idn%3D1066764433</t>
  </si>
  <si>
    <t>Cb 398</t>
  </si>
  <si>
    <t>https://portal.dnb.de/opac.htm?method=simpleSearch&amp;cqlMode=true&amp;query=idn%3D988014165</t>
  </si>
  <si>
    <t>L-2012-303486</t>
  </si>
  <si>
    <t>https://portal.dnb.de/opac.htm?method=simpleSearch&amp;cqlMode=true&amp;query=idn%3D1020458550</t>
  </si>
  <si>
    <t>Cb 618</t>
  </si>
  <si>
    <t>L-2013-312824</t>
  </si>
  <si>
    <t>https://portal.dnb.de/opac.htm?method=simpleSearch&amp;cqlMode=true&amp;query=idn%3D1034751123</t>
  </si>
  <si>
    <t>Cb 642</t>
  </si>
  <si>
    <t>L-2019-302113</t>
  </si>
  <si>
    <t>https://portal.dnb.de/opac.htm?method=simpleSearch&amp;cqlMode=true&amp;query=idn%3D1179218299</t>
  </si>
  <si>
    <t>Cb 724</t>
  </si>
  <si>
    <t>Zustandsbewertung Klemmsammlung</t>
  </si>
  <si>
    <t xml:space="preserve">insgesamt ca. X m Regalborde </t>
  </si>
  <si>
    <t>insgesamt ca. 16.000 Bände</t>
  </si>
  <si>
    <t>Begutachtet werden insgesamt mindestens 1500 Bände</t>
  </si>
  <si>
    <t>Für die zu begutachtenden Objekte werden die Schadensklasse,</t>
  </si>
  <si>
    <t xml:space="preserve">das verwendete Material und die bei Schadensklasse 1 und 2 </t>
  </si>
  <si>
    <t>notwendigen Reparaturmaßnahme(en) dokumentiert.</t>
  </si>
  <si>
    <t>Materialien</t>
  </si>
  <si>
    <t>Kürzel</t>
  </si>
  <si>
    <t>Materialbezeichnung</t>
  </si>
  <si>
    <t>Winkel</t>
  </si>
  <si>
    <t>nur sehr geringer Öffnungswinkel</t>
  </si>
  <si>
    <t>welliger Buchblock</t>
  </si>
  <si>
    <t>Mappe</t>
  </si>
  <si>
    <t>Kapsel</t>
  </si>
  <si>
    <t>Einband mit Schutz- oder Stoßkanten</t>
  </si>
  <si>
    <t>Buchblock nicht aufgeschnitten</t>
  </si>
  <si>
    <t>stark brüchiges Papier</t>
  </si>
  <si>
    <t>Folie</t>
  </si>
  <si>
    <t>Buchblock aus Pergament</t>
  </si>
  <si>
    <t>Kassette im Schuber</t>
  </si>
  <si>
    <t>Schließen, erhabene Buchbeschläge</t>
  </si>
  <si>
    <t>Tintenfraß</t>
  </si>
  <si>
    <t>Mappen</t>
  </si>
  <si>
    <t>Kupferfraß</t>
  </si>
  <si>
    <t>Originale Schutzhülle</t>
  </si>
  <si>
    <t>seitliche Klammerung oder Bindung</t>
  </si>
  <si>
    <t>Ungebunden</t>
  </si>
  <si>
    <t>erhabene Illuminationen</t>
  </si>
  <si>
    <t>stark deformiertes Objekt</t>
  </si>
  <si>
    <t>Buchblock dicker als 20 cm</t>
  </si>
  <si>
    <t>Mehrfacheinbände innerhalb eines Buches</t>
  </si>
  <si>
    <t>Reparaturmaßnahmen</t>
  </si>
  <si>
    <t>Kreide, Pastell oder Rußtinte</t>
  </si>
  <si>
    <t>Wer</t>
  </si>
  <si>
    <t>Reparaturmaßnahme</t>
  </si>
  <si>
    <t>ungewöhnliche Buchform (Dreieck usw.)</t>
  </si>
  <si>
    <t>Trockenreinigung</t>
  </si>
  <si>
    <t>Glasplatte</t>
  </si>
  <si>
    <t>Risse schließen</t>
  </si>
  <si>
    <t>nicht auflegen</t>
  </si>
  <si>
    <t>Einbandsicherung</t>
  </si>
  <si>
    <t>nicht verwenden</t>
  </si>
  <si>
    <t>Heftung sichern</t>
  </si>
  <si>
    <t>Kapital sichern</t>
  </si>
  <si>
    <t>Bindung lösen</t>
  </si>
  <si>
    <t>Seiten glätten</t>
  </si>
  <si>
    <t>Verklebung lösen</t>
  </si>
  <si>
    <t>lose Seiten befestigen</t>
  </si>
  <si>
    <t>Klebestreifen entfernen</t>
  </si>
  <si>
    <t>Kupferfraß sichern</t>
  </si>
  <si>
    <t>Unklar</t>
  </si>
  <si>
    <t>Tintenfraß sichern</t>
  </si>
  <si>
    <t>Schadensklassen</t>
  </si>
  <si>
    <t>Klasse</t>
  </si>
  <si>
    <t>Beschreibung</t>
  </si>
  <si>
    <t>Objekt ist vollständig benutzbar</t>
  </si>
  <si>
    <t>eingeschränkte Benutzbarkeit, geringer Reparaturaufwand</t>
  </si>
  <si>
    <t>eingeschränkte Benutzbarkeit, hoher Reparaturaufwand</t>
  </si>
  <si>
    <t>Objekt ist nicht benutzbar, größtmöglicher Aufwand</t>
  </si>
  <si>
    <t>Restaurierung</t>
  </si>
  <si>
    <t>Whitelist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</si>
</sst>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0.0%"/>
    <numFmt numFmtId="165" formatCode="0.0"/>
  </numFmts>
  <fonts count="14" x14ac:knownFonts="1">
    <font>
      <sz val="9"/>
      <color theme="1"/>
      <name val="Verdana"/>
      <family val="2"/>
    </font>
    <font>
      <b/>
      <sz val="11"/>
      <color theme="1"/>
      <name val="Verdana"/>
      <family val="2"/>
    </font>
    <font>
      <b/>
      <sz val="9"/>
      <color theme="1"/>
      <name val="Verdana"/>
      <family val="2"/>
    </font>
    <font>
      <b/>
      <sz val="10"/>
      <color theme="1"/>
      <name val="Verdana"/>
      <family val="2"/>
    </font>
    <font>
      <sz val="10"/>
      <color theme="1"/>
      <name val="Verdana"/>
      <family val="2"/>
    </font>
    <font>
      <sz val="9"/>
      <color theme="1"/>
      <name val="Verdana"/>
      <family val="2"/>
    </font>
    <font>
      <sz val="9"/>
      <name val="Verdana"/>
      <family val="2"/>
    </font>
    <font>
      <b/>
      <sz val="9"/>
      <name val="Verdana"/>
      <family val="2"/>
    </font>
    <font>
      <u/>
      <sz val="9"/>
      <color theme="10"/>
      <name val="Verdana"/>
      <family val="2"/>
    </font>
    <font>
      <u/>
      <sz val="9"/>
      <color theme="10"/>
      <name val="Verdana"/>
      <family val="2"/>
    </font>
    <font>
      <b/>
      <i/>
      <sz val="9"/>
      <color theme="1"/>
      <name val="Verdana"/>
      <family val="2"/>
    </font>
    <font>
      <b/>
      <sz val="9"/>
      <color rgb="FFFF0000"/>
      <name val="Verdana"/>
      <family val="2"/>
    </font>
    <font>
      <i/>
      <sz val="9"/>
      <color theme="1"/>
      <name val="Verdana"/>
      <family val="2"/>
    </font>
    <font>
      <sz val="9"/>
      <color rgb="FFFF0000"/>
      <name val="Verdana"/>
      <family val="2"/>
    </font>
  </fonts>
  <fills count="6">
    <fill>
      <patternFill patternType="none"/>
    </fill>
    <fill>
      <patternFill patternType="gray125"/>
    </fill>
    <fill>
      <patternFill patternType="solid">
        <fgColor theme="0" tint="-0.14999847407452621"/>
        <bgColor indexed="64"/>
      </patternFill>
    </fill>
    <fill>
      <patternFill patternType="solid">
        <fgColor theme="0"/>
        <bgColor indexed="64"/>
      </patternFill>
    </fill>
    <fill>
      <patternFill patternType="solid">
        <fgColor rgb="FF92D050"/>
        <bgColor indexed="64"/>
      </patternFill>
    </fill>
    <fill>
      <patternFill patternType="solid">
        <fgColor rgb="FF00B0F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style="thin">
        <color indexed="64"/>
      </bottom>
      <diagonal/>
    </border>
    <border>
      <left/>
      <right style="thin">
        <color indexed="64"/>
      </right>
      <top/>
      <bottom/>
      <diagonal/>
    </border>
  </borders>
  <cellStyleXfs count="3">
    <xf numFmtId="0" fontId="0" fillId="0" borderId="0"/>
    <xf numFmtId="9" fontId="5" fillId="0" borderId="0"/>
    <xf numFmtId="0" fontId="9" fillId="0" borderId="0"/>
  </cellStyleXfs>
  <cellXfs count="117">
    <xf numFmtId="0" fontId="0" fillId="0" borderId="0" xfId="0"/>
    <xf numFmtId="0" fontId="1" fillId="0" borderId="0" xfId="0" applyFont="1"/>
    <xf numFmtId="0" fontId="2" fillId="0" borderId="0" xfId="0" applyFont="1"/>
    <xf numFmtId="0" fontId="0" fillId="0" borderId="2" xfId="0" applyBorder="1"/>
    <xf numFmtId="0" fontId="0" fillId="0" borderId="3" xfId="0" applyBorder="1"/>
    <xf numFmtId="0" fontId="4" fillId="0" borderId="11" xfId="0" applyFont="1" applyBorder="1"/>
    <xf numFmtId="0" fontId="4" fillId="0" borderId="6" xfId="0" applyFont="1" applyBorder="1"/>
    <xf numFmtId="0" fontId="4" fillId="0" borderId="7" xfId="0" applyFont="1" applyBorder="1"/>
    <xf numFmtId="3" fontId="0" fillId="0" borderId="1" xfId="0" applyNumberFormat="1" applyBorder="1"/>
    <xf numFmtId="0" fontId="0" fillId="0" borderId="1" xfId="0" applyBorder="1" applyAlignment="1">
      <alignment horizontal="right"/>
    </xf>
    <xf numFmtId="3" fontId="0" fillId="0" borderId="1" xfId="0" applyNumberFormat="1" applyBorder="1" applyAlignment="1">
      <alignment horizontal="right"/>
    </xf>
    <xf numFmtId="9" fontId="0" fillId="0" borderId="7" xfId="1" applyFont="1" applyBorder="1" applyAlignment="1">
      <alignment horizontal="right"/>
    </xf>
    <xf numFmtId="0" fontId="0" fillId="0" borderId="0" xfId="0" applyAlignment="1">
      <alignment horizontal="right"/>
    </xf>
    <xf numFmtId="9" fontId="0" fillId="0" borderId="3" xfId="1" applyFont="1" applyBorder="1" applyAlignment="1">
      <alignment horizontal="right"/>
    </xf>
    <xf numFmtId="3" fontId="0" fillId="0" borderId="0" xfId="0" applyNumberFormat="1" applyAlignment="1">
      <alignment horizontal="right"/>
    </xf>
    <xf numFmtId="3" fontId="0" fillId="0" borderId="0" xfId="0" applyNumberFormat="1"/>
    <xf numFmtId="0" fontId="0" fillId="0" borderId="0" xfId="0" applyAlignment="1">
      <alignment horizontal="left"/>
    </xf>
    <xf numFmtId="164" fontId="0" fillId="0" borderId="6" xfId="1" applyNumberFormat="1" applyFont="1" applyBorder="1" applyAlignment="1">
      <alignment horizontal="right"/>
    </xf>
    <xf numFmtId="164" fontId="0" fillId="0" borderId="7" xfId="1" applyNumberFormat="1" applyFont="1" applyBorder="1" applyAlignment="1">
      <alignment horizontal="right"/>
    </xf>
    <xf numFmtId="164" fontId="0" fillId="0" borderId="0" xfId="0" applyNumberFormat="1" applyAlignment="1">
      <alignment horizontal="right"/>
    </xf>
    <xf numFmtId="164" fontId="0" fillId="0" borderId="11" xfId="1" applyNumberFormat="1" applyFont="1" applyBorder="1" applyAlignment="1">
      <alignment horizontal="right"/>
    </xf>
    <xf numFmtId="164" fontId="0" fillId="0" borderId="8" xfId="1" applyNumberFormat="1" applyFont="1" applyBorder="1" applyAlignment="1">
      <alignment horizontal="right"/>
    </xf>
    <xf numFmtId="164" fontId="0" fillId="0" borderId="2" xfId="1" applyNumberFormat="1" applyFont="1" applyBorder="1" applyAlignment="1">
      <alignment horizontal="right"/>
    </xf>
    <xf numFmtId="164" fontId="0" fillId="0" borderId="3" xfId="1" applyNumberFormat="1" applyFont="1" applyBorder="1" applyAlignment="1">
      <alignment horizontal="right"/>
    </xf>
    <xf numFmtId="3" fontId="0" fillId="0" borderId="11" xfId="0" applyNumberFormat="1" applyBorder="1"/>
    <xf numFmtId="3" fontId="0" fillId="0" borderId="6" xfId="0" applyNumberFormat="1" applyBorder="1"/>
    <xf numFmtId="3" fontId="0" fillId="0" borderId="7" xfId="0" applyNumberFormat="1" applyBorder="1"/>
    <xf numFmtId="164" fontId="6" fillId="0" borderId="0" xfId="1" applyNumberFormat="1" applyFont="1" applyAlignment="1">
      <alignment horizontal="right"/>
    </xf>
    <xf numFmtId="164" fontId="6" fillId="0" borderId="9" xfId="1" applyNumberFormat="1" applyFont="1" applyBorder="1" applyAlignment="1">
      <alignment horizontal="right"/>
    </xf>
    <xf numFmtId="164" fontId="6" fillId="0" borderId="0" xfId="0" applyNumberFormat="1" applyFont="1" applyAlignment="1">
      <alignment horizontal="right"/>
    </xf>
    <xf numFmtId="0" fontId="2" fillId="0" borderId="1" xfId="0" applyFont="1" applyBorder="1"/>
    <xf numFmtId="0" fontId="2" fillId="0" borderId="1" xfId="0" applyFont="1" applyBorder="1" applyAlignment="1">
      <alignment horizontal="right"/>
    </xf>
    <xf numFmtId="3" fontId="2" fillId="0" borderId="1" xfId="0" applyNumberFormat="1" applyFont="1" applyBorder="1" applyAlignment="1">
      <alignment horizontal="right"/>
    </xf>
    <xf numFmtId="0" fontId="2" fillId="0" borderId="4" xfId="0" applyFont="1" applyBorder="1"/>
    <xf numFmtId="0" fontId="2" fillId="0" borderId="10" xfId="0" applyFont="1" applyBorder="1" applyAlignment="1">
      <alignment horizontal="right"/>
    </xf>
    <xf numFmtId="3" fontId="2" fillId="0" borderId="11" xfId="0" applyNumberFormat="1" applyFont="1" applyBorder="1" applyAlignment="1">
      <alignment horizontal="right"/>
    </xf>
    <xf numFmtId="164" fontId="2" fillId="0" borderId="1" xfId="0" applyNumberFormat="1" applyFont="1" applyBorder="1" applyAlignment="1">
      <alignment horizontal="right"/>
    </xf>
    <xf numFmtId="164" fontId="7" fillId="0" borderId="10" xfId="0" applyNumberFormat="1" applyFont="1" applyBorder="1" applyAlignment="1">
      <alignment horizontal="right"/>
    </xf>
    <xf numFmtId="164" fontId="2" fillId="0" borderId="10" xfId="0" applyNumberFormat="1" applyFont="1" applyBorder="1" applyAlignment="1">
      <alignment horizontal="right"/>
    </xf>
    <xf numFmtId="0" fontId="2" fillId="0" borderId="8" xfId="0" applyFont="1" applyBorder="1"/>
    <xf numFmtId="0" fontId="2" fillId="2" borderId="1" xfId="0" applyFont="1" applyFill="1" applyBorder="1"/>
    <xf numFmtId="0" fontId="4" fillId="0" borderId="0" xfId="0" applyFont="1" applyAlignment="1">
      <alignment vertical="center" wrapText="1"/>
    </xf>
    <xf numFmtId="0" fontId="4" fillId="0" borderId="2" xfId="0" applyFont="1" applyBorder="1" applyAlignment="1">
      <alignment vertical="center" wrapText="1"/>
    </xf>
    <xf numFmtId="0" fontId="0" fillId="0" borderId="1" xfId="0" applyBorder="1"/>
    <xf numFmtId="0" fontId="0" fillId="0" borderId="1" xfId="0" applyBorder="1" applyAlignment="1">
      <alignment horizontal="left"/>
    </xf>
    <xf numFmtId="0" fontId="0" fillId="0" borderId="4" xfId="0" applyBorder="1" applyAlignment="1">
      <alignment vertical="center" wrapText="1"/>
    </xf>
    <xf numFmtId="0" fontId="0" fillId="0" borderId="1" xfId="0" applyBorder="1" applyAlignment="1">
      <alignment horizontal="left" vertical="center"/>
    </xf>
    <xf numFmtId="0" fontId="2" fillId="2" borderId="4" xfId="0" applyFont="1" applyFill="1" applyBorder="1"/>
    <xf numFmtId="0" fontId="2" fillId="2" borderId="5" xfId="0" applyFont="1" applyFill="1" applyBorder="1" applyAlignment="1">
      <alignment vertical="center" wrapText="1"/>
    </xf>
    <xf numFmtId="0" fontId="0" fillId="0" borderId="1" xfId="0" applyBorder="1" applyAlignment="1">
      <alignment vertical="center" wrapText="1"/>
    </xf>
    <xf numFmtId="0" fontId="0" fillId="0" borderId="1" xfId="0" applyBorder="1" applyAlignment="1">
      <alignment wrapText="1"/>
    </xf>
    <xf numFmtId="0" fontId="0" fillId="0" borderId="11" xfId="0" applyBorder="1"/>
    <xf numFmtId="0" fontId="7" fillId="2" borderId="1" xfId="0" applyFont="1" applyFill="1" applyBorder="1"/>
    <xf numFmtId="0" fontId="0" fillId="0" borderId="5" xfId="0" applyBorder="1"/>
    <xf numFmtId="0" fontId="0" fillId="3" borderId="1" xfId="0" applyFill="1" applyBorder="1"/>
    <xf numFmtId="0" fontId="0" fillId="0" borderId="6" xfId="0" applyBorder="1"/>
    <xf numFmtId="0" fontId="2" fillId="0" borderId="0" xfId="0" applyFont="1" applyAlignment="1">
      <alignment horizontal="left" vertical="top"/>
    </xf>
    <xf numFmtId="0" fontId="12" fillId="0" borderId="0" xfId="0" applyFont="1" applyAlignment="1">
      <alignment horizontal="left" vertical="top"/>
    </xf>
    <xf numFmtId="0" fontId="0" fillId="0" borderId="0" xfId="0"/>
    <xf numFmtId="0" fontId="12" fillId="0" borderId="0" xfId="0" applyFont="1" applyAlignment="1">
      <alignment horizontal="left" vertical="top" wrapText="1"/>
    </xf>
    <xf numFmtId="0" fontId="3" fillId="2" borderId="4" xfId="0" applyFont="1" applyFill="1" applyBorder="1" applyAlignment="1">
      <alignment horizontal="center" vertical="top" wrapText="1"/>
    </xf>
    <xf numFmtId="0" fontId="3" fillId="2" borderId="1" xfId="0" applyFont="1" applyFill="1" applyBorder="1" applyAlignment="1">
      <alignment horizontal="center" vertical="top" wrapText="1"/>
    </xf>
    <xf numFmtId="0" fontId="3" fillId="2" borderId="6" xfId="0" applyFont="1" applyFill="1" applyBorder="1" applyAlignment="1">
      <alignment horizontal="center" vertical="top" wrapText="1"/>
    </xf>
    <xf numFmtId="0" fontId="3" fillId="2" borderId="1" xfId="0" applyFont="1" applyFill="1" applyBorder="1" applyAlignment="1">
      <alignment horizontal="center" vertical="top"/>
    </xf>
    <xf numFmtId="0" fontId="0" fillId="0" borderId="1" xfId="0" applyBorder="1" applyAlignment="1">
      <alignment horizontal="left" vertical="top"/>
    </xf>
    <xf numFmtId="49" fontId="0" fillId="0" borderId="1" xfId="0" applyNumberFormat="1" applyBorder="1" applyAlignment="1">
      <alignment horizontal="left" vertical="top"/>
    </xf>
    <xf numFmtId="0" fontId="8" fillId="0" borderId="1" xfId="2" applyFont="1" applyBorder="1" applyAlignment="1">
      <alignment horizontal="left" vertical="top"/>
    </xf>
    <xf numFmtId="0" fontId="9" fillId="0" borderId="0" xfId="0" applyFont="1" applyAlignment="1">
      <alignment horizontal="left" vertical="top"/>
    </xf>
    <xf numFmtId="0" fontId="8" fillId="0" borderId="0" xfId="2" applyFont="1" applyAlignment="1">
      <alignment horizontal="left" vertical="top"/>
    </xf>
    <xf numFmtId="0" fontId="3" fillId="2" borderId="11" xfId="0" applyFont="1" applyFill="1" applyBorder="1" applyAlignment="1">
      <alignment horizontal="center" vertical="top" wrapText="1"/>
    </xf>
    <xf numFmtId="0" fontId="3" fillId="2" borderId="11" xfId="0" applyFont="1" applyFill="1" applyBorder="1" applyAlignment="1">
      <alignment horizontal="center" vertical="top"/>
    </xf>
    <xf numFmtId="0" fontId="3" fillId="2" borderId="1" xfId="0" applyFont="1" applyFill="1" applyBorder="1" applyAlignment="1">
      <alignment vertical="top" wrapText="1"/>
    </xf>
    <xf numFmtId="0" fontId="0" fillId="0" borderId="0" xfId="0" applyAlignment="1">
      <alignment vertical="top"/>
    </xf>
    <xf numFmtId="165" fontId="0" fillId="0" borderId="0" xfId="0" applyNumberFormat="1" applyAlignment="1">
      <alignment vertical="top"/>
    </xf>
    <xf numFmtId="165" fontId="0" fillId="0" borderId="0" xfId="0" applyNumberFormat="1" applyAlignment="1">
      <alignment horizontal="right" vertical="top"/>
    </xf>
    <xf numFmtId="0" fontId="0" fillId="0" borderId="0" xfId="0" applyAlignment="1">
      <alignment horizontal="left" vertical="top"/>
    </xf>
    <xf numFmtId="0" fontId="0" fillId="0" borderId="5" xfId="0" applyBorder="1" applyAlignment="1">
      <alignment horizontal="left" vertical="top" wrapText="1"/>
    </xf>
    <xf numFmtId="0" fontId="0" fillId="0" borderId="0" xfId="0" applyAlignment="1">
      <alignment horizontal="right" vertical="top" wrapText="1"/>
    </xf>
    <xf numFmtId="0" fontId="0" fillId="0" borderId="0" xfId="0" applyAlignment="1">
      <alignment horizontal="center" vertical="top"/>
    </xf>
    <xf numFmtId="2" fontId="0" fillId="0" borderId="0" xfId="0" applyNumberFormat="1" applyAlignment="1">
      <alignment horizontal="center" vertical="top"/>
    </xf>
    <xf numFmtId="0" fontId="0" fillId="0" borderId="0" xfId="0" applyAlignment="1">
      <alignment horizontal="center" vertical="top" wrapText="1"/>
    </xf>
    <xf numFmtId="0" fontId="11" fillId="0" borderId="0" xfId="0" applyFont="1" applyAlignment="1">
      <alignment horizontal="center" vertical="top" wrapText="1"/>
    </xf>
    <xf numFmtId="2" fontId="0" fillId="0" borderId="0" xfId="0" applyNumberFormat="1" applyAlignment="1">
      <alignment horizontal="right" vertical="top"/>
    </xf>
    <xf numFmtId="0" fontId="0" fillId="0" borderId="9" xfId="0" applyBorder="1" applyAlignment="1">
      <alignment horizontal="left" vertical="top"/>
    </xf>
    <xf numFmtId="0" fontId="0" fillId="0" borderId="9" xfId="0" applyBorder="1" applyAlignment="1">
      <alignment horizontal="center" vertical="top"/>
    </xf>
    <xf numFmtId="2" fontId="0" fillId="0" borderId="9" xfId="0" applyNumberFormat="1" applyBorder="1" applyAlignment="1">
      <alignment horizontal="center" vertical="top"/>
    </xf>
    <xf numFmtId="0" fontId="0" fillId="0" borderId="9" xfId="0" applyBorder="1" applyAlignment="1">
      <alignment horizontal="center" vertical="top" wrapText="1"/>
    </xf>
    <xf numFmtId="2" fontId="0" fillId="0" borderId="9" xfId="0" applyNumberFormat="1" applyBorder="1" applyAlignment="1">
      <alignment horizontal="right" vertical="top"/>
    </xf>
    <xf numFmtId="0" fontId="0" fillId="0" borderId="9" xfId="0" applyBorder="1" applyAlignment="1">
      <alignment horizontal="left" vertical="top" wrapText="1"/>
    </xf>
    <xf numFmtId="0" fontId="2" fillId="0" borderId="0" xfId="0" applyFont="1" applyAlignment="1">
      <alignment horizontal="center" vertical="top"/>
    </xf>
    <xf numFmtId="0" fontId="7" fillId="0" borderId="0" xfId="0" applyFont="1" applyAlignment="1">
      <alignment horizontal="center" vertical="top"/>
    </xf>
    <xf numFmtId="0" fontId="2" fillId="0" borderId="12" xfId="0" applyFont="1" applyBorder="1" applyAlignment="1">
      <alignment horizontal="left" vertical="top" wrapText="1"/>
    </xf>
    <xf numFmtId="0" fontId="2" fillId="0" borderId="7" xfId="0" applyFont="1" applyBorder="1" applyAlignment="1">
      <alignment horizontal="left" vertical="top" wrapText="1"/>
    </xf>
    <xf numFmtId="0" fontId="2" fillId="0" borderId="7" xfId="0" applyFont="1" applyBorder="1" applyAlignment="1">
      <alignment horizontal="left" vertical="top"/>
    </xf>
    <xf numFmtId="0" fontId="2" fillId="0" borderId="0" xfId="0" applyFont="1" applyAlignment="1">
      <alignment horizontal="center" vertical="top" wrapText="1"/>
    </xf>
    <xf numFmtId="2" fontId="2" fillId="0" borderId="0" xfId="0" applyNumberFormat="1" applyFont="1" applyAlignment="1">
      <alignment horizontal="right" vertical="top"/>
    </xf>
    <xf numFmtId="0" fontId="13" fillId="0" borderId="0" xfId="0" applyFont="1" applyAlignment="1">
      <alignment horizontal="center" vertical="top" wrapText="1"/>
    </xf>
    <xf numFmtId="0" fontId="0" fillId="0" borderId="13" xfId="0" applyBorder="1" applyAlignment="1">
      <alignment horizontal="left" vertical="top" wrapText="1"/>
    </xf>
    <xf numFmtId="0" fontId="0" fillId="0" borderId="13" xfId="0" applyBorder="1" applyAlignment="1">
      <alignment horizontal="left" vertical="top"/>
    </xf>
    <xf numFmtId="0" fontId="13" fillId="0" borderId="0" xfId="0" applyFont="1" applyAlignment="1">
      <alignment horizontal="left" vertical="top" wrapText="1"/>
    </xf>
    <xf numFmtId="2" fontId="0" fillId="0" borderId="0" xfId="0" applyNumberFormat="1" applyAlignment="1">
      <alignment horizontal="left" vertical="top" wrapText="1"/>
    </xf>
    <xf numFmtId="0" fontId="1" fillId="0" borderId="0" xfId="0" applyFont="1" applyAlignment="1">
      <alignment vertical="top"/>
    </xf>
    <xf numFmtId="0" fontId="2" fillId="0" borderId="0" xfId="0" applyFont="1" applyAlignment="1">
      <alignment vertical="top"/>
    </xf>
    <xf numFmtId="0" fontId="3" fillId="0" borderId="0" xfId="0" applyFont="1" applyAlignment="1">
      <alignment vertical="top"/>
    </xf>
    <xf numFmtId="0" fontId="10" fillId="0" borderId="0" xfId="0" applyFont="1" applyAlignment="1">
      <alignment vertical="top"/>
    </xf>
    <xf numFmtId="0" fontId="11" fillId="0" borderId="0" xfId="0" applyFont="1" applyAlignment="1">
      <alignment vertical="top"/>
    </xf>
    <xf numFmtId="14" fontId="0" fillId="0" borderId="0" xfId="0" applyNumberFormat="1" applyAlignment="1">
      <alignment horizontal="left" vertical="top"/>
    </xf>
    <xf numFmtId="0" fontId="0" fillId="0" borderId="0" xfId="0" applyAlignment="1">
      <alignment vertical="top" wrapText="1"/>
    </xf>
    <xf numFmtId="0" fontId="0" fillId="4" borderId="1" xfId="0" applyFill="1" applyBorder="1" applyAlignment="1">
      <alignment horizontal="left" vertical="top"/>
    </xf>
    <xf numFmtId="0" fontId="0" fillId="5" borderId="1" xfId="0" applyFill="1" applyBorder="1" applyAlignment="1">
      <alignment horizontal="left" vertical="top"/>
    </xf>
    <xf numFmtId="0" fontId="0" fillId="0" borderId="0" xfId="0" applyAlignment="1">
      <alignment horizontal="left" vertical="top" wrapText="1"/>
    </xf>
    <xf numFmtId="0" fontId="0" fillId="0" borderId="1" xfId="0" applyBorder="1" applyAlignment="1">
      <alignment horizontal="left" vertical="top" wrapText="1"/>
    </xf>
    <xf numFmtId="0" fontId="2" fillId="0" borderId="0" xfId="0" applyFont="1" applyAlignment="1">
      <alignment horizontal="left" vertical="top" wrapText="1"/>
    </xf>
    <xf numFmtId="0" fontId="0" fillId="0" borderId="13" xfId="0" applyBorder="1"/>
    <xf numFmtId="0" fontId="0" fillId="0" borderId="0" xfId="0" applyAlignment="1">
      <alignment wrapText="1"/>
    </xf>
    <xf numFmtId="0" fontId="2" fillId="0" borderId="13" xfId="0" applyFont="1" applyBorder="1" applyAlignment="1">
      <alignment horizontal="left" vertical="top" wrapText="1"/>
    </xf>
    <xf numFmtId="0" fontId="0" fillId="0" borderId="13" xfId="0" applyBorder="1"/>
  </cellXfs>
  <cellStyles count="3">
    <cellStyle name="Link" xfId="2" builtinId="8"/>
    <cellStyle name="Prozent" xfId="1" builtinId="5"/>
    <cellStyle name="Standard" xfId="0" builtinId="0"/>
  </cellStyles>
  <dxfs count="17">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alignment horizontal="general" vertical="bottom"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id="1" name="Basistabelle" displayName="Basistabelle" ref="A1:DC200" headerRowDxfId="16">
  <autoFilter ref="A1:DC200"/>
  <tableColumns count="107">
    <tableColumn id="1" name="Gruppe"/>
    <tableColumn id="2" name="digi"/>
    <tableColumn id="108" name="Restaurierung"/>
    <tableColumn id="109" name="Whitelist"/>
    <tableColumn id="3" name="Lfd Nr."/>
    <tableColumn id="4" name="AKZ"/>
    <tableColumn id="5" name="bbg"/>
    <tableColumn id="6" name="IDN"/>
    <tableColumn id="8" name="signatur_g"/>
    <tableColumn id="9" name="Signatur"/>
    <tableColumn id="10" name="steht bei_x000a_/ Anm._x000a_zur_x000a_Signatur"/>
    <tableColumn id="11" name="Provenienzmerkmal"/>
    <tableColumn id="12" name="Material"/>
    <tableColumn id="13" name="Format"/>
    <tableColumn id="14" name="Öffnungswinkel"/>
    <tableColumn id="15" name="Einschränkungen"/>
    <tableColumn id="16" name="Glasplatte "/>
    <tableColumn id="17" name="Verpackung"/>
    <tableColumn id="18" name="Verpackung austauschen "/>
    <tableColumn id="19" name="Schadensklasse"/>
    <tableColumn id="20" name="notwendige Reparatur(en) vor der Digitalisierung, notwendige Reparatur(en) vor der Digitalisierung"/>
    <tableColumn id="21" name="Bemerkungen"/>
    <tableColumn id="22" name="Fragen/ Hinweise_x000a_an DBSM"/>
    <tableColumn id="23" name="Fragen an M. Steinberg"/>
    <tableColumn id="24" name="nicht_x000a_am Stand-ort"/>
    <tableColumn id="25" name="Größe ÜF_x000a_(BxH)"/>
    <tableColumn id="26" name="Breite_x000a_(nur Ausreißer)"/>
    <tableColumn id="27" name="Dicke_x000a_(&gt;12 cm)"/>
    <tableColumn id="28" name="12° Format_x000a_(&lt;15 cm)"/>
    <tableColumn id="29" name="Einband-_x000a_art"/>
    <tableColumn id="30" name="Einband-_x000a_art Kommentar"/>
    <tableColumn id="31" name="Einband über-_x000a_formt (ganz od. teilweise)"/>
    <tableColumn id="32" name="Buch bereits restau-riert"/>
    <tableColumn id="33" name="hohler/_x000a_fester Rücken (mit Einlage/_x000a_Vergoldung?)"/>
    <tableColumn id="34" name="Steh-_x000a_kanten_x000a_(bei Perg.)"/>
    <tableColumn id="35" name="Leder pudert ab/roter Zerfall (extrem)"/>
    <tableColumn id="36" name="Einband stark defor-miert"/>
    <tableColumn id="37" name="Be-schläge (bes. auftra-gend)"/>
    <tableColumn id="38" name="Buch-schließe steif"/>
    <tableColumn id="39" name="Buch-block Pa./Perg."/>
    <tableColumn id="40" name="saures Füll-material"/>
    <tableColumn id="41" name="Register-marken"/>
    <tableColumn id="42" name="seitliche Heftung"/>
    <tableColumn id="43" name="Buch-block sehr wellig"/>
    <tableColumn id="44" name="Buch-block neigt zum &quot;Bauch&quot;"/>
    <tableColumn id="45" name="ge-schloss-ene Lagen"/>
    <tableColumn id="46" name="Falttafeln"/>
    <tableColumn id="47" name="Größe Buch+_x000a_Falttafeln (BxH)"/>
    <tableColumn id="48" name="Original-grafik"/>
    <tableColumn id="49" name="Kolorier-ung / Buch-malerei / Initialen / Rubri-kation"/>
    <tableColumn id="50" name="berühr-ungsfreie Digit."/>
    <tableColumn id="51" name="Schrift weit bis in den Falz (Bund-steg in mm) Text-verlust"/>
    <tableColumn id="52" name="nicht digitali-sierbar wegen Bund-steg (vorraus-sichtlich)"/>
    <tableColumn id="53" name="max. Öffnungs-winkel"/>
    <tableColumn id="54" name="max. Öffnungs-winkel Kommentar"/>
    <tableColumn id="55" name="Digit. mit Begleit-ung"/>
    <tableColumn id="56" name="Digit. mit Begleit-ung Kommentar"/>
    <tableColumn id="57" name="Rest.-Bericht einge-klebt"/>
    <tableColumn id="58" name="Blatt mit Notizen zum Buch eingeklebt "/>
    <tableColumn id="59" name="Rest._x000a_not-wendig (ja/nein) (vor/nach der Digit.)"/>
    <tableColumn id="60" name="Rest.-_x000a_Aufwand gesamt_x000a_(in Std.)"/>
    <tableColumn id="61" name="Rest._x000a_erfolgt"/>
    <tableColumn id="62" name="Kassette"/>
    <tableColumn id="63" name="Schuber"/>
    <tableColumn id="64" name="Buch-schuh"/>
    <tableColumn id="65" name="Mappe "/>
    <tableColumn id="66" name="Um-schlag"/>
    <tableColumn id="67" name="SB neu"/>
    <tableColumn id="68" name="Anmerkungen (allg.)"/>
    <tableColumn id="69" name="für Testphase_x000a_vorsehen"/>
    <tableColumn id="70" name="für Testphase_x000a_vorsehen Kommentar"/>
    <tableColumn id="71" name="Schutzbehältnis empfohlen"/>
    <tableColumn id="72" name="Foto für Erheb. Rest. angefertigt (ab August)"/>
    <tableColumn id="73" name="feuchte-empfind-liches Leder"/>
    <tableColumn id="74" name="Material am Rücken/_x000a_Einband lose / eingeris-sen (auch Titelschild)"/>
    <tableColumn id="75" name="Narben spaltet sich ab"/>
    <tableColumn id="76" name="Gelenk(e) _x000a_an/durch-gebro-chen"/>
    <tableColumn id="77" name="Bünde gebro-chen (Anzahl)"/>
    <tableColumn id="78" name="Rücken lose/_x000a_halb lose"/>
    <tableColumn id="79" name="Be-schläge locker"/>
    <tableColumn id="80" name="Buch_x000a_schließe fragil"/>
    <tableColumn id="81" name="Deckel spaltet sich / Fehlstelle im Deckel"/>
    <tableColumn id="82" name="Deckel gebro-chen"/>
    <tableColumn id="83" name="Deckel lose / halb lose"/>
    <tableColumn id="84" name="Kapital fragil/_x000a_lose"/>
    <tableColumn id="85" name="Rest.-Aufwand Einband_x000a_(in Std.)"/>
    <tableColumn id="86" name="Anmerkungen für die Restaurierung am Einband"/>
    <tableColumn id="87" name="Ver-schmutz-ung (Vorsatz / Ränder /_x000a_ges. BB)"/>
    <tableColumn id="88" name="mikro-bieller Befall"/>
    <tableColumn id="89" name="Farb-schicht pudert"/>
    <tableColumn id="90" name="Buch-block / Seiten verblockt"/>
    <tableColumn id="91" name="erste / letzte Lage oder Seiten lose"/>
    <tableColumn id="92" name="(halb-) lose Seiten im BB"/>
    <tableColumn id="93" name="Heftung zerstört"/>
    <tableColumn id="94" name="Risse / Fehl-stellen im Vorsatz"/>
    <tableColumn id="95" name="Risse im Text-bereich / an exponier-ter Stelle (z.B. Ecke)"/>
    <tableColumn id="96" name="Risse am Rand"/>
    <tableColumn id="97" name="Fehl-stellen im BB_x000a_(groß) "/>
    <tableColumn id="98" name="Insekten-fraß (stark)"/>
    <tableColumn id="99" name="Falten / Knicke"/>
    <tableColumn id="100" name="saures /_x000a_brüchiges Papier"/>
    <tableColumn id="101" name="Tinten-/ Farbfraß (akut)"/>
    <tableColumn id="102" name="Register-marken fragil"/>
    <tableColumn id="103" name="Klebe-_x000a_streifen ablösen"/>
    <tableColumn id="104" name="Rest.-Aufwand Buchblock_x000a_(in Std.)"/>
    <tableColumn id="105" name="Anmerkungen für die Restaurierung am Buchblock"/>
    <tableColumn id="106" name="Schreibmeisterbücher aus Liste von A. Wendler"/>
  </tableColumns>
  <tableStyleInfo name="TableStyleLight1"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C200"/>
  <sheetViews>
    <sheetView tabSelected="1" workbookViewId="0">
      <selection activeCell="I1" sqref="I1:I1048576"/>
    </sheetView>
  </sheetViews>
  <sheetFormatPr baseColWidth="10" defaultColWidth="8.796875" defaultRowHeight="11.4" x14ac:dyDescent="0.2"/>
  <cols>
    <col min="1" max="1" width="19.296875" customWidth="1"/>
    <col min="3" max="4" width="8.796875" style="58"/>
    <col min="6" max="6" width="18.09765625" customWidth="1"/>
    <col min="8" max="8" width="14.69921875" customWidth="1"/>
    <col min="9" max="9" width="19.59765625" customWidth="1"/>
    <col min="10" max="10" width="25.8984375" customWidth="1"/>
  </cols>
  <sheetData>
    <row r="1" spans="1:107" s="114" customFormat="1" ht="159.6" x14ac:dyDescent="0.2">
      <c r="A1" s="114" t="s">
        <v>0</v>
      </c>
      <c r="B1" s="114" t="s">
        <v>1</v>
      </c>
      <c r="C1" s="114" t="s">
        <v>1140</v>
      </c>
      <c r="D1" s="114" t="s">
        <v>1141</v>
      </c>
      <c r="E1" s="114" t="s">
        <v>2</v>
      </c>
      <c r="F1" s="114" t="s">
        <v>3</v>
      </c>
      <c r="G1" s="114" t="s">
        <v>4</v>
      </c>
      <c r="H1" s="114" t="s">
        <v>5</v>
      </c>
      <c r="I1" s="114" t="s">
        <v>7</v>
      </c>
      <c r="J1" s="114" t="s">
        <v>8</v>
      </c>
      <c r="K1" s="114" t="s">
        <v>9</v>
      </c>
      <c r="L1" s="114" t="s">
        <v>10</v>
      </c>
      <c r="M1" s="114" t="s">
        <v>11</v>
      </c>
      <c r="N1" s="114" t="s">
        <v>12</v>
      </c>
      <c r="O1" s="114" t="s">
        <v>13</v>
      </c>
      <c r="P1" s="114" t="s">
        <v>14</v>
      </c>
      <c r="Q1" s="114" t="s">
        <v>15</v>
      </c>
      <c r="R1" s="114" t="s">
        <v>16</v>
      </c>
      <c r="S1" s="114" t="s">
        <v>17</v>
      </c>
      <c r="T1" s="114" t="s">
        <v>18</v>
      </c>
      <c r="U1" s="114" t="s">
        <v>19</v>
      </c>
      <c r="V1" s="114" t="s">
        <v>20</v>
      </c>
      <c r="W1" s="114" t="s">
        <v>21</v>
      </c>
      <c r="X1" s="114" t="s">
        <v>22</v>
      </c>
      <c r="Y1" s="114" t="s">
        <v>23</v>
      </c>
      <c r="Z1" s="114" t="s">
        <v>24</v>
      </c>
      <c r="AA1" s="114" t="s">
        <v>25</v>
      </c>
      <c r="AB1" s="114" t="s">
        <v>26</v>
      </c>
      <c r="AC1" s="114" t="s">
        <v>27</v>
      </c>
      <c r="AD1" s="114" t="s">
        <v>28</v>
      </c>
      <c r="AE1" s="114" t="s">
        <v>29</v>
      </c>
      <c r="AF1" s="114" t="s">
        <v>30</v>
      </c>
      <c r="AG1" s="114" t="s">
        <v>31</v>
      </c>
      <c r="AH1" s="114" t="s">
        <v>32</v>
      </c>
      <c r="AI1" s="114" t="s">
        <v>33</v>
      </c>
      <c r="AJ1" s="114" t="s">
        <v>34</v>
      </c>
      <c r="AK1" s="114" t="s">
        <v>35</v>
      </c>
      <c r="AL1" s="114" t="s">
        <v>36</v>
      </c>
      <c r="AM1" s="114" t="s">
        <v>37</v>
      </c>
      <c r="AN1" s="114" t="s">
        <v>38</v>
      </c>
      <c r="AO1" s="114" t="s">
        <v>39</v>
      </c>
      <c r="AP1" s="114" t="s">
        <v>40</v>
      </c>
      <c r="AQ1" s="114" t="s">
        <v>41</v>
      </c>
      <c r="AR1" s="114" t="s">
        <v>42</v>
      </c>
      <c r="AS1" s="114" t="s">
        <v>43</v>
      </c>
      <c r="AT1" s="114" t="s">
        <v>44</v>
      </c>
      <c r="AU1" s="114" t="s">
        <v>45</v>
      </c>
      <c r="AV1" s="114" t="s">
        <v>46</v>
      </c>
      <c r="AW1" s="114" t="s">
        <v>47</v>
      </c>
      <c r="AX1" s="114" t="s">
        <v>48</v>
      </c>
      <c r="AY1" s="114" t="s">
        <v>49</v>
      </c>
      <c r="AZ1" s="114" t="s">
        <v>50</v>
      </c>
      <c r="BA1" s="114" t="s">
        <v>51</v>
      </c>
      <c r="BB1" s="114" t="s">
        <v>52</v>
      </c>
      <c r="BC1" s="114" t="s">
        <v>53</v>
      </c>
      <c r="BD1" s="114" t="s">
        <v>54</v>
      </c>
      <c r="BE1" s="114" t="s">
        <v>55</v>
      </c>
      <c r="BF1" s="114" t="s">
        <v>56</v>
      </c>
      <c r="BG1" s="114" t="s">
        <v>57</v>
      </c>
      <c r="BH1" s="114" t="s">
        <v>58</v>
      </c>
      <c r="BI1" s="114" t="s">
        <v>59</v>
      </c>
      <c r="BJ1" s="114" t="s">
        <v>60</v>
      </c>
      <c r="BK1" s="114" t="s">
        <v>61</v>
      </c>
      <c r="BL1" s="114" t="s">
        <v>62</v>
      </c>
      <c r="BM1" s="114" t="s">
        <v>63</v>
      </c>
      <c r="BN1" s="114" t="s">
        <v>64</v>
      </c>
      <c r="BO1" s="114" t="s">
        <v>65</v>
      </c>
      <c r="BP1" s="114" t="s">
        <v>66</v>
      </c>
      <c r="BQ1" s="114" t="s">
        <v>67</v>
      </c>
      <c r="BR1" s="114" t="s">
        <v>68</v>
      </c>
      <c r="BS1" s="114" t="s">
        <v>69</v>
      </c>
      <c r="BT1" s="114" t="s">
        <v>70</v>
      </c>
      <c r="BU1" s="114" t="s">
        <v>71</v>
      </c>
      <c r="BV1" s="114" t="s">
        <v>72</v>
      </c>
      <c r="BW1" s="114" t="s">
        <v>73</v>
      </c>
      <c r="BX1" s="114" t="s">
        <v>74</v>
      </c>
      <c r="BY1" s="114" t="s">
        <v>75</v>
      </c>
      <c r="BZ1" s="114" t="s">
        <v>76</v>
      </c>
      <c r="CA1" s="114" t="s">
        <v>77</v>
      </c>
      <c r="CB1" s="114" t="s">
        <v>78</v>
      </c>
      <c r="CC1" s="114" t="s">
        <v>79</v>
      </c>
      <c r="CD1" s="114" t="s">
        <v>80</v>
      </c>
      <c r="CE1" s="114" t="s">
        <v>81</v>
      </c>
      <c r="CF1" s="114" t="s">
        <v>82</v>
      </c>
      <c r="CG1" s="114" t="s">
        <v>83</v>
      </c>
      <c r="CH1" s="114" t="s">
        <v>84</v>
      </c>
      <c r="CI1" s="114" t="s">
        <v>85</v>
      </c>
      <c r="CJ1" s="114" t="s">
        <v>86</v>
      </c>
      <c r="CK1" s="114" t="s">
        <v>87</v>
      </c>
      <c r="CL1" s="114" t="s">
        <v>88</v>
      </c>
      <c r="CM1" s="114" t="s">
        <v>89</v>
      </c>
      <c r="CN1" s="114" t="s">
        <v>90</v>
      </c>
      <c r="CO1" s="114" t="s">
        <v>91</v>
      </c>
      <c r="CP1" s="114" t="s">
        <v>92</v>
      </c>
      <c r="CQ1" s="114" t="s">
        <v>93</v>
      </c>
      <c r="CR1" s="114" t="s">
        <v>94</v>
      </c>
      <c r="CS1" s="114" t="s">
        <v>95</v>
      </c>
      <c r="CT1" s="114" t="s">
        <v>96</v>
      </c>
      <c r="CU1" s="114" t="s">
        <v>97</v>
      </c>
      <c r="CV1" s="114" t="s">
        <v>98</v>
      </c>
      <c r="CW1" s="114" t="s">
        <v>99</v>
      </c>
      <c r="CX1" s="114" t="s">
        <v>100</v>
      </c>
      <c r="CY1" s="114" t="s">
        <v>101</v>
      </c>
      <c r="CZ1" s="114" t="s">
        <v>102</v>
      </c>
      <c r="DA1" s="114" t="s">
        <v>103</v>
      </c>
      <c r="DB1" s="114" t="s">
        <v>104</v>
      </c>
      <c r="DC1" s="114" t="s">
        <v>105</v>
      </c>
    </row>
    <row r="2" spans="1:107" x14ac:dyDescent="0.2">
      <c r="A2" t="s">
        <v>106</v>
      </c>
      <c r="B2" t="b">
        <v>1</v>
      </c>
      <c r="E2">
        <v>1</v>
      </c>
      <c r="F2" t="s">
        <v>107</v>
      </c>
      <c r="G2" t="s">
        <v>108</v>
      </c>
      <c r="H2" t="s">
        <v>109</v>
      </c>
      <c r="I2" t="s">
        <v>110</v>
      </c>
      <c r="J2" t="s">
        <v>110</v>
      </c>
      <c r="L2" t="s">
        <v>111</v>
      </c>
      <c r="M2" t="s">
        <v>112</v>
      </c>
      <c r="N2" t="s">
        <v>113</v>
      </c>
      <c r="O2" t="s">
        <v>114</v>
      </c>
      <c r="P2" t="s">
        <v>115</v>
      </c>
      <c r="S2" t="s">
        <v>116</v>
      </c>
      <c r="T2">
        <v>0</v>
      </c>
      <c r="AD2" t="s">
        <v>117</v>
      </c>
      <c r="AH2" t="s">
        <v>118</v>
      </c>
      <c r="AN2" t="s">
        <v>119</v>
      </c>
      <c r="AU2" t="s">
        <v>120</v>
      </c>
      <c r="AV2" t="s">
        <v>121</v>
      </c>
      <c r="AW2" t="s">
        <v>120</v>
      </c>
      <c r="AY2" t="s">
        <v>120</v>
      </c>
      <c r="BB2">
        <v>110</v>
      </c>
      <c r="BH2" t="s">
        <v>122</v>
      </c>
      <c r="BI2">
        <v>0</v>
      </c>
      <c r="DC2" t="s">
        <v>120</v>
      </c>
    </row>
    <row r="3" spans="1:107" x14ac:dyDescent="0.2">
      <c r="A3" t="s">
        <v>106</v>
      </c>
      <c r="B3" t="b">
        <v>1</v>
      </c>
      <c r="E3">
        <v>2</v>
      </c>
      <c r="F3" t="s">
        <v>123</v>
      </c>
      <c r="G3" t="s">
        <v>108</v>
      </c>
      <c r="H3" t="s">
        <v>124</v>
      </c>
      <c r="I3" t="s">
        <v>125</v>
      </c>
      <c r="J3" t="s">
        <v>125</v>
      </c>
      <c r="L3" t="s">
        <v>111</v>
      </c>
      <c r="M3" t="s">
        <v>126</v>
      </c>
      <c r="N3" t="s">
        <v>113</v>
      </c>
      <c r="O3" t="s">
        <v>127</v>
      </c>
      <c r="P3" t="s">
        <v>115</v>
      </c>
      <c r="T3">
        <v>0</v>
      </c>
      <c r="AD3" t="s">
        <v>128</v>
      </c>
      <c r="AH3" t="s">
        <v>129</v>
      </c>
      <c r="AN3" t="s">
        <v>119</v>
      </c>
      <c r="AU3" t="s">
        <v>120</v>
      </c>
      <c r="BB3" t="s">
        <v>130</v>
      </c>
      <c r="BH3" t="s">
        <v>122</v>
      </c>
      <c r="BI3">
        <v>0</v>
      </c>
      <c r="DC3" t="s">
        <v>120</v>
      </c>
    </row>
    <row r="4" spans="1:107" x14ac:dyDescent="0.2">
      <c r="A4" t="s">
        <v>106</v>
      </c>
      <c r="B4" t="b">
        <v>1</v>
      </c>
      <c r="E4">
        <v>3</v>
      </c>
      <c r="F4" t="s">
        <v>131</v>
      </c>
      <c r="G4" t="s">
        <v>108</v>
      </c>
      <c r="H4" t="s">
        <v>132</v>
      </c>
      <c r="I4" t="s">
        <v>133</v>
      </c>
      <c r="J4" t="s">
        <v>133</v>
      </c>
      <c r="L4" t="s">
        <v>111</v>
      </c>
      <c r="M4" t="s">
        <v>126</v>
      </c>
      <c r="N4" t="s">
        <v>113</v>
      </c>
      <c r="O4" t="s">
        <v>114</v>
      </c>
      <c r="P4" t="s">
        <v>134</v>
      </c>
      <c r="R4" t="s">
        <v>135</v>
      </c>
      <c r="S4" t="s">
        <v>136</v>
      </c>
      <c r="T4">
        <v>0</v>
      </c>
      <c r="AD4" t="s">
        <v>128</v>
      </c>
      <c r="AH4" t="s">
        <v>129</v>
      </c>
      <c r="AN4" t="s">
        <v>119</v>
      </c>
      <c r="BB4">
        <v>60</v>
      </c>
      <c r="BH4" t="s">
        <v>122</v>
      </c>
      <c r="BI4">
        <v>0</v>
      </c>
      <c r="BO4" t="s">
        <v>137</v>
      </c>
      <c r="BP4" t="s">
        <v>120</v>
      </c>
      <c r="DC4" t="s">
        <v>120</v>
      </c>
    </row>
    <row r="5" spans="1:107" x14ac:dyDescent="0.2">
      <c r="A5" t="s">
        <v>106</v>
      </c>
      <c r="B5" t="b">
        <v>1</v>
      </c>
      <c r="E5">
        <v>4</v>
      </c>
      <c r="F5" t="s">
        <v>138</v>
      </c>
      <c r="G5" t="s">
        <v>108</v>
      </c>
      <c r="H5" t="s">
        <v>139</v>
      </c>
      <c r="I5" t="s">
        <v>140</v>
      </c>
      <c r="J5" t="s">
        <v>140</v>
      </c>
      <c r="L5" t="s">
        <v>111</v>
      </c>
      <c r="M5" t="s">
        <v>112</v>
      </c>
      <c r="N5" t="s">
        <v>113</v>
      </c>
      <c r="O5" t="s">
        <v>114</v>
      </c>
      <c r="P5" t="s">
        <v>141</v>
      </c>
      <c r="R5" t="s">
        <v>61</v>
      </c>
      <c r="S5" t="s">
        <v>142</v>
      </c>
      <c r="T5">
        <v>0</v>
      </c>
      <c r="AD5" t="s">
        <v>117</v>
      </c>
      <c r="AG5" t="s">
        <v>120</v>
      </c>
      <c r="AH5" t="s">
        <v>118</v>
      </c>
      <c r="AN5" t="s">
        <v>119</v>
      </c>
      <c r="BB5">
        <v>80</v>
      </c>
      <c r="BH5" t="s">
        <v>122</v>
      </c>
      <c r="BI5">
        <v>0</v>
      </c>
      <c r="BK5" t="s">
        <v>143</v>
      </c>
      <c r="DC5" t="s">
        <v>120</v>
      </c>
    </row>
    <row r="6" spans="1:107" x14ac:dyDescent="0.2">
      <c r="A6" t="s">
        <v>106</v>
      </c>
      <c r="B6" t="b">
        <v>1</v>
      </c>
      <c r="E6">
        <v>5</v>
      </c>
      <c r="F6" t="s">
        <v>144</v>
      </c>
      <c r="G6" t="s">
        <v>145</v>
      </c>
      <c r="H6" t="s">
        <v>146</v>
      </c>
      <c r="I6" t="s">
        <v>147</v>
      </c>
      <c r="J6" t="s">
        <v>147</v>
      </c>
      <c r="L6" t="s">
        <v>111</v>
      </c>
      <c r="M6" t="s">
        <v>148</v>
      </c>
      <c r="N6" t="s">
        <v>149</v>
      </c>
      <c r="O6" t="s">
        <v>127</v>
      </c>
      <c r="T6">
        <v>2</v>
      </c>
      <c r="AD6" t="s">
        <v>150</v>
      </c>
      <c r="AH6" t="s">
        <v>151</v>
      </c>
      <c r="AN6" t="s">
        <v>119</v>
      </c>
      <c r="AW6" t="s">
        <v>120</v>
      </c>
      <c r="BB6">
        <v>110</v>
      </c>
      <c r="BH6" t="s">
        <v>122</v>
      </c>
      <c r="BI6">
        <v>0</v>
      </c>
      <c r="DC6" t="s">
        <v>120</v>
      </c>
    </row>
    <row r="7" spans="1:107" x14ac:dyDescent="0.2">
      <c r="A7" t="s">
        <v>106</v>
      </c>
      <c r="B7" t="b">
        <v>1</v>
      </c>
      <c r="E7">
        <v>6</v>
      </c>
      <c r="F7" t="s">
        <v>152</v>
      </c>
      <c r="G7" t="s">
        <v>108</v>
      </c>
      <c r="H7" t="s">
        <v>153</v>
      </c>
      <c r="I7" t="s">
        <v>154</v>
      </c>
      <c r="J7" t="s">
        <v>154</v>
      </c>
      <c r="L7" t="s">
        <v>111</v>
      </c>
      <c r="M7" t="s">
        <v>126</v>
      </c>
      <c r="N7" t="s">
        <v>113</v>
      </c>
      <c r="O7" t="s">
        <v>114</v>
      </c>
      <c r="P7" t="s">
        <v>134</v>
      </c>
      <c r="R7" t="s">
        <v>155</v>
      </c>
      <c r="S7" t="s">
        <v>142</v>
      </c>
      <c r="T7">
        <v>0</v>
      </c>
      <c r="AD7" t="s">
        <v>128</v>
      </c>
      <c r="AG7" t="s">
        <v>120</v>
      </c>
      <c r="AH7" t="s">
        <v>129</v>
      </c>
      <c r="AN7" t="s">
        <v>119</v>
      </c>
      <c r="BB7">
        <v>45</v>
      </c>
      <c r="BH7" t="s">
        <v>122</v>
      </c>
      <c r="BI7">
        <v>0</v>
      </c>
      <c r="BK7" t="s">
        <v>143</v>
      </c>
      <c r="DC7" t="s">
        <v>120</v>
      </c>
    </row>
    <row r="8" spans="1:107" x14ac:dyDescent="0.2">
      <c r="A8" t="s">
        <v>106</v>
      </c>
      <c r="B8" t="b">
        <v>1</v>
      </c>
      <c r="E8">
        <v>7</v>
      </c>
      <c r="F8" t="s">
        <v>156</v>
      </c>
      <c r="G8" t="s">
        <v>108</v>
      </c>
      <c r="H8" t="s">
        <v>157</v>
      </c>
      <c r="I8" t="s">
        <v>158</v>
      </c>
      <c r="J8" t="s">
        <v>158</v>
      </c>
      <c r="L8" t="s">
        <v>111</v>
      </c>
      <c r="M8" t="s">
        <v>148</v>
      </c>
      <c r="N8" t="s">
        <v>159</v>
      </c>
      <c r="O8" t="s">
        <v>127</v>
      </c>
      <c r="T8">
        <v>2</v>
      </c>
      <c r="AA8" t="s">
        <v>160</v>
      </c>
      <c r="AD8" t="s">
        <v>161</v>
      </c>
      <c r="AH8" t="s">
        <v>118</v>
      </c>
      <c r="AN8" t="s">
        <v>119</v>
      </c>
      <c r="AW8" t="s">
        <v>120</v>
      </c>
      <c r="BB8">
        <v>180</v>
      </c>
      <c r="BH8" t="s">
        <v>162</v>
      </c>
      <c r="BI8">
        <v>5</v>
      </c>
      <c r="CR8" t="s">
        <v>120</v>
      </c>
      <c r="CS8" t="s">
        <v>120</v>
      </c>
      <c r="DA8">
        <v>5</v>
      </c>
      <c r="DB8" t="s">
        <v>163</v>
      </c>
      <c r="DC8" t="s">
        <v>120</v>
      </c>
    </row>
    <row r="9" spans="1:107" x14ac:dyDescent="0.2">
      <c r="A9" t="s">
        <v>106</v>
      </c>
      <c r="B9" t="b">
        <v>1</v>
      </c>
      <c r="E9">
        <v>8</v>
      </c>
      <c r="F9" t="s">
        <v>164</v>
      </c>
      <c r="G9" t="s">
        <v>108</v>
      </c>
      <c r="H9" t="s">
        <v>165</v>
      </c>
      <c r="I9" t="s">
        <v>166</v>
      </c>
      <c r="J9" t="s">
        <v>167</v>
      </c>
      <c r="L9" t="s">
        <v>111</v>
      </c>
      <c r="M9" t="s">
        <v>168</v>
      </c>
      <c r="N9" t="s">
        <v>169</v>
      </c>
      <c r="O9" t="s">
        <v>127</v>
      </c>
      <c r="T9">
        <v>2</v>
      </c>
      <c r="Z9" t="s">
        <v>170</v>
      </c>
      <c r="AD9" t="s">
        <v>119</v>
      </c>
      <c r="AH9" t="s">
        <v>118</v>
      </c>
      <c r="AN9" t="s">
        <v>119</v>
      </c>
      <c r="AW9" t="s">
        <v>120</v>
      </c>
      <c r="BB9">
        <v>110</v>
      </c>
      <c r="BH9" t="s">
        <v>122</v>
      </c>
      <c r="BI9">
        <v>0</v>
      </c>
      <c r="BP9" t="s">
        <v>120</v>
      </c>
      <c r="BQ9" t="s">
        <v>171</v>
      </c>
      <c r="DC9" t="s">
        <v>120</v>
      </c>
    </row>
    <row r="10" spans="1:107" x14ac:dyDescent="0.2">
      <c r="A10" t="s">
        <v>106</v>
      </c>
      <c r="B10" t="b">
        <v>1</v>
      </c>
      <c r="E10">
        <v>9</v>
      </c>
      <c r="F10" t="s">
        <v>172</v>
      </c>
      <c r="G10" t="s">
        <v>108</v>
      </c>
      <c r="H10" t="s">
        <v>173</v>
      </c>
      <c r="I10" t="s">
        <v>174</v>
      </c>
      <c r="J10" t="s">
        <v>175</v>
      </c>
      <c r="L10" t="s">
        <v>111</v>
      </c>
      <c r="M10" t="s">
        <v>126</v>
      </c>
      <c r="N10" t="s">
        <v>149</v>
      </c>
      <c r="O10" t="s">
        <v>114</v>
      </c>
      <c r="R10" t="s">
        <v>61</v>
      </c>
      <c r="S10" t="s">
        <v>142</v>
      </c>
      <c r="T10">
        <v>0</v>
      </c>
      <c r="AD10" t="s">
        <v>128</v>
      </c>
      <c r="AG10" t="s">
        <v>120</v>
      </c>
      <c r="AH10" t="s">
        <v>151</v>
      </c>
      <c r="AN10" t="s">
        <v>119</v>
      </c>
      <c r="AW10" t="s">
        <v>120</v>
      </c>
      <c r="BB10">
        <v>110</v>
      </c>
      <c r="BH10" t="s">
        <v>122</v>
      </c>
      <c r="BI10">
        <v>0</v>
      </c>
      <c r="BK10" t="s">
        <v>176</v>
      </c>
      <c r="DC10" t="s">
        <v>120</v>
      </c>
    </row>
    <row r="11" spans="1:107" x14ac:dyDescent="0.2">
      <c r="A11" t="s">
        <v>106</v>
      </c>
      <c r="B11" t="b">
        <v>1</v>
      </c>
      <c r="E11">
        <v>10</v>
      </c>
      <c r="F11" t="s">
        <v>177</v>
      </c>
      <c r="G11" t="s">
        <v>108</v>
      </c>
      <c r="H11" t="s">
        <v>178</v>
      </c>
      <c r="I11" t="s">
        <v>179</v>
      </c>
      <c r="J11" t="s">
        <v>179</v>
      </c>
      <c r="L11" t="s">
        <v>111</v>
      </c>
      <c r="M11" t="s">
        <v>126</v>
      </c>
      <c r="N11" t="s">
        <v>113</v>
      </c>
      <c r="O11" t="s">
        <v>114</v>
      </c>
      <c r="P11" t="s">
        <v>134</v>
      </c>
      <c r="R11" t="s">
        <v>61</v>
      </c>
      <c r="S11" t="s">
        <v>142</v>
      </c>
      <c r="T11">
        <v>0</v>
      </c>
      <c r="AD11" t="s">
        <v>128</v>
      </c>
      <c r="AH11" t="s">
        <v>129</v>
      </c>
      <c r="AN11" t="s">
        <v>119</v>
      </c>
      <c r="BB11">
        <v>60</v>
      </c>
      <c r="BG11" t="s">
        <v>120</v>
      </c>
      <c r="BH11" t="s">
        <v>122</v>
      </c>
      <c r="BI11">
        <v>0</v>
      </c>
      <c r="BK11" t="s">
        <v>143</v>
      </c>
      <c r="DC11" t="s">
        <v>120</v>
      </c>
    </row>
    <row r="12" spans="1:107" x14ac:dyDescent="0.2">
      <c r="A12" t="s">
        <v>106</v>
      </c>
      <c r="B12" t="b">
        <v>1</v>
      </c>
      <c r="E12">
        <v>11</v>
      </c>
      <c r="F12" t="s">
        <v>180</v>
      </c>
      <c r="G12" t="s">
        <v>108</v>
      </c>
      <c r="H12" t="s">
        <v>181</v>
      </c>
      <c r="I12" t="s">
        <v>182</v>
      </c>
      <c r="J12" t="s">
        <v>183</v>
      </c>
      <c r="M12" t="s">
        <v>112</v>
      </c>
      <c r="N12" t="s">
        <v>113</v>
      </c>
      <c r="O12" t="s">
        <v>114</v>
      </c>
      <c r="P12" t="s">
        <v>134</v>
      </c>
      <c r="R12" t="s">
        <v>155</v>
      </c>
      <c r="S12" t="s">
        <v>142</v>
      </c>
      <c r="T12">
        <v>0</v>
      </c>
      <c r="AD12" t="s">
        <v>117</v>
      </c>
      <c r="AH12" t="s">
        <v>118</v>
      </c>
      <c r="AN12" t="s">
        <v>119</v>
      </c>
      <c r="AW12" t="s">
        <v>120</v>
      </c>
      <c r="AY12" t="s">
        <v>120</v>
      </c>
      <c r="AZ12">
        <v>0</v>
      </c>
      <c r="BA12" t="s">
        <v>120</v>
      </c>
      <c r="BB12">
        <v>110</v>
      </c>
      <c r="BG12" t="s">
        <v>120</v>
      </c>
      <c r="BH12" t="s">
        <v>122</v>
      </c>
      <c r="BI12">
        <v>0</v>
      </c>
      <c r="BK12" t="s">
        <v>143</v>
      </c>
      <c r="DC12" t="s">
        <v>120</v>
      </c>
    </row>
    <row r="13" spans="1:107" x14ac:dyDescent="0.2">
      <c r="A13" t="s">
        <v>106</v>
      </c>
      <c r="B13" t="b">
        <v>1</v>
      </c>
      <c r="F13" t="s">
        <v>184</v>
      </c>
      <c r="G13" t="s">
        <v>108</v>
      </c>
      <c r="H13" t="s">
        <v>185</v>
      </c>
      <c r="I13" t="s">
        <v>166</v>
      </c>
      <c r="J13" t="s">
        <v>186</v>
      </c>
    </row>
    <row r="14" spans="1:107" x14ac:dyDescent="0.2">
      <c r="A14" t="s">
        <v>106</v>
      </c>
      <c r="B14" t="b">
        <v>1</v>
      </c>
      <c r="E14">
        <v>13</v>
      </c>
      <c r="F14" t="s">
        <v>187</v>
      </c>
      <c r="G14" t="s">
        <v>108</v>
      </c>
      <c r="H14" t="s">
        <v>188</v>
      </c>
      <c r="I14" t="s">
        <v>189</v>
      </c>
      <c r="J14" t="s">
        <v>189</v>
      </c>
      <c r="L14" t="s">
        <v>111</v>
      </c>
      <c r="M14" t="s">
        <v>168</v>
      </c>
      <c r="N14" t="s">
        <v>159</v>
      </c>
      <c r="O14" t="s">
        <v>127</v>
      </c>
      <c r="R14" t="s">
        <v>135</v>
      </c>
      <c r="S14" t="s">
        <v>190</v>
      </c>
      <c r="T14">
        <v>1</v>
      </c>
      <c r="AA14" t="s">
        <v>191</v>
      </c>
      <c r="AD14" t="s">
        <v>119</v>
      </c>
      <c r="AH14" t="s">
        <v>118</v>
      </c>
      <c r="AN14" t="s">
        <v>119</v>
      </c>
      <c r="AW14" t="s">
        <v>120</v>
      </c>
      <c r="BB14" t="s">
        <v>192</v>
      </c>
      <c r="BH14" t="s">
        <v>162</v>
      </c>
      <c r="BI14">
        <v>1</v>
      </c>
      <c r="BO14" t="s">
        <v>137</v>
      </c>
      <c r="BP14" t="s">
        <v>120</v>
      </c>
      <c r="BQ14" t="s">
        <v>193</v>
      </c>
      <c r="BW14" t="s">
        <v>120</v>
      </c>
      <c r="CH14">
        <v>1</v>
      </c>
      <c r="DC14" t="s">
        <v>120</v>
      </c>
    </row>
    <row r="15" spans="1:107" x14ac:dyDescent="0.2">
      <c r="A15" t="s">
        <v>106</v>
      </c>
      <c r="B15" t="b">
        <v>1</v>
      </c>
      <c r="E15">
        <v>14</v>
      </c>
      <c r="F15" t="s">
        <v>194</v>
      </c>
      <c r="G15" t="s">
        <v>108</v>
      </c>
      <c r="H15" t="s">
        <v>195</v>
      </c>
      <c r="I15" t="s">
        <v>196</v>
      </c>
      <c r="J15" t="s">
        <v>196</v>
      </c>
      <c r="L15" t="s">
        <v>111</v>
      </c>
      <c r="M15" t="s">
        <v>148</v>
      </c>
      <c r="N15" t="s">
        <v>159</v>
      </c>
      <c r="O15" t="s">
        <v>114</v>
      </c>
      <c r="P15" t="s">
        <v>197</v>
      </c>
      <c r="T15">
        <v>2</v>
      </c>
      <c r="AA15" t="s">
        <v>198</v>
      </c>
      <c r="AD15" t="s">
        <v>150</v>
      </c>
      <c r="AH15" t="s">
        <v>118</v>
      </c>
      <c r="AN15" t="s">
        <v>119</v>
      </c>
      <c r="AW15" t="s">
        <v>120</v>
      </c>
      <c r="BB15">
        <v>110</v>
      </c>
      <c r="BH15" t="s">
        <v>162</v>
      </c>
      <c r="BI15">
        <v>1</v>
      </c>
      <c r="BV15" t="s">
        <v>120</v>
      </c>
      <c r="BW15" t="s">
        <v>120</v>
      </c>
      <c r="BY15" t="s">
        <v>199</v>
      </c>
      <c r="CH15">
        <v>1</v>
      </c>
      <c r="CI15" t="s">
        <v>200</v>
      </c>
      <c r="DC15" t="s">
        <v>120</v>
      </c>
    </row>
    <row r="16" spans="1:107" x14ac:dyDescent="0.2">
      <c r="A16" t="s">
        <v>106</v>
      </c>
      <c r="B16" t="b">
        <v>1</v>
      </c>
      <c r="E16">
        <v>15</v>
      </c>
      <c r="F16" t="s">
        <v>201</v>
      </c>
      <c r="G16" t="s">
        <v>108</v>
      </c>
      <c r="H16" t="s">
        <v>202</v>
      </c>
      <c r="I16" t="s">
        <v>203</v>
      </c>
      <c r="J16" t="s">
        <v>203</v>
      </c>
      <c r="L16" t="s">
        <v>111</v>
      </c>
      <c r="M16" t="s">
        <v>168</v>
      </c>
      <c r="N16" t="s">
        <v>113</v>
      </c>
      <c r="O16" t="s">
        <v>127</v>
      </c>
      <c r="R16" t="s">
        <v>155</v>
      </c>
      <c r="S16" t="s">
        <v>142</v>
      </c>
      <c r="T16">
        <v>0</v>
      </c>
      <c r="AD16" t="s">
        <v>119</v>
      </c>
      <c r="AH16" t="s">
        <v>118</v>
      </c>
      <c r="AN16" t="s">
        <v>119</v>
      </c>
      <c r="BB16">
        <v>110</v>
      </c>
      <c r="BH16" t="s">
        <v>122</v>
      </c>
      <c r="BI16">
        <v>0</v>
      </c>
      <c r="BK16" t="s">
        <v>143</v>
      </c>
      <c r="DC16" t="s">
        <v>120</v>
      </c>
    </row>
    <row r="17" spans="1:107" x14ac:dyDescent="0.2">
      <c r="A17" t="s">
        <v>106</v>
      </c>
      <c r="B17" t="b">
        <v>1</v>
      </c>
      <c r="E17">
        <v>16</v>
      </c>
      <c r="F17" t="s">
        <v>204</v>
      </c>
      <c r="G17" t="s">
        <v>108</v>
      </c>
      <c r="H17" t="s">
        <v>205</v>
      </c>
      <c r="I17" t="s">
        <v>206</v>
      </c>
      <c r="J17" t="s">
        <v>206</v>
      </c>
      <c r="L17" t="s">
        <v>111</v>
      </c>
      <c r="M17" t="s">
        <v>112</v>
      </c>
      <c r="N17" t="s">
        <v>159</v>
      </c>
      <c r="O17" t="s">
        <v>127</v>
      </c>
      <c r="P17" t="s">
        <v>141</v>
      </c>
      <c r="T17">
        <v>0</v>
      </c>
      <c r="AA17" t="s">
        <v>207</v>
      </c>
      <c r="AD17" t="s">
        <v>117</v>
      </c>
      <c r="AH17" t="s">
        <v>118</v>
      </c>
      <c r="AN17" t="s">
        <v>119</v>
      </c>
      <c r="AW17" t="s">
        <v>120</v>
      </c>
      <c r="BB17">
        <v>110</v>
      </c>
      <c r="BH17" t="s">
        <v>162</v>
      </c>
      <c r="BI17">
        <v>0.5</v>
      </c>
      <c r="CQ17" t="s">
        <v>120</v>
      </c>
      <c r="CW17" t="s">
        <v>120</v>
      </c>
      <c r="DA17">
        <v>0.5</v>
      </c>
      <c r="DC17" t="s">
        <v>120</v>
      </c>
    </row>
    <row r="18" spans="1:107" x14ac:dyDescent="0.2">
      <c r="A18" t="s">
        <v>106</v>
      </c>
      <c r="B18" t="b">
        <v>1</v>
      </c>
      <c r="E18">
        <v>17</v>
      </c>
      <c r="F18" t="s">
        <v>208</v>
      </c>
      <c r="G18" t="s">
        <v>108</v>
      </c>
      <c r="H18" t="s">
        <v>209</v>
      </c>
      <c r="I18" t="s">
        <v>210</v>
      </c>
      <c r="J18" t="s">
        <v>210</v>
      </c>
      <c r="L18" t="s">
        <v>111</v>
      </c>
      <c r="M18" t="s">
        <v>211</v>
      </c>
      <c r="N18" t="s">
        <v>159</v>
      </c>
      <c r="O18" t="s">
        <v>127</v>
      </c>
      <c r="T18">
        <v>0</v>
      </c>
      <c r="AA18" t="s">
        <v>191</v>
      </c>
      <c r="AD18" t="s">
        <v>161</v>
      </c>
      <c r="AH18" t="s">
        <v>118</v>
      </c>
      <c r="AN18" t="s">
        <v>119</v>
      </c>
      <c r="AW18" t="s">
        <v>120</v>
      </c>
      <c r="BB18">
        <v>110</v>
      </c>
      <c r="BH18" t="s">
        <v>122</v>
      </c>
      <c r="BI18">
        <v>0</v>
      </c>
      <c r="DC18" t="s">
        <v>120</v>
      </c>
    </row>
    <row r="19" spans="1:107" x14ac:dyDescent="0.2">
      <c r="A19" t="s">
        <v>106</v>
      </c>
      <c r="B19" t="b">
        <v>1</v>
      </c>
      <c r="E19">
        <v>18</v>
      </c>
      <c r="F19" t="s">
        <v>212</v>
      </c>
      <c r="G19" t="s">
        <v>108</v>
      </c>
      <c r="H19" t="s">
        <v>213</v>
      </c>
      <c r="I19" t="s">
        <v>214</v>
      </c>
      <c r="J19" t="s">
        <v>214</v>
      </c>
      <c r="L19" t="s">
        <v>111</v>
      </c>
      <c r="M19" t="s">
        <v>148</v>
      </c>
      <c r="N19" t="s">
        <v>113</v>
      </c>
      <c r="O19" t="s">
        <v>127</v>
      </c>
      <c r="R19" t="s">
        <v>155</v>
      </c>
      <c r="S19" t="s">
        <v>142</v>
      </c>
      <c r="T19">
        <v>0</v>
      </c>
      <c r="AA19" t="s">
        <v>215</v>
      </c>
      <c r="AD19" t="s">
        <v>117</v>
      </c>
      <c r="AH19" t="s">
        <v>118</v>
      </c>
      <c r="AN19" t="s">
        <v>119</v>
      </c>
      <c r="AW19" t="s">
        <v>120</v>
      </c>
      <c r="AY19" t="s">
        <v>120</v>
      </c>
      <c r="BB19">
        <v>110</v>
      </c>
      <c r="BG19" t="s">
        <v>120</v>
      </c>
      <c r="BH19" t="s">
        <v>122</v>
      </c>
      <c r="BI19">
        <v>0</v>
      </c>
      <c r="BK19" t="s">
        <v>143</v>
      </c>
      <c r="BR19" t="s">
        <v>216</v>
      </c>
      <c r="BS19" t="s">
        <v>217</v>
      </c>
      <c r="DC19" t="s">
        <v>120</v>
      </c>
    </row>
    <row r="20" spans="1:107" x14ac:dyDescent="0.2">
      <c r="A20" t="s">
        <v>106</v>
      </c>
      <c r="B20" t="b">
        <v>1</v>
      </c>
      <c r="E20">
        <v>20</v>
      </c>
      <c r="F20" t="s">
        <v>218</v>
      </c>
      <c r="G20" t="s">
        <v>145</v>
      </c>
      <c r="H20" t="s">
        <v>219</v>
      </c>
      <c r="I20" t="s">
        <v>220</v>
      </c>
      <c r="J20" t="s">
        <v>221</v>
      </c>
      <c r="BI20">
        <v>0</v>
      </c>
      <c r="DC20" t="s">
        <v>120</v>
      </c>
    </row>
    <row r="21" spans="1:107" x14ac:dyDescent="0.2">
      <c r="A21" t="s">
        <v>106</v>
      </c>
      <c r="B21" t="b">
        <v>1</v>
      </c>
      <c r="E21">
        <v>19</v>
      </c>
      <c r="F21" t="s">
        <v>222</v>
      </c>
      <c r="G21" t="s">
        <v>145</v>
      </c>
      <c r="H21" t="s">
        <v>223</v>
      </c>
      <c r="I21" t="s">
        <v>220</v>
      </c>
      <c r="J21" t="s">
        <v>224</v>
      </c>
      <c r="L21" t="s">
        <v>111</v>
      </c>
      <c r="M21" t="s">
        <v>112</v>
      </c>
      <c r="N21" t="s">
        <v>113</v>
      </c>
      <c r="O21" t="s">
        <v>127</v>
      </c>
      <c r="P21" t="s">
        <v>141</v>
      </c>
      <c r="R21" t="s">
        <v>155</v>
      </c>
      <c r="S21" t="s">
        <v>142</v>
      </c>
      <c r="T21">
        <v>0</v>
      </c>
      <c r="AA21" t="s">
        <v>225</v>
      </c>
      <c r="AD21" t="s">
        <v>117</v>
      </c>
      <c r="AH21" t="s">
        <v>118</v>
      </c>
      <c r="AN21" t="s">
        <v>119</v>
      </c>
      <c r="AW21" t="s">
        <v>120</v>
      </c>
      <c r="AY21" t="s">
        <v>120</v>
      </c>
      <c r="BB21">
        <v>110</v>
      </c>
      <c r="BH21" t="s">
        <v>122</v>
      </c>
      <c r="BI21">
        <v>0</v>
      </c>
      <c r="BK21" t="s">
        <v>143</v>
      </c>
      <c r="DC21" t="s">
        <v>120</v>
      </c>
    </row>
    <row r="22" spans="1:107" x14ac:dyDescent="0.2">
      <c r="A22" t="s">
        <v>106</v>
      </c>
      <c r="B22" t="b">
        <v>1</v>
      </c>
      <c r="E22">
        <v>21</v>
      </c>
      <c r="F22" t="s">
        <v>226</v>
      </c>
      <c r="G22" t="s">
        <v>108</v>
      </c>
      <c r="H22" t="s">
        <v>227</v>
      </c>
      <c r="I22" t="s">
        <v>228</v>
      </c>
      <c r="J22" t="s">
        <v>228</v>
      </c>
      <c r="L22" t="s">
        <v>111</v>
      </c>
      <c r="M22" t="s">
        <v>168</v>
      </c>
      <c r="N22" t="s">
        <v>169</v>
      </c>
      <c r="O22" t="s">
        <v>127</v>
      </c>
      <c r="R22" t="s">
        <v>135</v>
      </c>
      <c r="S22" t="s">
        <v>190</v>
      </c>
      <c r="T22">
        <v>2</v>
      </c>
      <c r="Z22" t="s">
        <v>229</v>
      </c>
      <c r="AD22" t="s">
        <v>230</v>
      </c>
      <c r="AH22" t="s">
        <v>118</v>
      </c>
      <c r="AN22" t="s">
        <v>119</v>
      </c>
      <c r="AW22" t="s">
        <v>120</v>
      </c>
      <c r="BB22">
        <v>110</v>
      </c>
      <c r="BH22" t="s">
        <v>162</v>
      </c>
      <c r="BI22">
        <v>3</v>
      </c>
      <c r="BO22" t="s">
        <v>137</v>
      </c>
      <c r="BP22" t="s">
        <v>120</v>
      </c>
      <c r="BQ22" t="s">
        <v>231</v>
      </c>
      <c r="BW22" t="s">
        <v>120</v>
      </c>
      <c r="BY22" t="s">
        <v>199</v>
      </c>
      <c r="CH22">
        <v>2</v>
      </c>
      <c r="CS22" t="s">
        <v>120</v>
      </c>
      <c r="DA22">
        <v>1</v>
      </c>
      <c r="DC22" t="s">
        <v>120</v>
      </c>
    </row>
    <row r="23" spans="1:107" x14ac:dyDescent="0.2">
      <c r="A23" t="s">
        <v>106</v>
      </c>
      <c r="B23" t="b">
        <v>1</v>
      </c>
      <c r="E23">
        <v>22</v>
      </c>
      <c r="F23" t="s">
        <v>232</v>
      </c>
      <c r="G23" t="s">
        <v>108</v>
      </c>
      <c r="H23" t="s">
        <v>227</v>
      </c>
      <c r="I23" t="s">
        <v>233</v>
      </c>
      <c r="J23" t="s">
        <v>234</v>
      </c>
      <c r="L23" t="s">
        <v>111</v>
      </c>
      <c r="M23" t="s">
        <v>112</v>
      </c>
      <c r="N23" t="s">
        <v>169</v>
      </c>
      <c r="O23" t="s">
        <v>127</v>
      </c>
      <c r="T23">
        <v>1</v>
      </c>
      <c r="Z23" t="s">
        <v>235</v>
      </c>
      <c r="AD23" t="s">
        <v>117</v>
      </c>
      <c r="AH23" t="s">
        <v>118</v>
      </c>
      <c r="AN23" t="s">
        <v>119</v>
      </c>
      <c r="AS23" t="s">
        <v>120</v>
      </c>
      <c r="AW23" t="s">
        <v>120</v>
      </c>
      <c r="BB23">
        <v>110</v>
      </c>
      <c r="BH23" t="s">
        <v>122</v>
      </c>
      <c r="BI23">
        <v>0</v>
      </c>
      <c r="DC23" t="s">
        <v>120</v>
      </c>
    </row>
    <row r="24" spans="1:107" x14ac:dyDescent="0.2">
      <c r="A24" t="s">
        <v>106</v>
      </c>
      <c r="B24" t="b">
        <v>1</v>
      </c>
      <c r="E24">
        <v>23</v>
      </c>
      <c r="F24" t="s">
        <v>236</v>
      </c>
      <c r="G24" t="s">
        <v>108</v>
      </c>
      <c r="H24" t="s">
        <v>227</v>
      </c>
      <c r="I24" t="s">
        <v>237</v>
      </c>
      <c r="J24" t="s">
        <v>238</v>
      </c>
      <c r="L24" t="s">
        <v>111</v>
      </c>
      <c r="M24" t="s">
        <v>148</v>
      </c>
      <c r="N24" t="s">
        <v>169</v>
      </c>
      <c r="O24" t="s">
        <v>114</v>
      </c>
      <c r="P24" t="s">
        <v>197</v>
      </c>
      <c r="T24">
        <v>1</v>
      </c>
      <c r="Z24" t="s">
        <v>239</v>
      </c>
      <c r="AD24" t="s">
        <v>150</v>
      </c>
      <c r="AH24" t="s">
        <v>118</v>
      </c>
      <c r="AJ24" t="s">
        <v>120</v>
      </c>
      <c r="AN24" t="s">
        <v>119</v>
      </c>
      <c r="AW24" t="s">
        <v>120</v>
      </c>
      <c r="BB24">
        <v>110</v>
      </c>
      <c r="BH24" t="s">
        <v>122</v>
      </c>
      <c r="BI24">
        <v>0</v>
      </c>
      <c r="BP24" t="s">
        <v>120</v>
      </c>
      <c r="BQ24" t="s">
        <v>240</v>
      </c>
      <c r="BT24" t="s">
        <v>241</v>
      </c>
      <c r="DC24" t="s">
        <v>120</v>
      </c>
    </row>
    <row r="25" spans="1:107" x14ac:dyDescent="0.2">
      <c r="A25" t="s">
        <v>106</v>
      </c>
      <c r="B25" t="b">
        <v>1</v>
      </c>
      <c r="E25">
        <v>24</v>
      </c>
      <c r="F25" t="s">
        <v>242</v>
      </c>
      <c r="G25" t="s">
        <v>108</v>
      </c>
      <c r="H25" t="s">
        <v>243</v>
      </c>
      <c r="I25" t="s">
        <v>166</v>
      </c>
      <c r="J25" t="s">
        <v>244</v>
      </c>
      <c r="L25" t="s">
        <v>111</v>
      </c>
      <c r="M25" t="s">
        <v>245</v>
      </c>
      <c r="N25" t="s">
        <v>149</v>
      </c>
      <c r="O25" t="s">
        <v>114</v>
      </c>
      <c r="P25" t="s">
        <v>246</v>
      </c>
      <c r="T25">
        <v>0</v>
      </c>
      <c r="AD25" t="s">
        <v>117</v>
      </c>
      <c r="AH25" t="s">
        <v>118</v>
      </c>
      <c r="AN25" t="s">
        <v>119</v>
      </c>
      <c r="AW25" t="s">
        <v>120</v>
      </c>
      <c r="BB25">
        <v>110</v>
      </c>
      <c r="BH25" t="s">
        <v>122</v>
      </c>
      <c r="BI25">
        <v>0</v>
      </c>
      <c r="DC25" t="s">
        <v>120</v>
      </c>
    </row>
    <row r="26" spans="1:107" x14ac:dyDescent="0.2">
      <c r="A26" t="s">
        <v>106</v>
      </c>
      <c r="B26" t="b">
        <v>1</v>
      </c>
      <c r="E26">
        <v>25</v>
      </c>
      <c r="F26" t="s">
        <v>247</v>
      </c>
      <c r="G26" t="s">
        <v>108</v>
      </c>
      <c r="H26" t="s">
        <v>248</v>
      </c>
      <c r="I26" t="s">
        <v>249</v>
      </c>
      <c r="J26" t="s">
        <v>249</v>
      </c>
      <c r="L26" t="s">
        <v>111</v>
      </c>
      <c r="M26" t="s">
        <v>148</v>
      </c>
      <c r="N26" t="s">
        <v>149</v>
      </c>
      <c r="O26" t="s">
        <v>114</v>
      </c>
      <c r="T26">
        <v>0</v>
      </c>
      <c r="AD26" t="s">
        <v>117</v>
      </c>
      <c r="AH26" t="s">
        <v>250</v>
      </c>
      <c r="AN26" t="s">
        <v>119</v>
      </c>
      <c r="AW26" t="s">
        <v>120</v>
      </c>
      <c r="BB26">
        <v>110</v>
      </c>
      <c r="BH26" t="s">
        <v>122</v>
      </c>
      <c r="BI26">
        <v>0</v>
      </c>
      <c r="DC26" t="s">
        <v>120</v>
      </c>
    </row>
    <row r="27" spans="1:107" x14ac:dyDescent="0.2">
      <c r="A27" t="s">
        <v>106</v>
      </c>
      <c r="B27" t="b">
        <v>1</v>
      </c>
      <c r="E27">
        <v>26</v>
      </c>
      <c r="F27" t="s">
        <v>251</v>
      </c>
      <c r="G27" t="s">
        <v>145</v>
      </c>
      <c r="H27" t="s">
        <v>252</v>
      </c>
      <c r="I27" t="s">
        <v>253</v>
      </c>
      <c r="J27" t="s">
        <v>253</v>
      </c>
      <c r="L27" t="s">
        <v>111</v>
      </c>
      <c r="M27" t="s">
        <v>211</v>
      </c>
      <c r="N27" t="s">
        <v>159</v>
      </c>
      <c r="O27" t="s">
        <v>114</v>
      </c>
      <c r="P27" t="s">
        <v>141</v>
      </c>
      <c r="T27">
        <v>1</v>
      </c>
      <c r="AA27" t="s">
        <v>254</v>
      </c>
      <c r="AD27" t="s">
        <v>150</v>
      </c>
      <c r="AG27" t="s">
        <v>120</v>
      </c>
      <c r="AH27" t="s">
        <v>118</v>
      </c>
      <c r="AN27" t="s">
        <v>119</v>
      </c>
      <c r="AW27" t="s">
        <v>120</v>
      </c>
      <c r="BB27">
        <v>110</v>
      </c>
      <c r="BH27" t="s">
        <v>122</v>
      </c>
      <c r="BI27">
        <v>0</v>
      </c>
      <c r="DC27" t="s">
        <v>120</v>
      </c>
    </row>
    <row r="28" spans="1:107" x14ac:dyDescent="0.2">
      <c r="A28" t="s">
        <v>106</v>
      </c>
      <c r="B28" t="b">
        <v>1</v>
      </c>
      <c r="E28">
        <v>27</v>
      </c>
      <c r="F28" t="s">
        <v>255</v>
      </c>
      <c r="G28" t="s">
        <v>145</v>
      </c>
      <c r="H28" t="s">
        <v>256</v>
      </c>
      <c r="I28" t="s">
        <v>257</v>
      </c>
      <c r="J28" t="s">
        <v>258</v>
      </c>
      <c r="BI28">
        <v>0</v>
      </c>
      <c r="DC28" t="s">
        <v>120</v>
      </c>
    </row>
    <row r="29" spans="1:107" x14ac:dyDescent="0.2">
      <c r="A29" t="s">
        <v>106</v>
      </c>
      <c r="B29" t="b">
        <v>1</v>
      </c>
      <c r="E29">
        <v>28</v>
      </c>
      <c r="F29" t="s">
        <v>259</v>
      </c>
      <c r="G29" t="s">
        <v>145</v>
      </c>
      <c r="H29" t="s">
        <v>260</v>
      </c>
      <c r="I29" t="s">
        <v>261</v>
      </c>
      <c r="J29" t="s">
        <v>262</v>
      </c>
      <c r="BI29">
        <v>0</v>
      </c>
      <c r="DC29" t="s">
        <v>120</v>
      </c>
    </row>
    <row r="30" spans="1:107" x14ac:dyDescent="0.2">
      <c r="A30" t="s">
        <v>106</v>
      </c>
      <c r="B30" t="b">
        <v>1</v>
      </c>
      <c r="E30">
        <v>29</v>
      </c>
      <c r="F30" t="s">
        <v>263</v>
      </c>
      <c r="G30" t="s">
        <v>145</v>
      </c>
      <c r="H30" t="s">
        <v>264</v>
      </c>
      <c r="I30" t="s">
        <v>265</v>
      </c>
      <c r="J30" t="s">
        <v>265</v>
      </c>
      <c r="L30" t="s">
        <v>111</v>
      </c>
      <c r="M30" t="s">
        <v>148</v>
      </c>
      <c r="N30" t="s">
        <v>159</v>
      </c>
      <c r="O30" t="s">
        <v>127</v>
      </c>
      <c r="R30" t="s">
        <v>135</v>
      </c>
      <c r="S30" t="s">
        <v>190</v>
      </c>
      <c r="T30">
        <v>2</v>
      </c>
      <c r="AA30" t="s">
        <v>266</v>
      </c>
      <c r="AD30" t="s">
        <v>150</v>
      </c>
      <c r="AH30" t="s">
        <v>151</v>
      </c>
      <c r="AN30" t="s">
        <v>119</v>
      </c>
      <c r="AW30" t="s">
        <v>120</v>
      </c>
      <c r="BB30" t="s">
        <v>267</v>
      </c>
      <c r="BH30" t="s">
        <v>162</v>
      </c>
      <c r="BI30">
        <v>6.5</v>
      </c>
      <c r="BO30" t="s">
        <v>137</v>
      </c>
      <c r="BP30" t="s">
        <v>120</v>
      </c>
      <c r="BW30" t="s">
        <v>120</v>
      </c>
      <c r="BY30" t="s">
        <v>268</v>
      </c>
      <c r="CH30">
        <v>1.5</v>
      </c>
      <c r="CI30" t="s">
        <v>269</v>
      </c>
      <c r="CV30" t="s">
        <v>120</v>
      </c>
      <c r="DA30">
        <v>5</v>
      </c>
      <c r="DC30" t="s">
        <v>120</v>
      </c>
    </row>
    <row r="31" spans="1:107" x14ac:dyDescent="0.2">
      <c r="A31" t="s">
        <v>106</v>
      </c>
      <c r="B31" t="b">
        <v>1</v>
      </c>
      <c r="E31">
        <v>30</v>
      </c>
      <c r="F31" t="s">
        <v>270</v>
      </c>
      <c r="G31" t="s">
        <v>145</v>
      </c>
      <c r="H31" t="s">
        <v>271</v>
      </c>
      <c r="I31" t="s">
        <v>265</v>
      </c>
      <c r="J31" t="s">
        <v>265</v>
      </c>
      <c r="BI31">
        <v>0</v>
      </c>
      <c r="DC31" t="s">
        <v>120</v>
      </c>
    </row>
    <row r="32" spans="1:107" x14ac:dyDescent="0.2">
      <c r="A32" t="s">
        <v>106</v>
      </c>
      <c r="B32" t="b">
        <v>1</v>
      </c>
      <c r="E32">
        <v>31</v>
      </c>
      <c r="F32" t="s">
        <v>272</v>
      </c>
      <c r="G32" t="s">
        <v>145</v>
      </c>
      <c r="H32" t="s">
        <v>273</v>
      </c>
      <c r="I32" t="s">
        <v>265</v>
      </c>
      <c r="J32" t="s">
        <v>265</v>
      </c>
      <c r="BI32">
        <v>0</v>
      </c>
      <c r="DC32" t="s">
        <v>120</v>
      </c>
    </row>
    <row r="33" spans="1:107" x14ac:dyDescent="0.2">
      <c r="A33" t="s">
        <v>106</v>
      </c>
      <c r="B33" t="b">
        <v>1</v>
      </c>
      <c r="E33">
        <v>32</v>
      </c>
      <c r="F33" t="s">
        <v>274</v>
      </c>
      <c r="G33" t="s">
        <v>145</v>
      </c>
      <c r="H33" t="s">
        <v>275</v>
      </c>
      <c r="I33" t="s">
        <v>265</v>
      </c>
      <c r="J33" t="s">
        <v>265</v>
      </c>
      <c r="BI33">
        <v>0</v>
      </c>
      <c r="DC33" t="s">
        <v>120</v>
      </c>
    </row>
    <row r="34" spans="1:107" x14ac:dyDescent="0.2">
      <c r="A34" t="s">
        <v>106</v>
      </c>
      <c r="B34" t="b">
        <v>1</v>
      </c>
      <c r="E34">
        <v>33</v>
      </c>
      <c r="F34" t="s">
        <v>276</v>
      </c>
      <c r="G34" t="s">
        <v>145</v>
      </c>
      <c r="H34" t="s">
        <v>277</v>
      </c>
      <c r="I34" t="s">
        <v>265</v>
      </c>
      <c r="J34" t="s">
        <v>265</v>
      </c>
      <c r="BI34">
        <v>0</v>
      </c>
      <c r="DC34" t="s">
        <v>120</v>
      </c>
    </row>
    <row r="35" spans="1:107" x14ac:dyDescent="0.2">
      <c r="A35" t="s">
        <v>106</v>
      </c>
      <c r="B35" t="b">
        <v>1</v>
      </c>
      <c r="E35">
        <v>34</v>
      </c>
      <c r="F35" t="s">
        <v>278</v>
      </c>
      <c r="G35" t="s">
        <v>145</v>
      </c>
      <c r="H35" t="s">
        <v>279</v>
      </c>
      <c r="I35" t="s">
        <v>265</v>
      </c>
      <c r="J35" t="s">
        <v>265</v>
      </c>
      <c r="BI35">
        <v>0</v>
      </c>
      <c r="DC35" t="s">
        <v>120</v>
      </c>
    </row>
    <row r="36" spans="1:107" x14ac:dyDescent="0.2">
      <c r="A36" t="s">
        <v>106</v>
      </c>
      <c r="B36" t="b">
        <v>1</v>
      </c>
      <c r="E36">
        <v>35</v>
      </c>
      <c r="F36" t="s">
        <v>280</v>
      </c>
      <c r="G36" t="s">
        <v>108</v>
      </c>
      <c r="H36" t="s">
        <v>281</v>
      </c>
      <c r="I36" t="s">
        <v>282</v>
      </c>
      <c r="J36" t="s">
        <v>282</v>
      </c>
      <c r="L36" t="s">
        <v>111</v>
      </c>
      <c r="M36" t="s">
        <v>168</v>
      </c>
      <c r="N36" t="s">
        <v>113</v>
      </c>
      <c r="O36" t="s">
        <v>127</v>
      </c>
      <c r="R36" t="s">
        <v>155</v>
      </c>
      <c r="S36" t="s">
        <v>142</v>
      </c>
      <c r="T36">
        <v>2</v>
      </c>
      <c r="AA36" t="s">
        <v>283</v>
      </c>
      <c r="AD36" t="s">
        <v>119</v>
      </c>
      <c r="AH36" t="s">
        <v>118</v>
      </c>
      <c r="AN36" t="s">
        <v>119</v>
      </c>
      <c r="AW36" t="s">
        <v>120</v>
      </c>
      <c r="AY36" t="s">
        <v>120</v>
      </c>
      <c r="BB36" t="s">
        <v>267</v>
      </c>
      <c r="BH36" t="s">
        <v>122</v>
      </c>
      <c r="BI36">
        <v>0</v>
      </c>
      <c r="BK36" t="s">
        <v>143</v>
      </c>
      <c r="BQ36" t="s">
        <v>284</v>
      </c>
      <c r="DC36" t="s">
        <v>120</v>
      </c>
    </row>
    <row r="37" spans="1:107" x14ac:dyDescent="0.2">
      <c r="A37" t="s">
        <v>106</v>
      </c>
      <c r="B37" t="b">
        <v>1</v>
      </c>
      <c r="E37">
        <v>36</v>
      </c>
      <c r="F37" t="s">
        <v>285</v>
      </c>
      <c r="G37" t="s">
        <v>108</v>
      </c>
      <c r="H37" t="s">
        <v>286</v>
      </c>
      <c r="I37" t="s">
        <v>287</v>
      </c>
      <c r="J37" t="s">
        <v>287</v>
      </c>
      <c r="L37" t="s">
        <v>111</v>
      </c>
      <c r="M37" t="s">
        <v>148</v>
      </c>
      <c r="N37" t="s">
        <v>113</v>
      </c>
      <c r="O37" t="s">
        <v>114</v>
      </c>
      <c r="P37" t="s">
        <v>288</v>
      </c>
      <c r="T37">
        <v>1</v>
      </c>
      <c r="AA37" t="s">
        <v>289</v>
      </c>
      <c r="AD37" t="s">
        <v>150</v>
      </c>
      <c r="AH37" t="s">
        <v>118</v>
      </c>
      <c r="AN37" t="s">
        <v>119</v>
      </c>
      <c r="AW37" t="s">
        <v>120</v>
      </c>
      <c r="BB37">
        <v>110</v>
      </c>
      <c r="BH37" t="s">
        <v>122</v>
      </c>
      <c r="BI37">
        <v>0</v>
      </c>
      <c r="BQ37" t="s">
        <v>290</v>
      </c>
      <c r="DC37" t="s">
        <v>120</v>
      </c>
    </row>
    <row r="38" spans="1:107" x14ac:dyDescent="0.2">
      <c r="A38" t="s">
        <v>106</v>
      </c>
      <c r="B38" t="b">
        <v>1</v>
      </c>
      <c r="E38">
        <v>38</v>
      </c>
      <c r="F38" t="s">
        <v>291</v>
      </c>
      <c r="G38" t="s">
        <v>108</v>
      </c>
      <c r="H38" t="s">
        <v>292</v>
      </c>
      <c r="I38" t="s">
        <v>293</v>
      </c>
      <c r="J38" t="s">
        <v>293</v>
      </c>
      <c r="N38" t="s">
        <v>113</v>
      </c>
      <c r="AD38" t="s">
        <v>128</v>
      </c>
      <c r="AG38" t="s">
        <v>120</v>
      </c>
      <c r="AH38" t="s">
        <v>129</v>
      </c>
      <c r="AN38" t="s">
        <v>119</v>
      </c>
      <c r="AW38" t="s">
        <v>120</v>
      </c>
      <c r="AY38" t="s">
        <v>120</v>
      </c>
      <c r="BB38">
        <v>45</v>
      </c>
      <c r="BH38" t="s">
        <v>122</v>
      </c>
      <c r="BI38">
        <v>0</v>
      </c>
      <c r="BK38" t="s">
        <v>143</v>
      </c>
      <c r="DC38" t="s">
        <v>120</v>
      </c>
    </row>
    <row r="39" spans="1:107" x14ac:dyDescent="0.2">
      <c r="A39" t="s">
        <v>106</v>
      </c>
      <c r="B39" t="b">
        <v>1</v>
      </c>
      <c r="E39">
        <v>40</v>
      </c>
      <c r="F39" t="s">
        <v>294</v>
      </c>
      <c r="G39" t="s">
        <v>108</v>
      </c>
      <c r="H39" t="s">
        <v>295</v>
      </c>
      <c r="I39" t="s">
        <v>296</v>
      </c>
      <c r="J39" t="s">
        <v>297</v>
      </c>
      <c r="L39" t="s">
        <v>111</v>
      </c>
      <c r="M39" t="s">
        <v>168</v>
      </c>
      <c r="N39" t="s">
        <v>113</v>
      </c>
      <c r="O39" t="s">
        <v>127</v>
      </c>
      <c r="P39" t="s">
        <v>141</v>
      </c>
      <c r="R39" t="s">
        <v>155</v>
      </c>
      <c r="S39" t="s">
        <v>142</v>
      </c>
      <c r="T39">
        <v>0</v>
      </c>
      <c r="V39" t="s">
        <v>298</v>
      </c>
      <c r="AA39" t="s">
        <v>299</v>
      </c>
      <c r="AD39" t="s">
        <v>119</v>
      </c>
      <c r="AH39" t="s">
        <v>118</v>
      </c>
      <c r="AN39" t="s">
        <v>119</v>
      </c>
      <c r="AY39" t="s">
        <v>120</v>
      </c>
      <c r="BB39" t="s">
        <v>267</v>
      </c>
      <c r="BG39" t="s">
        <v>120</v>
      </c>
      <c r="BH39" t="s">
        <v>162</v>
      </c>
      <c r="BI39">
        <v>7</v>
      </c>
      <c r="BK39" t="s">
        <v>143</v>
      </c>
      <c r="BO39" t="s">
        <v>137</v>
      </c>
      <c r="BP39" t="s">
        <v>120</v>
      </c>
      <c r="BU39" t="s">
        <v>120</v>
      </c>
      <c r="BW39" t="s">
        <v>120</v>
      </c>
      <c r="CD39" t="s">
        <v>120</v>
      </c>
      <c r="CH39">
        <v>2</v>
      </c>
      <c r="CI39" t="s">
        <v>300</v>
      </c>
      <c r="CJ39" t="s">
        <v>120</v>
      </c>
      <c r="CO39" t="s">
        <v>120</v>
      </c>
      <c r="CS39" t="s">
        <v>120</v>
      </c>
      <c r="CV39" t="s">
        <v>120</v>
      </c>
      <c r="DA39">
        <v>5</v>
      </c>
      <c r="DB39" t="s">
        <v>301</v>
      </c>
      <c r="DC39" t="s">
        <v>120</v>
      </c>
    </row>
    <row r="40" spans="1:107" x14ac:dyDescent="0.2">
      <c r="A40" t="s">
        <v>106</v>
      </c>
      <c r="B40" t="b">
        <v>1</v>
      </c>
      <c r="E40">
        <v>41</v>
      </c>
      <c r="F40" t="s">
        <v>302</v>
      </c>
      <c r="G40" t="s">
        <v>108</v>
      </c>
      <c r="H40" t="s">
        <v>303</v>
      </c>
      <c r="I40" t="s">
        <v>166</v>
      </c>
      <c r="J40" t="s">
        <v>304</v>
      </c>
      <c r="L40" t="s">
        <v>111</v>
      </c>
      <c r="M40" t="s">
        <v>148</v>
      </c>
      <c r="N40" t="s">
        <v>149</v>
      </c>
      <c r="O40" t="s">
        <v>114</v>
      </c>
      <c r="T40">
        <v>1</v>
      </c>
      <c r="AD40" t="s">
        <v>117</v>
      </c>
      <c r="AH40" t="s">
        <v>250</v>
      </c>
      <c r="AN40" t="s">
        <v>119</v>
      </c>
      <c r="AW40" t="s">
        <v>120</v>
      </c>
      <c r="BB40">
        <v>110</v>
      </c>
      <c r="BH40" t="s">
        <v>122</v>
      </c>
      <c r="BI40">
        <v>0</v>
      </c>
      <c r="DC40" t="s">
        <v>120</v>
      </c>
    </row>
    <row r="41" spans="1:107" x14ac:dyDescent="0.2">
      <c r="A41" t="s">
        <v>106</v>
      </c>
      <c r="B41" t="b">
        <v>1</v>
      </c>
      <c r="F41" t="s">
        <v>305</v>
      </c>
      <c r="G41" t="s">
        <v>145</v>
      </c>
      <c r="H41" t="s">
        <v>306</v>
      </c>
      <c r="I41" t="s">
        <v>307</v>
      </c>
      <c r="J41" t="s">
        <v>308</v>
      </c>
      <c r="K41" t="s">
        <v>309</v>
      </c>
      <c r="BI41">
        <v>0</v>
      </c>
      <c r="DC41" t="s">
        <v>120</v>
      </c>
    </row>
    <row r="42" spans="1:107" x14ac:dyDescent="0.2">
      <c r="A42" t="s">
        <v>106</v>
      </c>
      <c r="B42" t="b">
        <v>1</v>
      </c>
      <c r="E42">
        <v>42</v>
      </c>
      <c r="F42" t="s">
        <v>310</v>
      </c>
      <c r="G42" t="s">
        <v>145</v>
      </c>
      <c r="H42" t="s">
        <v>311</v>
      </c>
      <c r="I42" t="s">
        <v>312</v>
      </c>
      <c r="J42" t="s">
        <v>308</v>
      </c>
      <c r="L42" t="s">
        <v>111</v>
      </c>
      <c r="M42" t="s">
        <v>126</v>
      </c>
      <c r="N42" t="s">
        <v>113</v>
      </c>
      <c r="O42" t="s">
        <v>114</v>
      </c>
      <c r="P42" t="s">
        <v>313</v>
      </c>
      <c r="R42" t="s">
        <v>61</v>
      </c>
      <c r="S42" t="s">
        <v>142</v>
      </c>
      <c r="T42">
        <v>0</v>
      </c>
      <c r="AD42" t="s">
        <v>128</v>
      </c>
      <c r="AG42" t="s">
        <v>120</v>
      </c>
      <c r="AH42" t="s">
        <v>151</v>
      </c>
      <c r="AN42" t="s">
        <v>119</v>
      </c>
      <c r="AU42" t="s">
        <v>120</v>
      </c>
      <c r="AV42" t="s">
        <v>314</v>
      </c>
      <c r="AW42" t="s">
        <v>120</v>
      </c>
      <c r="AY42" t="s">
        <v>120</v>
      </c>
      <c r="BB42">
        <v>110</v>
      </c>
      <c r="BG42" t="s">
        <v>120</v>
      </c>
      <c r="BH42" t="s">
        <v>122</v>
      </c>
      <c r="BI42">
        <v>0</v>
      </c>
      <c r="BK42" t="s">
        <v>143</v>
      </c>
      <c r="DC42" t="s">
        <v>120</v>
      </c>
    </row>
    <row r="43" spans="1:107" x14ac:dyDescent="0.2">
      <c r="A43" t="s">
        <v>106</v>
      </c>
      <c r="B43" t="b">
        <v>1</v>
      </c>
      <c r="E43">
        <v>43</v>
      </c>
      <c r="F43" t="s">
        <v>315</v>
      </c>
      <c r="G43" t="s">
        <v>108</v>
      </c>
      <c r="H43" t="s">
        <v>316</v>
      </c>
      <c r="I43" t="s">
        <v>317</v>
      </c>
      <c r="J43" t="s">
        <v>317</v>
      </c>
      <c r="L43" t="s">
        <v>111</v>
      </c>
      <c r="M43" t="s">
        <v>126</v>
      </c>
      <c r="N43" t="s">
        <v>159</v>
      </c>
      <c r="O43" t="s">
        <v>127</v>
      </c>
      <c r="P43" t="s">
        <v>141</v>
      </c>
      <c r="R43" t="s">
        <v>155</v>
      </c>
      <c r="S43" t="s">
        <v>142</v>
      </c>
      <c r="T43">
        <v>0</v>
      </c>
      <c r="AD43" t="s">
        <v>318</v>
      </c>
      <c r="AE43" t="s">
        <v>319</v>
      </c>
      <c r="AH43" t="s">
        <v>250</v>
      </c>
      <c r="AN43" t="s">
        <v>119</v>
      </c>
      <c r="BB43" t="s">
        <v>267</v>
      </c>
      <c r="BH43" t="s">
        <v>122</v>
      </c>
      <c r="BI43">
        <v>0</v>
      </c>
      <c r="BK43" t="s">
        <v>143</v>
      </c>
      <c r="BQ43" t="s">
        <v>320</v>
      </c>
      <c r="DC43" t="s">
        <v>120</v>
      </c>
    </row>
    <row r="44" spans="1:107" x14ac:dyDescent="0.2">
      <c r="A44" t="s">
        <v>106</v>
      </c>
      <c r="B44" t="b">
        <v>1</v>
      </c>
      <c r="E44">
        <v>44</v>
      </c>
      <c r="F44" t="s">
        <v>321</v>
      </c>
      <c r="G44" t="s">
        <v>145</v>
      </c>
      <c r="H44" t="s">
        <v>322</v>
      </c>
      <c r="I44" t="s">
        <v>323</v>
      </c>
      <c r="J44" t="s">
        <v>323</v>
      </c>
      <c r="L44" t="s">
        <v>111</v>
      </c>
      <c r="M44" t="s">
        <v>211</v>
      </c>
      <c r="N44" t="s">
        <v>149</v>
      </c>
      <c r="O44" t="s">
        <v>114</v>
      </c>
      <c r="T44">
        <v>0</v>
      </c>
      <c r="AD44" t="s">
        <v>117</v>
      </c>
      <c r="AH44" t="s">
        <v>118</v>
      </c>
      <c r="AN44" t="s">
        <v>119</v>
      </c>
      <c r="AW44" t="s">
        <v>120</v>
      </c>
      <c r="AY44" t="s">
        <v>120</v>
      </c>
      <c r="BB44">
        <v>110</v>
      </c>
      <c r="BH44" t="s">
        <v>122</v>
      </c>
      <c r="BI44">
        <v>0</v>
      </c>
      <c r="DC44" t="s">
        <v>120</v>
      </c>
    </row>
    <row r="45" spans="1:107" x14ac:dyDescent="0.2">
      <c r="A45" t="s">
        <v>106</v>
      </c>
      <c r="B45" t="b">
        <v>1</v>
      </c>
      <c r="E45">
        <v>45</v>
      </c>
      <c r="F45" t="s">
        <v>324</v>
      </c>
      <c r="G45" t="s">
        <v>108</v>
      </c>
      <c r="H45" t="s">
        <v>325</v>
      </c>
      <c r="I45" t="s">
        <v>326</v>
      </c>
      <c r="J45" t="s">
        <v>326</v>
      </c>
      <c r="L45" t="s">
        <v>111</v>
      </c>
      <c r="M45" t="s">
        <v>168</v>
      </c>
      <c r="N45" t="s">
        <v>113</v>
      </c>
      <c r="O45" t="s">
        <v>127</v>
      </c>
      <c r="P45" t="s">
        <v>141</v>
      </c>
      <c r="R45" t="s">
        <v>155</v>
      </c>
      <c r="S45" t="s">
        <v>142</v>
      </c>
      <c r="T45">
        <v>0</v>
      </c>
      <c r="BI45">
        <v>0</v>
      </c>
      <c r="DC45" t="s">
        <v>120</v>
      </c>
    </row>
    <row r="46" spans="1:107" x14ac:dyDescent="0.2">
      <c r="A46" t="s">
        <v>106</v>
      </c>
      <c r="B46" t="b">
        <v>1</v>
      </c>
      <c r="E46">
        <v>46</v>
      </c>
      <c r="F46" t="s">
        <v>327</v>
      </c>
      <c r="G46" t="s">
        <v>108</v>
      </c>
      <c r="H46" t="s">
        <v>328</v>
      </c>
      <c r="I46" t="s">
        <v>329</v>
      </c>
      <c r="J46" t="s">
        <v>329</v>
      </c>
      <c r="L46" t="s">
        <v>111</v>
      </c>
      <c r="M46" t="s">
        <v>112</v>
      </c>
      <c r="N46" t="s">
        <v>113</v>
      </c>
      <c r="O46" t="s">
        <v>127</v>
      </c>
      <c r="P46" t="s">
        <v>141</v>
      </c>
      <c r="R46" t="s">
        <v>155</v>
      </c>
      <c r="S46" t="s">
        <v>142</v>
      </c>
      <c r="T46">
        <v>0</v>
      </c>
      <c r="BI46">
        <v>0</v>
      </c>
      <c r="DC46" t="s">
        <v>120</v>
      </c>
    </row>
    <row r="47" spans="1:107" x14ac:dyDescent="0.2">
      <c r="A47" t="s">
        <v>106</v>
      </c>
      <c r="B47" t="b">
        <v>1</v>
      </c>
      <c r="E47">
        <v>47</v>
      </c>
      <c r="F47" t="s">
        <v>330</v>
      </c>
      <c r="G47" t="s">
        <v>108</v>
      </c>
      <c r="H47" t="s">
        <v>331</v>
      </c>
      <c r="I47" t="s">
        <v>332</v>
      </c>
      <c r="J47" t="s">
        <v>332</v>
      </c>
      <c r="L47" t="s">
        <v>111</v>
      </c>
      <c r="M47" t="s">
        <v>126</v>
      </c>
      <c r="N47" t="s">
        <v>113</v>
      </c>
      <c r="O47" t="s">
        <v>127</v>
      </c>
      <c r="R47" t="s">
        <v>155</v>
      </c>
      <c r="S47" t="s">
        <v>142</v>
      </c>
      <c r="T47">
        <v>0</v>
      </c>
      <c r="BI47">
        <v>0</v>
      </c>
      <c r="DC47" t="s">
        <v>120</v>
      </c>
    </row>
    <row r="48" spans="1:107" x14ac:dyDescent="0.2">
      <c r="A48" t="s">
        <v>106</v>
      </c>
      <c r="B48" t="b">
        <v>1</v>
      </c>
      <c r="E48">
        <v>48</v>
      </c>
      <c r="F48" t="s">
        <v>333</v>
      </c>
      <c r="G48" t="s">
        <v>108</v>
      </c>
      <c r="H48" t="s">
        <v>334</v>
      </c>
      <c r="I48" t="s">
        <v>335</v>
      </c>
      <c r="J48" t="s">
        <v>335</v>
      </c>
      <c r="L48" t="s">
        <v>111</v>
      </c>
      <c r="M48" t="s">
        <v>168</v>
      </c>
      <c r="N48" t="s">
        <v>159</v>
      </c>
      <c r="O48" t="s">
        <v>114</v>
      </c>
      <c r="T48">
        <v>1</v>
      </c>
      <c r="AA48" t="s">
        <v>336</v>
      </c>
      <c r="AD48" t="s">
        <v>230</v>
      </c>
      <c r="AH48" t="s">
        <v>151</v>
      </c>
      <c r="AN48" t="s">
        <v>119</v>
      </c>
      <c r="AW48" t="s">
        <v>120</v>
      </c>
      <c r="BB48">
        <v>110</v>
      </c>
      <c r="BH48" t="s">
        <v>122</v>
      </c>
      <c r="BI48">
        <v>0</v>
      </c>
      <c r="DC48" t="s">
        <v>120</v>
      </c>
    </row>
    <row r="49" spans="1:107" x14ac:dyDescent="0.2">
      <c r="A49" t="s">
        <v>106</v>
      </c>
      <c r="B49" t="b">
        <v>1</v>
      </c>
      <c r="E49">
        <v>49</v>
      </c>
      <c r="F49" t="s">
        <v>337</v>
      </c>
      <c r="G49" t="s">
        <v>108</v>
      </c>
      <c r="H49" t="s">
        <v>338</v>
      </c>
      <c r="I49" t="s">
        <v>339</v>
      </c>
      <c r="J49" t="s">
        <v>340</v>
      </c>
      <c r="L49" t="s">
        <v>111</v>
      </c>
      <c r="M49" t="s">
        <v>168</v>
      </c>
      <c r="N49" t="s">
        <v>149</v>
      </c>
      <c r="O49" t="s">
        <v>114</v>
      </c>
      <c r="T49">
        <v>0</v>
      </c>
      <c r="Y49" t="s">
        <v>341</v>
      </c>
      <c r="BI49">
        <v>0</v>
      </c>
      <c r="DC49" t="s">
        <v>120</v>
      </c>
    </row>
    <row r="50" spans="1:107" x14ac:dyDescent="0.2">
      <c r="A50" t="s">
        <v>106</v>
      </c>
      <c r="B50" t="b">
        <v>1</v>
      </c>
      <c r="E50">
        <v>50</v>
      </c>
      <c r="F50" t="s">
        <v>342</v>
      </c>
      <c r="G50" t="s">
        <v>108</v>
      </c>
      <c r="H50" t="s">
        <v>343</v>
      </c>
      <c r="I50" t="s">
        <v>344</v>
      </c>
      <c r="J50" t="s">
        <v>344</v>
      </c>
      <c r="L50" t="s">
        <v>111</v>
      </c>
      <c r="M50" t="s">
        <v>211</v>
      </c>
      <c r="N50" t="s">
        <v>113</v>
      </c>
      <c r="O50" t="s">
        <v>127</v>
      </c>
      <c r="P50" t="s">
        <v>141</v>
      </c>
      <c r="R50" t="s">
        <v>155</v>
      </c>
      <c r="S50" t="s">
        <v>142</v>
      </c>
      <c r="T50">
        <v>0</v>
      </c>
      <c r="BI50">
        <v>0</v>
      </c>
      <c r="DC50" t="s">
        <v>120</v>
      </c>
    </row>
    <row r="51" spans="1:107" x14ac:dyDescent="0.2">
      <c r="A51" t="s">
        <v>106</v>
      </c>
      <c r="B51" t="b">
        <v>1</v>
      </c>
      <c r="E51">
        <v>51</v>
      </c>
      <c r="F51" t="s">
        <v>345</v>
      </c>
      <c r="G51" t="s">
        <v>108</v>
      </c>
      <c r="H51" t="s">
        <v>346</v>
      </c>
      <c r="I51" t="s">
        <v>166</v>
      </c>
      <c r="J51" t="s">
        <v>347</v>
      </c>
      <c r="L51" t="s">
        <v>111</v>
      </c>
      <c r="M51" t="s">
        <v>148</v>
      </c>
      <c r="N51" t="s">
        <v>149</v>
      </c>
      <c r="O51" t="s">
        <v>114</v>
      </c>
      <c r="P51" t="s">
        <v>348</v>
      </c>
      <c r="R51" t="s">
        <v>135</v>
      </c>
      <c r="S51" t="s">
        <v>190</v>
      </c>
      <c r="T51">
        <v>2</v>
      </c>
      <c r="AD51" t="s">
        <v>150</v>
      </c>
      <c r="AH51" t="s">
        <v>129</v>
      </c>
      <c r="AN51" t="s">
        <v>119</v>
      </c>
      <c r="AW51" t="s">
        <v>120</v>
      </c>
      <c r="BB51" t="s">
        <v>130</v>
      </c>
      <c r="BH51" t="s">
        <v>162</v>
      </c>
      <c r="BI51">
        <v>2</v>
      </c>
      <c r="BO51" t="s">
        <v>137</v>
      </c>
      <c r="BP51" t="s">
        <v>120</v>
      </c>
      <c r="BV51" t="s">
        <v>120</v>
      </c>
      <c r="BW51" t="s">
        <v>120</v>
      </c>
      <c r="BY51" t="s">
        <v>268</v>
      </c>
      <c r="CH51">
        <v>2</v>
      </c>
      <c r="CI51" t="s">
        <v>349</v>
      </c>
      <c r="DC51" t="s">
        <v>120</v>
      </c>
    </row>
    <row r="52" spans="1:107" x14ac:dyDescent="0.2">
      <c r="A52" t="s">
        <v>106</v>
      </c>
      <c r="B52" t="b">
        <v>1</v>
      </c>
      <c r="F52" t="s">
        <v>350</v>
      </c>
      <c r="G52" t="s">
        <v>351</v>
      </c>
      <c r="H52" t="s">
        <v>352</v>
      </c>
      <c r="J52" t="s">
        <v>353</v>
      </c>
    </row>
    <row r="53" spans="1:107" x14ac:dyDescent="0.2">
      <c r="A53" t="s">
        <v>106</v>
      </c>
      <c r="B53" t="b">
        <v>1</v>
      </c>
      <c r="E53">
        <v>53</v>
      </c>
      <c r="F53" t="s">
        <v>354</v>
      </c>
      <c r="G53" t="s">
        <v>145</v>
      </c>
      <c r="H53" t="s">
        <v>355</v>
      </c>
      <c r="I53" t="s">
        <v>356</v>
      </c>
      <c r="J53" t="s">
        <v>356</v>
      </c>
      <c r="L53" t="s">
        <v>111</v>
      </c>
      <c r="M53" t="s">
        <v>168</v>
      </c>
      <c r="N53" t="s">
        <v>113</v>
      </c>
      <c r="O53" t="s">
        <v>114</v>
      </c>
      <c r="P53" t="s">
        <v>141</v>
      </c>
      <c r="R53" t="s">
        <v>155</v>
      </c>
      <c r="S53" t="s">
        <v>142</v>
      </c>
      <c r="T53">
        <v>0</v>
      </c>
      <c r="AD53" t="s">
        <v>119</v>
      </c>
      <c r="AH53" t="s">
        <v>118</v>
      </c>
      <c r="AN53" t="s">
        <v>119</v>
      </c>
      <c r="BB53">
        <v>110</v>
      </c>
      <c r="BH53" t="s">
        <v>122</v>
      </c>
      <c r="BI53">
        <v>0</v>
      </c>
      <c r="BN53" t="s">
        <v>120</v>
      </c>
      <c r="DC53" t="s">
        <v>120</v>
      </c>
    </row>
    <row r="54" spans="1:107" x14ac:dyDescent="0.2">
      <c r="A54" t="s">
        <v>106</v>
      </c>
      <c r="B54" t="b">
        <v>1</v>
      </c>
      <c r="E54">
        <v>52</v>
      </c>
      <c r="F54" t="s">
        <v>357</v>
      </c>
      <c r="G54" t="s">
        <v>145</v>
      </c>
      <c r="H54" t="s">
        <v>358</v>
      </c>
      <c r="I54" t="s">
        <v>360</v>
      </c>
      <c r="J54" t="s">
        <v>361</v>
      </c>
      <c r="N54" t="s">
        <v>149</v>
      </c>
      <c r="AA54" t="s">
        <v>362</v>
      </c>
      <c r="AD54" t="s">
        <v>150</v>
      </c>
      <c r="AH54" t="s">
        <v>118</v>
      </c>
      <c r="AN54" t="s">
        <v>119</v>
      </c>
      <c r="AW54" t="s">
        <v>120</v>
      </c>
      <c r="BB54">
        <v>110</v>
      </c>
      <c r="BH54" t="s">
        <v>162</v>
      </c>
      <c r="BI54">
        <v>1.5</v>
      </c>
      <c r="BO54" t="s">
        <v>137</v>
      </c>
      <c r="BP54" t="s">
        <v>120</v>
      </c>
      <c r="BV54" t="s">
        <v>120</v>
      </c>
      <c r="BW54" t="s">
        <v>120</v>
      </c>
      <c r="CH54">
        <v>1.5</v>
      </c>
      <c r="DC54" t="s">
        <v>120</v>
      </c>
    </row>
    <row r="55" spans="1:107" x14ac:dyDescent="0.2">
      <c r="A55" t="s">
        <v>106</v>
      </c>
      <c r="B55" t="b">
        <v>1</v>
      </c>
      <c r="F55" t="s">
        <v>363</v>
      </c>
      <c r="G55" t="s">
        <v>145</v>
      </c>
      <c r="H55" t="s">
        <v>364</v>
      </c>
      <c r="I55" t="s">
        <v>365</v>
      </c>
      <c r="J55" t="s">
        <v>366</v>
      </c>
    </row>
    <row r="56" spans="1:107" x14ac:dyDescent="0.2">
      <c r="A56" t="s">
        <v>106</v>
      </c>
      <c r="B56" t="b">
        <v>1</v>
      </c>
      <c r="F56" t="s">
        <v>367</v>
      </c>
      <c r="G56" t="s">
        <v>145</v>
      </c>
      <c r="H56" t="s">
        <v>368</v>
      </c>
      <c r="I56" t="s">
        <v>360</v>
      </c>
      <c r="J56" t="s">
        <v>369</v>
      </c>
    </row>
    <row r="57" spans="1:107" x14ac:dyDescent="0.2">
      <c r="A57" t="s">
        <v>106</v>
      </c>
      <c r="B57" t="b">
        <v>1</v>
      </c>
      <c r="E57">
        <v>56</v>
      </c>
      <c r="F57" t="s">
        <v>370</v>
      </c>
      <c r="G57" t="s">
        <v>145</v>
      </c>
      <c r="H57" t="s">
        <v>371</v>
      </c>
      <c r="I57" t="s">
        <v>372</v>
      </c>
      <c r="J57" t="s">
        <v>372</v>
      </c>
      <c r="L57" t="s">
        <v>111</v>
      </c>
      <c r="M57" t="s">
        <v>148</v>
      </c>
      <c r="N57" t="s">
        <v>113</v>
      </c>
      <c r="O57" t="s">
        <v>114</v>
      </c>
      <c r="P57" t="s">
        <v>141</v>
      </c>
      <c r="R57" t="s">
        <v>61</v>
      </c>
      <c r="S57" t="s">
        <v>142</v>
      </c>
      <c r="T57">
        <v>0</v>
      </c>
      <c r="AD57" t="s">
        <v>150</v>
      </c>
      <c r="AG57" t="s">
        <v>120</v>
      </c>
      <c r="AH57" t="s">
        <v>118</v>
      </c>
      <c r="AN57" t="s">
        <v>119</v>
      </c>
      <c r="BB57">
        <v>110</v>
      </c>
      <c r="BH57" t="s">
        <v>122</v>
      </c>
      <c r="BI57">
        <v>0</v>
      </c>
      <c r="BK57" t="s">
        <v>143</v>
      </c>
      <c r="DC57" t="s">
        <v>120</v>
      </c>
    </row>
    <row r="58" spans="1:107" x14ac:dyDescent="0.2">
      <c r="A58" t="s">
        <v>106</v>
      </c>
      <c r="B58" t="b">
        <v>1</v>
      </c>
      <c r="E58">
        <v>57</v>
      </c>
      <c r="F58" t="s">
        <v>373</v>
      </c>
      <c r="G58" t="s">
        <v>145</v>
      </c>
      <c r="H58" t="s">
        <v>374</v>
      </c>
      <c r="I58" t="s">
        <v>353</v>
      </c>
      <c r="J58" t="s">
        <v>375</v>
      </c>
      <c r="BI58">
        <v>0</v>
      </c>
      <c r="DC58" t="s">
        <v>120</v>
      </c>
    </row>
    <row r="59" spans="1:107" x14ac:dyDescent="0.2">
      <c r="A59" t="s">
        <v>106</v>
      </c>
      <c r="B59" t="b">
        <v>1</v>
      </c>
      <c r="E59">
        <v>58</v>
      </c>
      <c r="F59" t="s">
        <v>376</v>
      </c>
      <c r="G59" t="s">
        <v>145</v>
      </c>
      <c r="H59" t="s">
        <v>377</v>
      </c>
      <c r="I59" t="s">
        <v>375</v>
      </c>
      <c r="J59" t="s">
        <v>375</v>
      </c>
      <c r="BI59">
        <v>0</v>
      </c>
      <c r="DC59" t="s">
        <v>120</v>
      </c>
    </row>
    <row r="60" spans="1:107" x14ac:dyDescent="0.2">
      <c r="A60" t="s">
        <v>106</v>
      </c>
      <c r="B60" t="b">
        <v>1</v>
      </c>
      <c r="E60">
        <v>59</v>
      </c>
      <c r="F60" t="s">
        <v>378</v>
      </c>
      <c r="G60" t="s">
        <v>108</v>
      </c>
      <c r="H60" t="s">
        <v>379</v>
      </c>
      <c r="I60" t="s">
        <v>166</v>
      </c>
      <c r="J60" t="s">
        <v>380</v>
      </c>
      <c r="L60" t="s">
        <v>111</v>
      </c>
      <c r="M60" t="s">
        <v>211</v>
      </c>
      <c r="N60" t="s">
        <v>169</v>
      </c>
      <c r="O60" t="s">
        <v>114</v>
      </c>
      <c r="T60">
        <v>1</v>
      </c>
      <c r="AD60" t="s">
        <v>117</v>
      </c>
      <c r="AH60" t="s">
        <v>118</v>
      </c>
      <c r="AN60" t="s">
        <v>119</v>
      </c>
      <c r="AW60" t="s">
        <v>120</v>
      </c>
      <c r="BB60">
        <v>110</v>
      </c>
      <c r="BH60" t="s">
        <v>122</v>
      </c>
      <c r="BI60">
        <v>0</v>
      </c>
      <c r="DC60" t="s">
        <v>120</v>
      </c>
    </row>
    <row r="61" spans="1:107" x14ac:dyDescent="0.2">
      <c r="A61" t="s">
        <v>106</v>
      </c>
      <c r="B61" t="b">
        <v>1</v>
      </c>
      <c r="E61">
        <v>60</v>
      </c>
      <c r="F61" t="s">
        <v>381</v>
      </c>
      <c r="G61" t="s">
        <v>108</v>
      </c>
      <c r="H61" t="s">
        <v>382</v>
      </c>
      <c r="I61" t="s">
        <v>166</v>
      </c>
      <c r="J61" t="s">
        <v>383</v>
      </c>
      <c r="L61" t="s">
        <v>111</v>
      </c>
      <c r="M61" t="s">
        <v>148</v>
      </c>
      <c r="N61" t="s">
        <v>149</v>
      </c>
      <c r="O61" t="s">
        <v>127</v>
      </c>
      <c r="T61">
        <v>1</v>
      </c>
      <c r="AD61" t="s">
        <v>150</v>
      </c>
      <c r="AH61" t="s">
        <v>118</v>
      </c>
      <c r="AN61" t="s">
        <v>119</v>
      </c>
      <c r="AW61" t="s">
        <v>120</v>
      </c>
      <c r="BB61">
        <v>110</v>
      </c>
      <c r="BH61" t="s">
        <v>122</v>
      </c>
      <c r="BI61">
        <v>0</v>
      </c>
      <c r="DC61" t="s">
        <v>120</v>
      </c>
    </row>
    <row r="62" spans="1:107" x14ac:dyDescent="0.2">
      <c r="A62" t="s">
        <v>106</v>
      </c>
      <c r="B62" t="b">
        <v>1</v>
      </c>
      <c r="E62">
        <v>61</v>
      </c>
      <c r="F62" t="s">
        <v>384</v>
      </c>
      <c r="G62" t="s">
        <v>108</v>
      </c>
      <c r="H62" t="s">
        <v>385</v>
      </c>
      <c r="I62" t="s">
        <v>386</v>
      </c>
      <c r="J62" t="s">
        <v>386</v>
      </c>
      <c r="L62" t="s">
        <v>111</v>
      </c>
      <c r="M62" t="s">
        <v>211</v>
      </c>
      <c r="N62" t="s">
        <v>149</v>
      </c>
      <c r="O62" t="s">
        <v>127</v>
      </c>
      <c r="P62" t="s">
        <v>246</v>
      </c>
      <c r="T62">
        <v>0</v>
      </c>
      <c r="AD62" t="s">
        <v>161</v>
      </c>
      <c r="AH62" t="s">
        <v>118</v>
      </c>
      <c r="AN62" t="s">
        <v>119</v>
      </c>
      <c r="AU62" t="s">
        <v>120</v>
      </c>
      <c r="AV62" t="s">
        <v>387</v>
      </c>
      <c r="AW62" t="s">
        <v>120</v>
      </c>
      <c r="AX62" t="s">
        <v>388</v>
      </c>
      <c r="AY62" t="s">
        <v>120</v>
      </c>
      <c r="BB62">
        <v>180</v>
      </c>
      <c r="BH62" t="s">
        <v>122</v>
      </c>
      <c r="BI62">
        <v>0</v>
      </c>
      <c r="DC62" t="s">
        <v>120</v>
      </c>
    </row>
    <row r="63" spans="1:107" x14ac:dyDescent="0.2">
      <c r="A63" t="s">
        <v>106</v>
      </c>
      <c r="B63" t="b">
        <v>1</v>
      </c>
      <c r="E63">
        <v>63</v>
      </c>
      <c r="F63" t="s">
        <v>389</v>
      </c>
      <c r="G63" t="s">
        <v>390</v>
      </c>
      <c r="H63" t="s">
        <v>391</v>
      </c>
      <c r="I63" t="s">
        <v>386</v>
      </c>
      <c r="J63" t="s">
        <v>386</v>
      </c>
      <c r="K63" t="s">
        <v>392</v>
      </c>
      <c r="BI63">
        <v>0</v>
      </c>
      <c r="DC63" t="s">
        <v>120</v>
      </c>
    </row>
    <row r="64" spans="1:107" x14ac:dyDescent="0.2">
      <c r="A64" t="s">
        <v>106</v>
      </c>
      <c r="B64" t="b">
        <v>1</v>
      </c>
      <c r="E64">
        <v>62</v>
      </c>
      <c r="F64" t="s">
        <v>393</v>
      </c>
      <c r="G64" t="s">
        <v>108</v>
      </c>
      <c r="H64" t="s">
        <v>394</v>
      </c>
      <c r="I64" t="s">
        <v>166</v>
      </c>
      <c r="J64" t="s">
        <v>395</v>
      </c>
      <c r="BI64">
        <v>0</v>
      </c>
      <c r="DC64" t="s">
        <v>120</v>
      </c>
    </row>
    <row r="65" spans="1:107" x14ac:dyDescent="0.2">
      <c r="A65" t="s">
        <v>106</v>
      </c>
      <c r="B65" t="b">
        <v>1</v>
      </c>
      <c r="E65">
        <v>64</v>
      </c>
      <c r="F65" t="s">
        <v>396</v>
      </c>
      <c r="G65" t="s">
        <v>108</v>
      </c>
      <c r="H65" t="s">
        <v>397</v>
      </c>
      <c r="I65" t="s">
        <v>166</v>
      </c>
      <c r="J65" t="s">
        <v>398</v>
      </c>
      <c r="M65" t="s">
        <v>148</v>
      </c>
      <c r="N65" t="s">
        <v>169</v>
      </c>
      <c r="O65" t="s">
        <v>127</v>
      </c>
      <c r="T65">
        <v>0</v>
      </c>
      <c r="Z65" t="s">
        <v>399</v>
      </c>
      <c r="AD65" t="s">
        <v>150</v>
      </c>
      <c r="AH65" t="s">
        <v>118</v>
      </c>
      <c r="AN65" t="s">
        <v>119</v>
      </c>
      <c r="AW65" t="s">
        <v>120</v>
      </c>
      <c r="BB65">
        <v>110</v>
      </c>
      <c r="BH65" t="s">
        <v>122</v>
      </c>
      <c r="BI65">
        <v>0</v>
      </c>
      <c r="DC65" t="s">
        <v>120</v>
      </c>
    </row>
    <row r="66" spans="1:107" x14ac:dyDescent="0.2">
      <c r="A66" t="s">
        <v>106</v>
      </c>
      <c r="B66" t="b">
        <v>1</v>
      </c>
      <c r="E66">
        <v>65</v>
      </c>
      <c r="F66" t="s">
        <v>400</v>
      </c>
      <c r="G66" t="s">
        <v>108</v>
      </c>
      <c r="H66" t="s">
        <v>401</v>
      </c>
      <c r="I66" t="s">
        <v>166</v>
      </c>
      <c r="J66" t="s">
        <v>402</v>
      </c>
      <c r="L66" t="s">
        <v>111</v>
      </c>
      <c r="M66" t="s">
        <v>211</v>
      </c>
      <c r="N66" t="s">
        <v>149</v>
      </c>
      <c r="O66" t="s">
        <v>114</v>
      </c>
      <c r="T66">
        <v>0</v>
      </c>
      <c r="AD66" t="s">
        <v>117</v>
      </c>
      <c r="AH66" t="s">
        <v>118</v>
      </c>
      <c r="AN66" t="s">
        <v>119</v>
      </c>
      <c r="AW66" t="s">
        <v>120</v>
      </c>
      <c r="BB66">
        <v>110</v>
      </c>
      <c r="BH66" t="s">
        <v>122</v>
      </c>
      <c r="BI66">
        <v>0</v>
      </c>
      <c r="DC66" t="s">
        <v>120</v>
      </c>
    </row>
    <row r="67" spans="1:107" x14ac:dyDescent="0.2">
      <c r="A67" t="s">
        <v>106</v>
      </c>
      <c r="B67" t="b">
        <v>1</v>
      </c>
      <c r="F67" t="s">
        <v>403</v>
      </c>
      <c r="G67" t="s">
        <v>108</v>
      </c>
      <c r="H67" t="s">
        <v>404</v>
      </c>
      <c r="I67" t="s">
        <v>166</v>
      </c>
      <c r="J67" t="s">
        <v>405</v>
      </c>
    </row>
    <row r="68" spans="1:107" x14ac:dyDescent="0.2">
      <c r="A68" t="s">
        <v>106</v>
      </c>
      <c r="B68" t="b">
        <v>1</v>
      </c>
      <c r="E68">
        <v>67</v>
      </c>
      <c r="F68" t="s">
        <v>406</v>
      </c>
      <c r="G68" t="s">
        <v>108</v>
      </c>
      <c r="H68" t="s">
        <v>407</v>
      </c>
      <c r="I68" t="s">
        <v>408</v>
      </c>
      <c r="J68" t="s">
        <v>408</v>
      </c>
      <c r="L68" t="s">
        <v>111</v>
      </c>
      <c r="M68" t="s">
        <v>409</v>
      </c>
      <c r="N68" t="s">
        <v>113</v>
      </c>
      <c r="O68" t="s">
        <v>127</v>
      </c>
      <c r="P68" t="s">
        <v>141</v>
      </c>
      <c r="R68" t="s">
        <v>155</v>
      </c>
      <c r="S68" t="s">
        <v>142</v>
      </c>
      <c r="T68">
        <v>0</v>
      </c>
      <c r="BI68">
        <v>0</v>
      </c>
      <c r="DC68" t="s">
        <v>120</v>
      </c>
    </row>
    <row r="69" spans="1:107" x14ac:dyDescent="0.2">
      <c r="A69" t="s">
        <v>106</v>
      </c>
      <c r="B69" t="b">
        <v>1</v>
      </c>
      <c r="F69" t="s">
        <v>410</v>
      </c>
      <c r="G69" t="s">
        <v>108</v>
      </c>
      <c r="H69" t="s">
        <v>411</v>
      </c>
      <c r="I69" t="s">
        <v>412</v>
      </c>
      <c r="J69" t="s">
        <v>412</v>
      </c>
    </row>
    <row r="70" spans="1:107" x14ac:dyDescent="0.2">
      <c r="A70" t="s">
        <v>106</v>
      </c>
      <c r="B70" t="b">
        <v>1</v>
      </c>
      <c r="E70">
        <v>69</v>
      </c>
      <c r="F70" t="s">
        <v>413</v>
      </c>
      <c r="G70" t="s">
        <v>108</v>
      </c>
      <c r="H70" t="s">
        <v>414</v>
      </c>
      <c r="I70" t="s">
        <v>415</v>
      </c>
      <c r="J70" t="s">
        <v>415</v>
      </c>
      <c r="N70" t="s">
        <v>113</v>
      </c>
      <c r="AA70" t="s">
        <v>416</v>
      </c>
      <c r="AD70" t="s">
        <v>230</v>
      </c>
      <c r="AH70" t="s">
        <v>151</v>
      </c>
      <c r="AN70" t="s">
        <v>119</v>
      </c>
      <c r="AQ70" t="s">
        <v>120</v>
      </c>
      <c r="AW70" t="s">
        <v>120</v>
      </c>
      <c r="AY70" t="s">
        <v>120</v>
      </c>
      <c r="BB70">
        <v>110</v>
      </c>
      <c r="BH70" t="s">
        <v>122</v>
      </c>
      <c r="BI70">
        <v>0</v>
      </c>
      <c r="BN70" t="s">
        <v>120</v>
      </c>
      <c r="DC70" t="s">
        <v>120</v>
      </c>
    </row>
    <row r="71" spans="1:107" x14ac:dyDescent="0.2">
      <c r="A71" t="s">
        <v>106</v>
      </c>
      <c r="B71" t="b">
        <v>1</v>
      </c>
      <c r="E71">
        <v>70</v>
      </c>
      <c r="F71" t="s">
        <v>417</v>
      </c>
      <c r="G71" t="s">
        <v>108</v>
      </c>
      <c r="H71" t="s">
        <v>418</v>
      </c>
      <c r="I71" t="s">
        <v>419</v>
      </c>
      <c r="J71" t="s">
        <v>419</v>
      </c>
      <c r="L71" t="s">
        <v>111</v>
      </c>
      <c r="M71" t="s">
        <v>126</v>
      </c>
      <c r="N71" t="s">
        <v>169</v>
      </c>
      <c r="O71" t="s">
        <v>114</v>
      </c>
      <c r="P71" t="s">
        <v>134</v>
      </c>
      <c r="R71" t="s">
        <v>135</v>
      </c>
      <c r="S71" t="s">
        <v>190</v>
      </c>
      <c r="T71">
        <v>1</v>
      </c>
      <c r="AD71" t="s">
        <v>128</v>
      </c>
      <c r="AH71" t="s">
        <v>151</v>
      </c>
      <c r="AN71" t="s">
        <v>119</v>
      </c>
      <c r="AU71" t="s">
        <v>120</v>
      </c>
      <c r="AV71" t="s">
        <v>420</v>
      </c>
      <c r="AW71" t="s">
        <v>120</v>
      </c>
      <c r="BB71">
        <v>110</v>
      </c>
      <c r="BH71" t="s">
        <v>162</v>
      </c>
      <c r="BI71">
        <v>1.5</v>
      </c>
      <c r="BO71" t="s">
        <v>137</v>
      </c>
      <c r="BP71" t="s">
        <v>120</v>
      </c>
      <c r="BV71" t="s">
        <v>120</v>
      </c>
      <c r="BW71" t="s">
        <v>120</v>
      </c>
      <c r="CG71" t="s">
        <v>421</v>
      </c>
      <c r="CH71">
        <v>1.5</v>
      </c>
      <c r="DC71" t="s">
        <v>120</v>
      </c>
    </row>
    <row r="72" spans="1:107" x14ac:dyDescent="0.2">
      <c r="A72" t="s">
        <v>106</v>
      </c>
      <c r="B72" t="b">
        <v>1</v>
      </c>
      <c r="E72">
        <v>71</v>
      </c>
      <c r="F72" t="s">
        <v>422</v>
      </c>
      <c r="G72" t="s">
        <v>108</v>
      </c>
      <c r="H72" t="s">
        <v>423</v>
      </c>
      <c r="I72" t="s">
        <v>166</v>
      </c>
      <c r="J72" t="s">
        <v>424</v>
      </c>
      <c r="L72" t="s">
        <v>111</v>
      </c>
      <c r="M72" t="s">
        <v>112</v>
      </c>
      <c r="N72" t="s">
        <v>149</v>
      </c>
      <c r="O72" t="s">
        <v>114</v>
      </c>
      <c r="T72">
        <v>0</v>
      </c>
      <c r="AD72" t="s">
        <v>117</v>
      </c>
      <c r="AH72" t="s">
        <v>250</v>
      </c>
      <c r="AN72" t="s">
        <v>119</v>
      </c>
      <c r="AW72" t="s">
        <v>120</v>
      </c>
      <c r="BB72">
        <v>110</v>
      </c>
      <c r="BH72" t="s">
        <v>122</v>
      </c>
      <c r="BI72">
        <v>0</v>
      </c>
      <c r="DC72" t="s">
        <v>120</v>
      </c>
    </row>
    <row r="73" spans="1:107" x14ac:dyDescent="0.2">
      <c r="A73" t="s">
        <v>106</v>
      </c>
      <c r="B73" t="b">
        <v>1</v>
      </c>
      <c r="E73">
        <v>72</v>
      </c>
      <c r="F73" t="s">
        <v>425</v>
      </c>
      <c r="G73" t="s">
        <v>108</v>
      </c>
      <c r="H73" t="s">
        <v>426</v>
      </c>
      <c r="I73" t="s">
        <v>166</v>
      </c>
      <c r="J73" t="s">
        <v>427</v>
      </c>
      <c r="L73" t="s">
        <v>111</v>
      </c>
      <c r="M73" t="s">
        <v>211</v>
      </c>
      <c r="N73" t="s">
        <v>149</v>
      </c>
      <c r="O73" t="s">
        <v>127</v>
      </c>
      <c r="T73">
        <v>2</v>
      </c>
      <c r="AD73" t="s">
        <v>161</v>
      </c>
      <c r="AH73" t="s">
        <v>118</v>
      </c>
      <c r="AN73" t="s">
        <v>119</v>
      </c>
      <c r="AW73" t="s">
        <v>120</v>
      </c>
      <c r="BB73">
        <v>110</v>
      </c>
      <c r="BH73" t="s">
        <v>428</v>
      </c>
      <c r="BI73">
        <v>1</v>
      </c>
      <c r="BY73" t="s">
        <v>250</v>
      </c>
      <c r="CA73" t="s">
        <v>120</v>
      </c>
      <c r="CH73">
        <v>1</v>
      </c>
      <c r="CI73" t="s">
        <v>429</v>
      </c>
      <c r="DC73" t="s">
        <v>120</v>
      </c>
    </row>
    <row r="74" spans="1:107" x14ac:dyDescent="0.2">
      <c r="A74" t="s">
        <v>106</v>
      </c>
      <c r="B74" t="b">
        <v>1</v>
      </c>
      <c r="E74">
        <v>73</v>
      </c>
      <c r="F74" t="s">
        <v>430</v>
      </c>
      <c r="G74" t="s">
        <v>145</v>
      </c>
      <c r="H74" t="s">
        <v>431</v>
      </c>
      <c r="I74" t="s">
        <v>432</v>
      </c>
      <c r="J74" t="s">
        <v>432</v>
      </c>
      <c r="L74" t="s">
        <v>111</v>
      </c>
      <c r="M74" t="s">
        <v>126</v>
      </c>
      <c r="N74" t="s">
        <v>149</v>
      </c>
      <c r="O74" t="s">
        <v>114</v>
      </c>
      <c r="P74" t="s">
        <v>141</v>
      </c>
      <c r="R74" t="s">
        <v>135</v>
      </c>
      <c r="S74" t="s">
        <v>190</v>
      </c>
      <c r="T74">
        <v>0</v>
      </c>
      <c r="AD74" t="s">
        <v>150</v>
      </c>
      <c r="AH74" t="s">
        <v>118</v>
      </c>
      <c r="AN74" t="s">
        <v>119</v>
      </c>
      <c r="AW74" t="s">
        <v>120</v>
      </c>
      <c r="BB74">
        <v>110</v>
      </c>
      <c r="BH74" t="s">
        <v>122</v>
      </c>
      <c r="BI74">
        <v>0</v>
      </c>
      <c r="BO74" t="s">
        <v>137</v>
      </c>
      <c r="BP74" t="s">
        <v>120</v>
      </c>
      <c r="DC74" t="s">
        <v>120</v>
      </c>
    </row>
    <row r="75" spans="1:107" x14ac:dyDescent="0.2">
      <c r="A75" t="s">
        <v>106</v>
      </c>
      <c r="B75" t="b">
        <v>1</v>
      </c>
      <c r="E75">
        <v>74</v>
      </c>
      <c r="F75" t="s">
        <v>433</v>
      </c>
      <c r="G75" t="s">
        <v>145</v>
      </c>
      <c r="H75" t="s">
        <v>434</v>
      </c>
      <c r="I75" t="s">
        <v>432</v>
      </c>
      <c r="J75" t="s">
        <v>435</v>
      </c>
      <c r="BI75">
        <v>0</v>
      </c>
      <c r="DC75" t="s">
        <v>120</v>
      </c>
    </row>
    <row r="76" spans="1:107" x14ac:dyDescent="0.2">
      <c r="A76" t="s">
        <v>106</v>
      </c>
      <c r="B76" t="b">
        <v>1</v>
      </c>
      <c r="E76">
        <v>75</v>
      </c>
      <c r="F76" t="s">
        <v>436</v>
      </c>
      <c r="G76" t="s">
        <v>108</v>
      </c>
      <c r="H76" t="s">
        <v>437</v>
      </c>
      <c r="I76" t="s">
        <v>438</v>
      </c>
      <c r="J76" t="s">
        <v>438</v>
      </c>
      <c r="L76" t="s">
        <v>111</v>
      </c>
      <c r="M76" t="s">
        <v>148</v>
      </c>
      <c r="N76" t="s">
        <v>149</v>
      </c>
      <c r="O76" t="s">
        <v>114</v>
      </c>
      <c r="T76">
        <v>0</v>
      </c>
      <c r="AD76" t="s">
        <v>117</v>
      </c>
      <c r="AH76" t="s">
        <v>250</v>
      </c>
      <c r="AN76" t="s">
        <v>119</v>
      </c>
      <c r="AW76" t="s">
        <v>120</v>
      </c>
      <c r="BB76">
        <v>110</v>
      </c>
      <c r="BH76" t="s">
        <v>122</v>
      </c>
      <c r="BI76">
        <v>0</v>
      </c>
      <c r="DC76" t="s">
        <v>120</v>
      </c>
    </row>
    <row r="77" spans="1:107" x14ac:dyDescent="0.2">
      <c r="A77" t="s">
        <v>106</v>
      </c>
      <c r="B77" t="b">
        <v>1</v>
      </c>
      <c r="E77">
        <v>76</v>
      </c>
      <c r="F77" t="s">
        <v>439</v>
      </c>
      <c r="G77" t="s">
        <v>108</v>
      </c>
      <c r="H77" t="s">
        <v>440</v>
      </c>
      <c r="I77" t="s">
        <v>441</v>
      </c>
      <c r="J77" t="s">
        <v>441</v>
      </c>
      <c r="L77" t="s">
        <v>111</v>
      </c>
      <c r="M77" t="s">
        <v>148</v>
      </c>
      <c r="N77" t="s">
        <v>113</v>
      </c>
      <c r="O77" t="s">
        <v>127</v>
      </c>
      <c r="P77" t="s">
        <v>134</v>
      </c>
      <c r="R77" t="s">
        <v>155</v>
      </c>
      <c r="S77" t="s">
        <v>142</v>
      </c>
      <c r="T77">
        <v>0</v>
      </c>
      <c r="BI77">
        <v>0</v>
      </c>
      <c r="DC77" t="s">
        <v>120</v>
      </c>
    </row>
    <row r="78" spans="1:107" x14ac:dyDescent="0.2">
      <c r="A78" t="s">
        <v>106</v>
      </c>
      <c r="B78" t="b">
        <v>1</v>
      </c>
      <c r="E78">
        <v>77</v>
      </c>
      <c r="F78" t="s">
        <v>442</v>
      </c>
      <c r="G78" t="s">
        <v>108</v>
      </c>
      <c r="H78" t="s">
        <v>443</v>
      </c>
      <c r="I78" t="s">
        <v>444</v>
      </c>
      <c r="J78" t="s">
        <v>444</v>
      </c>
      <c r="L78" t="s">
        <v>111</v>
      </c>
      <c r="M78" t="s">
        <v>112</v>
      </c>
      <c r="N78" t="s">
        <v>113</v>
      </c>
      <c r="O78" t="s">
        <v>127</v>
      </c>
      <c r="R78" t="s">
        <v>155</v>
      </c>
      <c r="S78" t="s">
        <v>142</v>
      </c>
      <c r="T78">
        <v>0</v>
      </c>
      <c r="BI78">
        <v>0</v>
      </c>
      <c r="DC78" t="s">
        <v>120</v>
      </c>
    </row>
    <row r="79" spans="1:107" x14ac:dyDescent="0.2">
      <c r="A79" t="s">
        <v>106</v>
      </c>
      <c r="B79" t="b">
        <v>1</v>
      </c>
      <c r="E79">
        <v>78</v>
      </c>
      <c r="F79" t="s">
        <v>445</v>
      </c>
      <c r="G79" t="s">
        <v>108</v>
      </c>
      <c r="H79" t="s">
        <v>446</v>
      </c>
      <c r="I79" t="s">
        <v>447</v>
      </c>
      <c r="J79" t="s">
        <v>447</v>
      </c>
      <c r="L79" t="s">
        <v>111</v>
      </c>
      <c r="M79" t="s">
        <v>211</v>
      </c>
      <c r="N79" t="s">
        <v>159</v>
      </c>
      <c r="O79" t="s">
        <v>114</v>
      </c>
      <c r="P79" t="s">
        <v>141</v>
      </c>
      <c r="T79">
        <v>1</v>
      </c>
      <c r="AA79" t="s">
        <v>448</v>
      </c>
      <c r="AD79" t="s">
        <v>117</v>
      </c>
      <c r="AH79" t="s">
        <v>250</v>
      </c>
      <c r="AN79" t="s">
        <v>119</v>
      </c>
      <c r="AW79" t="s">
        <v>120</v>
      </c>
      <c r="BB79">
        <v>110</v>
      </c>
      <c r="BH79" t="s">
        <v>122</v>
      </c>
      <c r="BI79">
        <v>0</v>
      </c>
      <c r="DC79" t="s">
        <v>120</v>
      </c>
    </row>
    <row r="80" spans="1:107" x14ac:dyDescent="0.2">
      <c r="A80" t="s">
        <v>106</v>
      </c>
      <c r="B80" t="b">
        <v>1</v>
      </c>
      <c r="E80">
        <v>80</v>
      </c>
      <c r="F80" t="s">
        <v>449</v>
      </c>
      <c r="G80" t="s">
        <v>145</v>
      </c>
      <c r="H80" t="s">
        <v>450</v>
      </c>
      <c r="I80" t="s">
        <v>451</v>
      </c>
      <c r="J80" t="s">
        <v>452</v>
      </c>
      <c r="BI80">
        <v>0</v>
      </c>
      <c r="DC80" t="s">
        <v>120</v>
      </c>
    </row>
    <row r="81" spans="1:107" x14ac:dyDescent="0.2">
      <c r="A81" t="s">
        <v>106</v>
      </c>
      <c r="B81" t="b">
        <v>1</v>
      </c>
      <c r="E81">
        <v>81</v>
      </c>
      <c r="F81" t="s">
        <v>453</v>
      </c>
      <c r="G81" t="s">
        <v>145</v>
      </c>
      <c r="H81" t="s">
        <v>454</v>
      </c>
      <c r="I81" t="s">
        <v>451</v>
      </c>
      <c r="J81" t="s">
        <v>452</v>
      </c>
      <c r="BI81">
        <v>0</v>
      </c>
      <c r="DC81" t="s">
        <v>120</v>
      </c>
    </row>
    <row r="82" spans="1:107" x14ac:dyDescent="0.2">
      <c r="A82" t="s">
        <v>106</v>
      </c>
      <c r="B82" t="b">
        <v>1</v>
      </c>
      <c r="E82">
        <v>82</v>
      </c>
      <c r="F82" t="s">
        <v>455</v>
      </c>
      <c r="G82" t="s">
        <v>145</v>
      </c>
      <c r="H82" t="s">
        <v>456</v>
      </c>
      <c r="I82" t="s">
        <v>451</v>
      </c>
      <c r="J82" t="s">
        <v>452</v>
      </c>
      <c r="BI82">
        <v>0</v>
      </c>
      <c r="DC82" t="s">
        <v>120</v>
      </c>
    </row>
    <row r="83" spans="1:107" x14ac:dyDescent="0.2">
      <c r="A83" t="s">
        <v>106</v>
      </c>
      <c r="B83" t="b">
        <v>1</v>
      </c>
      <c r="E83">
        <v>79</v>
      </c>
      <c r="F83" t="s">
        <v>457</v>
      </c>
      <c r="G83" t="s">
        <v>145</v>
      </c>
      <c r="H83" t="s">
        <v>458</v>
      </c>
      <c r="I83" t="s">
        <v>451</v>
      </c>
      <c r="J83" t="s">
        <v>459</v>
      </c>
      <c r="L83" t="s">
        <v>111</v>
      </c>
      <c r="M83" t="s">
        <v>148</v>
      </c>
      <c r="N83" t="s">
        <v>113</v>
      </c>
      <c r="O83" t="s">
        <v>127</v>
      </c>
      <c r="P83" t="s">
        <v>246</v>
      </c>
      <c r="R83" t="s">
        <v>155</v>
      </c>
      <c r="S83" t="s">
        <v>142</v>
      </c>
      <c r="T83">
        <v>0</v>
      </c>
      <c r="AA83" t="s">
        <v>460</v>
      </c>
      <c r="AD83" t="s">
        <v>150</v>
      </c>
      <c r="AG83" t="s">
        <v>120</v>
      </c>
      <c r="AH83" t="s">
        <v>151</v>
      </c>
      <c r="AN83" t="s">
        <v>119</v>
      </c>
      <c r="AU83" t="s">
        <v>120</v>
      </c>
      <c r="AV83" t="s">
        <v>461</v>
      </c>
      <c r="AW83" t="s">
        <v>120</v>
      </c>
      <c r="BB83">
        <v>110</v>
      </c>
      <c r="BG83" t="s">
        <v>120</v>
      </c>
      <c r="BH83" t="s">
        <v>122</v>
      </c>
      <c r="BI83">
        <v>0</v>
      </c>
      <c r="BK83" t="s">
        <v>143</v>
      </c>
      <c r="DC83" t="s">
        <v>120</v>
      </c>
    </row>
    <row r="84" spans="1:107" x14ac:dyDescent="0.2">
      <c r="A84" t="s">
        <v>106</v>
      </c>
      <c r="B84" t="b">
        <v>1</v>
      </c>
      <c r="E84">
        <v>83</v>
      </c>
      <c r="F84" t="s">
        <v>462</v>
      </c>
      <c r="G84" t="s">
        <v>463</v>
      </c>
      <c r="H84" t="s">
        <v>464</v>
      </c>
      <c r="I84" t="s">
        <v>465</v>
      </c>
      <c r="J84" t="s">
        <v>465</v>
      </c>
      <c r="BI84">
        <v>0</v>
      </c>
      <c r="DC84" t="s">
        <v>120</v>
      </c>
    </row>
    <row r="85" spans="1:107" x14ac:dyDescent="0.2">
      <c r="A85" t="s">
        <v>106</v>
      </c>
      <c r="B85" t="b">
        <v>1</v>
      </c>
      <c r="E85">
        <v>84</v>
      </c>
      <c r="F85" t="s">
        <v>466</v>
      </c>
      <c r="G85" t="s">
        <v>145</v>
      </c>
      <c r="H85" t="s">
        <v>467</v>
      </c>
      <c r="I85" t="s">
        <v>468</v>
      </c>
      <c r="J85" t="s">
        <v>465</v>
      </c>
      <c r="L85" t="s">
        <v>111</v>
      </c>
      <c r="M85" t="s">
        <v>148</v>
      </c>
      <c r="N85" t="s">
        <v>159</v>
      </c>
      <c r="O85" t="s">
        <v>114</v>
      </c>
      <c r="P85" t="s">
        <v>134</v>
      </c>
      <c r="R85" t="s">
        <v>155</v>
      </c>
      <c r="S85" t="s">
        <v>142</v>
      </c>
      <c r="T85">
        <v>0</v>
      </c>
      <c r="AD85" t="s">
        <v>150</v>
      </c>
      <c r="AG85" t="s">
        <v>120</v>
      </c>
      <c r="AH85" t="s">
        <v>151</v>
      </c>
      <c r="AN85" t="s">
        <v>119</v>
      </c>
      <c r="AW85" t="s">
        <v>120</v>
      </c>
      <c r="AY85" t="s">
        <v>120</v>
      </c>
      <c r="BB85">
        <v>110</v>
      </c>
      <c r="BH85" t="s">
        <v>122</v>
      </c>
      <c r="BI85">
        <v>0</v>
      </c>
      <c r="BN85" t="s">
        <v>120</v>
      </c>
      <c r="DC85" t="s">
        <v>120</v>
      </c>
    </row>
    <row r="86" spans="1:107" x14ac:dyDescent="0.2">
      <c r="A86" t="s">
        <v>106</v>
      </c>
      <c r="B86" t="b">
        <v>1</v>
      </c>
      <c r="E86">
        <v>85</v>
      </c>
      <c r="F86" t="s">
        <v>469</v>
      </c>
      <c r="G86" t="s">
        <v>145</v>
      </c>
      <c r="H86" t="s">
        <v>470</v>
      </c>
      <c r="I86" t="s">
        <v>468</v>
      </c>
      <c r="J86" t="s">
        <v>465</v>
      </c>
      <c r="BI86">
        <v>0</v>
      </c>
      <c r="DC86" t="s">
        <v>120</v>
      </c>
    </row>
    <row r="87" spans="1:107" x14ac:dyDescent="0.2">
      <c r="A87" t="s">
        <v>106</v>
      </c>
      <c r="B87" t="b">
        <v>1</v>
      </c>
      <c r="E87">
        <v>86</v>
      </c>
      <c r="F87" t="s">
        <v>471</v>
      </c>
      <c r="G87" t="s">
        <v>472</v>
      </c>
      <c r="H87" t="s">
        <v>473</v>
      </c>
      <c r="I87" t="s">
        <v>474</v>
      </c>
      <c r="J87" t="s">
        <v>474</v>
      </c>
      <c r="L87" t="s">
        <v>111</v>
      </c>
      <c r="M87" t="s">
        <v>211</v>
      </c>
      <c r="N87" t="s">
        <v>113</v>
      </c>
      <c r="O87" t="s">
        <v>127</v>
      </c>
      <c r="R87" t="s">
        <v>155</v>
      </c>
      <c r="S87" t="s">
        <v>142</v>
      </c>
      <c r="T87">
        <v>0</v>
      </c>
      <c r="BI87">
        <v>0</v>
      </c>
      <c r="DC87" t="s">
        <v>120</v>
      </c>
    </row>
    <row r="88" spans="1:107" x14ac:dyDescent="0.2">
      <c r="A88" t="s">
        <v>106</v>
      </c>
      <c r="B88" t="b">
        <v>1</v>
      </c>
      <c r="E88">
        <v>87</v>
      </c>
      <c r="F88" t="s">
        <v>475</v>
      </c>
      <c r="G88" t="s">
        <v>108</v>
      </c>
      <c r="H88" t="s">
        <v>476</v>
      </c>
      <c r="I88" t="s">
        <v>477</v>
      </c>
      <c r="J88" t="s">
        <v>477</v>
      </c>
      <c r="L88" t="s">
        <v>111</v>
      </c>
      <c r="M88" t="s">
        <v>409</v>
      </c>
      <c r="N88" t="s">
        <v>113</v>
      </c>
      <c r="O88" t="s">
        <v>114</v>
      </c>
      <c r="P88" t="s">
        <v>141</v>
      </c>
      <c r="R88" t="s">
        <v>155</v>
      </c>
      <c r="S88" t="s">
        <v>142</v>
      </c>
      <c r="T88">
        <v>2</v>
      </c>
      <c r="AA88" t="s">
        <v>478</v>
      </c>
      <c r="AD88" t="s">
        <v>318</v>
      </c>
      <c r="AH88" t="s">
        <v>250</v>
      </c>
      <c r="AN88" t="s">
        <v>119</v>
      </c>
      <c r="AY88" t="s">
        <v>120</v>
      </c>
      <c r="BB88">
        <v>110</v>
      </c>
      <c r="BH88" t="s">
        <v>122</v>
      </c>
      <c r="BI88">
        <v>0</v>
      </c>
      <c r="BK88" t="s">
        <v>143</v>
      </c>
      <c r="BQ88" t="s">
        <v>320</v>
      </c>
      <c r="DC88" t="s">
        <v>120</v>
      </c>
    </row>
    <row r="89" spans="1:107" x14ac:dyDescent="0.2">
      <c r="A89" t="s">
        <v>106</v>
      </c>
      <c r="B89" t="b">
        <v>1</v>
      </c>
      <c r="E89">
        <v>88</v>
      </c>
      <c r="F89" t="s">
        <v>479</v>
      </c>
      <c r="G89" t="s">
        <v>108</v>
      </c>
      <c r="H89" t="s">
        <v>480</v>
      </c>
      <c r="I89" t="s">
        <v>481</v>
      </c>
      <c r="J89" t="s">
        <v>481</v>
      </c>
      <c r="L89" t="s">
        <v>111</v>
      </c>
      <c r="M89" t="s">
        <v>112</v>
      </c>
      <c r="N89" t="s">
        <v>113</v>
      </c>
      <c r="O89" t="s">
        <v>114</v>
      </c>
      <c r="R89" t="s">
        <v>155</v>
      </c>
      <c r="S89" t="s">
        <v>142</v>
      </c>
      <c r="T89">
        <v>0</v>
      </c>
      <c r="BI89">
        <v>0</v>
      </c>
      <c r="DC89" t="s">
        <v>120</v>
      </c>
    </row>
    <row r="90" spans="1:107" x14ac:dyDescent="0.2">
      <c r="A90" t="s">
        <v>106</v>
      </c>
      <c r="B90" t="b">
        <v>1</v>
      </c>
      <c r="E90">
        <v>89</v>
      </c>
      <c r="F90" t="s">
        <v>482</v>
      </c>
      <c r="G90" t="s">
        <v>108</v>
      </c>
      <c r="H90" t="s">
        <v>483</v>
      </c>
      <c r="I90" t="s">
        <v>485</v>
      </c>
      <c r="J90" t="s">
        <v>485</v>
      </c>
      <c r="L90" t="s">
        <v>111</v>
      </c>
      <c r="M90" t="s">
        <v>409</v>
      </c>
      <c r="N90" t="s">
        <v>159</v>
      </c>
      <c r="O90" t="s">
        <v>114</v>
      </c>
      <c r="P90" t="s">
        <v>141</v>
      </c>
      <c r="R90" t="s">
        <v>155</v>
      </c>
      <c r="S90" t="s">
        <v>142</v>
      </c>
      <c r="T90">
        <v>0</v>
      </c>
      <c r="BI90">
        <v>0</v>
      </c>
      <c r="DC90" t="s">
        <v>120</v>
      </c>
    </row>
    <row r="91" spans="1:107" x14ac:dyDescent="0.2">
      <c r="A91" t="s">
        <v>106</v>
      </c>
      <c r="B91" t="b">
        <v>1</v>
      </c>
      <c r="E91">
        <v>90</v>
      </c>
      <c r="F91" t="s">
        <v>486</v>
      </c>
      <c r="G91" t="s">
        <v>108</v>
      </c>
      <c r="H91" t="s">
        <v>487</v>
      </c>
      <c r="I91" t="s">
        <v>488</v>
      </c>
      <c r="J91" t="s">
        <v>488</v>
      </c>
      <c r="L91" t="s">
        <v>111</v>
      </c>
      <c r="M91" t="s">
        <v>112</v>
      </c>
      <c r="N91" t="s">
        <v>113</v>
      </c>
      <c r="O91" t="s">
        <v>114</v>
      </c>
      <c r="P91" t="s">
        <v>141</v>
      </c>
      <c r="R91" t="s">
        <v>155</v>
      </c>
      <c r="S91" t="s">
        <v>142</v>
      </c>
      <c r="T91">
        <v>0</v>
      </c>
      <c r="BI91">
        <v>0</v>
      </c>
      <c r="DC91" t="s">
        <v>120</v>
      </c>
    </row>
    <row r="92" spans="1:107" x14ac:dyDescent="0.2">
      <c r="A92" t="s">
        <v>106</v>
      </c>
      <c r="B92" t="b">
        <v>1</v>
      </c>
      <c r="E92">
        <v>91</v>
      </c>
      <c r="F92" t="s">
        <v>489</v>
      </c>
      <c r="G92" t="s">
        <v>108</v>
      </c>
      <c r="H92" t="s">
        <v>490</v>
      </c>
      <c r="I92" t="s">
        <v>491</v>
      </c>
      <c r="J92" t="s">
        <v>491</v>
      </c>
      <c r="L92" t="s">
        <v>111</v>
      </c>
      <c r="M92" t="s">
        <v>126</v>
      </c>
      <c r="N92" t="s">
        <v>113</v>
      </c>
      <c r="O92" t="s">
        <v>114</v>
      </c>
      <c r="P92" t="s">
        <v>134</v>
      </c>
      <c r="R92" t="s">
        <v>155</v>
      </c>
      <c r="S92" t="s">
        <v>142</v>
      </c>
      <c r="T92">
        <v>0</v>
      </c>
      <c r="BI92">
        <v>0</v>
      </c>
      <c r="DC92" t="s">
        <v>120</v>
      </c>
    </row>
    <row r="93" spans="1:107" x14ac:dyDescent="0.2">
      <c r="A93" t="s">
        <v>106</v>
      </c>
      <c r="B93" t="b">
        <v>1</v>
      </c>
      <c r="E93">
        <v>92</v>
      </c>
      <c r="F93" t="s">
        <v>492</v>
      </c>
      <c r="G93" t="s">
        <v>108</v>
      </c>
      <c r="H93" t="s">
        <v>490</v>
      </c>
      <c r="I93" t="s">
        <v>493</v>
      </c>
      <c r="J93" t="s">
        <v>493</v>
      </c>
      <c r="L93" t="s">
        <v>111</v>
      </c>
      <c r="M93" t="s">
        <v>112</v>
      </c>
      <c r="N93" t="s">
        <v>113</v>
      </c>
      <c r="O93" t="s">
        <v>114</v>
      </c>
      <c r="R93" t="s">
        <v>155</v>
      </c>
      <c r="S93" t="s">
        <v>142</v>
      </c>
      <c r="T93">
        <v>2</v>
      </c>
      <c r="BI93">
        <v>0</v>
      </c>
      <c r="DC93" t="s">
        <v>120</v>
      </c>
    </row>
    <row r="94" spans="1:107" x14ac:dyDescent="0.2">
      <c r="A94" t="s">
        <v>106</v>
      </c>
      <c r="B94" t="b">
        <v>1</v>
      </c>
      <c r="E94">
        <v>93</v>
      </c>
      <c r="F94" t="s">
        <v>494</v>
      </c>
      <c r="G94" t="s">
        <v>108</v>
      </c>
      <c r="H94" t="s">
        <v>490</v>
      </c>
      <c r="I94" t="s">
        <v>495</v>
      </c>
      <c r="J94" t="s">
        <v>495</v>
      </c>
      <c r="L94" t="s">
        <v>111</v>
      </c>
      <c r="M94" t="s">
        <v>211</v>
      </c>
      <c r="N94" t="s">
        <v>113</v>
      </c>
      <c r="O94" t="s">
        <v>127</v>
      </c>
      <c r="R94" t="s">
        <v>155</v>
      </c>
      <c r="S94" t="s">
        <v>142</v>
      </c>
      <c r="T94">
        <v>1</v>
      </c>
      <c r="BI94">
        <v>0</v>
      </c>
      <c r="DC94" t="s">
        <v>120</v>
      </c>
    </row>
    <row r="95" spans="1:107" x14ac:dyDescent="0.2">
      <c r="A95" t="s">
        <v>106</v>
      </c>
      <c r="B95" t="b">
        <v>1</v>
      </c>
      <c r="E95">
        <v>94</v>
      </c>
      <c r="F95" t="s">
        <v>496</v>
      </c>
      <c r="G95" t="s">
        <v>108</v>
      </c>
      <c r="H95" t="s">
        <v>497</v>
      </c>
      <c r="I95" t="s">
        <v>498</v>
      </c>
      <c r="J95" t="s">
        <v>498</v>
      </c>
      <c r="L95" t="s">
        <v>111</v>
      </c>
      <c r="M95" t="s">
        <v>148</v>
      </c>
      <c r="N95" t="s">
        <v>113</v>
      </c>
      <c r="O95" t="s">
        <v>127</v>
      </c>
      <c r="R95" t="s">
        <v>155</v>
      </c>
      <c r="S95" t="s">
        <v>142</v>
      </c>
      <c r="T95">
        <v>0</v>
      </c>
      <c r="BI95">
        <v>0</v>
      </c>
      <c r="DC95" t="s">
        <v>120</v>
      </c>
    </row>
    <row r="96" spans="1:107" x14ac:dyDescent="0.2">
      <c r="A96" t="s">
        <v>106</v>
      </c>
      <c r="B96" t="b">
        <v>1</v>
      </c>
      <c r="E96">
        <v>95</v>
      </c>
      <c r="F96" t="s">
        <v>499</v>
      </c>
      <c r="G96" t="s">
        <v>108</v>
      </c>
      <c r="H96" t="s">
        <v>500</v>
      </c>
      <c r="I96" t="s">
        <v>501</v>
      </c>
      <c r="J96" t="s">
        <v>501</v>
      </c>
      <c r="L96" t="s">
        <v>111</v>
      </c>
      <c r="M96" t="s">
        <v>112</v>
      </c>
      <c r="N96" t="s">
        <v>113</v>
      </c>
      <c r="O96" t="s">
        <v>114</v>
      </c>
      <c r="P96" t="s">
        <v>141</v>
      </c>
      <c r="R96" t="s">
        <v>155</v>
      </c>
      <c r="S96" t="s">
        <v>142</v>
      </c>
      <c r="T96">
        <v>1</v>
      </c>
      <c r="BI96">
        <v>0</v>
      </c>
      <c r="DC96" t="s">
        <v>120</v>
      </c>
    </row>
    <row r="97" spans="1:107" x14ac:dyDescent="0.2">
      <c r="A97" t="s">
        <v>106</v>
      </c>
      <c r="B97" t="b">
        <v>1</v>
      </c>
      <c r="E97">
        <v>96</v>
      </c>
      <c r="F97" t="s">
        <v>502</v>
      </c>
      <c r="G97" t="s">
        <v>108</v>
      </c>
      <c r="H97" t="s">
        <v>503</v>
      </c>
      <c r="I97" t="s">
        <v>504</v>
      </c>
      <c r="J97" t="s">
        <v>504</v>
      </c>
      <c r="L97" t="s">
        <v>111</v>
      </c>
      <c r="M97" t="s">
        <v>211</v>
      </c>
      <c r="N97" t="s">
        <v>113</v>
      </c>
      <c r="O97" t="s">
        <v>127</v>
      </c>
      <c r="P97" t="s">
        <v>141</v>
      </c>
      <c r="R97" t="s">
        <v>135</v>
      </c>
      <c r="S97" t="s">
        <v>142</v>
      </c>
      <c r="T97">
        <v>0</v>
      </c>
      <c r="BI97">
        <v>0</v>
      </c>
      <c r="DC97" t="s">
        <v>120</v>
      </c>
    </row>
    <row r="98" spans="1:107" x14ac:dyDescent="0.2">
      <c r="A98" t="s">
        <v>106</v>
      </c>
      <c r="B98" t="b">
        <v>1</v>
      </c>
      <c r="E98">
        <v>97</v>
      </c>
      <c r="F98" t="s">
        <v>505</v>
      </c>
      <c r="G98" t="s">
        <v>108</v>
      </c>
      <c r="H98" t="s">
        <v>506</v>
      </c>
      <c r="I98" t="s">
        <v>507</v>
      </c>
      <c r="J98" t="s">
        <v>507</v>
      </c>
      <c r="L98" t="s">
        <v>111</v>
      </c>
      <c r="M98" t="s">
        <v>112</v>
      </c>
      <c r="N98" t="s">
        <v>113</v>
      </c>
      <c r="O98" t="s">
        <v>127</v>
      </c>
      <c r="P98" t="s">
        <v>141</v>
      </c>
      <c r="R98" t="s">
        <v>155</v>
      </c>
      <c r="S98" t="s">
        <v>142</v>
      </c>
      <c r="T98">
        <v>0</v>
      </c>
      <c r="BI98">
        <v>0</v>
      </c>
      <c r="DC98" t="s">
        <v>120</v>
      </c>
    </row>
    <row r="99" spans="1:107" x14ac:dyDescent="0.2">
      <c r="A99" t="s">
        <v>106</v>
      </c>
      <c r="B99" t="b">
        <v>1</v>
      </c>
      <c r="E99">
        <v>98</v>
      </c>
      <c r="F99" t="s">
        <v>508</v>
      </c>
      <c r="G99" t="s">
        <v>145</v>
      </c>
      <c r="H99" t="s">
        <v>509</v>
      </c>
      <c r="I99" t="s">
        <v>511</v>
      </c>
      <c r="J99" t="s">
        <v>511</v>
      </c>
      <c r="L99" t="s">
        <v>111</v>
      </c>
      <c r="M99" t="s">
        <v>168</v>
      </c>
      <c r="N99" t="s">
        <v>113</v>
      </c>
      <c r="O99" t="s">
        <v>127</v>
      </c>
      <c r="R99" t="s">
        <v>155</v>
      </c>
      <c r="S99" t="s">
        <v>142</v>
      </c>
      <c r="T99">
        <v>0</v>
      </c>
      <c r="BI99">
        <v>0</v>
      </c>
      <c r="DC99" t="s">
        <v>120</v>
      </c>
    </row>
    <row r="100" spans="1:107" x14ac:dyDescent="0.2">
      <c r="A100" t="s">
        <v>106</v>
      </c>
      <c r="B100" t="b">
        <v>1</v>
      </c>
      <c r="E100">
        <v>99</v>
      </c>
      <c r="F100" t="s">
        <v>512</v>
      </c>
      <c r="G100" t="s">
        <v>145</v>
      </c>
      <c r="H100" t="s">
        <v>513</v>
      </c>
      <c r="I100" t="s">
        <v>515</v>
      </c>
      <c r="J100" t="s">
        <v>515</v>
      </c>
      <c r="L100" t="s">
        <v>111</v>
      </c>
      <c r="M100" t="s">
        <v>148</v>
      </c>
      <c r="N100" t="s">
        <v>113</v>
      </c>
      <c r="O100" t="s">
        <v>127</v>
      </c>
      <c r="P100" t="s">
        <v>516</v>
      </c>
      <c r="R100" t="s">
        <v>155</v>
      </c>
      <c r="S100" t="s">
        <v>142</v>
      </c>
      <c r="T100">
        <v>1</v>
      </c>
      <c r="BI100">
        <v>0</v>
      </c>
      <c r="DC100" t="s">
        <v>120</v>
      </c>
    </row>
    <row r="101" spans="1:107" x14ac:dyDescent="0.2">
      <c r="A101" t="s">
        <v>106</v>
      </c>
      <c r="B101" t="b">
        <v>1</v>
      </c>
      <c r="E101">
        <v>100</v>
      </c>
      <c r="F101" t="s">
        <v>517</v>
      </c>
      <c r="G101" t="s">
        <v>108</v>
      </c>
      <c r="H101" t="s">
        <v>518</v>
      </c>
      <c r="I101" t="s">
        <v>519</v>
      </c>
      <c r="J101" t="s">
        <v>519</v>
      </c>
      <c r="L101" t="s">
        <v>111</v>
      </c>
      <c r="M101" t="s">
        <v>520</v>
      </c>
      <c r="N101" t="s">
        <v>113</v>
      </c>
      <c r="O101" t="s">
        <v>114</v>
      </c>
      <c r="R101" t="s">
        <v>155</v>
      </c>
      <c r="S101" t="s">
        <v>142</v>
      </c>
      <c r="T101">
        <v>0</v>
      </c>
      <c r="BI101">
        <v>0</v>
      </c>
      <c r="DC101" t="s">
        <v>120</v>
      </c>
    </row>
    <row r="102" spans="1:107" x14ac:dyDescent="0.2">
      <c r="A102" t="s">
        <v>106</v>
      </c>
      <c r="B102" t="b">
        <v>1</v>
      </c>
      <c r="E102">
        <v>101</v>
      </c>
      <c r="F102" t="s">
        <v>521</v>
      </c>
      <c r="G102" t="s">
        <v>108</v>
      </c>
      <c r="H102" t="s">
        <v>522</v>
      </c>
      <c r="I102" t="s">
        <v>523</v>
      </c>
      <c r="J102" t="s">
        <v>523</v>
      </c>
      <c r="L102" t="s">
        <v>111</v>
      </c>
      <c r="M102" t="s">
        <v>148</v>
      </c>
      <c r="N102" t="s">
        <v>113</v>
      </c>
      <c r="O102" t="s">
        <v>127</v>
      </c>
      <c r="P102" t="s">
        <v>134</v>
      </c>
      <c r="R102" t="s">
        <v>155</v>
      </c>
      <c r="S102" t="s">
        <v>142</v>
      </c>
      <c r="T102">
        <v>0</v>
      </c>
      <c r="BI102">
        <v>0</v>
      </c>
      <c r="DC102" t="s">
        <v>120</v>
      </c>
    </row>
    <row r="103" spans="1:107" x14ac:dyDescent="0.2">
      <c r="A103" t="s">
        <v>106</v>
      </c>
      <c r="B103" t="b">
        <v>1</v>
      </c>
      <c r="E103">
        <v>102</v>
      </c>
      <c r="F103" t="s">
        <v>524</v>
      </c>
      <c r="G103" t="s">
        <v>108</v>
      </c>
      <c r="H103" t="s">
        <v>525</v>
      </c>
      <c r="I103" t="s">
        <v>526</v>
      </c>
      <c r="J103" t="s">
        <v>526</v>
      </c>
      <c r="L103" t="s">
        <v>111</v>
      </c>
      <c r="M103" t="s">
        <v>148</v>
      </c>
      <c r="N103" t="s">
        <v>113</v>
      </c>
      <c r="O103" t="s">
        <v>127</v>
      </c>
      <c r="P103" t="s">
        <v>141</v>
      </c>
      <c r="R103" t="s">
        <v>155</v>
      </c>
      <c r="S103" t="s">
        <v>142</v>
      </c>
      <c r="T103">
        <v>0</v>
      </c>
      <c r="BI103">
        <v>0</v>
      </c>
      <c r="DC103" t="s">
        <v>120</v>
      </c>
    </row>
    <row r="104" spans="1:107" x14ac:dyDescent="0.2">
      <c r="A104" t="s">
        <v>106</v>
      </c>
      <c r="B104" t="b">
        <v>1</v>
      </c>
      <c r="E104">
        <v>103</v>
      </c>
      <c r="F104" t="s">
        <v>527</v>
      </c>
      <c r="G104" t="s">
        <v>108</v>
      </c>
      <c r="H104" t="s">
        <v>528</v>
      </c>
      <c r="I104" t="s">
        <v>529</v>
      </c>
      <c r="J104" t="s">
        <v>529</v>
      </c>
      <c r="L104" t="s">
        <v>111</v>
      </c>
      <c r="M104" t="s">
        <v>409</v>
      </c>
      <c r="N104" t="s">
        <v>113</v>
      </c>
      <c r="O104" t="s">
        <v>127</v>
      </c>
      <c r="P104" t="s">
        <v>141</v>
      </c>
      <c r="R104" t="s">
        <v>155</v>
      </c>
      <c r="S104" t="s">
        <v>142</v>
      </c>
      <c r="T104">
        <v>0</v>
      </c>
      <c r="BI104">
        <v>0</v>
      </c>
      <c r="DC104" t="s">
        <v>120</v>
      </c>
    </row>
    <row r="105" spans="1:107" x14ac:dyDescent="0.2">
      <c r="A105" t="s">
        <v>106</v>
      </c>
      <c r="B105" t="b">
        <v>1</v>
      </c>
      <c r="E105">
        <v>104</v>
      </c>
      <c r="F105" t="s">
        <v>530</v>
      </c>
      <c r="G105" t="s">
        <v>108</v>
      </c>
      <c r="H105" t="s">
        <v>531</v>
      </c>
      <c r="I105" t="s">
        <v>532</v>
      </c>
      <c r="J105" t="s">
        <v>532</v>
      </c>
      <c r="L105" t="s">
        <v>111</v>
      </c>
      <c r="M105" t="s">
        <v>409</v>
      </c>
      <c r="N105" t="s">
        <v>113</v>
      </c>
      <c r="O105" t="s">
        <v>127</v>
      </c>
      <c r="P105" t="s">
        <v>141</v>
      </c>
      <c r="R105" t="s">
        <v>61</v>
      </c>
      <c r="S105" t="s">
        <v>142</v>
      </c>
      <c r="T105">
        <v>1</v>
      </c>
      <c r="AD105" t="s">
        <v>318</v>
      </c>
      <c r="AE105" t="s">
        <v>319</v>
      </c>
      <c r="AH105" t="s">
        <v>250</v>
      </c>
      <c r="AN105" t="s">
        <v>119</v>
      </c>
      <c r="BB105">
        <v>60</v>
      </c>
      <c r="BC105" t="s">
        <v>533</v>
      </c>
      <c r="BH105" t="s">
        <v>162</v>
      </c>
      <c r="BI105">
        <v>7</v>
      </c>
      <c r="BK105" t="s">
        <v>176</v>
      </c>
      <c r="BQ105" t="s">
        <v>534</v>
      </c>
      <c r="BU105" t="s">
        <v>120</v>
      </c>
      <c r="BW105" t="s">
        <v>120</v>
      </c>
      <c r="CH105">
        <v>4</v>
      </c>
      <c r="CI105" t="s">
        <v>535</v>
      </c>
      <c r="CN105" t="s">
        <v>120</v>
      </c>
      <c r="CQ105" t="s">
        <v>120</v>
      </c>
      <c r="DA105">
        <v>3</v>
      </c>
      <c r="DB105" t="s">
        <v>536</v>
      </c>
      <c r="DC105" t="s">
        <v>120</v>
      </c>
    </row>
    <row r="106" spans="1:107" x14ac:dyDescent="0.2">
      <c r="A106" t="s">
        <v>106</v>
      </c>
      <c r="B106" t="b">
        <v>1</v>
      </c>
      <c r="E106">
        <v>105</v>
      </c>
      <c r="F106" t="s">
        <v>537</v>
      </c>
      <c r="G106" t="s">
        <v>108</v>
      </c>
      <c r="H106" t="s">
        <v>538</v>
      </c>
      <c r="I106" t="s">
        <v>539</v>
      </c>
      <c r="J106" t="s">
        <v>539</v>
      </c>
      <c r="L106" t="s">
        <v>111</v>
      </c>
      <c r="M106" t="s">
        <v>148</v>
      </c>
      <c r="N106" t="s">
        <v>113</v>
      </c>
      <c r="O106" t="s">
        <v>127</v>
      </c>
      <c r="P106" t="s">
        <v>540</v>
      </c>
      <c r="T106">
        <v>0</v>
      </c>
      <c r="BI106">
        <v>0</v>
      </c>
      <c r="DC106" t="s">
        <v>120</v>
      </c>
    </row>
    <row r="107" spans="1:107" x14ac:dyDescent="0.2">
      <c r="A107" t="s">
        <v>106</v>
      </c>
      <c r="B107" t="b">
        <v>1</v>
      </c>
      <c r="E107">
        <v>106</v>
      </c>
      <c r="F107" t="s">
        <v>541</v>
      </c>
      <c r="G107" t="s">
        <v>108</v>
      </c>
      <c r="H107" t="s">
        <v>542</v>
      </c>
      <c r="I107" t="s">
        <v>543</v>
      </c>
      <c r="J107" t="s">
        <v>543</v>
      </c>
      <c r="L107" t="s">
        <v>111</v>
      </c>
      <c r="M107" t="s">
        <v>520</v>
      </c>
      <c r="N107" t="s">
        <v>113</v>
      </c>
      <c r="O107" t="s">
        <v>127</v>
      </c>
      <c r="T107">
        <v>0</v>
      </c>
      <c r="BI107">
        <v>0</v>
      </c>
      <c r="DC107" t="s">
        <v>120</v>
      </c>
    </row>
    <row r="108" spans="1:107" x14ac:dyDescent="0.2">
      <c r="A108" t="s">
        <v>106</v>
      </c>
      <c r="B108" t="b">
        <v>1</v>
      </c>
      <c r="E108">
        <v>107</v>
      </c>
      <c r="F108" t="s">
        <v>544</v>
      </c>
      <c r="G108" t="s">
        <v>108</v>
      </c>
      <c r="H108" t="s">
        <v>545</v>
      </c>
      <c r="I108" t="s">
        <v>546</v>
      </c>
      <c r="J108" t="s">
        <v>546</v>
      </c>
      <c r="L108" t="s">
        <v>111</v>
      </c>
      <c r="M108" t="s">
        <v>126</v>
      </c>
      <c r="N108" t="s">
        <v>113</v>
      </c>
      <c r="O108" t="s">
        <v>114</v>
      </c>
      <c r="P108" t="s">
        <v>313</v>
      </c>
      <c r="R108" t="s">
        <v>61</v>
      </c>
      <c r="S108" t="s">
        <v>142</v>
      </c>
      <c r="T108">
        <v>1</v>
      </c>
      <c r="V108" t="s">
        <v>547</v>
      </c>
      <c r="AD108" t="s">
        <v>128</v>
      </c>
      <c r="AH108" t="s">
        <v>129</v>
      </c>
      <c r="AN108" t="s">
        <v>119</v>
      </c>
      <c r="BB108">
        <v>45</v>
      </c>
      <c r="BH108" t="s">
        <v>122</v>
      </c>
      <c r="BI108">
        <v>0</v>
      </c>
      <c r="BK108" t="s">
        <v>176</v>
      </c>
      <c r="BQ108" t="s">
        <v>548</v>
      </c>
      <c r="DC108" t="s">
        <v>120</v>
      </c>
    </row>
    <row r="109" spans="1:107" x14ac:dyDescent="0.2">
      <c r="A109" t="s">
        <v>106</v>
      </c>
      <c r="B109" t="b">
        <v>1</v>
      </c>
      <c r="E109">
        <v>108</v>
      </c>
      <c r="F109" t="s">
        <v>549</v>
      </c>
      <c r="G109" t="s">
        <v>145</v>
      </c>
      <c r="H109" t="s">
        <v>550</v>
      </c>
      <c r="I109" t="s">
        <v>551</v>
      </c>
      <c r="J109" t="s">
        <v>551</v>
      </c>
      <c r="L109" t="s">
        <v>111</v>
      </c>
      <c r="M109" t="s">
        <v>148</v>
      </c>
      <c r="N109" t="s">
        <v>159</v>
      </c>
      <c r="O109" t="s">
        <v>127</v>
      </c>
      <c r="P109" t="s">
        <v>134</v>
      </c>
      <c r="T109">
        <v>0</v>
      </c>
      <c r="AD109" t="s">
        <v>150</v>
      </c>
      <c r="AH109" t="s">
        <v>151</v>
      </c>
      <c r="AN109" t="s">
        <v>119</v>
      </c>
      <c r="BB109">
        <v>80</v>
      </c>
      <c r="BH109" t="s">
        <v>122</v>
      </c>
      <c r="BI109">
        <v>0</v>
      </c>
      <c r="BN109" t="s">
        <v>120</v>
      </c>
      <c r="DC109" t="s">
        <v>120</v>
      </c>
    </row>
    <row r="110" spans="1:107" x14ac:dyDescent="0.2">
      <c r="A110" t="s">
        <v>106</v>
      </c>
      <c r="B110" t="b">
        <v>1</v>
      </c>
      <c r="E110">
        <v>109</v>
      </c>
      <c r="F110" t="s">
        <v>552</v>
      </c>
      <c r="G110" t="s">
        <v>145</v>
      </c>
      <c r="H110" t="s">
        <v>553</v>
      </c>
      <c r="I110" t="s">
        <v>551</v>
      </c>
      <c r="J110" t="s">
        <v>554</v>
      </c>
      <c r="BI110">
        <v>0</v>
      </c>
      <c r="DC110" t="s">
        <v>120</v>
      </c>
    </row>
    <row r="111" spans="1:107" x14ac:dyDescent="0.2">
      <c r="A111" t="s">
        <v>106</v>
      </c>
      <c r="B111" t="b">
        <v>1</v>
      </c>
      <c r="E111">
        <v>110</v>
      </c>
      <c r="F111" t="s">
        <v>555</v>
      </c>
      <c r="G111" t="s">
        <v>108</v>
      </c>
      <c r="H111" t="s">
        <v>556</v>
      </c>
      <c r="I111" t="s">
        <v>557</v>
      </c>
      <c r="J111" t="s">
        <v>557</v>
      </c>
      <c r="L111" t="s">
        <v>111</v>
      </c>
      <c r="M111" t="s">
        <v>148</v>
      </c>
      <c r="N111" t="s">
        <v>159</v>
      </c>
      <c r="O111" t="s">
        <v>114</v>
      </c>
      <c r="P111" t="s">
        <v>115</v>
      </c>
      <c r="T111">
        <v>1</v>
      </c>
      <c r="BI111">
        <v>0</v>
      </c>
      <c r="DC111" t="s">
        <v>120</v>
      </c>
    </row>
    <row r="112" spans="1:107" x14ac:dyDescent="0.2">
      <c r="A112" t="s">
        <v>106</v>
      </c>
      <c r="B112" t="b">
        <v>1</v>
      </c>
      <c r="E112">
        <v>111</v>
      </c>
      <c r="F112" t="s">
        <v>558</v>
      </c>
      <c r="G112" t="s">
        <v>108</v>
      </c>
      <c r="H112" t="s">
        <v>559</v>
      </c>
      <c r="I112" t="s">
        <v>560</v>
      </c>
      <c r="J112" t="s">
        <v>560</v>
      </c>
      <c r="L112" t="s">
        <v>111</v>
      </c>
      <c r="M112" t="s">
        <v>409</v>
      </c>
      <c r="N112" t="s">
        <v>113</v>
      </c>
      <c r="O112" t="s">
        <v>114</v>
      </c>
      <c r="P112" t="s">
        <v>561</v>
      </c>
      <c r="T112">
        <v>1</v>
      </c>
      <c r="AD112" t="s">
        <v>318</v>
      </c>
      <c r="AH112" t="s">
        <v>250</v>
      </c>
      <c r="AI112" t="s">
        <v>120</v>
      </c>
      <c r="AN112" t="s">
        <v>119</v>
      </c>
      <c r="AU112" t="s">
        <v>120</v>
      </c>
      <c r="AV112" t="s">
        <v>562</v>
      </c>
      <c r="AW112" t="s">
        <v>120</v>
      </c>
      <c r="AZ112">
        <v>2</v>
      </c>
      <c r="BA112" t="s">
        <v>120</v>
      </c>
      <c r="BB112">
        <v>60</v>
      </c>
      <c r="BH112" t="s">
        <v>122</v>
      </c>
      <c r="BI112">
        <v>0</v>
      </c>
      <c r="DC112" t="s">
        <v>120</v>
      </c>
    </row>
    <row r="113" spans="1:107" x14ac:dyDescent="0.2">
      <c r="A113" t="s">
        <v>106</v>
      </c>
      <c r="B113" t="b">
        <v>1</v>
      </c>
      <c r="E113">
        <v>112</v>
      </c>
      <c r="F113" t="s">
        <v>563</v>
      </c>
      <c r="G113" t="s">
        <v>108</v>
      </c>
      <c r="H113" t="s">
        <v>564</v>
      </c>
      <c r="I113" t="s">
        <v>566</v>
      </c>
      <c r="J113" t="s">
        <v>566</v>
      </c>
      <c r="L113" t="s">
        <v>111</v>
      </c>
      <c r="M113" t="s">
        <v>126</v>
      </c>
      <c r="N113" t="s">
        <v>113</v>
      </c>
      <c r="O113" t="s">
        <v>127</v>
      </c>
      <c r="R113" t="s">
        <v>135</v>
      </c>
      <c r="S113" t="s">
        <v>190</v>
      </c>
      <c r="T113">
        <v>2</v>
      </c>
      <c r="AD113" t="s">
        <v>230</v>
      </c>
      <c r="AN113" t="s">
        <v>119</v>
      </c>
      <c r="AW113" t="s">
        <v>120</v>
      </c>
      <c r="AY113" t="s">
        <v>120</v>
      </c>
      <c r="BB113" t="s">
        <v>267</v>
      </c>
      <c r="BG113" t="s">
        <v>120</v>
      </c>
      <c r="BH113" t="s">
        <v>162</v>
      </c>
      <c r="BI113">
        <v>5</v>
      </c>
      <c r="BO113" t="s">
        <v>137</v>
      </c>
      <c r="BP113" t="s">
        <v>120</v>
      </c>
      <c r="BQ113" t="s">
        <v>567</v>
      </c>
      <c r="BT113" t="s">
        <v>568</v>
      </c>
      <c r="BU113" t="s">
        <v>120</v>
      </c>
      <c r="CR113" t="s">
        <v>120</v>
      </c>
      <c r="CT113" t="s">
        <v>120</v>
      </c>
      <c r="DA113">
        <v>5</v>
      </c>
      <c r="DB113" t="s">
        <v>569</v>
      </c>
      <c r="DC113" t="s">
        <v>120</v>
      </c>
    </row>
    <row r="114" spans="1:107" x14ac:dyDescent="0.2">
      <c r="A114" t="s">
        <v>106</v>
      </c>
      <c r="B114" t="b">
        <v>1</v>
      </c>
      <c r="E114">
        <v>113</v>
      </c>
      <c r="F114" t="s">
        <v>570</v>
      </c>
      <c r="G114" t="s">
        <v>571</v>
      </c>
      <c r="H114" t="s">
        <v>572</v>
      </c>
      <c r="I114" t="s">
        <v>573</v>
      </c>
      <c r="J114" t="s">
        <v>573</v>
      </c>
      <c r="N114" t="s">
        <v>113</v>
      </c>
      <c r="AA114" t="s">
        <v>574</v>
      </c>
      <c r="AD114" t="s">
        <v>117</v>
      </c>
      <c r="AH114" t="s">
        <v>118</v>
      </c>
      <c r="AN114" t="s">
        <v>318</v>
      </c>
      <c r="AY114" t="s">
        <v>120</v>
      </c>
      <c r="BB114">
        <v>110</v>
      </c>
      <c r="BH114" t="s">
        <v>122</v>
      </c>
      <c r="BI114">
        <v>0</v>
      </c>
      <c r="BK114" t="s">
        <v>176</v>
      </c>
      <c r="BQ114" t="s">
        <v>575</v>
      </c>
      <c r="DC114" t="s">
        <v>120</v>
      </c>
    </row>
    <row r="115" spans="1:107" x14ac:dyDescent="0.2">
      <c r="A115" t="s">
        <v>106</v>
      </c>
      <c r="B115" t="b">
        <v>1</v>
      </c>
      <c r="F115" t="s">
        <v>576</v>
      </c>
      <c r="G115" t="s">
        <v>571</v>
      </c>
      <c r="H115" t="s">
        <v>577</v>
      </c>
      <c r="I115" t="s">
        <v>578</v>
      </c>
      <c r="J115" t="s">
        <v>578</v>
      </c>
    </row>
    <row r="116" spans="1:107" x14ac:dyDescent="0.2">
      <c r="A116" t="s">
        <v>106</v>
      </c>
      <c r="B116" t="b">
        <v>1</v>
      </c>
      <c r="F116" t="s">
        <v>579</v>
      </c>
      <c r="G116" t="s">
        <v>571</v>
      </c>
      <c r="H116" t="s">
        <v>580</v>
      </c>
      <c r="I116" t="s">
        <v>578</v>
      </c>
      <c r="J116" t="s">
        <v>578</v>
      </c>
    </row>
    <row r="117" spans="1:107" x14ac:dyDescent="0.2">
      <c r="A117" t="s">
        <v>106</v>
      </c>
      <c r="B117" t="b">
        <v>1</v>
      </c>
      <c r="E117">
        <v>114</v>
      </c>
      <c r="F117" t="s">
        <v>581</v>
      </c>
      <c r="G117" t="s">
        <v>582</v>
      </c>
      <c r="H117" t="s">
        <v>583</v>
      </c>
      <c r="I117" t="s">
        <v>584</v>
      </c>
      <c r="J117" t="s">
        <v>584</v>
      </c>
      <c r="N117" t="s">
        <v>113</v>
      </c>
      <c r="AD117" t="s">
        <v>318</v>
      </c>
      <c r="AH117" t="s">
        <v>250</v>
      </c>
      <c r="AN117" t="s">
        <v>119</v>
      </c>
      <c r="AU117" t="s">
        <v>120</v>
      </c>
      <c r="BB117">
        <v>110</v>
      </c>
      <c r="BH117" t="s">
        <v>122</v>
      </c>
      <c r="BI117">
        <v>0</v>
      </c>
      <c r="BK117" t="s">
        <v>143</v>
      </c>
      <c r="DC117" t="s">
        <v>120</v>
      </c>
    </row>
    <row r="118" spans="1:107" x14ac:dyDescent="0.2">
      <c r="A118" t="s">
        <v>106</v>
      </c>
      <c r="B118" t="b">
        <v>1</v>
      </c>
      <c r="E118">
        <v>115</v>
      </c>
      <c r="F118" t="s">
        <v>585</v>
      </c>
      <c r="G118" t="s">
        <v>586</v>
      </c>
      <c r="H118" t="s">
        <v>587</v>
      </c>
      <c r="I118" t="s">
        <v>589</v>
      </c>
      <c r="J118" t="s">
        <v>589</v>
      </c>
      <c r="L118" t="s">
        <v>111</v>
      </c>
      <c r="M118" t="s">
        <v>211</v>
      </c>
      <c r="N118" t="s">
        <v>113</v>
      </c>
      <c r="O118" t="s">
        <v>114</v>
      </c>
      <c r="P118" t="s">
        <v>141</v>
      </c>
      <c r="R118" t="s">
        <v>135</v>
      </c>
      <c r="S118" t="s">
        <v>190</v>
      </c>
      <c r="T118">
        <v>1</v>
      </c>
      <c r="BI118">
        <v>0</v>
      </c>
      <c r="DC118" t="s">
        <v>120</v>
      </c>
    </row>
    <row r="119" spans="1:107" x14ac:dyDescent="0.2">
      <c r="A119" t="s">
        <v>106</v>
      </c>
      <c r="B119" t="b">
        <v>1</v>
      </c>
      <c r="E119">
        <v>117</v>
      </c>
      <c r="F119" t="s">
        <v>590</v>
      </c>
      <c r="G119" t="s">
        <v>472</v>
      </c>
      <c r="H119" t="s">
        <v>591</v>
      </c>
      <c r="I119" t="s">
        <v>593</v>
      </c>
      <c r="J119" t="s">
        <v>593</v>
      </c>
      <c r="L119" t="s">
        <v>111</v>
      </c>
      <c r="M119" t="s">
        <v>168</v>
      </c>
      <c r="N119" t="s">
        <v>113</v>
      </c>
      <c r="O119" t="s">
        <v>114</v>
      </c>
      <c r="P119" t="s">
        <v>594</v>
      </c>
      <c r="R119" t="s">
        <v>135</v>
      </c>
      <c r="S119" t="s">
        <v>190</v>
      </c>
      <c r="T119">
        <v>0</v>
      </c>
      <c r="BI119">
        <v>0</v>
      </c>
      <c r="DC119" t="s">
        <v>120</v>
      </c>
    </row>
    <row r="120" spans="1:107" x14ac:dyDescent="0.2">
      <c r="A120" t="s">
        <v>106</v>
      </c>
      <c r="B120" t="b">
        <v>1</v>
      </c>
      <c r="E120">
        <v>118</v>
      </c>
      <c r="F120" t="s">
        <v>595</v>
      </c>
      <c r="G120" t="s">
        <v>145</v>
      </c>
      <c r="H120" t="s">
        <v>596</v>
      </c>
      <c r="I120" t="s">
        <v>598</v>
      </c>
      <c r="J120" t="s">
        <v>598</v>
      </c>
      <c r="L120" t="s">
        <v>111</v>
      </c>
      <c r="M120" t="s">
        <v>409</v>
      </c>
      <c r="N120" t="s">
        <v>113</v>
      </c>
      <c r="O120" t="s">
        <v>114</v>
      </c>
      <c r="P120" t="s">
        <v>599</v>
      </c>
      <c r="T120">
        <v>1</v>
      </c>
      <c r="BI120">
        <v>0</v>
      </c>
      <c r="DC120" t="s">
        <v>120</v>
      </c>
    </row>
    <row r="121" spans="1:107" x14ac:dyDescent="0.2">
      <c r="A121" t="s">
        <v>106</v>
      </c>
      <c r="B121" t="b">
        <v>1</v>
      </c>
      <c r="E121">
        <v>119</v>
      </c>
      <c r="F121" t="s">
        <v>600</v>
      </c>
      <c r="G121" t="s">
        <v>145</v>
      </c>
      <c r="H121" t="s">
        <v>601</v>
      </c>
      <c r="I121" t="s">
        <v>598</v>
      </c>
      <c r="J121" t="s">
        <v>598</v>
      </c>
      <c r="BI121">
        <v>0</v>
      </c>
      <c r="DC121" t="s">
        <v>120</v>
      </c>
    </row>
    <row r="122" spans="1:107" x14ac:dyDescent="0.2">
      <c r="A122" t="s">
        <v>106</v>
      </c>
      <c r="B122" t="b">
        <v>1</v>
      </c>
      <c r="E122">
        <v>120</v>
      </c>
      <c r="F122" t="s">
        <v>603</v>
      </c>
      <c r="G122" t="s">
        <v>145</v>
      </c>
      <c r="H122" t="s">
        <v>604</v>
      </c>
      <c r="I122" t="s">
        <v>598</v>
      </c>
      <c r="J122" t="s">
        <v>598</v>
      </c>
      <c r="BI122">
        <v>0</v>
      </c>
      <c r="DC122" t="s">
        <v>120</v>
      </c>
    </row>
    <row r="123" spans="1:107" x14ac:dyDescent="0.2">
      <c r="A123" t="s">
        <v>106</v>
      </c>
      <c r="B123" t="b">
        <v>1</v>
      </c>
      <c r="E123">
        <v>121</v>
      </c>
      <c r="F123" t="s">
        <v>606</v>
      </c>
      <c r="G123" t="s">
        <v>108</v>
      </c>
      <c r="H123" t="s">
        <v>607</v>
      </c>
      <c r="I123" t="s">
        <v>609</v>
      </c>
      <c r="J123" t="s">
        <v>609</v>
      </c>
      <c r="M123" t="s">
        <v>610</v>
      </c>
      <c r="N123" t="s">
        <v>113</v>
      </c>
      <c r="O123" t="s">
        <v>114</v>
      </c>
      <c r="P123" t="s">
        <v>141</v>
      </c>
      <c r="R123" t="s">
        <v>61</v>
      </c>
      <c r="S123" t="s">
        <v>142</v>
      </c>
      <c r="T123">
        <v>0</v>
      </c>
      <c r="V123" t="s">
        <v>611</v>
      </c>
      <c r="BI123">
        <v>0</v>
      </c>
      <c r="DC123" t="s">
        <v>120</v>
      </c>
    </row>
    <row r="124" spans="1:107" x14ac:dyDescent="0.2">
      <c r="A124" t="s">
        <v>106</v>
      </c>
      <c r="B124" t="b">
        <v>1</v>
      </c>
      <c r="E124">
        <v>122</v>
      </c>
      <c r="F124" t="s">
        <v>612</v>
      </c>
      <c r="G124" t="s">
        <v>145</v>
      </c>
      <c r="H124" t="s">
        <v>613</v>
      </c>
      <c r="I124" t="s">
        <v>615</v>
      </c>
      <c r="J124" t="s">
        <v>616</v>
      </c>
      <c r="L124" t="s">
        <v>111</v>
      </c>
      <c r="M124" t="s">
        <v>148</v>
      </c>
      <c r="N124" t="s">
        <v>159</v>
      </c>
      <c r="O124" t="s">
        <v>114</v>
      </c>
      <c r="R124" t="s">
        <v>61</v>
      </c>
      <c r="S124" t="s">
        <v>617</v>
      </c>
      <c r="T124">
        <v>2</v>
      </c>
      <c r="AA124" t="s">
        <v>618</v>
      </c>
      <c r="AD124" t="s">
        <v>150</v>
      </c>
      <c r="AH124" t="s">
        <v>151</v>
      </c>
      <c r="AN124" t="s">
        <v>119</v>
      </c>
      <c r="AW124" t="s">
        <v>120</v>
      </c>
      <c r="AY124" t="s">
        <v>120</v>
      </c>
      <c r="BB124">
        <v>110</v>
      </c>
      <c r="BH124" t="s">
        <v>162</v>
      </c>
      <c r="BI124">
        <v>4</v>
      </c>
      <c r="BK124" t="s">
        <v>176</v>
      </c>
      <c r="BU124" t="s">
        <v>120</v>
      </c>
      <c r="CV124" t="s">
        <v>120</v>
      </c>
      <c r="DA124">
        <v>4</v>
      </c>
      <c r="DB124" t="s">
        <v>619</v>
      </c>
      <c r="DC124" t="s">
        <v>120</v>
      </c>
    </row>
    <row r="125" spans="1:107" x14ac:dyDescent="0.2">
      <c r="A125" t="s">
        <v>106</v>
      </c>
      <c r="B125" t="b">
        <v>1</v>
      </c>
      <c r="E125">
        <v>123</v>
      </c>
      <c r="F125" t="s">
        <v>620</v>
      </c>
      <c r="G125" t="s">
        <v>145</v>
      </c>
      <c r="H125" t="s">
        <v>621</v>
      </c>
      <c r="I125" t="s">
        <v>615</v>
      </c>
      <c r="J125" t="s">
        <v>623</v>
      </c>
      <c r="L125" t="s">
        <v>111</v>
      </c>
      <c r="M125" t="s">
        <v>148</v>
      </c>
      <c r="N125" t="s">
        <v>159</v>
      </c>
      <c r="O125" t="s">
        <v>114</v>
      </c>
      <c r="R125" t="s">
        <v>61</v>
      </c>
      <c r="S125" t="s">
        <v>617</v>
      </c>
      <c r="T125">
        <v>1</v>
      </c>
      <c r="AA125" t="s">
        <v>618</v>
      </c>
      <c r="AD125" t="s">
        <v>150</v>
      </c>
      <c r="AH125" t="s">
        <v>151</v>
      </c>
      <c r="AN125" t="s">
        <v>119</v>
      </c>
      <c r="AW125" t="s">
        <v>120</v>
      </c>
      <c r="AY125" t="s">
        <v>120</v>
      </c>
      <c r="BB125">
        <v>110</v>
      </c>
      <c r="BH125" t="s">
        <v>162</v>
      </c>
      <c r="BI125">
        <v>4</v>
      </c>
      <c r="BK125" t="s">
        <v>176</v>
      </c>
      <c r="BU125" t="s">
        <v>120</v>
      </c>
      <c r="CV125" t="s">
        <v>120</v>
      </c>
      <c r="DA125">
        <v>4</v>
      </c>
      <c r="DB125" t="s">
        <v>619</v>
      </c>
      <c r="DC125" t="s">
        <v>120</v>
      </c>
    </row>
    <row r="126" spans="1:107" x14ac:dyDescent="0.2">
      <c r="A126" t="s">
        <v>106</v>
      </c>
      <c r="B126" t="b">
        <v>1</v>
      </c>
      <c r="E126">
        <v>124</v>
      </c>
      <c r="F126" t="s">
        <v>624</v>
      </c>
      <c r="G126" t="s">
        <v>108</v>
      </c>
      <c r="H126" t="s">
        <v>625</v>
      </c>
      <c r="I126" t="s">
        <v>627</v>
      </c>
      <c r="J126" t="s">
        <v>627</v>
      </c>
      <c r="BI126">
        <v>0</v>
      </c>
      <c r="DC126" t="s">
        <v>120</v>
      </c>
    </row>
    <row r="127" spans="1:107" x14ac:dyDescent="0.2">
      <c r="A127" t="s">
        <v>106</v>
      </c>
      <c r="B127" t="b">
        <v>1</v>
      </c>
      <c r="E127">
        <v>125</v>
      </c>
      <c r="F127" t="s">
        <v>628</v>
      </c>
      <c r="G127" t="s">
        <v>108</v>
      </c>
      <c r="H127" t="s">
        <v>629</v>
      </c>
      <c r="I127" t="s">
        <v>631</v>
      </c>
      <c r="J127" t="s">
        <v>631</v>
      </c>
      <c r="BI127">
        <v>0</v>
      </c>
      <c r="DC127" t="s">
        <v>120</v>
      </c>
    </row>
    <row r="128" spans="1:107" x14ac:dyDescent="0.2">
      <c r="A128" t="s">
        <v>106</v>
      </c>
      <c r="B128" t="b">
        <v>1</v>
      </c>
      <c r="E128">
        <v>126</v>
      </c>
      <c r="F128" t="s">
        <v>632</v>
      </c>
      <c r="G128" t="s">
        <v>145</v>
      </c>
      <c r="H128" t="s">
        <v>633</v>
      </c>
      <c r="I128" t="s">
        <v>635</v>
      </c>
      <c r="J128" t="s">
        <v>635</v>
      </c>
      <c r="BI128">
        <v>0</v>
      </c>
      <c r="DC128" t="s">
        <v>120</v>
      </c>
    </row>
    <row r="129" spans="1:107" x14ac:dyDescent="0.2">
      <c r="A129" t="s">
        <v>106</v>
      </c>
      <c r="B129" t="b">
        <v>1</v>
      </c>
      <c r="E129">
        <v>127</v>
      </c>
      <c r="F129" t="s">
        <v>636</v>
      </c>
      <c r="G129" t="s">
        <v>145</v>
      </c>
      <c r="H129" t="s">
        <v>637</v>
      </c>
      <c r="I129" t="s">
        <v>635</v>
      </c>
      <c r="J129" t="s">
        <v>635</v>
      </c>
      <c r="BI129">
        <v>0</v>
      </c>
      <c r="DC129" t="s">
        <v>120</v>
      </c>
    </row>
    <row r="130" spans="1:107" x14ac:dyDescent="0.2">
      <c r="A130" t="s">
        <v>106</v>
      </c>
      <c r="B130" t="b">
        <v>1</v>
      </c>
      <c r="E130">
        <v>192</v>
      </c>
      <c r="F130" t="s">
        <v>639</v>
      </c>
      <c r="G130" t="s">
        <v>145</v>
      </c>
      <c r="H130" t="s">
        <v>637</v>
      </c>
      <c r="I130" t="s">
        <v>640</v>
      </c>
      <c r="J130" t="s">
        <v>640</v>
      </c>
      <c r="BI130">
        <v>0</v>
      </c>
      <c r="DC130" t="s">
        <v>120</v>
      </c>
    </row>
    <row r="131" spans="1:107" x14ac:dyDescent="0.2">
      <c r="A131" t="s">
        <v>106</v>
      </c>
      <c r="B131" t="b">
        <v>1</v>
      </c>
      <c r="E131">
        <v>128</v>
      </c>
      <c r="F131" t="s">
        <v>641</v>
      </c>
      <c r="G131" t="s">
        <v>108</v>
      </c>
      <c r="H131" t="s">
        <v>642</v>
      </c>
      <c r="I131" t="s">
        <v>644</v>
      </c>
      <c r="J131" t="s">
        <v>644</v>
      </c>
      <c r="BI131">
        <v>0</v>
      </c>
      <c r="DC131" t="s">
        <v>120</v>
      </c>
    </row>
    <row r="132" spans="1:107" x14ac:dyDescent="0.2">
      <c r="A132" t="s">
        <v>106</v>
      </c>
      <c r="B132" t="b">
        <v>1</v>
      </c>
      <c r="E132">
        <v>129</v>
      </c>
      <c r="F132" t="s">
        <v>645</v>
      </c>
      <c r="G132" t="s">
        <v>108</v>
      </c>
      <c r="H132" t="s">
        <v>646</v>
      </c>
      <c r="I132" t="s">
        <v>648</v>
      </c>
      <c r="J132" t="s">
        <v>648</v>
      </c>
      <c r="N132" t="s">
        <v>113</v>
      </c>
      <c r="AA132" t="s">
        <v>649</v>
      </c>
      <c r="AD132" t="s">
        <v>119</v>
      </c>
      <c r="AH132" t="s">
        <v>118</v>
      </c>
      <c r="AN132" t="s">
        <v>119</v>
      </c>
      <c r="AU132" t="s">
        <v>120</v>
      </c>
      <c r="AV132" t="s">
        <v>650</v>
      </c>
      <c r="AW132" t="s">
        <v>120</v>
      </c>
      <c r="AY132" t="s">
        <v>120</v>
      </c>
      <c r="BB132">
        <v>110</v>
      </c>
      <c r="BH132" t="s">
        <v>162</v>
      </c>
      <c r="BI132">
        <v>1</v>
      </c>
      <c r="BU132" t="s">
        <v>120</v>
      </c>
      <c r="BW132" t="s">
        <v>120</v>
      </c>
      <c r="BY132" t="s">
        <v>250</v>
      </c>
      <c r="CA132" t="s">
        <v>120</v>
      </c>
      <c r="CH132">
        <v>1</v>
      </c>
      <c r="CI132" t="s">
        <v>651</v>
      </c>
      <c r="DC132" t="s">
        <v>120</v>
      </c>
    </row>
    <row r="133" spans="1:107" x14ac:dyDescent="0.2">
      <c r="A133" t="s">
        <v>106</v>
      </c>
      <c r="B133" t="b">
        <v>1</v>
      </c>
      <c r="E133">
        <v>130</v>
      </c>
      <c r="F133" t="s">
        <v>652</v>
      </c>
      <c r="G133" t="s">
        <v>108</v>
      </c>
      <c r="H133" t="s">
        <v>653</v>
      </c>
      <c r="I133" t="s">
        <v>655</v>
      </c>
      <c r="J133" t="s">
        <v>655</v>
      </c>
      <c r="N133" t="s">
        <v>113</v>
      </c>
      <c r="AA133" t="s">
        <v>656</v>
      </c>
      <c r="AD133" t="s">
        <v>119</v>
      </c>
      <c r="AH133" t="s">
        <v>118</v>
      </c>
      <c r="AN133" t="s">
        <v>119</v>
      </c>
      <c r="AU133" t="s">
        <v>120</v>
      </c>
      <c r="AV133" t="s">
        <v>657</v>
      </c>
      <c r="AW133" t="s">
        <v>120</v>
      </c>
      <c r="AY133" t="s">
        <v>120</v>
      </c>
      <c r="BB133">
        <v>110</v>
      </c>
      <c r="BH133" t="s">
        <v>162</v>
      </c>
      <c r="BI133">
        <v>0.5</v>
      </c>
      <c r="BU133" t="s">
        <v>120</v>
      </c>
      <c r="BW133" t="s">
        <v>120</v>
      </c>
      <c r="CH133">
        <v>0.5</v>
      </c>
      <c r="DC133" t="s">
        <v>120</v>
      </c>
    </row>
    <row r="134" spans="1:107" x14ac:dyDescent="0.2">
      <c r="A134" t="s">
        <v>106</v>
      </c>
      <c r="B134" t="b">
        <v>1</v>
      </c>
      <c r="E134">
        <v>131</v>
      </c>
      <c r="F134" t="s">
        <v>658</v>
      </c>
      <c r="G134" t="s">
        <v>108</v>
      </c>
      <c r="H134" t="s">
        <v>483</v>
      </c>
      <c r="I134" t="s">
        <v>659</v>
      </c>
      <c r="J134" t="s">
        <v>659</v>
      </c>
      <c r="N134" t="s">
        <v>113</v>
      </c>
      <c r="AA134" t="s">
        <v>660</v>
      </c>
      <c r="AD134" t="s">
        <v>119</v>
      </c>
      <c r="AH134" t="s">
        <v>118</v>
      </c>
      <c r="AN134" t="s">
        <v>119</v>
      </c>
      <c r="AW134" t="s">
        <v>120</v>
      </c>
      <c r="AY134" t="s">
        <v>120</v>
      </c>
      <c r="BB134">
        <v>110</v>
      </c>
      <c r="BH134" t="s">
        <v>162</v>
      </c>
      <c r="BI134">
        <v>6</v>
      </c>
      <c r="BO134" t="s">
        <v>137</v>
      </c>
      <c r="BP134" t="s">
        <v>120</v>
      </c>
      <c r="BU134" t="s">
        <v>120</v>
      </c>
      <c r="BW134" t="s">
        <v>120</v>
      </c>
      <c r="BY134" t="s">
        <v>268</v>
      </c>
      <c r="CH134">
        <v>5</v>
      </c>
      <c r="CI134" t="s">
        <v>661</v>
      </c>
      <c r="CJ134" t="s">
        <v>120</v>
      </c>
      <c r="CV134" t="s">
        <v>120</v>
      </c>
      <c r="DA134">
        <v>1</v>
      </c>
      <c r="DB134" t="s">
        <v>662</v>
      </c>
      <c r="DC134" t="s">
        <v>120</v>
      </c>
    </row>
    <row r="135" spans="1:107" x14ac:dyDescent="0.2">
      <c r="A135" t="s">
        <v>106</v>
      </c>
      <c r="B135" t="b">
        <v>1</v>
      </c>
      <c r="E135">
        <v>132</v>
      </c>
      <c r="F135" t="s">
        <v>663</v>
      </c>
      <c r="G135" t="s">
        <v>472</v>
      </c>
      <c r="H135" t="s">
        <v>664</v>
      </c>
      <c r="I135" t="s">
        <v>666</v>
      </c>
      <c r="J135" t="s">
        <v>666</v>
      </c>
      <c r="N135" t="s">
        <v>113</v>
      </c>
      <c r="AA135" t="s">
        <v>667</v>
      </c>
      <c r="AD135" t="s">
        <v>161</v>
      </c>
      <c r="AH135" t="s">
        <v>118</v>
      </c>
      <c r="AN135" t="s">
        <v>119</v>
      </c>
      <c r="AW135" t="s">
        <v>120</v>
      </c>
      <c r="AY135" t="s">
        <v>120</v>
      </c>
      <c r="BB135">
        <v>110</v>
      </c>
      <c r="BH135" t="s">
        <v>122</v>
      </c>
      <c r="BI135">
        <v>0</v>
      </c>
      <c r="DC135" t="s">
        <v>120</v>
      </c>
    </row>
    <row r="136" spans="1:107" x14ac:dyDescent="0.2">
      <c r="A136" t="s">
        <v>106</v>
      </c>
      <c r="B136" t="b">
        <v>1</v>
      </c>
      <c r="F136" t="s">
        <v>668</v>
      </c>
      <c r="G136" t="s">
        <v>108</v>
      </c>
      <c r="H136" t="s">
        <v>669</v>
      </c>
      <c r="I136" t="s">
        <v>670</v>
      </c>
      <c r="J136" t="s">
        <v>670</v>
      </c>
    </row>
    <row r="137" spans="1:107" x14ac:dyDescent="0.2">
      <c r="A137" t="s">
        <v>106</v>
      </c>
      <c r="B137" t="b">
        <v>1</v>
      </c>
      <c r="E137">
        <v>134</v>
      </c>
      <c r="F137" t="s">
        <v>671</v>
      </c>
      <c r="G137" t="s">
        <v>108</v>
      </c>
      <c r="H137" t="s">
        <v>672</v>
      </c>
      <c r="I137" t="s">
        <v>674</v>
      </c>
      <c r="J137" t="s">
        <v>674</v>
      </c>
      <c r="N137" t="s">
        <v>113</v>
      </c>
      <c r="AA137" t="s">
        <v>675</v>
      </c>
      <c r="AD137" t="s">
        <v>230</v>
      </c>
      <c r="AH137" t="s">
        <v>151</v>
      </c>
      <c r="AN137" t="s">
        <v>119</v>
      </c>
      <c r="AW137" t="s">
        <v>120</v>
      </c>
      <c r="AY137" t="s">
        <v>120</v>
      </c>
      <c r="BB137">
        <v>110</v>
      </c>
      <c r="BH137" t="s">
        <v>162</v>
      </c>
      <c r="BI137">
        <v>4</v>
      </c>
      <c r="BT137" t="s">
        <v>676</v>
      </c>
      <c r="BU137" t="s">
        <v>120</v>
      </c>
      <c r="BW137" t="s">
        <v>120</v>
      </c>
      <c r="CD137" t="s">
        <v>120</v>
      </c>
      <c r="CH137">
        <v>3</v>
      </c>
      <c r="CI137" t="s">
        <v>677</v>
      </c>
      <c r="CJ137" t="s">
        <v>120</v>
      </c>
      <c r="CO137" t="s">
        <v>120</v>
      </c>
      <c r="CQ137" t="s">
        <v>120</v>
      </c>
      <c r="DA137">
        <v>1</v>
      </c>
      <c r="DC137" t="s">
        <v>120</v>
      </c>
    </row>
    <row r="138" spans="1:107" x14ac:dyDescent="0.2">
      <c r="A138" t="s">
        <v>106</v>
      </c>
      <c r="B138" t="b">
        <v>1</v>
      </c>
      <c r="E138">
        <v>135</v>
      </c>
      <c r="F138" t="s">
        <v>678</v>
      </c>
      <c r="G138" t="s">
        <v>145</v>
      </c>
      <c r="H138" t="s">
        <v>513</v>
      </c>
      <c r="I138" t="s">
        <v>679</v>
      </c>
      <c r="J138" t="s">
        <v>679</v>
      </c>
      <c r="BI138">
        <v>0</v>
      </c>
      <c r="DC138" t="s">
        <v>120</v>
      </c>
    </row>
    <row r="139" spans="1:107" x14ac:dyDescent="0.2">
      <c r="A139" t="s">
        <v>106</v>
      </c>
      <c r="B139" t="b">
        <v>1</v>
      </c>
      <c r="E139">
        <v>136</v>
      </c>
      <c r="F139" t="s">
        <v>680</v>
      </c>
      <c r="G139" t="s">
        <v>145</v>
      </c>
      <c r="H139" t="s">
        <v>509</v>
      </c>
      <c r="I139" t="s">
        <v>679</v>
      </c>
      <c r="J139" t="s">
        <v>679</v>
      </c>
      <c r="BI139">
        <v>0</v>
      </c>
      <c r="DC139" t="s">
        <v>120</v>
      </c>
    </row>
    <row r="140" spans="1:107" x14ac:dyDescent="0.2">
      <c r="A140" t="s">
        <v>106</v>
      </c>
      <c r="B140" t="b">
        <v>1</v>
      </c>
      <c r="E140">
        <v>137</v>
      </c>
      <c r="F140" t="s">
        <v>681</v>
      </c>
      <c r="G140" t="s">
        <v>108</v>
      </c>
      <c r="H140" t="s">
        <v>682</v>
      </c>
      <c r="I140" t="s">
        <v>684</v>
      </c>
      <c r="J140" t="s">
        <v>684</v>
      </c>
      <c r="N140" t="s">
        <v>113</v>
      </c>
      <c r="AA140" t="s">
        <v>416</v>
      </c>
      <c r="AD140" t="s">
        <v>230</v>
      </c>
      <c r="AN140" t="s">
        <v>119</v>
      </c>
      <c r="AW140" t="s">
        <v>120</v>
      </c>
      <c r="AY140" t="s">
        <v>120</v>
      </c>
      <c r="BB140">
        <v>180</v>
      </c>
      <c r="BH140" t="s">
        <v>162</v>
      </c>
      <c r="BI140">
        <v>0.5</v>
      </c>
      <c r="BU140" t="s">
        <v>120</v>
      </c>
      <c r="BW140" t="s">
        <v>120</v>
      </c>
      <c r="CH140">
        <v>0.5</v>
      </c>
      <c r="DC140" t="s">
        <v>120</v>
      </c>
    </row>
    <row r="141" spans="1:107" x14ac:dyDescent="0.2">
      <c r="A141" t="s">
        <v>106</v>
      </c>
      <c r="B141" t="b">
        <v>1</v>
      </c>
      <c r="E141">
        <v>138</v>
      </c>
      <c r="F141" t="s">
        <v>685</v>
      </c>
      <c r="G141" t="s">
        <v>571</v>
      </c>
      <c r="H141" t="s">
        <v>686</v>
      </c>
      <c r="I141" t="s">
        <v>688</v>
      </c>
      <c r="J141" t="s">
        <v>688</v>
      </c>
      <c r="BI141">
        <v>0</v>
      </c>
      <c r="DC141" t="s">
        <v>120</v>
      </c>
    </row>
    <row r="142" spans="1:107" x14ac:dyDescent="0.2">
      <c r="A142" t="s">
        <v>106</v>
      </c>
      <c r="B142" t="b">
        <v>1</v>
      </c>
      <c r="E142">
        <v>139</v>
      </c>
      <c r="F142" t="s">
        <v>689</v>
      </c>
      <c r="G142" t="s">
        <v>108</v>
      </c>
      <c r="H142" t="s">
        <v>690</v>
      </c>
      <c r="I142" t="s">
        <v>692</v>
      </c>
      <c r="J142" t="s">
        <v>692</v>
      </c>
      <c r="BI142">
        <v>0</v>
      </c>
      <c r="DC142" t="s">
        <v>120</v>
      </c>
    </row>
    <row r="143" spans="1:107" x14ac:dyDescent="0.2">
      <c r="A143" t="s">
        <v>106</v>
      </c>
      <c r="B143" t="b">
        <v>1</v>
      </c>
      <c r="E143">
        <v>140</v>
      </c>
      <c r="F143" t="s">
        <v>693</v>
      </c>
      <c r="G143" t="s">
        <v>108</v>
      </c>
      <c r="H143" t="s">
        <v>564</v>
      </c>
      <c r="I143" t="s">
        <v>694</v>
      </c>
      <c r="J143" t="s">
        <v>694</v>
      </c>
      <c r="N143" t="s">
        <v>113</v>
      </c>
      <c r="AD143" t="s">
        <v>318</v>
      </c>
      <c r="AE143" t="s">
        <v>319</v>
      </c>
      <c r="AH143" t="s">
        <v>250</v>
      </c>
      <c r="AN143" t="s">
        <v>119</v>
      </c>
      <c r="AW143" t="s">
        <v>120</v>
      </c>
      <c r="AY143" t="s">
        <v>120</v>
      </c>
      <c r="BB143">
        <v>110</v>
      </c>
      <c r="BH143" t="s">
        <v>122</v>
      </c>
      <c r="BI143">
        <v>0</v>
      </c>
      <c r="BK143" t="s">
        <v>176</v>
      </c>
      <c r="DC143" t="s">
        <v>120</v>
      </c>
    </row>
    <row r="144" spans="1:107" x14ac:dyDescent="0.2">
      <c r="A144" t="s">
        <v>106</v>
      </c>
      <c r="B144" t="b">
        <v>1</v>
      </c>
      <c r="E144">
        <v>141</v>
      </c>
      <c r="F144" t="s">
        <v>695</v>
      </c>
      <c r="G144" t="s">
        <v>145</v>
      </c>
      <c r="H144" t="s">
        <v>696</v>
      </c>
      <c r="I144" t="s">
        <v>698</v>
      </c>
      <c r="J144" t="s">
        <v>698</v>
      </c>
      <c r="N144" t="s">
        <v>113</v>
      </c>
      <c r="AD144" t="s">
        <v>318</v>
      </c>
      <c r="AH144" t="s">
        <v>250</v>
      </c>
      <c r="AN144" t="s">
        <v>119</v>
      </c>
      <c r="AW144" t="s">
        <v>120</v>
      </c>
      <c r="AY144" t="s">
        <v>120</v>
      </c>
      <c r="BB144">
        <v>110</v>
      </c>
      <c r="BH144" t="s">
        <v>122</v>
      </c>
      <c r="BI144">
        <v>0</v>
      </c>
      <c r="BQ144" t="s">
        <v>320</v>
      </c>
      <c r="DC144" t="s">
        <v>120</v>
      </c>
    </row>
    <row r="145" spans="1:107" x14ac:dyDescent="0.2">
      <c r="A145" t="s">
        <v>106</v>
      </c>
      <c r="B145" t="b">
        <v>1</v>
      </c>
      <c r="E145">
        <v>142</v>
      </c>
      <c r="F145" t="s">
        <v>699</v>
      </c>
      <c r="G145" t="s">
        <v>145</v>
      </c>
      <c r="H145" t="s">
        <v>700</v>
      </c>
      <c r="I145" t="s">
        <v>698</v>
      </c>
      <c r="J145" t="s">
        <v>698</v>
      </c>
      <c r="BI145">
        <v>0</v>
      </c>
      <c r="DC145" t="s">
        <v>120</v>
      </c>
    </row>
    <row r="146" spans="1:107" x14ac:dyDescent="0.2">
      <c r="A146" t="s">
        <v>106</v>
      </c>
      <c r="B146" t="b">
        <v>1</v>
      </c>
      <c r="E146">
        <v>143</v>
      </c>
      <c r="F146" t="s">
        <v>702</v>
      </c>
      <c r="G146" t="s">
        <v>145</v>
      </c>
      <c r="H146" t="s">
        <v>703</v>
      </c>
      <c r="I146" t="s">
        <v>698</v>
      </c>
      <c r="J146" t="s">
        <v>698</v>
      </c>
      <c r="BI146">
        <v>0</v>
      </c>
      <c r="DC146" t="s">
        <v>120</v>
      </c>
    </row>
    <row r="147" spans="1:107" x14ac:dyDescent="0.2">
      <c r="A147" t="s">
        <v>106</v>
      </c>
      <c r="B147" t="b">
        <v>1</v>
      </c>
      <c r="E147">
        <v>144</v>
      </c>
      <c r="F147" t="s">
        <v>705</v>
      </c>
      <c r="G147" t="s">
        <v>145</v>
      </c>
      <c r="H147" t="s">
        <v>706</v>
      </c>
      <c r="I147" t="s">
        <v>698</v>
      </c>
      <c r="J147" t="s">
        <v>698</v>
      </c>
      <c r="BI147">
        <v>0</v>
      </c>
      <c r="DC147" t="s">
        <v>120</v>
      </c>
    </row>
    <row r="148" spans="1:107" x14ac:dyDescent="0.2">
      <c r="A148" t="s">
        <v>106</v>
      </c>
      <c r="B148" t="b">
        <v>1</v>
      </c>
      <c r="E148">
        <v>145</v>
      </c>
      <c r="F148" t="s">
        <v>708</v>
      </c>
      <c r="G148" t="s">
        <v>108</v>
      </c>
      <c r="H148" t="s">
        <v>709</v>
      </c>
      <c r="I148" t="s">
        <v>711</v>
      </c>
      <c r="J148" t="s">
        <v>711</v>
      </c>
      <c r="N148" t="s">
        <v>113</v>
      </c>
      <c r="AD148" t="s">
        <v>712</v>
      </c>
      <c r="AH148" t="s">
        <v>250</v>
      </c>
      <c r="AN148" t="s">
        <v>119</v>
      </c>
      <c r="AW148" t="s">
        <v>120</v>
      </c>
      <c r="AY148" t="s">
        <v>120</v>
      </c>
      <c r="BB148">
        <v>110</v>
      </c>
      <c r="BH148" t="s">
        <v>122</v>
      </c>
      <c r="BI148">
        <v>0</v>
      </c>
      <c r="BK148" t="s">
        <v>176</v>
      </c>
      <c r="DC148" t="s">
        <v>120</v>
      </c>
    </row>
    <row r="149" spans="1:107" x14ac:dyDescent="0.2">
      <c r="A149" t="s">
        <v>106</v>
      </c>
      <c r="B149" t="b">
        <v>1</v>
      </c>
      <c r="F149" t="s">
        <v>713</v>
      </c>
      <c r="G149" t="s">
        <v>351</v>
      </c>
      <c r="H149" t="s">
        <v>352</v>
      </c>
      <c r="J149" t="s">
        <v>714</v>
      </c>
    </row>
    <row r="150" spans="1:107" x14ac:dyDescent="0.2">
      <c r="A150" t="s">
        <v>106</v>
      </c>
      <c r="B150" t="b">
        <v>1</v>
      </c>
      <c r="E150">
        <v>146</v>
      </c>
      <c r="F150" t="s">
        <v>715</v>
      </c>
      <c r="G150" t="s">
        <v>145</v>
      </c>
      <c r="H150" t="s">
        <v>358</v>
      </c>
      <c r="I150" t="s">
        <v>716</v>
      </c>
      <c r="J150" t="s">
        <v>717</v>
      </c>
      <c r="K150" t="s">
        <v>718</v>
      </c>
      <c r="N150" t="s">
        <v>149</v>
      </c>
      <c r="AA150" t="s">
        <v>719</v>
      </c>
      <c r="AD150" t="s">
        <v>128</v>
      </c>
      <c r="AG150" t="s">
        <v>120</v>
      </c>
      <c r="AH150" t="s">
        <v>118</v>
      </c>
      <c r="AN150" t="s">
        <v>119</v>
      </c>
      <c r="AW150" t="s">
        <v>120</v>
      </c>
      <c r="BB150">
        <v>110</v>
      </c>
      <c r="BC150" t="s">
        <v>720</v>
      </c>
      <c r="BH150" t="s">
        <v>122</v>
      </c>
      <c r="BI150">
        <v>0</v>
      </c>
      <c r="BK150" t="s">
        <v>176</v>
      </c>
      <c r="BQ150" t="s">
        <v>721</v>
      </c>
      <c r="DC150" t="s">
        <v>120</v>
      </c>
    </row>
    <row r="151" spans="1:107" x14ac:dyDescent="0.2">
      <c r="A151" t="s">
        <v>106</v>
      </c>
      <c r="B151" t="b">
        <v>1</v>
      </c>
      <c r="F151" t="s">
        <v>722</v>
      </c>
      <c r="G151" t="s">
        <v>145</v>
      </c>
      <c r="H151" t="s">
        <v>723</v>
      </c>
      <c r="I151" t="s">
        <v>724</v>
      </c>
      <c r="J151" t="s">
        <v>724</v>
      </c>
      <c r="K151" t="s">
        <v>725</v>
      </c>
      <c r="BI151">
        <v>0</v>
      </c>
      <c r="DC151" t="s">
        <v>120</v>
      </c>
    </row>
    <row r="152" spans="1:107" x14ac:dyDescent="0.2">
      <c r="A152" t="s">
        <v>106</v>
      </c>
      <c r="B152" t="b">
        <v>1</v>
      </c>
      <c r="F152" t="s">
        <v>726</v>
      </c>
      <c r="G152" t="s">
        <v>145</v>
      </c>
      <c r="H152" t="s">
        <v>364</v>
      </c>
      <c r="I152" t="s">
        <v>727</v>
      </c>
      <c r="J152" t="s">
        <v>727</v>
      </c>
    </row>
    <row r="153" spans="1:107" x14ac:dyDescent="0.2">
      <c r="A153" t="s">
        <v>106</v>
      </c>
      <c r="B153" t="b">
        <v>1</v>
      </c>
      <c r="F153" t="s">
        <v>728</v>
      </c>
      <c r="G153" t="s">
        <v>145</v>
      </c>
      <c r="H153" t="s">
        <v>729</v>
      </c>
      <c r="I153" t="s">
        <v>730</v>
      </c>
      <c r="J153" t="s">
        <v>730</v>
      </c>
    </row>
    <row r="154" spans="1:107" x14ac:dyDescent="0.2">
      <c r="A154" t="s">
        <v>106</v>
      </c>
      <c r="B154" t="b">
        <v>1</v>
      </c>
      <c r="F154" t="s">
        <v>731</v>
      </c>
      <c r="G154" t="s">
        <v>145</v>
      </c>
      <c r="H154" t="s">
        <v>368</v>
      </c>
      <c r="I154" t="s">
        <v>732</v>
      </c>
      <c r="J154" t="s">
        <v>733</v>
      </c>
    </row>
    <row r="155" spans="1:107" x14ac:dyDescent="0.2">
      <c r="A155" t="s">
        <v>106</v>
      </c>
      <c r="B155" t="b">
        <v>1</v>
      </c>
      <c r="E155">
        <v>150</v>
      </c>
      <c r="F155" t="s">
        <v>734</v>
      </c>
      <c r="G155" t="s">
        <v>108</v>
      </c>
      <c r="H155" t="s">
        <v>735</v>
      </c>
      <c r="I155" t="s">
        <v>737</v>
      </c>
      <c r="J155" t="s">
        <v>737</v>
      </c>
      <c r="N155" t="s">
        <v>169</v>
      </c>
      <c r="AD155" t="s">
        <v>150</v>
      </c>
      <c r="AH155" t="s">
        <v>129</v>
      </c>
      <c r="AN155" t="s">
        <v>119</v>
      </c>
      <c r="AW155" t="s">
        <v>120</v>
      </c>
      <c r="AY155" t="s">
        <v>120</v>
      </c>
      <c r="BB155">
        <v>110</v>
      </c>
      <c r="BH155" t="s">
        <v>122</v>
      </c>
      <c r="BI155">
        <v>0</v>
      </c>
      <c r="BQ155" t="s">
        <v>320</v>
      </c>
      <c r="DC155" t="s">
        <v>120</v>
      </c>
    </row>
    <row r="156" spans="1:107" x14ac:dyDescent="0.2">
      <c r="A156" t="s">
        <v>106</v>
      </c>
      <c r="B156" t="b">
        <v>1</v>
      </c>
      <c r="E156">
        <v>151</v>
      </c>
      <c r="F156" t="s">
        <v>738</v>
      </c>
      <c r="G156" t="s">
        <v>108</v>
      </c>
      <c r="H156" t="s">
        <v>739</v>
      </c>
      <c r="I156" t="s">
        <v>741</v>
      </c>
      <c r="J156" t="s">
        <v>741</v>
      </c>
      <c r="K156" t="s">
        <v>742</v>
      </c>
      <c r="BI156">
        <v>0</v>
      </c>
      <c r="DC156" t="s">
        <v>120</v>
      </c>
    </row>
    <row r="157" spans="1:107" x14ac:dyDescent="0.2">
      <c r="A157" t="s">
        <v>106</v>
      </c>
      <c r="B157" t="b">
        <v>1</v>
      </c>
      <c r="F157" t="s">
        <v>743</v>
      </c>
      <c r="G157" t="s">
        <v>145</v>
      </c>
      <c r="H157" t="s">
        <v>744</v>
      </c>
      <c r="I157" t="s">
        <v>745</v>
      </c>
      <c r="J157" t="s">
        <v>745</v>
      </c>
    </row>
    <row r="158" spans="1:107" x14ac:dyDescent="0.2">
      <c r="A158" t="s">
        <v>106</v>
      </c>
      <c r="B158" t="b">
        <v>1</v>
      </c>
      <c r="F158" t="s">
        <v>746</v>
      </c>
      <c r="G158" t="s">
        <v>145</v>
      </c>
      <c r="H158" t="s">
        <v>747</v>
      </c>
      <c r="I158" t="s">
        <v>745</v>
      </c>
      <c r="J158" t="s">
        <v>745</v>
      </c>
    </row>
    <row r="159" spans="1:107" x14ac:dyDescent="0.2">
      <c r="A159" t="s">
        <v>106</v>
      </c>
      <c r="B159" t="b">
        <v>1</v>
      </c>
      <c r="E159">
        <v>154</v>
      </c>
      <c r="F159" t="s">
        <v>748</v>
      </c>
      <c r="G159" t="s">
        <v>108</v>
      </c>
      <c r="H159" t="s">
        <v>749</v>
      </c>
      <c r="I159" t="s">
        <v>751</v>
      </c>
      <c r="J159" t="s">
        <v>751</v>
      </c>
      <c r="BI159">
        <v>0</v>
      </c>
      <c r="DC159" t="s">
        <v>120</v>
      </c>
    </row>
    <row r="160" spans="1:107" x14ac:dyDescent="0.2">
      <c r="A160" t="s">
        <v>106</v>
      </c>
      <c r="B160" t="b">
        <v>1</v>
      </c>
      <c r="E160">
        <v>155</v>
      </c>
      <c r="F160" t="s">
        <v>752</v>
      </c>
      <c r="G160" t="s">
        <v>108</v>
      </c>
      <c r="H160" t="s">
        <v>753</v>
      </c>
      <c r="I160" t="s">
        <v>755</v>
      </c>
      <c r="J160" t="s">
        <v>755</v>
      </c>
      <c r="BI160">
        <v>0</v>
      </c>
      <c r="DC160" t="s">
        <v>120</v>
      </c>
    </row>
    <row r="161" spans="1:107" x14ac:dyDescent="0.2">
      <c r="A161" t="s">
        <v>106</v>
      </c>
      <c r="B161" t="b">
        <v>1</v>
      </c>
      <c r="E161">
        <v>156</v>
      </c>
      <c r="F161" t="s">
        <v>756</v>
      </c>
      <c r="G161" t="s">
        <v>108</v>
      </c>
      <c r="H161" t="s">
        <v>757</v>
      </c>
      <c r="I161" t="s">
        <v>759</v>
      </c>
      <c r="J161" t="s">
        <v>759</v>
      </c>
      <c r="N161" t="s">
        <v>113</v>
      </c>
      <c r="AA161" t="s">
        <v>760</v>
      </c>
      <c r="AD161" t="s">
        <v>119</v>
      </c>
      <c r="AH161" t="s">
        <v>118</v>
      </c>
      <c r="AN161" t="s">
        <v>119</v>
      </c>
      <c r="AW161" t="s">
        <v>120</v>
      </c>
      <c r="AY161" t="s">
        <v>120</v>
      </c>
      <c r="BB161">
        <v>110</v>
      </c>
      <c r="BH161" t="s">
        <v>122</v>
      </c>
      <c r="BI161">
        <v>0</v>
      </c>
      <c r="BO161" t="s">
        <v>137</v>
      </c>
      <c r="BP161" t="s">
        <v>120</v>
      </c>
      <c r="BT161" t="s">
        <v>761</v>
      </c>
      <c r="DC161" t="s">
        <v>120</v>
      </c>
    </row>
    <row r="162" spans="1:107" x14ac:dyDescent="0.2">
      <c r="A162" t="s">
        <v>106</v>
      </c>
      <c r="B162" t="b">
        <v>1</v>
      </c>
      <c r="E162">
        <v>157</v>
      </c>
      <c r="F162" t="s">
        <v>762</v>
      </c>
      <c r="G162" t="s">
        <v>108</v>
      </c>
      <c r="H162" t="s">
        <v>763</v>
      </c>
      <c r="I162" t="s">
        <v>765</v>
      </c>
      <c r="J162" t="s">
        <v>765</v>
      </c>
      <c r="N162" t="s">
        <v>159</v>
      </c>
      <c r="AD162" t="s">
        <v>128</v>
      </c>
      <c r="AH162" t="s">
        <v>118</v>
      </c>
      <c r="AN162" t="s">
        <v>119</v>
      </c>
      <c r="BB162">
        <v>60</v>
      </c>
      <c r="BG162" t="s">
        <v>120</v>
      </c>
      <c r="BH162" t="s">
        <v>122</v>
      </c>
      <c r="BI162">
        <v>0</v>
      </c>
      <c r="BO162" t="s">
        <v>137</v>
      </c>
      <c r="BP162" t="s">
        <v>120</v>
      </c>
      <c r="DC162" t="s">
        <v>120</v>
      </c>
    </row>
    <row r="163" spans="1:107" x14ac:dyDescent="0.2">
      <c r="A163" t="s">
        <v>106</v>
      </c>
      <c r="B163" t="b">
        <v>1</v>
      </c>
      <c r="E163">
        <v>193</v>
      </c>
      <c r="F163" t="s">
        <v>766</v>
      </c>
      <c r="G163" t="s">
        <v>571</v>
      </c>
      <c r="H163" t="s">
        <v>767</v>
      </c>
      <c r="I163" t="s">
        <v>769</v>
      </c>
      <c r="J163" t="s">
        <v>769</v>
      </c>
      <c r="N163" t="s">
        <v>159</v>
      </c>
      <c r="AA163" t="s">
        <v>770</v>
      </c>
      <c r="AD163" t="s">
        <v>161</v>
      </c>
      <c r="AH163" t="s">
        <v>151</v>
      </c>
      <c r="AN163" t="s">
        <v>119</v>
      </c>
      <c r="AX163" t="s">
        <v>771</v>
      </c>
      <c r="AY163" t="s">
        <v>120</v>
      </c>
      <c r="BB163">
        <v>110</v>
      </c>
      <c r="BH163" t="s">
        <v>122</v>
      </c>
      <c r="BI163">
        <v>0</v>
      </c>
      <c r="BK163" t="s">
        <v>176</v>
      </c>
      <c r="BQ163" t="s">
        <v>320</v>
      </c>
      <c r="DC163" t="s">
        <v>120</v>
      </c>
    </row>
    <row r="164" spans="1:107" x14ac:dyDescent="0.2">
      <c r="A164" t="s">
        <v>106</v>
      </c>
      <c r="B164" t="b">
        <v>1</v>
      </c>
      <c r="E164">
        <v>158</v>
      </c>
      <c r="F164" t="s">
        <v>772</v>
      </c>
      <c r="G164" t="s">
        <v>108</v>
      </c>
      <c r="H164" t="s">
        <v>773</v>
      </c>
      <c r="I164" t="s">
        <v>775</v>
      </c>
      <c r="J164" t="s">
        <v>775</v>
      </c>
      <c r="N164" t="s">
        <v>113</v>
      </c>
      <c r="AA164" t="s">
        <v>776</v>
      </c>
      <c r="AD164" t="s">
        <v>150</v>
      </c>
      <c r="AH164" t="s">
        <v>151</v>
      </c>
      <c r="AN164" t="s">
        <v>119</v>
      </c>
      <c r="AW164" t="s">
        <v>120</v>
      </c>
      <c r="AY164" t="s">
        <v>120</v>
      </c>
      <c r="BB164">
        <v>110</v>
      </c>
      <c r="BH164" t="s">
        <v>162</v>
      </c>
      <c r="BI164">
        <v>0.5</v>
      </c>
      <c r="BK164" t="s">
        <v>176</v>
      </c>
      <c r="BU164" t="s">
        <v>120</v>
      </c>
      <c r="BV164" t="s">
        <v>120</v>
      </c>
      <c r="BW164" t="s">
        <v>120</v>
      </c>
      <c r="CH164">
        <v>0.5</v>
      </c>
      <c r="CI164" t="s">
        <v>777</v>
      </c>
      <c r="DC164" t="s">
        <v>120</v>
      </c>
    </row>
    <row r="165" spans="1:107" x14ac:dyDescent="0.2">
      <c r="A165" t="s">
        <v>106</v>
      </c>
      <c r="B165" t="b">
        <v>1</v>
      </c>
      <c r="E165">
        <v>194</v>
      </c>
      <c r="F165" t="s">
        <v>778</v>
      </c>
      <c r="G165" t="s">
        <v>779</v>
      </c>
      <c r="H165" t="s">
        <v>780</v>
      </c>
      <c r="I165" t="s">
        <v>782</v>
      </c>
      <c r="J165" t="s">
        <v>782</v>
      </c>
      <c r="N165" t="s">
        <v>113</v>
      </c>
      <c r="AA165" t="s">
        <v>783</v>
      </c>
      <c r="AC165" t="s">
        <v>120</v>
      </c>
      <c r="AD165" t="s">
        <v>318</v>
      </c>
      <c r="AH165" t="s">
        <v>250</v>
      </c>
      <c r="AN165" t="s">
        <v>318</v>
      </c>
      <c r="AY165" t="s">
        <v>120</v>
      </c>
      <c r="BB165" t="s">
        <v>267</v>
      </c>
      <c r="BG165" t="s">
        <v>120</v>
      </c>
      <c r="BH165" t="s">
        <v>122</v>
      </c>
      <c r="BI165">
        <v>0</v>
      </c>
      <c r="BN165" t="s">
        <v>120</v>
      </c>
      <c r="DC165" t="s">
        <v>120</v>
      </c>
    </row>
    <row r="166" spans="1:107" x14ac:dyDescent="0.2">
      <c r="A166" t="s">
        <v>106</v>
      </c>
      <c r="B166" t="b">
        <v>1</v>
      </c>
      <c r="E166">
        <v>159</v>
      </c>
      <c r="F166" t="s">
        <v>784</v>
      </c>
      <c r="G166" t="s">
        <v>108</v>
      </c>
      <c r="H166" t="s">
        <v>785</v>
      </c>
      <c r="I166" t="s">
        <v>787</v>
      </c>
      <c r="J166" t="s">
        <v>787</v>
      </c>
      <c r="N166" t="s">
        <v>113</v>
      </c>
      <c r="AA166" t="s">
        <v>788</v>
      </c>
      <c r="AD166" t="s">
        <v>230</v>
      </c>
      <c r="AN166" t="s">
        <v>119</v>
      </c>
      <c r="AW166" t="s">
        <v>120</v>
      </c>
      <c r="AY166" t="s">
        <v>120</v>
      </c>
      <c r="BB166">
        <v>180</v>
      </c>
      <c r="BH166" t="s">
        <v>122</v>
      </c>
      <c r="BI166">
        <v>0</v>
      </c>
      <c r="DC166" t="s">
        <v>120</v>
      </c>
    </row>
    <row r="167" spans="1:107" x14ac:dyDescent="0.2">
      <c r="A167" t="s">
        <v>106</v>
      </c>
      <c r="B167" t="b">
        <v>1</v>
      </c>
      <c r="E167">
        <v>195</v>
      </c>
      <c r="F167" t="s">
        <v>789</v>
      </c>
      <c r="G167" t="s">
        <v>571</v>
      </c>
      <c r="H167" t="s">
        <v>790</v>
      </c>
      <c r="I167" t="s">
        <v>792</v>
      </c>
      <c r="J167" t="s">
        <v>792</v>
      </c>
      <c r="N167" t="s">
        <v>149</v>
      </c>
      <c r="AD167" t="s">
        <v>793</v>
      </c>
      <c r="AN167" t="s">
        <v>119</v>
      </c>
      <c r="BB167">
        <v>180</v>
      </c>
      <c r="BH167" t="s">
        <v>122</v>
      </c>
      <c r="BI167">
        <v>0</v>
      </c>
      <c r="BN167" t="s">
        <v>120</v>
      </c>
      <c r="DC167" t="s">
        <v>120</v>
      </c>
    </row>
    <row r="168" spans="1:107" x14ac:dyDescent="0.2">
      <c r="A168" t="s">
        <v>106</v>
      </c>
      <c r="B168" t="b">
        <v>1</v>
      </c>
      <c r="E168">
        <v>160</v>
      </c>
      <c r="F168" t="s">
        <v>794</v>
      </c>
      <c r="G168" t="s">
        <v>108</v>
      </c>
      <c r="H168" t="s">
        <v>795</v>
      </c>
      <c r="I168" t="s">
        <v>797</v>
      </c>
      <c r="J168" t="s">
        <v>797</v>
      </c>
      <c r="N168" t="s">
        <v>113</v>
      </c>
      <c r="AA168" t="s">
        <v>798</v>
      </c>
      <c r="AD168" t="s">
        <v>119</v>
      </c>
      <c r="AH168" t="s">
        <v>118</v>
      </c>
      <c r="AN168" t="s">
        <v>119</v>
      </c>
      <c r="AW168" t="s">
        <v>120</v>
      </c>
      <c r="AY168" t="s">
        <v>120</v>
      </c>
      <c r="BB168">
        <v>110</v>
      </c>
      <c r="BH168" t="s">
        <v>122</v>
      </c>
      <c r="BI168">
        <v>0</v>
      </c>
      <c r="BN168" t="s">
        <v>120</v>
      </c>
      <c r="DC168" t="s">
        <v>120</v>
      </c>
    </row>
    <row r="169" spans="1:107" x14ac:dyDescent="0.2">
      <c r="A169" t="s">
        <v>106</v>
      </c>
      <c r="B169" t="b">
        <v>1</v>
      </c>
      <c r="E169">
        <v>161</v>
      </c>
      <c r="F169" t="s">
        <v>799</v>
      </c>
      <c r="G169" t="s">
        <v>108</v>
      </c>
      <c r="H169" t="s">
        <v>800</v>
      </c>
      <c r="I169" t="s">
        <v>802</v>
      </c>
      <c r="J169" t="s">
        <v>802</v>
      </c>
      <c r="BI169">
        <v>0</v>
      </c>
      <c r="DC169" t="s">
        <v>120</v>
      </c>
    </row>
    <row r="170" spans="1:107" x14ac:dyDescent="0.2">
      <c r="A170" t="s">
        <v>106</v>
      </c>
      <c r="B170" t="b">
        <v>1</v>
      </c>
      <c r="E170">
        <v>162</v>
      </c>
      <c r="F170" t="s">
        <v>803</v>
      </c>
      <c r="G170" t="s">
        <v>108</v>
      </c>
      <c r="H170" t="s">
        <v>804</v>
      </c>
      <c r="I170" t="s">
        <v>806</v>
      </c>
      <c r="J170" t="s">
        <v>806</v>
      </c>
      <c r="BI170">
        <v>0</v>
      </c>
      <c r="DC170" t="s">
        <v>120</v>
      </c>
    </row>
    <row r="171" spans="1:107" x14ac:dyDescent="0.2">
      <c r="A171" t="s">
        <v>106</v>
      </c>
      <c r="B171" t="b">
        <v>1</v>
      </c>
      <c r="E171">
        <v>163</v>
      </c>
      <c r="F171" t="s">
        <v>807</v>
      </c>
      <c r="G171" t="s">
        <v>472</v>
      </c>
      <c r="H171" t="s">
        <v>808</v>
      </c>
      <c r="I171" t="s">
        <v>810</v>
      </c>
      <c r="J171" t="s">
        <v>810</v>
      </c>
      <c r="N171" t="s">
        <v>113</v>
      </c>
      <c r="AA171" t="s">
        <v>811</v>
      </c>
      <c r="AC171" t="s">
        <v>120</v>
      </c>
      <c r="AD171" t="s">
        <v>119</v>
      </c>
      <c r="AH171" t="s">
        <v>118</v>
      </c>
      <c r="AN171" t="s">
        <v>119</v>
      </c>
      <c r="AW171" t="s">
        <v>120</v>
      </c>
      <c r="AY171" t="s">
        <v>120</v>
      </c>
      <c r="BB171">
        <v>180</v>
      </c>
      <c r="BH171" t="s">
        <v>122</v>
      </c>
      <c r="BI171">
        <v>0</v>
      </c>
      <c r="BL171" t="s">
        <v>120</v>
      </c>
      <c r="BN171" t="s">
        <v>120</v>
      </c>
      <c r="DC171" t="s">
        <v>120</v>
      </c>
    </row>
    <row r="172" spans="1:107" x14ac:dyDescent="0.2">
      <c r="A172" t="s">
        <v>106</v>
      </c>
      <c r="B172" t="b">
        <v>1</v>
      </c>
      <c r="E172">
        <v>165</v>
      </c>
      <c r="F172" t="s">
        <v>812</v>
      </c>
      <c r="G172" t="s">
        <v>582</v>
      </c>
      <c r="H172" t="s">
        <v>813</v>
      </c>
      <c r="I172" t="s">
        <v>815</v>
      </c>
      <c r="J172" t="s">
        <v>815</v>
      </c>
      <c r="BI172">
        <v>0</v>
      </c>
      <c r="DC172" t="s">
        <v>120</v>
      </c>
    </row>
    <row r="173" spans="1:107" x14ac:dyDescent="0.2">
      <c r="A173" t="s">
        <v>106</v>
      </c>
      <c r="B173" t="b">
        <v>1</v>
      </c>
      <c r="E173">
        <v>166</v>
      </c>
      <c r="F173" t="s">
        <v>816</v>
      </c>
      <c r="G173" t="s">
        <v>582</v>
      </c>
      <c r="H173" t="s">
        <v>817</v>
      </c>
      <c r="I173" t="s">
        <v>716</v>
      </c>
      <c r="J173" t="s">
        <v>819</v>
      </c>
      <c r="K173" t="s">
        <v>820</v>
      </c>
      <c r="N173" t="s">
        <v>169</v>
      </c>
      <c r="Z173" t="s">
        <v>821</v>
      </c>
      <c r="AD173" t="s">
        <v>793</v>
      </c>
      <c r="AN173" t="s">
        <v>119</v>
      </c>
      <c r="AW173" t="s">
        <v>120</v>
      </c>
      <c r="BB173">
        <v>180</v>
      </c>
      <c r="BH173" t="s">
        <v>122</v>
      </c>
      <c r="BI173">
        <v>0</v>
      </c>
      <c r="BN173" t="s">
        <v>120</v>
      </c>
      <c r="DC173" t="s">
        <v>120</v>
      </c>
    </row>
    <row r="174" spans="1:107" x14ac:dyDescent="0.2">
      <c r="A174" t="s">
        <v>106</v>
      </c>
      <c r="B174" t="b">
        <v>1</v>
      </c>
      <c r="E174">
        <v>167</v>
      </c>
      <c r="F174" t="s">
        <v>822</v>
      </c>
      <c r="G174" t="s">
        <v>582</v>
      </c>
      <c r="H174" t="s">
        <v>823</v>
      </c>
      <c r="I174" t="s">
        <v>825</v>
      </c>
      <c r="J174" t="s">
        <v>825</v>
      </c>
      <c r="BI174">
        <v>0</v>
      </c>
      <c r="DC174" t="s">
        <v>120</v>
      </c>
    </row>
    <row r="175" spans="1:107" x14ac:dyDescent="0.2">
      <c r="A175" t="s">
        <v>106</v>
      </c>
      <c r="B175" t="b">
        <v>1</v>
      </c>
      <c r="F175" t="s">
        <v>826</v>
      </c>
      <c r="G175" t="s">
        <v>582</v>
      </c>
      <c r="H175" t="s">
        <v>827</v>
      </c>
      <c r="I175" t="s">
        <v>828</v>
      </c>
      <c r="J175" t="s">
        <v>828</v>
      </c>
    </row>
    <row r="176" spans="1:107" x14ac:dyDescent="0.2">
      <c r="A176" t="s">
        <v>106</v>
      </c>
      <c r="B176" t="b">
        <v>1</v>
      </c>
      <c r="E176">
        <v>169</v>
      </c>
      <c r="F176" t="s">
        <v>829</v>
      </c>
      <c r="G176" t="s">
        <v>586</v>
      </c>
      <c r="H176" t="s">
        <v>830</v>
      </c>
      <c r="I176" t="s">
        <v>832</v>
      </c>
      <c r="J176" t="s">
        <v>832</v>
      </c>
      <c r="N176" t="s">
        <v>113</v>
      </c>
      <c r="AA176" t="s">
        <v>833</v>
      </c>
      <c r="AD176" t="s">
        <v>834</v>
      </c>
      <c r="AN176" t="s">
        <v>119</v>
      </c>
      <c r="AQ176" t="s">
        <v>120</v>
      </c>
      <c r="AW176" t="s">
        <v>120</v>
      </c>
      <c r="AY176" t="s">
        <v>120</v>
      </c>
      <c r="BB176" t="s">
        <v>267</v>
      </c>
      <c r="BH176" t="s">
        <v>122</v>
      </c>
      <c r="BI176">
        <v>0</v>
      </c>
      <c r="BN176" t="s">
        <v>120</v>
      </c>
      <c r="DC176" t="s">
        <v>120</v>
      </c>
    </row>
    <row r="177" spans="1:107" x14ac:dyDescent="0.2">
      <c r="A177" t="s">
        <v>106</v>
      </c>
      <c r="B177" t="b">
        <v>1</v>
      </c>
      <c r="E177">
        <v>170</v>
      </c>
      <c r="F177" t="s">
        <v>835</v>
      </c>
      <c r="G177" t="s">
        <v>582</v>
      </c>
      <c r="H177" t="s">
        <v>836</v>
      </c>
      <c r="I177" t="s">
        <v>838</v>
      </c>
      <c r="J177" t="s">
        <v>838</v>
      </c>
      <c r="N177" t="s">
        <v>113</v>
      </c>
      <c r="AA177" t="s">
        <v>656</v>
      </c>
      <c r="AD177" t="s">
        <v>230</v>
      </c>
      <c r="AG177" t="s">
        <v>120</v>
      </c>
      <c r="AN177" t="s">
        <v>119</v>
      </c>
      <c r="AQ177" t="s">
        <v>120</v>
      </c>
      <c r="AW177" t="s">
        <v>120</v>
      </c>
      <c r="AY177" t="s">
        <v>120</v>
      </c>
      <c r="BB177" t="s">
        <v>267</v>
      </c>
      <c r="BH177" t="s">
        <v>122</v>
      </c>
      <c r="BI177">
        <v>0</v>
      </c>
      <c r="BN177" t="s">
        <v>120</v>
      </c>
      <c r="DC177" t="s">
        <v>120</v>
      </c>
    </row>
    <row r="178" spans="1:107" x14ac:dyDescent="0.2">
      <c r="A178" t="s">
        <v>106</v>
      </c>
      <c r="B178" t="b">
        <v>1</v>
      </c>
      <c r="E178">
        <v>171</v>
      </c>
      <c r="F178" t="s">
        <v>839</v>
      </c>
      <c r="G178" t="s">
        <v>582</v>
      </c>
      <c r="H178" t="s">
        <v>840</v>
      </c>
      <c r="I178" t="s">
        <v>842</v>
      </c>
      <c r="J178" t="s">
        <v>842</v>
      </c>
      <c r="N178" t="s">
        <v>113</v>
      </c>
      <c r="AA178" t="s">
        <v>843</v>
      </c>
      <c r="AD178" t="s">
        <v>318</v>
      </c>
      <c r="AG178" t="s">
        <v>120</v>
      </c>
      <c r="AH178" t="s">
        <v>250</v>
      </c>
      <c r="AN178" t="s">
        <v>119</v>
      </c>
      <c r="AW178" t="s">
        <v>120</v>
      </c>
      <c r="AY178" t="s">
        <v>120</v>
      </c>
      <c r="BB178">
        <v>110</v>
      </c>
      <c r="BH178" t="s">
        <v>122</v>
      </c>
      <c r="BI178">
        <v>0</v>
      </c>
      <c r="BN178" t="s">
        <v>120</v>
      </c>
      <c r="DC178" t="s">
        <v>120</v>
      </c>
    </row>
    <row r="179" spans="1:107" x14ac:dyDescent="0.2">
      <c r="A179" t="s">
        <v>106</v>
      </c>
      <c r="B179" t="b">
        <v>1</v>
      </c>
      <c r="E179">
        <v>172</v>
      </c>
      <c r="F179" t="s">
        <v>844</v>
      </c>
      <c r="G179" t="s">
        <v>582</v>
      </c>
      <c r="H179" t="s">
        <v>845</v>
      </c>
      <c r="I179" t="s">
        <v>847</v>
      </c>
      <c r="J179" t="s">
        <v>847</v>
      </c>
      <c r="N179" t="s">
        <v>113</v>
      </c>
      <c r="AA179" t="s">
        <v>848</v>
      </c>
      <c r="AD179" t="s">
        <v>128</v>
      </c>
      <c r="AG179" t="s">
        <v>120</v>
      </c>
      <c r="AH179" t="s">
        <v>118</v>
      </c>
      <c r="AN179" t="s">
        <v>119</v>
      </c>
      <c r="AW179" t="s">
        <v>120</v>
      </c>
      <c r="AY179" t="s">
        <v>120</v>
      </c>
      <c r="BB179">
        <v>110</v>
      </c>
      <c r="BH179" t="s">
        <v>122</v>
      </c>
      <c r="BI179">
        <v>0</v>
      </c>
      <c r="DC179" t="s">
        <v>120</v>
      </c>
    </row>
    <row r="180" spans="1:107" x14ac:dyDescent="0.2">
      <c r="A180" t="s">
        <v>106</v>
      </c>
      <c r="B180" t="b">
        <v>1</v>
      </c>
      <c r="E180">
        <v>173</v>
      </c>
      <c r="F180" t="s">
        <v>849</v>
      </c>
      <c r="G180" t="s">
        <v>582</v>
      </c>
      <c r="H180" t="s">
        <v>850</v>
      </c>
      <c r="I180" t="s">
        <v>852</v>
      </c>
      <c r="J180" t="s">
        <v>852</v>
      </c>
      <c r="N180" t="s">
        <v>113</v>
      </c>
      <c r="AD180" t="s">
        <v>128</v>
      </c>
      <c r="AH180" t="s">
        <v>129</v>
      </c>
      <c r="AN180" t="s">
        <v>119</v>
      </c>
      <c r="AU180" t="s">
        <v>120</v>
      </c>
      <c r="AX180" t="s">
        <v>388</v>
      </c>
      <c r="AY180" t="s">
        <v>120</v>
      </c>
      <c r="BB180">
        <v>0</v>
      </c>
      <c r="BC180" t="s">
        <v>853</v>
      </c>
      <c r="BH180" t="s">
        <v>122</v>
      </c>
      <c r="BI180">
        <v>0</v>
      </c>
      <c r="BO180" t="s">
        <v>137</v>
      </c>
      <c r="BP180" t="s">
        <v>120</v>
      </c>
      <c r="DC180" t="s">
        <v>120</v>
      </c>
    </row>
    <row r="181" spans="1:107" x14ac:dyDescent="0.2">
      <c r="A181" t="s">
        <v>106</v>
      </c>
      <c r="B181" t="b">
        <v>1</v>
      </c>
      <c r="E181">
        <v>176</v>
      </c>
      <c r="F181" t="s">
        <v>854</v>
      </c>
      <c r="G181" t="s">
        <v>582</v>
      </c>
      <c r="H181" t="s">
        <v>855</v>
      </c>
      <c r="I181" t="s">
        <v>857</v>
      </c>
      <c r="J181" t="s">
        <v>857</v>
      </c>
      <c r="BI181">
        <v>0</v>
      </c>
      <c r="DC181" t="s">
        <v>120</v>
      </c>
    </row>
    <row r="182" spans="1:107" x14ac:dyDescent="0.2">
      <c r="A182" t="s">
        <v>106</v>
      </c>
      <c r="B182" t="b">
        <v>1</v>
      </c>
      <c r="E182">
        <v>177</v>
      </c>
      <c r="F182" t="s">
        <v>858</v>
      </c>
      <c r="G182" t="s">
        <v>582</v>
      </c>
      <c r="H182" t="s">
        <v>859</v>
      </c>
      <c r="I182" t="s">
        <v>861</v>
      </c>
      <c r="J182" t="s">
        <v>861</v>
      </c>
      <c r="N182" t="s">
        <v>113</v>
      </c>
      <c r="AA182" t="s">
        <v>862</v>
      </c>
      <c r="AD182" t="s">
        <v>230</v>
      </c>
      <c r="AN182" t="s">
        <v>119</v>
      </c>
      <c r="AQ182" t="s">
        <v>120</v>
      </c>
      <c r="AW182" t="s">
        <v>120</v>
      </c>
      <c r="AY182" t="s">
        <v>120</v>
      </c>
      <c r="BB182" t="s">
        <v>267</v>
      </c>
      <c r="BH182" t="s">
        <v>122</v>
      </c>
      <c r="BI182">
        <v>0</v>
      </c>
      <c r="BN182" t="s">
        <v>120</v>
      </c>
      <c r="DC182" t="s">
        <v>120</v>
      </c>
    </row>
    <row r="183" spans="1:107" x14ac:dyDescent="0.2">
      <c r="A183" t="s">
        <v>106</v>
      </c>
      <c r="B183" t="b">
        <v>1</v>
      </c>
      <c r="E183">
        <v>178</v>
      </c>
      <c r="F183" t="s">
        <v>863</v>
      </c>
      <c r="G183" t="s">
        <v>582</v>
      </c>
      <c r="H183" t="s">
        <v>864</v>
      </c>
      <c r="I183" t="s">
        <v>732</v>
      </c>
      <c r="J183" t="s">
        <v>866</v>
      </c>
      <c r="N183" t="s">
        <v>113</v>
      </c>
      <c r="AA183" t="s">
        <v>867</v>
      </c>
      <c r="AD183" t="s">
        <v>230</v>
      </c>
      <c r="AH183" t="s">
        <v>250</v>
      </c>
      <c r="AN183" t="s">
        <v>119</v>
      </c>
      <c r="AQ183" t="s">
        <v>120</v>
      </c>
      <c r="AW183" t="s">
        <v>120</v>
      </c>
      <c r="BB183" t="s">
        <v>267</v>
      </c>
      <c r="BH183" t="s">
        <v>162</v>
      </c>
      <c r="BI183">
        <v>3</v>
      </c>
      <c r="BN183" t="s">
        <v>120</v>
      </c>
      <c r="BW183" t="s">
        <v>120</v>
      </c>
      <c r="CH183">
        <v>2</v>
      </c>
      <c r="CI183" t="s">
        <v>868</v>
      </c>
      <c r="CS183" t="s">
        <v>120</v>
      </c>
      <c r="DA183">
        <v>1</v>
      </c>
      <c r="DB183" t="s">
        <v>869</v>
      </c>
      <c r="DC183" t="s">
        <v>120</v>
      </c>
    </row>
    <row r="184" spans="1:107" x14ac:dyDescent="0.2">
      <c r="A184" t="s">
        <v>106</v>
      </c>
      <c r="B184" t="b">
        <v>1</v>
      </c>
      <c r="E184">
        <v>180</v>
      </c>
      <c r="F184" t="s">
        <v>870</v>
      </c>
      <c r="G184" t="s">
        <v>582</v>
      </c>
      <c r="H184" t="s">
        <v>871</v>
      </c>
      <c r="I184" t="s">
        <v>873</v>
      </c>
      <c r="J184" t="s">
        <v>873</v>
      </c>
      <c r="N184" t="s">
        <v>113</v>
      </c>
      <c r="AA184" t="s">
        <v>874</v>
      </c>
      <c r="AD184" t="s">
        <v>150</v>
      </c>
      <c r="AH184" t="s">
        <v>151</v>
      </c>
      <c r="AN184" t="s">
        <v>119</v>
      </c>
      <c r="AW184" t="s">
        <v>120</v>
      </c>
      <c r="AY184" t="s">
        <v>120</v>
      </c>
      <c r="BB184">
        <v>110</v>
      </c>
      <c r="BH184" t="s">
        <v>162</v>
      </c>
      <c r="BI184">
        <v>3</v>
      </c>
      <c r="BN184" t="s">
        <v>120</v>
      </c>
      <c r="BU184" t="s">
        <v>120</v>
      </c>
      <c r="CR184" t="s">
        <v>120</v>
      </c>
      <c r="CV184" t="s">
        <v>120</v>
      </c>
      <c r="DA184">
        <v>3</v>
      </c>
      <c r="DC184" t="s">
        <v>120</v>
      </c>
    </row>
    <row r="185" spans="1:107" x14ac:dyDescent="0.2">
      <c r="A185" t="s">
        <v>106</v>
      </c>
      <c r="B185" t="b">
        <v>1</v>
      </c>
      <c r="E185">
        <v>179</v>
      </c>
      <c r="F185" t="s">
        <v>875</v>
      </c>
      <c r="G185" t="s">
        <v>582</v>
      </c>
      <c r="H185" t="s">
        <v>876</v>
      </c>
      <c r="I185" t="s">
        <v>873</v>
      </c>
      <c r="J185" t="s">
        <v>878</v>
      </c>
      <c r="BI185">
        <v>0</v>
      </c>
      <c r="DC185" t="s">
        <v>120</v>
      </c>
    </row>
    <row r="186" spans="1:107" x14ac:dyDescent="0.2">
      <c r="A186" t="s">
        <v>106</v>
      </c>
      <c r="B186" t="b">
        <v>1</v>
      </c>
      <c r="E186">
        <v>181</v>
      </c>
      <c r="F186" t="s">
        <v>879</v>
      </c>
      <c r="G186" t="s">
        <v>582</v>
      </c>
      <c r="H186" t="s">
        <v>880</v>
      </c>
      <c r="I186" t="s">
        <v>882</v>
      </c>
      <c r="J186" t="s">
        <v>882</v>
      </c>
      <c r="K186" t="s">
        <v>742</v>
      </c>
      <c r="BI186">
        <v>0</v>
      </c>
      <c r="DC186" t="s">
        <v>120</v>
      </c>
    </row>
    <row r="187" spans="1:107" x14ac:dyDescent="0.2">
      <c r="A187" t="s">
        <v>106</v>
      </c>
      <c r="B187" t="b">
        <v>1</v>
      </c>
      <c r="E187">
        <v>182</v>
      </c>
      <c r="F187" t="s">
        <v>883</v>
      </c>
      <c r="G187" t="s">
        <v>582</v>
      </c>
      <c r="H187" t="s">
        <v>884</v>
      </c>
      <c r="I187" t="s">
        <v>886</v>
      </c>
      <c r="J187" t="s">
        <v>887</v>
      </c>
      <c r="K187" t="s">
        <v>888</v>
      </c>
      <c r="N187" t="s">
        <v>149</v>
      </c>
      <c r="AA187" t="s">
        <v>889</v>
      </c>
      <c r="AD187" t="s">
        <v>150</v>
      </c>
      <c r="AH187" t="s">
        <v>118</v>
      </c>
      <c r="AN187" t="s">
        <v>119</v>
      </c>
      <c r="AW187" t="s">
        <v>120</v>
      </c>
      <c r="BB187">
        <v>110</v>
      </c>
      <c r="BH187" t="s">
        <v>162</v>
      </c>
      <c r="BI187">
        <v>2</v>
      </c>
      <c r="BN187" t="s">
        <v>120</v>
      </c>
      <c r="CN187" t="s">
        <v>120</v>
      </c>
      <c r="CQ187" t="s">
        <v>120</v>
      </c>
      <c r="CV187" t="s">
        <v>120</v>
      </c>
      <c r="DA187">
        <v>2</v>
      </c>
      <c r="DC187" t="s">
        <v>120</v>
      </c>
    </row>
    <row r="188" spans="1:107" x14ac:dyDescent="0.2">
      <c r="A188" t="s">
        <v>106</v>
      </c>
      <c r="B188" t="b">
        <v>1</v>
      </c>
      <c r="E188">
        <v>183</v>
      </c>
      <c r="F188" t="s">
        <v>890</v>
      </c>
      <c r="G188" t="s">
        <v>582</v>
      </c>
      <c r="H188" t="s">
        <v>891</v>
      </c>
      <c r="I188" t="s">
        <v>893</v>
      </c>
      <c r="J188" t="s">
        <v>893</v>
      </c>
      <c r="N188" t="s">
        <v>113</v>
      </c>
      <c r="AA188" t="s">
        <v>894</v>
      </c>
      <c r="AD188" t="s">
        <v>318</v>
      </c>
      <c r="AG188" t="s">
        <v>120</v>
      </c>
      <c r="AH188" t="s">
        <v>250</v>
      </c>
      <c r="AN188" t="s">
        <v>119</v>
      </c>
      <c r="AW188" t="s">
        <v>120</v>
      </c>
      <c r="AY188" t="s">
        <v>120</v>
      </c>
      <c r="BB188">
        <v>110</v>
      </c>
      <c r="BH188" t="s">
        <v>122</v>
      </c>
      <c r="BI188">
        <v>0</v>
      </c>
      <c r="BN188" t="s">
        <v>120</v>
      </c>
      <c r="DC188" t="s">
        <v>120</v>
      </c>
    </row>
    <row r="189" spans="1:107" x14ac:dyDescent="0.2">
      <c r="A189" t="s">
        <v>106</v>
      </c>
      <c r="B189" t="b">
        <v>1</v>
      </c>
      <c r="E189">
        <v>185</v>
      </c>
      <c r="F189" t="s">
        <v>895</v>
      </c>
      <c r="G189" t="s">
        <v>582</v>
      </c>
      <c r="H189" t="s">
        <v>896</v>
      </c>
      <c r="I189" t="s">
        <v>898</v>
      </c>
      <c r="J189" t="s">
        <v>898</v>
      </c>
      <c r="N189" t="s">
        <v>113</v>
      </c>
      <c r="AA189" t="s">
        <v>899</v>
      </c>
      <c r="AD189" t="s">
        <v>900</v>
      </c>
      <c r="AH189" t="s">
        <v>118</v>
      </c>
      <c r="AN189" t="s">
        <v>119</v>
      </c>
      <c r="AW189" t="s">
        <v>120</v>
      </c>
      <c r="AY189" t="s">
        <v>120</v>
      </c>
      <c r="BB189">
        <v>180</v>
      </c>
      <c r="BH189" t="s">
        <v>122</v>
      </c>
      <c r="BI189">
        <v>0</v>
      </c>
      <c r="BN189" t="s">
        <v>120</v>
      </c>
      <c r="DC189" t="s">
        <v>120</v>
      </c>
    </row>
    <row r="190" spans="1:107" x14ac:dyDescent="0.2">
      <c r="A190" t="s">
        <v>106</v>
      </c>
      <c r="B190" t="b">
        <v>1</v>
      </c>
      <c r="E190">
        <v>186</v>
      </c>
      <c r="F190" t="s">
        <v>901</v>
      </c>
      <c r="G190" t="s">
        <v>582</v>
      </c>
      <c r="H190" t="s">
        <v>902</v>
      </c>
      <c r="I190" t="s">
        <v>166</v>
      </c>
      <c r="J190" t="s">
        <v>904</v>
      </c>
      <c r="N190" t="s">
        <v>149</v>
      </c>
      <c r="AD190" t="s">
        <v>119</v>
      </c>
      <c r="AH190" t="s">
        <v>118</v>
      </c>
      <c r="AN190" t="s">
        <v>119</v>
      </c>
      <c r="AW190" t="s">
        <v>120</v>
      </c>
      <c r="AY190" t="s">
        <v>120</v>
      </c>
      <c r="BB190">
        <v>110</v>
      </c>
      <c r="BH190" t="s">
        <v>122</v>
      </c>
      <c r="BI190">
        <v>0</v>
      </c>
      <c r="BN190" t="s">
        <v>120</v>
      </c>
      <c r="DC190" t="s">
        <v>120</v>
      </c>
    </row>
    <row r="191" spans="1:107" x14ac:dyDescent="0.2">
      <c r="A191" t="s">
        <v>106</v>
      </c>
      <c r="B191" t="b">
        <v>1</v>
      </c>
      <c r="E191">
        <v>187</v>
      </c>
      <c r="F191" t="s">
        <v>905</v>
      </c>
      <c r="G191" t="s">
        <v>582</v>
      </c>
      <c r="H191" t="s">
        <v>906</v>
      </c>
      <c r="I191" t="s">
        <v>908</v>
      </c>
      <c r="J191" t="s">
        <v>908</v>
      </c>
      <c r="N191" t="s">
        <v>159</v>
      </c>
      <c r="AD191" t="s">
        <v>230</v>
      </c>
      <c r="AG191" t="s">
        <v>120</v>
      </c>
      <c r="AH191" t="s">
        <v>151</v>
      </c>
      <c r="AN191" t="s">
        <v>119</v>
      </c>
      <c r="AW191" t="s">
        <v>120</v>
      </c>
      <c r="AY191" t="s">
        <v>120</v>
      </c>
      <c r="BB191" t="s">
        <v>267</v>
      </c>
      <c r="BH191" t="s">
        <v>122</v>
      </c>
      <c r="BI191">
        <v>0</v>
      </c>
      <c r="BN191" t="s">
        <v>120</v>
      </c>
      <c r="DC191" t="s">
        <v>120</v>
      </c>
    </row>
    <row r="192" spans="1:107" x14ac:dyDescent="0.2">
      <c r="A192" t="s">
        <v>106</v>
      </c>
      <c r="B192" t="b">
        <v>1</v>
      </c>
      <c r="E192">
        <v>188</v>
      </c>
      <c r="F192" t="s">
        <v>909</v>
      </c>
      <c r="G192" t="s">
        <v>582</v>
      </c>
      <c r="H192" t="s">
        <v>910</v>
      </c>
      <c r="I192" t="s">
        <v>166</v>
      </c>
      <c r="J192" t="s">
        <v>912</v>
      </c>
      <c r="N192" t="s">
        <v>149</v>
      </c>
      <c r="AD192" t="s">
        <v>150</v>
      </c>
      <c r="AH192" t="s">
        <v>118</v>
      </c>
      <c r="AN192" t="s">
        <v>119</v>
      </c>
      <c r="AW192" t="s">
        <v>120</v>
      </c>
      <c r="AY192" t="s">
        <v>120</v>
      </c>
      <c r="BB192">
        <v>110</v>
      </c>
      <c r="BH192" t="s">
        <v>122</v>
      </c>
      <c r="BI192">
        <v>0</v>
      </c>
      <c r="BK192" t="s">
        <v>143</v>
      </c>
      <c r="DC192" t="s">
        <v>120</v>
      </c>
    </row>
    <row r="193" spans="1:107" x14ac:dyDescent="0.2">
      <c r="A193" t="s">
        <v>106</v>
      </c>
      <c r="B193" t="b">
        <v>1</v>
      </c>
      <c r="E193">
        <v>189</v>
      </c>
      <c r="F193" t="s">
        <v>913</v>
      </c>
      <c r="G193" t="s">
        <v>582</v>
      </c>
      <c r="H193" t="s">
        <v>914</v>
      </c>
      <c r="I193" t="s">
        <v>916</v>
      </c>
      <c r="J193" t="s">
        <v>917</v>
      </c>
      <c r="N193" t="s">
        <v>159</v>
      </c>
      <c r="AA193" t="s">
        <v>918</v>
      </c>
      <c r="AD193" t="s">
        <v>128</v>
      </c>
      <c r="AH193" t="s">
        <v>118</v>
      </c>
      <c r="AN193" t="s">
        <v>119</v>
      </c>
      <c r="AW193" t="s">
        <v>120</v>
      </c>
      <c r="AY193" t="s">
        <v>120</v>
      </c>
      <c r="BB193">
        <v>110</v>
      </c>
      <c r="BH193" t="s">
        <v>122</v>
      </c>
      <c r="BI193">
        <v>0</v>
      </c>
      <c r="BK193" t="s">
        <v>143</v>
      </c>
      <c r="DC193" t="s">
        <v>120</v>
      </c>
    </row>
    <row r="194" spans="1:107" x14ac:dyDescent="0.2">
      <c r="A194" t="s">
        <v>106</v>
      </c>
      <c r="B194" t="b">
        <v>1</v>
      </c>
      <c r="E194">
        <v>190</v>
      </c>
      <c r="F194" t="s">
        <v>919</v>
      </c>
      <c r="G194" t="s">
        <v>582</v>
      </c>
      <c r="H194" t="s">
        <v>920</v>
      </c>
      <c r="I194" t="s">
        <v>922</v>
      </c>
      <c r="J194" t="s">
        <v>922</v>
      </c>
      <c r="BI194">
        <v>0</v>
      </c>
      <c r="DC194" t="s">
        <v>120</v>
      </c>
    </row>
    <row r="195" spans="1:107" x14ac:dyDescent="0.2">
      <c r="A195" t="s">
        <v>106</v>
      </c>
      <c r="B195" t="b">
        <v>1</v>
      </c>
      <c r="E195">
        <v>191</v>
      </c>
      <c r="F195" t="s">
        <v>923</v>
      </c>
      <c r="G195" t="s">
        <v>582</v>
      </c>
      <c r="H195" t="s">
        <v>924</v>
      </c>
      <c r="I195" t="s">
        <v>926</v>
      </c>
      <c r="J195" t="s">
        <v>927</v>
      </c>
      <c r="N195" t="s">
        <v>159</v>
      </c>
      <c r="AA195" t="s">
        <v>928</v>
      </c>
      <c r="AD195" t="s">
        <v>150</v>
      </c>
      <c r="AH195" t="s">
        <v>118</v>
      </c>
      <c r="AN195" t="s">
        <v>119</v>
      </c>
      <c r="AW195" t="s">
        <v>120</v>
      </c>
      <c r="AY195" t="s">
        <v>120</v>
      </c>
      <c r="BB195">
        <v>110</v>
      </c>
      <c r="BH195" t="s">
        <v>122</v>
      </c>
      <c r="BI195">
        <v>0</v>
      </c>
      <c r="BK195" t="s">
        <v>143</v>
      </c>
      <c r="DC195" t="s">
        <v>120</v>
      </c>
    </row>
    <row r="196" spans="1:107" x14ac:dyDescent="0.2">
      <c r="A196" t="s">
        <v>106</v>
      </c>
      <c r="B196" t="b">
        <v>1</v>
      </c>
      <c r="F196" t="s">
        <v>932</v>
      </c>
      <c r="G196" t="s">
        <v>582</v>
      </c>
      <c r="H196" t="s">
        <v>933</v>
      </c>
      <c r="I196" t="s">
        <v>929</v>
      </c>
      <c r="J196" t="s">
        <v>929</v>
      </c>
      <c r="K196" t="s">
        <v>930</v>
      </c>
      <c r="Y196" t="s">
        <v>931</v>
      </c>
      <c r="BI196">
        <v>0</v>
      </c>
      <c r="DC196" t="s">
        <v>120</v>
      </c>
    </row>
    <row r="197" spans="1:107" x14ac:dyDescent="0.2">
      <c r="A197" t="s">
        <v>106</v>
      </c>
      <c r="B197" t="b">
        <v>0</v>
      </c>
      <c r="E197">
        <v>197</v>
      </c>
      <c r="J197" t="s">
        <v>934</v>
      </c>
      <c r="K197" t="s">
        <v>935</v>
      </c>
      <c r="BI197">
        <v>0</v>
      </c>
      <c r="DC197" t="s">
        <v>120</v>
      </c>
    </row>
    <row r="198" spans="1:107" x14ac:dyDescent="0.2">
      <c r="A198" t="s">
        <v>106</v>
      </c>
      <c r="B198" t="b">
        <v>0</v>
      </c>
      <c r="F198" t="s">
        <v>936</v>
      </c>
      <c r="G198" t="s">
        <v>937</v>
      </c>
      <c r="H198" t="s">
        <v>938</v>
      </c>
      <c r="I198" t="s">
        <v>934</v>
      </c>
      <c r="J198" t="s">
        <v>934</v>
      </c>
    </row>
    <row r="199" spans="1:107" x14ac:dyDescent="0.2">
      <c r="A199" t="s">
        <v>106</v>
      </c>
      <c r="B199" t="b">
        <v>1</v>
      </c>
      <c r="E199">
        <v>196</v>
      </c>
      <c r="F199" t="s">
        <v>939</v>
      </c>
      <c r="G199" t="s">
        <v>108</v>
      </c>
      <c r="H199" t="s">
        <v>940</v>
      </c>
      <c r="I199" t="s">
        <v>941</v>
      </c>
      <c r="J199" t="s">
        <v>941</v>
      </c>
      <c r="N199" t="s">
        <v>113</v>
      </c>
      <c r="AD199" t="s">
        <v>128</v>
      </c>
      <c r="AH199" t="s">
        <v>129</v>
      </c>
      <c r="AN199" t="s">
        <v>119</v>
      </c>
      <c r="AW199" t="s">
        <v>120</v>
      </c>
      <c r="AY199" t="s">
        <v>120</v>
      </c>
      <c r="BB199" t="s">
        <v>130</v>
      </c>
      <c r="BH199" t="s">
        <v>122</v>
      </c>
      <c r="BI199">
        <v>0</v>
      </c>
      <c r="BO199" t="s">
        <v>137</v>
      </c>
      <c r="BP199" t="s">
        <v>120</v>
      </c>
      <c r="BT199" t="s">
        <v>942</v>
      </c>
      <c r="DC199" t="s">
        <v>120</v>
      </c>
    </row>
    <row r="200" spans="1:107" x14ac:dyDescent="0.2">
      <c r="A200" t="s">
        <v>106</v>
      </c>
      <c r="B200" t="b">
        <v>0</v>
      </c>
      <c r="F200" t="s">
        <v>944</v>
      </c>
      <c r="G200" t="s">
        <v>779</v>
      </c>
      <c r="H200" t="s">
        <v>945</v>
      </c>
      <c r="I200" t="s">
        <v>946</v>
      </c>
      <c r="J200" t="s">
        <v>946</v>
      </c>
    </row>
  </sheetData>
  <pageMargins left="0.75" right="0.75" top="1" bottom="1" header="0.5" footer="0.5"/>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29"/>
  <sheetViews>
    <sheetView topLeftCell="A7" workbookViewId="0">
      <selection activeCell="A30" sqref="A30"/>
    </sheetView>
  </sheetViews>
  <sheetFormatPr baseColWidth="10" defaultColWidth="11" defaultRowHeight="11.4" x14ac:dyDescent="0.2"/>
  <cols>
    <col min="1" max="2" width="13.59765625" style="72" customWidth="1"/>
    <col min="3" max="3" width="155.59765625" style="72" customWidth="1"/>
    <col min="4" max="5" width="11" style="72" customWidth="1"/>
    <col min="6" max="16384" width="11" style="72"/>
  </cols>
  <sheetData>
    <row r="2" spans="1:3" ht="14.25" customHeight="1" x14ac:dyDescent="0.2">
      <c r="A2" s="101" t="s">
        <v>947</v>
      </c>
      <c r="B2" s="75"/>
      <c r="C2" s="75"/>
    </row>
    <row r="3" spans="1:3" x14ac:dyDescent="0.2">
      <c r="B3" s="75"/>
      <c r="C3" s="75" t="s">
        <v>948</v>
      </c>
    </row>
    <row r="4" spans="1:3" x14ac:dyDescent="0.2">
      <c r="A4" s="102" t="s">
        <v>949</v>
      </c>
      <c r="B4" s="75"/>
      <c r="C4" s="75"/>
    </row>
    <row r="5" spans="1:3" x14ac:dyDescent="0.2">
      <c r="B5" s="75"/>
      <c r="C5" s="75"/>
    </row>
    <row r="6" spans="1:3" x14ac:dyDescent="0.2">
      <c r="A6" s="72" t="s">
        <v>950</v>
      </c>
      <c r="B6" s="75"/>
      <c r="C6" s="75"/>
    </row>
    <row r="7" spans="1:3" x14ac:dyDescent="0.2">
      <c r="B7" s="75"/>
      <c r="C7" s="75"/>
    </row>
    <row r="8" spans="1:3" x14ac:dyDescent="0.2">
      <c r="B8" s="75"/>
      <c r="C8" s="75"/>
    </row>
    <row r="9" spans="1:3" x14ac:dyDescent="0.2">
      <c r="B9" s="75"/>
      <c r="C9" s="75"/>
    </row>
    <row r="10" spans="1:3" x14ac:dyDescent="0.2">
      <c r="B10" s="75"/>
      <c r="C10" s="75"/>
    </row>
    <row r="14" spans="1:3" ht="12.75" customHeight="1" x14ac:dyDescent="0.2">
      <c r="A14" s="103" t="s">
        <v>951</v>
      </c>
    </row>
    <row r="16" spans="1:3" x14ac:dyDescent="0.2">
      <c r="A16" s="72" t="s">
        <v>952</v>
      </c>
    </row>
    <row r="18" spans="1:3" x14ac:dyDescent="0.2">
      <c r="A18" s="104" t="s">
        <v>953</v>
      </c>
    </row>
    <row r="19" spans="1:3" s="105" customFormat="1" x14ac:dyDescent="0.2">
      <c r="A19" s="105" t="s">
        <v>954</v>
      </c>
    </row>
    <row r="21" spans="1:3" x14ac:dyDescent="0.2">
      <c r="A21" s="72" t="s">
        <v>955</v>
      </c>
      <c r="B21" s="72" t="s">
        <v>956</v>
      </c>
      <c r="C21" s="72" t="s">
        <v>957</v>
      </c>
    </row>
    <row r="23" spans="1:3" x14ac:dyDescent="0.2">
      <c r="A23" s="106">
        <v>44595</v>
      </c>
      <c r="B23" s="72" t="s">
        <v>958</v>
      </c>
      <c r="C23" s="72" t="s">
        <v>959</v>
      </c>
    </row>
    <row r="24" spans="1:3" x14ac:dyDescent="0.2">
      <c r="A24" s="106"/>
      <c r="C24" s="72" t="s">
        <v>960</v>
      </c>
    </row>
    <row r="25" spans="1:3" x14ac:dyDescent="0.2">
      <c r="A25" s="106"/>
      <c r="C25" s="72" t="s">
        <v>961</v>
      </c>
    </row>
    <row r="26" spans="1:3" x14ac:dyDescent="0.2">
      <c r="A26" s="106"/>
      <c r="C26" s="72" t="s">
        <v>962</v>
      </c>
    </row>
    <row r="27" spans="1:3" x14ac:dyDescent="0.2">
      <c r="C27" s="72" t="s">
        <v>963</v>
      </c>
    </row>
    <row r="28" spans="1:3" ht="33.75" customHeight="1" x14ac:dyDescent="0.2">
      <c r="C28" s="107" t="s">
        <v>964</v>
      </c>
    </row>
    <row r="29" spans="1:3" ht="33.75" customHeight="1" x14ac:dyDescent="0.2">
      <c r="A29" s="106">
        <v>44734</v>
      </c>
      <c r="B29" s="72" t="s">
        <v>958</v>
      </c>
      <c r="C29" s="107" t="s">
        <v>965</v>
      </c>
    </row>
  </sheetData>
  <pageMargins left="0.7" right="0.7" top="0.78740157499999996" bottom="0.78740157499999996"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3"/>
  <sheetViews>
    <sheetView workbookViewId="0">
      <selection activeCell="B52" sqref="B52"/>
    </sheetView>
  </sheetViews>
  <sheetFormatPr baseColWidth="10" defaultColWidth="10.8984375" defaultRowHeight="11.4" x14ac:dyDescent="0.2"/>
  <cols>
    <col min="1" max="1" width="17.5" style="75" bestFit="1" customWidth="1"/>
    <col min="2" max="2" width="75.19921875" style="75" bestFit="1" customWidth="1"/>
    <col min="3" max="4" width="10.8984375" style="75" customWidth="1"/>
    <col min="5" max="16384" width="10.8984375" style="75"/>
  </cols>
  <sheetData>
    <row r="1" spans="1:2" s="56" customFormat="1" x14ac:dyDescent="0.2">
      <c r="A1" s="112" t="s">
        <v>966</v>
      </c>
      <c r="B1" s="56" t="s">
        <v>967</v>
      </c>
    </row>
    <row r="3" spans="1:2" x14ac:dyDescent="0.2">
      <c r="A3" s="57" t="s">
        <v>968</v>
      </c>
    </row>
    <row r="4" spans="1:2" x14ac:dyDescent="0.2">
      <c r="A4" s="75" t="s">
        <v>969</v>
      </c>
      <c r="B4" s="75" t="s">
        <v>970</v>
      </c>
    </row>
    <row r="5" spans="1:2" x14ac:dyDescent="0.2">
      <c r="A5" s="75" t="s">
        <v>971</v>
      </c>
      <c r="B5" s="75" t="s">
        <v>972</v>
      </c>
    </row>
    <row r="7" spans="1:2" x14ac:dyDescent="0.2">
      <c r="A7" s="57" t="s">
        <v>973</v>
      </c>
    </row>
    <row r="8" spans="1:2" x14ac:dyDescent="0.2">
      <c r="A8" s="75" t="s">
        <v>119</v>
      </c>
      <c r="B8" t="s">
        <v>168</v>
      </c>
    </row>
    <row r="9" spans="1:2" x14ac:dyDescent="0.2">
      <c r="A9" s="75" t="s">
        <v>230</v>
      </c>
      <c r="B9" t="s">
        <v>520</v>
      </c>
    </row>
    <row r="10" spans="1:2" x14ac:dyDescent="0.2">
      <c r="A10" s="75" t="s">
        <v>900</v>
      </c>
      <c r="B10" t="s">
        <v>245</v>
      </c>
    </row>
    <row r="11" spans="1:2" x14ac:dyDescent="0.2">
      <c r="A11" s="75" t="s">
        <v>161</v>
      </c>
      <c r="B11" t="s">
        <v>211</v>
      </c>
    </row>
    <row r="12" spans="1:2" x14ac:dyDescent="0.2">
      <c r="A12" s="75" t="s">
        <v>974</v>
      </c>
      <c r="B12" s="75" t="s">
        <v>975</v>
      </c>
    </row>
    <row r="13" spans="1:2" x14ac:dyDescent="0.2">
      <c r="A13" s="75" t="s">
        <v>128</v>
      </c>
      <c r="B13" t="s">
        <v>126</v>
      </c>
    </row>
    <row r="14" spans="1:2" x14ac:dyDescent="0.2">
      <c r="A14" s="75" t="s">
        <v>150</v>
      </c>
      <c r="B14" t="s">
        <v>148</v>
      </c>
    </row>
    <row r="15" spans="1:2" x14ac:dyDescent="0.2">
      <c r="A15" s="75" t="s">
        <v>318</v>
      </c>
      <c r="B15" t="s">
        <v>409</v>
      </c>
    </row>
    <row r="16" spans="1:2" x14ac:dyDescent="0.2">
      <c r="A16" s="75" t="s">
        <v>117</v>
      </c>
      <c r="B16" t="s">
        <v>112</v>
      </c>
    </row>
    <row r="17" spans="1:2" x14ac:dyDescent="0.2">
      <c r="A17" s="75" t="s">
        <v>712</v>
      </c>
      <c r="B17" t="s">
        <v>976</v>
      </c>
    </row>
    <row r="18" spans="1:2" x14ac:dyDescent="0.2">
      <c r="A18" s="75" t="s">
        <v>834</v>
      </c>
      <c r="B18" t="s">
        <v>977</v>
      </c>
    </row>
    <row r="19" spans="1:2" x14ac:dyDescent="0.2">
      <c r="A19" s="75" t="s">
        <v>793</v>
      </c>
      <c r="B19" s="75" t="s">
        <v>978</v>
      </c>
    </row>
    <row r="21" spans="1:2" x14ac:dyDescent="0.2">
      <c r="A21" s="57" t="s">
        <v>979</v>
      </c>
    </row>
    <row r="22" spans="1:2" x14ac:dyDescent="0.2">
      <c r="A22" s="75" t="s">
        <v>151</v>
      </c>
      <c r="B22" s="75" t="s">
        <v>980</v>
      </c>
    </row>
    <row r="23" spans="1:2" x14ac:dyDescent="0.2">
      <c r="A23" s="75" t="s">
        <v>129</v>
      </c>
      <c r="B23" s="75" t="s">
        <v>981</v>
      </c>
    </row>
    <row r="24" spans="1:2" x14ac:dyDescent="0.2">
      <c r="A24" s="75" t="s">
        <v>250</v>
      </c>
      <c r="B24" s="75" t="s">
        <v>141</v>
      </c>
    </row>
    <row r="25" spans="1:2" x14ac:dyDescent="0.2">
      <c r="A25" s="75" t="s">
        <v>118</v>
      </c>
      <c r="B25" s="75" t="s">
        <v>982</v>
      </c>
    </row>
    <row r="27" spans="1:2" x14ac:dyDescent="0.2">
      <c r="A27" s="57" t="s">
        <v>983</v>
      </c>
    </row>
    <row r="28" spans="1:2" x14ac:dyDescent="0.2">
      <c r="A28" s="75" t="s">
        <v>388</v>
      </c>
      <c r="B28" s="75" t="s">
        <v>984</v>
      </c>
    </row>
    <row r="29" spans="1:2" x14ac:dyDescent="0.2">
      <c r="A29" s="75" t="s">
        <v>771</v>
      </c>
      <c r="B29" s="75" t="s">
        <v>985</v>
      </c>
    </row>
    <row r="30" spans="1:2" x14ac:dyDescent="0.2">
      <c r="A30" s="75" t="s">
        <v>986</v>
      </c>
      <c r="B30" s="75" t="s">
        <v>987</v>
      </c>
    </row>
    <row r="31" spans="1:2" x14ac:dyDescent="0.2">
      <c r="A31" s="75" t="s">
        <v>988</v>
      </c>
      <c r="B31" s="75" t="s">
        <v>989</v>
      </c>
    </row>
    <row r="33" spans="1:2" x14ac:dyDescent="0.2">
      <c r="A33" s="57" t="s">
        <v>990</v>
      </c>
    </row>
    <row r="34" spans="1:2" x14ac:dyDescent="0.2">
      <c r="A34" s="75" t="s">
        <v>267</v>
      </c>
      <c r="B34" s="75" t="s">
        <v>991</v>
      </c>
    </row>
    <row r="35" spans="1:2" ht="45" customHeight="1" x14ac:dyDescent="0.2">
      <c r="A35" s="75" t="s">
        <v>992</v>
      </c>
      <c r="B35" s="110" t="s">
        <v>993</v>
      </c>
    </row>
    <row r="37" spans="1:2" ht="22.5" customHeight="1" x14ac:dyDescent="0.2">
      <c r="A37" s="59" t="s">
        <v>994</v>
      </c>
    </row>
    <row r="38" spans="1:2" x14ac:dyDescent="0.2">
      <c r="A38" s="75" t="s">
        <v>199</v>
      </c>
      <c r="B38" s="75" t="s">
        <v>995</v>
      </c>
    </row>
    <row r="39" spans="1:2" x14ac:dyDescent="0.2">
      <c r="A39" s="75" t="s">
        <v>250</v>
      </c>
      <c r="B39" s="75" t="s">
        <v>996</v>
      </c>
    </row>
    <row r="40" spans="1:2" x14ac:dyDescent="0.2">
      <c r="A40" s="75" t="s">
        <v>997</v>
      </c>
      <c r="B40" s="75" t="s">
        <v>998</v>
      </c>
    </row>
    <row r="41" spans="1:2" x14ac:dyDescent="0.2">
      <c r="A41" s="75" t="s">
        <v>999</v>
      </c>
      <c r="B41" s="75" t="s">
        <v>1000</v>
      </c>
    </row>
    <row r="42" spans="1:2" x14ac:dyDescent="0.2">
      <c r="A42" s="75" t="s">
        <v>1001</v>
      </c>
      <c r="B42" s="75" t="s">
        <v>1002</v>
      </c>
    </row>
    <row r="43" spans="1:2" x14ac:dyDescent="0.2">
      <c r="A43" s="75" t="s">
        <v>421</v>
      </c>
      <c r="B43" s="75" t="s">
        <v>1003</v>
      </c>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85"/>
  <sheetViews>
    <sheetView topLeftCell="A52" workbookViewId="0">
      <selection activeCell="C72" sqref="C72"/>
    </sheetView>
  </sheetViews>
  <sheetFormatPr baseColWidth="10" defaultColWidth="11" defaultRowHeight="11.4" x14ac:dyDescent="0.2"/>
  <cols>
    <col min="1" max="1" width="16.69921875" style="110" customWidth="1"/>
    <col min="2" max="2" width="23.69921875" style="110" bestFit="1" customWidth="1"/>
    <col min="3" max="4" width="11" style="110" customWidth="1"/>
    <col min="5" max="16384" width="11" style="110"/>
  </cols>
  <sheetData>
    <row r="1" spans="1:3" ht="33.75" customHeight="1" x14ac:dyDescent="0.2">
      <c r="A1" s="115" t="s">
        <v>1004</v>
      </c>
      <c r="B1" s="116"/>
    </row>
    <row r="2" spans="1:3" ht="22.5" customHeight="1" x14ac:dyDescent="0.2">
      <c r="A2" s="110" t="s">
        <v>1005</v>
      </c>
      <c r="B2" s="97"/>
      <c r="C2" s="110" t="e">
        <f>Basis!#REF!-2</f>
        <v>#REF!</v>
      </c>
    </row>
    <row r="3" spans="1:3" ht="22.5" customHeight="1" x14ac:dyDescent="0.2">
      <c r="A3" s="110" t="s">
        <v>1006</v>
      </c>
      <c r="B3" s="97"/>
      <c r="C3" s="110" t="e">
        <f>Basis!#REF!</f>
        <v>#REF!</v>
      </c>
    </row>
    <row r="4" spans="1:3" ht="33.75" customHeight="1" x14ac:dyDescent="0.2">
      <c r="A4" s="110" t="s">
        <v>1007</v>
      </c>
      <c r="B4" s="97"/>
      <c r="C4" s="110" t="e">
        <f>Basis!#REF!</f>
        <v>#REF!</v>
      </c>
    </row>
    <row r="5" spans="1:3" ht="22.5" customHeight="1" x14ac:dyDescent="0.2">
      <c r="A5" s="110" t="s">
        <v>1008</v>
      </c>
      <c r="B5" s="97"/>
      <c r="C5" s="110" t="e">
        <f>Basis!#REF!</f>
        <v>#REF!</v>
      </c>
    </row>
    <row r="6" spans="1:3" x14ac:dyDescent="0.2">
      <c r="A6" s="110" t="s">
        <v>12</v>
      </c>
      <c r="B6" s="97" t="s">
        <v>113</v>
      </c>
      <c r="C6" s="110" t="e">
        <f>Basis!#REF!</f>
        <v>#REF!</v>
      </c>
    </row>
    <row r="7" spans="1:3" x14ac:dyDescent="0.2">
      <c r="B7" s="97" t="s">
        <v>159</v>
      </c>
      <c r="C7" s="110" t="e">
        <f>Basis!#REF!</f>
        <v>#REF!</v>
      </c>
    </row>
    <row r="8" spans="1:3" x14ac:dyDescent="0.2">
      <c r="B8" s="97" t="s">
        <v>149</v>
      </c>
      <c r="C8" s="110" t="e">
        <f>Basis!#REF!</f>
        <v>#REF!</v>
      </c>
    </row>
    <row r="9" spans="1:3" x14ac:dyDescent="0.2">
      <c r="B9" s="97" t="s">
        <v>169</v>
      </c>
      <c r="C9" s="110" t="e">
        <f>Basis!#REF!</f>
        <v>#REF!</v>
      </c>
    </row>
    <row r="10" spans="1:3" x14ac:dyDescent="0.2">
      <c r="A10" s="110" t="s">
        <v>1009</v>
      </c>
      <c r="B10" s="97"/>
      <c r="C10" s="110" t="e">
        <f>Basis!#REF!</f>
        <v>#REF!</v>
      </c>
    </row>
    <row r="11" spans="1:3" x14ac:dyDescent="0.2">
      <c r="A11" s="110" t="s">
        <v>1010</v>
      </c>
      <c r="B11" s="97"/>
      <c r="C11" s="110" t="e">
        <f>Basis!#REF!</f>
        <v>#REF!</v>
      </c>
    </row>
    <row r="12" spans="1:3" ht="22.5" customHeight="1" x14ac:dyDescent="0.2">
      <c r="A12" s="110" t="s">
        <v>26</v>
      </c>
      <c r="B12" s="97"/>
      <c r="C12" s="110" t="e">
        <f>Basis!#REF!</f>
        <v>#REF!</v>
      </c>
    </row>
    <row r="13" spans="1:3" ht="22.5" customHeight="1" x14ac:dyDescent="0.2">
      <c r="A13" s="110" t="s">
        <v>27</v>
      </c>
      <c r="B13" s="97"/>
      <c r="C13" s="110" t="e">
        <f>Basis!#REF!</f>
        <v>#REF!</v>
      </c>
    </row>
    <row r="14" spans="1:3" x14ac:dyDescent="0.2">
      <c r="A14" s="110" t="s">
        <v>973</v>
      </c>
      <c r="B14" s="113" t="s">
        <v>168</v>
      </c>
      <c r="C14" s="110" t="e">
        <f>Basis!#REF!</f>
        <v>#REF!</v>
      </c>
    </row>
    <row r="15" spans="1:3" x14ac:dyDescent="0.2">
      <c r="B15" s="113" t="s">
        <v>520</v>
      </c>
      <c r="C15" s="110" t="e">
        <f>Basis!#REF!</f>
        <v>#REF!</v>
      </c>
    </row>
    <row r="16" spans="1:3" x14ac:dyDescent="0.2">
      <c r="B16" s="113" t="s">
        <v>245</v>
      </c>
      <c r="C16" s="110" t="e">
        <f>Basis!#REF!</f>
        <v>#REF!</v>
      </c>
    </row>
    <row r="17" spans="1:3" x14ac:dyDescent="0.2">
      <c r="B17" s="113" t="s">
        <v>211</v>
      </c>
      <c r="C17" s="110" t="e">
        <f>Basis!#REF!</f>
        <v>#REF!</v>
      </c>
    </row>
    <row r="18" spans="1:3" x14ac:dyDescent="0.2">
      <c r="B18" s="98" t="s">
        <v>975</v>
      </c>
      <c r="C18" s="110" t="e">
        <f>Basis!#REF!</f>
        <v>#REF!</v>
      </c>
    </row>
    <row r="19" spans="1:3" x14ac:dyDescent="0.2">
      <c r="B19" s="113" t="s">
        <v>126</v>
      </c>
      <c r="C19" s="110" t="e">
        <f>Basis!#REF!</f>
        <v>#REF!</v>
      </c>
    </row>
    <row r="20" spans="1:3" x14ac:dyDescent="0.2">
      <c r="B20" s="113" t="s">
        <v>148</v>
      </c>
      <c r="C20" s="110" t="e">
        <f>Basis!#REF!</f>
        <v>#REF!</v>
      </c>
    </row>
    <row r="21" spans="1:3" x14ac:dyDescent="0.2">
      <c r="B21" s="113" t="s">
        <v>409</v>
      </c>
      <c r="C21" s="99" t="e">
        <f>Basis!#REF!</f>
        <v>#REF!</v>
      </c>
    </row>
    <row r="22" spans="1:3" x14ac:dyDescent="0.2">
      <c r="B22" s="113" t="s">
        <v>112</v>
      </c>
      <c r="C22" s="99" t="e">
        <f>Basis!#REF!</f>
        <v>#REF!</v>
      </c>
    </row>
    <row r="23" spans="1:3" x14ac:dyDescent="0.2">
      <c r="B23" s="113" t="s">
        <v>976</v>
      </c>
      <c r="C23" s="99" t="e">
        <f>Basis!#REF!</f>
        <v>#REF!</v>
      </c>
    </row>
    <row r="24" spans="1:3" x14ac:dyDescent="0.2">
      <c r="B24" s="113" t="s">
        <v>977</v>
      </c>
      <c r="C24" s="110" t="e">
        <f>Basis!#REF!</f>
        <v>#REF!</v>
      </c>
    </row>
    <row r="25" spans="1:3" x14ac:dyDescent="0.2">
      <c r="B25" s="98" t="s">
        <v>978</v>
      </c>
      <c r="C25" s="110" t="e">
        <f>Basis!#REF!</f>
        <v>#REF!</v>
      </c>
    </row>
    <row r="26" spans="1:3" x14ac:dyDescent="0.2">
      <c r="B26" s="98" t="s">
        <v>1011</v>
      </c>
    </row>
    <row r="27" spans="1:3" ht="22.5" customHeight="1" x14ac:dyDescent="0.2">
      <c r="A27" s="110" t="s">
        <v>1012</v>
      </c>
      <c r="B27" s="97"/>
      <c r="C27" s="110" t="e">
        <f>Basis!#REF!</f>
        <v>#REF!</v>
      </c>
    </row>
    <row r="28" spans="1:3" ht="22.5" customHeight="1" x14ac:dyDescent="0.2">
      <c r="A28" s="110" t="s">
        <v>1013</v>
      </c>
      <c r="B28" s="97"/>
      <c r="C28" s="110" t="e">
        <f>Basis!#REF!</f>
        <v>#REF!</v>
      </c>
    </row>
    <row r="29" spans="1:3" ht="33.75" customHeight="1" x14ac:dyDescent="0.2">
      <c r="A29" s="110" t="s">
        <v>1014</v>
      </c>
      <c r="B29" s="97"/>
      <c r="C29" s="110" t="e">
        <f>Basis!#REF!</f>
        <v>#REF!</v>
      </c>
    </row>
    <row r="30" spans="1:3" ht="22.5" customHeight="1" x14ac:dyDescent="0.2">
      <c r="A30" s="110" t="s">
        <v>1015</v>
      </c>
      <c r="B30" s="97"/>
      <c r="C30" s="110" t="e">
        <f>Basis!#REF!</f>
        <v>#REF!</v>
      </c>
    </row>
    <row r="31" spans="1:3" ht="22.5" customHeight="1" x14ac:dyDescent="0.2">
      <c r="A31" s="110" t="s">
        <v>1016</v>
      </c>
      <c r="B31" s="97"/>
      <c r="C31" s="110" t="e">
        <f>Basis!#REF!</f>
        <v>#REF!</v>
      </c>
    </row>
    <row r="32" spans="1:3" ht="33.75" customHeight="1" x14ac:dyDescent="0.2">
      <c r="A32" s="110" t="s">
        <v>1017</v>
      </c>
      <c r="B32" s="97"/>
      <c r="C32" s="110" t="e">
        <f>Basis!#REF!</f>
        <v>#REF!</v>
      </c>
    </row>
    <row r="33" spans="1:3" ht="22.5" customHeight="1" x14ac:dyDescent="0.2">
      <c r="A33" s="110" t="s">
        <v>1018</v>
      </c>
      <c r="B33" s="97"/>
      <c r="C33" s="110" t="e">
        <f>Basis!#REF!</f>
        <v>#REF!</v>
      </c>
    </row>
    <row r="34" spans="1:3" ht="22.5" customHeight="1" x14ac:dyDescent="0.2">
      <c r="A34" s="110" t="s">
        <v>1019</v>
      </c>
      <c r="B34" s="97"/>
      <c r="C34" s="110" t="e">
        <f>Basis!#REF!</f>
        <v>#REF!</v>
      </c>
    </row>
    <row r="35" spans="1:3" x14ac:dyDescent="0.2">
      <c r="A35" s="110" t="s">
        <v>1020</v>
      </c>
      <c r="B35" s="97"/>
      <c r="C35" s="110" t="e">
        <f>Basis!#REF!</f>
        <v>#REF!</v>
      </c>
    </row>
    <row r="36" spans="1:3" x14ac:dyDescent="0.2">
      <c r="A36" s="110" t="s">
        <v>1021</v>
      </c>
      <c r="B36" s="97" t="s">
        <v>1022</v>
      </c>
      <c r="C36" s="110" t="e">
        <f>Basis!#REF!</f>
        <v>#REF!</v>
      </c>
    </row>
    <row r="37" spans="1:3" x14ac:dyDescent="0.2">
      <c r="B37" s="97" t="s">
        <v>1023</v>
      </c>
      <c r="C37" s="99" t="e">
        <f>Basis!#REF!</f>
        <v>#REF!</v>
      </c>
    </row>
    <row r="38" spans="1:3" ht="22.5" customHeight="1" x14ac:dyDescent="0.2">
      <c r="A38" s="110" t="s">
        <v>1024</v>
      </c>
      <c r="B38" s="97"/>
      <c r="C38" s="110" t="e">
        <f>Basis!#REF!</f>
        <v>#REF!</v>
      </c>
    </row>
    <row r="39" spans="1:3" x14ac:dyDescent="0.2">
      <c r="A39" s="110" t="s">
        <v>1025</v>
      </c>
      <c r="B39" s="97"/>
      <c r="C39" s="110" t="e">
        <f>Basis!#REF!</f>
        <v>#REF!</v>
      </c>
    </row>
    <row r="40" spans="1:3" x14ac:dyDescent="0.2">
      <c r="A40" s="110" t="s">
        <v>41</v>
      </c>
      <c r="B40" s="97"/>
      <c r="C40" s="110" t="e">
        <f>Basis!#REF!</f>
        <v>#REF!</v>
      </c>
    </row>
    <row r="41" spans="1:3" ht="22.5" customHeight="1" x14ac:dyDescent="0.2">
      <c r="A41" s="110" t="s">
        <v>1026</v>
      </c>
      <c r="B41" s="97"/>
      <c r="C41" s="110" t="e">
        <f>Basis!#REF!</f>
        <v>#REF!</v>
      </c>
    </row>
    <row r="42" spans="1:3" ht="22.5" customHeight="1" x14ac:dyDescent="0.2">
      <c r="A42" s="110" t="s">
        <v>1027</v>
      </c>
      <c r="B42" s="97"/>
      <c r="C42" s="110" t="e">
        <f>Basis!#REF!</f>
        <v>#REF!</v>
      </c>
    </row>
    <row r="43" spans="1:3" ht="22.5" customHeight="1" x14ac:dyDescent="0.2">
      <c r="A43" s="110" t="s">
        <v>1028</v>
      </c>
      <c r="B43" s="97"/>
      <c r="C43" s="110" t="e">
        <f>Basis!#REF!</f>
        <v>#REF!</v>
      </c>
    </row>
    <row r="44" spans="1:3" ht="22.5" customHeight="1" x14ac:dyDescent="0.2">
      <c r="A44" s="110" t="s">
        <v>1029</v>
      </c>
      <c r="B44" s="97"/>
      <c r="C44" s="110" t="e">
        <f>Basis!#REF!</f>
        <v>#REF!</v>
      </c>
    </row>
    <row r="45" spans="1:3" ht="22.5" customHeight="1" x14ac:dyDescent="0.2">
      <c r="A45" s="110" t="s">
        <v>46</v>
      </c>
      <c r="B45" s="97"/>
    </row>
    <row r="46" spans="1:3" x14ac:dyDescent="0.2">
      <c r="A46" s="110" t="s">
        <v>1030</v>
      </c>
      <c r="B46" s="97"/>
      <c r="C46" s="110" t="e">
        <f>Basis!#REF!</f>
        <v>#REF!</v>
      </c>
    </row>
    <row r="47" spans="1:3" ht="45" customHeight="1" x14ac:dyDescent="0.2">
      <c r="A47" s="110" t="s">
        <v>1031</v>
      </c>
      <c r="B47" s="97"/>
      <c r="C47" s="110" t="e">
        <f>Basis!#REF!</f>
        <v>#REF!</v>
      </c>
    </row>
    <row r="48" spans="1:3" ht="22.5" customHeight="1" x14ac:dyDescent="0.2">
      <c r="A48" s="110" t="s">
        <v>1032</v>
      </c>
      <c r="B48" s="97"/>
      <c r="C48" s="110" t="e">
        <f>Basis!#REF!</f>
        <v>#REF!</v>
      </c>
    </row>
    <row r="49" spans="1:3" ht="33.75" customHeight="1" x14ac:dyDescent="0.2">
      <c r="A49" s="110" t="s">
        <v>1033</v>
      </c>
      <c r="B49" s="97"/>
      <c r="C49" s="110" t="e">
        <f>Basis!#REF!</f>
        <v>#REF!</v>
      </c>
    </row>
    <row r="50" spans="1:3" ht="33.75" customHeight="1" x14ac:dyDescent="0.2">
      <c r="A50" s="110" t="s">
        <v>1034</v>
      </c>
      <c r="B50" s="97"/>
    </row>
    <row r="51" spans="1:3" ht="22.5" customHeight="1" x14ac:dyDescent="0.2">
      <c r="A51" s="110" t="s">
        <v>1035</v>
      </c>
      <c r="B51" s="97">
        <v>0</v>
      </c>
      <c r="C51" s="110" t="e">
        <f>Basis!#REF!</f>
        <v>#REF!</v>
      </c>
    </row>
    <row r="52" spans="1:3" x14ac:dyDescent="0.2">
      <c r="B52" s="97">
        <v>45</v>
      </c>
      <c r="C52" s="110" t="e">
        <f>Basis!#REF!</f>
        <v>#REF!</v>
      </c>
    </row>
    <row r="53" spans="1:3" x14ac:dyDescent="0.2">
      <c r="B53" s="97" t="s">
        <v>1036</v>
      </c>
      <c r="C53" s="110" t="e">
        <f>Basis!#REF!</f>
        <v>#REF!</v>
      </c>
    </row>
    <row r="54" spans="1:3" x14ac:dyDescent="0.2">
      <c r="B54" s="97">
        <v>60</v>
      </c>
      <c r="C54" s="110" t="e">
        <f>Basis!#REF!</f>
        <v>#REF!</v>
      </c>
    </row>
    <row r="55" spans="1:3" x14ac:dyDescent="0.2">
      <c r="B55" s="97" t="s">
        <v>1037</v>
      </c>
      <c r="C55" s="110" t="e">
        <f>Basis!#REF!</f>
        <v>#REF!</v>
      </c>
    </row>
    <row r="56" spans="1:3" x14ac:dyDescent="0.2">
      <c r="B56" s="97">
        <v>80</v>
      </c>
      <c r="C56" s="110" t="e">
        <f>Basis!#REF!</f>
        <v>#REF!</v>
      </c>
    </row>
    <row r="57" spans="1:3" x14ac:dyDescent="0.2">
      <c r="B57" s="97" t="s">
        <v>1038</v>
      </c>
      <c r="C57" s="110" t="e">
        <f>Basis!#REF!</f>
        <v>#REF!</v>
      </c>
    </row>
    <row r="58" spans="1:3" x14ac:dyDescent="0.2">
      <c r="B58" s="97">
        <v>110</v>
      </c>
      <c r="C58" s="110" t="e">
        <f>Basis!#REF!</f>
        <v>#REF!</v>
      </c>
    </row>
    <row r="59" spans="1:3" x14ac:dyDescent="0.2">
      <c r="B59" s="97" t="s">
        <v>130</v>
      </c>
      <c r="C59" s="110" t="e">
        <f>Basis!#REF!</f>
        <v>#REF!</v>
      </c>
    </row>
    <row r="60" spans="1:3" x14ac:dyDescent="0.2">
      <c r="B60" s="97" t="s">
        <v>267</v>
      </c>
      <c r="C60" s="110" t="e">
        <f>Basis!#REF!</f>
        <v>#REF!</v>
      </c>
    </row>
    <row r="61" spans="1:3" x14ac:dyDescent="0.2">
      <c r="B61" s="97">
        <v>180</v>
      </c>
      <c r="C61" s="110" t="e">
        <f>Basis!#REF!</f>
        <v>#REF!</v>
      </c>
    </row>
    <row r="62" spans="1:3" x14ac:dyDescent="0.2">
      <c r="B62" s="97" t="s">
        <v>192</v>
      </c>
      <c r="C62" s="110" t="e">
        <f>Basis!#REF!</f>
        <v>#REF!</v>
      </c>
    </row>
    <row r="63" spans="1:3" x14ac:dyDescent="0.2">
      <c r="A63" s="110" t="s">
        <v>1039</v>
      </c>
      <c r="B63" s="97"/>
      <c r="C63" s="110" t="e">
        <f>Basis!#REF!</f>
        <v>#REF!</v>
      </c>
    </row>
    <row r="64" spans="1:3" ht="33.75" customHeight="1" x14ac:dyDescent="0.2">
      <c r="A64" s="110" t="s">
        <v>1040</v>
      </c>
      <c r="B64" s="97"/>
      <c r="C64" s="110" t="e">
        <f>Basis!#REF!</f>
        <v>#REF!</v>
      </c>
    </row>
    <row r="65" spans="1:4" x14ac:dyDescent="0.2">
      <c r="A65" s="110" t="s">
        <v>1041</v>
      </c>
      <c r="B65" s="97"/>
      <c r="C65" s="110" t="e">
        <f>Basis!#REF!</f>
        <v>#REF!</v>
      </c>
    </row>
    <row r="66" spans="1:4" ht="22.5" customHeight="1" x14ac:dyDescent="0.2">
      <c r="A66" s="110" t="s">
        <v>1042</v>
      </c>
      <c r="B66" s="97"/>
      <c r="C66" s="110" t="e">
        <f>Basis!#REF!</f>
        <v>#REF!</v>
      </c>
    </row>
    <row r="67" spans="1:4" ht="33.75" customHeight="1" x14ac:dyDescent="0.2">
      <c r="A67" s="110" t="s">
        <v>57</v>
      </c>
      <c r="B67" s="97"/>
      <c r="C67" s="110" t="e">
        <f>Basis!#REF!</f>
        <v>#REF!</v>
      </c>
    </row>
    <row r="68" spans="1:4" ht="22.5" customHeight="1" x14ac:dyDescent="0.2">
      <c r="A68" s="110" t="s">
        <v>1043</v>
      </c>
      <c r="B68" s="97" t="s">
        <v>1044</v>
      </c>
      <c r="C68" s="110" t="e">
        <f>Basis!#REF!</f>
        <v>#REF!</v>
      </c>
    </row>
    <row r="69" spans="1:4" x14ac:dyDescent="0.2">
      <c r="B69" s="97" t="s">
        <v>1045</v>
      </c>
      <c r="C69" s="110" t="e">
        <f>Basis!#REF!</f>
        <v>#REF!</v>
      </c>
    </row>
    <row r="70" spans="1:4" x14ac:dyDescent="0.2">
      <c r="B70" s="97" t="s">
        <v>1046</v>
      </c>
      <c r="C70" s="110" t="e">
        <f>Basis!#REF!</f>
        <v>#REF!</v>
      </c>
    </row>
    <row r="71" spans="1:4" x14ac:dyDescent="0.2">
      <c r="B71" s="97" t="s">
        <v>1047</v>
      </c>
      <c r="C71" s="110" t="e">
        <f>Basis!#REF!</f>
        <v>#REF!</v>
      </c>
    </row>
    <row r="72" spans="1:4" x14ac:dyDescent="0.2">
      <c r="B72" s="97" t="s">
        <v>1048</v>
      </c>
      <c r="C72" s="110" t="e">
        <f>Basis!#REF!</f>
        <v>#REF!</v>
      </c>
    </row>
    <row r="73" spans="1:4" ht="33.75" customHeight="1" x14ac:dyDescent="0.2">
      <c r="A73" s="110" t="s">
        <v>1049</v>
      </c>
      <c r="B73" s="97"/>
      <c r="C73" s="100" t="e">
        <f>Basis!#REF!</f>
        <v>#REF!</v>
      </c>
    </row>
    <row r="74" spans="1:4" ht="22.5" customHeight="1" x14ac:dyDescent="0.2">
      <c r="A74" s="110" t="s">
        <v>1050</v>
      </c>
      <c r="B74" s="97"/>
      <c r="C74" s="110" t="e">
        <f>Basis!#REF!</f>
        <v>#REF!</v>
      </c>
    </row>
    <row r="75" spans="1:4" x14ac:dyDescent="0.2">
      <c r="A75" s="110" t="s">
        <v>61</v>
      </c>
      <c r="B75" s="97"/>
      <c r="C75" s="110" t="e">
        <f>Basis!#REF!</f>
        <v>#REF!</v>
      </c>
    </row>
    <row r="76" spans="1:4" x14ac:dyDescent="0.2">
      <c r="A76" s="110" t="s">
        <v>62</v>
      </c>
      <c r="B76" s="97"/>
      <c r="C76" s="110" t="e">
        <f>Basis!#REF!</f>
        <v>#REF!</v>
      </c>
    </row>
    <row r="77" spans="1:4" x14ac:dyDescent="0.2">
      <c r="A77" s="110" t="s">
        <v>1051</v>
      </c>
      <c r="B77" s="97"/>
      <c r="C77" s="110" t="e">
        <f>Basis!#REF!</f>
        <v>#REF!</v>
      </c>
    </row>
    <row r="78" spans="1:4" x14ac:dyDescent="0.2">
      <c r="A78" s="110" t="s">
        <v>64</v>
      </c>
      <c r="B78" s="97"/>
      <c r="C78" s="110" t="e">
        <f>Basis!#REF!</f>
        <v>#REF!</v>
      </c>
    </row>
    <row r="79" spans="1:4" x14ac:dyDescent="0.2">
      <c r="A79" s="110" t="s">
        <v>1052</v>
      </c>
      <c r="B79" s="97"/>
      <c r="C79" s="110" t="e">
        <f>Basis!#REF!</f>
        <v>#REF!</v>
      </c>
      <c r="D79" s="110" t="e">
        <f>C79-Basis!#REF!</f>
        <v>#REF!</v>
      </c>
    </row>
    <row r="80" spans="1:4" x14ac:dyDescent="0.2">
      <c r="A80" s="110" t="s">
        <v>66</v>
      </c>
      <c r="B80" s="97"/>
      <c r="C80" s="110" t="e">
        <f>Basis!#REF!</f>
        <v>#REF!</v>
      </c>
    </row>
    <row r="81" spans="1:3" ht="22.5" customHeight="1" x14ac:dyDescent="0.2">
      <c r="A81" s="110" t="s">
        <v>67</v>
      </c>
      <c r="B81" s="97"/>
      <c r="C81" s="110" t="e">
        <f>Basis!#REF!</f>
        <v>#REF!</v>
      </c>
    </row>
    <row r="82" spans="1:3" ht="22.5" customHeight="1" x14ac:dyDescent="0.2">
      <c r="A82" s="110" t="s">
        <v>68</v>
      </c>
      <c r="B82" s="97" t="s">
        <v>1044</v>
      </c>
      <c r="C82" s="110" t="e">
        <f>Basis!#REF!</f>
        <v>#REF!</v>
      </c>
    </row>
    <row r="83" spans="1:3" x14ac:dyDescent="0.2">
      <c r="B83" s="97" t="s">
        <v>1053</v>
      </c>
      <c r="C83" s="110" t="e">
        <f>Basis!#REF!</f>
        <v>#REF!</v>
      </c>
    </row>
    <row r="84" spans="1:3" x14ac:dyDescent="0.2">
      <c r="B84" s="97" t="s">
        <v>1054</v>
      </c>
      <c r="C84" s="110" t="e">
        <f>Basis!#REF!</f>
        <v>#REF!</v>
      </c>
    </row>
    <row r="85" spans="1:3" ht="22.5" customHeight="1" x14ac:dyDescent="0.2">
      <c r="A85" s="110" t="s">
        <v>70</v>
      </c>
      <c r="B85" s="97"/>
    </row>
  </sheetData>
  <mergeCells count="1">
    <mergeCell ref="A1:B1"/>
  </mergeCells>
  <pageMargins left="0.7" right="0.7" top="0.78740157499999996" bottom="0.78740157499999996" header="0.3" footer="0.3"/>
  <pageSetup paperSize="9" orientation="portrait"/>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4">
    <pageSetUpPr fitToPage="1"/>
  </sheetPr>
  <dimension ref="A1:BN216"/>
  <sheetViews>
    <sheetView zoomScale="90" zoomScaleNormal="90" workbookViewId="0">
      <pane xSplit="18" ySplit="1" topLeftCell="S176" activePane="bottomRight" state="frozen"/>
      <selection activeCell="H180" sqref="H180"/>
      <selection pane="topRight" activeCell="H180" sqref="H180"/>
      <selection pane="bottomLeft" activeCell="H180" sqref="H180"/>
      <selection pane="bottomRight" activeCell="E222" sqref="E222"/>
    </sheetView>
  </sheetViews>
  <sheetFormatPr baseColWidth="10" defaultColWidth="10.8984375" defaultRowHeight="11.4" x14ac:dyDescent="0.2"/>
  <cols>
    <col min="1" max="1" width="7.5" style="75" customWidth="1"/>
    <col min="2" max="2" width="17.3984375" style="75" customWidth="1"/>
    <col min="3" max="3" width="19.8984375" style="75" customWidth="1"/>
    <col min="4" max="4" width="22.8984375" style="75" customWidth="1"/>
    <col min="5" max="5" width="25.8984375" style="75" customWidth="1"/>
    <col min="6" max="6" width="11.19921875" style="75" hidden="1" customWidth="1"/>
    <col min="7" max="7" width="25" style="110" hidden="1" customWidth="1"/>
    <col min="8" max="8" width="9.59765625" style="75" customWidth="1"/>
    <col min="9" max="9" width="30.8984375" style="110" hidden="1" customWidth="1"/>
    <col min="10" max="10" width="28.8984375" style="110" hidden="1" customWidth="1"/>
    <col min="11" max="11" width="12.3984375" style="75" hidden="1" customWidth="1"/>
    <col min="12" max="12" width="15.09765625" style="75" hidden="1" customWidth="1"/>
    <col min="13" max="13" width="12.09765625" style="75" hidden="1" customWidth="1"/>
    <col min="14" max="14" width="9" style="75" hidden="1" customWidth="1"/>
    <col min="15" max="15" width="25" style="75" hidden="1" customWidth="1"/>
    <col min="16" max="16" width="31.3984375" style="75" hidden="1" customWidth="1"/>
    <col min="17" max="17" width="28.09765625" style="75" hidden="1" customWidth="1"/>
    <col min="18" max="18" width="21.69921875" style="75" hidden="1" customWidth="1"/>
    <col min="19" max="20" width="9.19921875" style="78" customWidth="1"/>
    <col min="21" max="21" width="9.09765625" style="78" customWidth="1"/>
    <col min="22" max="23" width="8" style="78" customWidth="1"/>
    <col min="24" max="35" width="10.8984375" style="78" customWidth="1"/>
    <col min="36" max="36" width="10.5" style="78" bestFit="1" customWidth="1"/>
    <col min="37" max="40" width="10.8984375" style="78" customWidth="1"/>
    <col min="41" max="41" width="10.8984375" style="80" customWidth="1"/>
    <col min="42" max="43" width="10.8984375" style="78" customWidth="1"/>
    <col min="44" max="44" width="10.8984375" style="78" bestFit="1" customWidth="1"/>
    <col min="45" max="45" width="9.09765625" style="78" bestFit="1" customWidth="1"/>
    <col min="46" max="46" width="9.09765625" style="78" customWidth="1"/>
    <col min="47" max="47" width="10.59765625" style="78" bestFit="1" customWidth="1"/>
    <col min="48" max="48" width="9.09765625" style="78" customWidth="1"/>
    <col min="49" max="52" width="10.8984375" style="78" customWidth="1"/>
    <col min="53" max="53" width="10.8984375" style="80" customWidth="1"/>
    <col min="54" max="54" width="10.8984375" style="72" customWidth="1"/>
    <col min="55" max="61" width="10.8984375" style="78" customWidth="1"/>
    <col min="62" max="62" width="33.59765625" style="110" customWidth="1"/>
    <col min="63" max="63" width="10.8984375" style="78" customWidth="1"/>
    <col min="64" max="66" width="10.8984375" style="75" customWidth="1"/>
    <col min="67" max="16384" width="10.8984375" style="75"/>
  </cols>
  <sheetData>
    <row r="1" spans="1:66" s="78" customFormat="1" ht="99" customHeight="1" x14ac:dyDescent="0.2">
      <c r="A1" s="63" t="s">
        <v>2</v>
      </c>
      <c r="B1" s="63" t="s">
        <v>3</v>
      </c>
      <c r="C1" s="63" t="s">
        <v>5</v>
      </c>
      <c r="D1" s="63" t="s">
        <v>6</v>
      </c>
      <c r="E1" s="63" t="s">
        <v>8</v>
      </c>
      <c r="F1" s="61" t="s">
        <v>10</v>
      </c>
      <c r="G1" s="61" t="s">
        <v>11</v>
      </c>
      <c r="H1" s="63" t="s">
        <v>12</v>
      </c>
      <c r="I1" s="61" t="s">
        <v>13</v>
      </c>
      <c r="J1" s="61" t="s">
        <v>14</v>
      </c>
      <c r="K1" s="63" t="s">
        <v>15</v>
      </c>
      <c r="L1" s="63" t="s">
        <v>16</v>
      </c>
      <c r="M1" s="61" t="s">
        <v>17</v>
      </c>
      <c r="N1" s="63" t="s">
        <v>18</v>
      </c>
      <c r="O1" s="61" t="s">
        <v>19</v>
      </c>
      <c r="P1" s="63" t="s">
        <v>20</v>
      </c>
      <c r="Q1" s="69" t="s">
        <v>21</v>
      </c>
      <c r="R1" s="70" t="s">
        <v>22</v>
      </c>
      <c r="S1" s="60" t="s">
        <v>23</v>
      </c>
      <c r="T1" s="60" t="s">
        <v>24</v>
      </c>
      <c r="U1" s="61" t="s">
        <v>25</v>
      </c>
      <c r="V1" s="61" t="s">
        <v>26</v>
      </c>
      <c r="W1" s="61" t="s">
        <v>27</v>
      </c>
      <c r="X1" s="61" t="s">
        <v>28</v>
      </c>
      <c r="Y1" s="61" t="s">
        <v>30</v>
      </c>
      <c r="Z1" s="61" t="s">
        <v>31</v>
      </c>
      <c r="AA1" s="61" t="s">
        <v>32</v>
      </c>
      <c r="AB1" s="61" t="s">
        <v>33</v>
      </c>
      <c r="AC1" s="61" t="s">
        <v>34</v>
      </c>
      <c r="AD1" s="61" t="s">
        <v>35</v>
      </c>
      <c r="AE1" s="61" t="s">
        <v>36</v>
      </c>
      <c r="AF1" s="61" t="s">
        <v>37</v>
      </c>
      <c r="AG1" s="61" t="s">
        <v>38</v>
      </c>
      <c r="AH1" s="61" t="s">
        <v>39</v>
      </c>
      <c r="AI1" s="61" t="s">
        <v>40</v>
      </c>
      <c r="AJ1" s="61" t="s">
        <v>41</v>
      </c>
      <c r="AK1" s="61" t="s">
        <v>42</v>
      </c>
      <c r="AL1" s="61" t="s">
        <v>43</v>
      </c>
      <c r="AM1" s="61" t="s">
        <v>44</v>
      </c>
      <c r="AN1" s="61" t="s">
        <v>45</v>
      </c>
      <c r="AO1" s="61" t="s">
        <v>46</v>
      </c>
      <c r="AP1" s="61" t="s">
        <v>47</v>
      </c>
      <c r="AQ1" s="61" t="s">
        <v>48</v>
      </c>
      <c r="AR1" s="61" t="s">
        <v>49</v>
      </c>
      <c r="AS1" s="61" t="s">
        <v>50</v>
      </c>
      <c r="AT1" s="61" t="s">
        <v>51</v>
      </c>
      <c r="AU1" s="61" t="s">
        <v>52</v>
      </c>
      <c r="AV1" s="61" t="s">
        <v>54</v>
      </c>
      <c r="AW1" s="61" t="s">
        <v>86</v>
      </c>
      <c r="AX1" s="61" t="s">
        <v>87</v>
      </c>
      <c r="AY1" s="61" t="s">
        <v>56</v>
      </c>
      <c r="AZ1" s="61" t="s">
        <v>57</v>
      </c>
      <c r="BA1" s="61" t="s">
        <v>58</v>
      </c>
      <c r="BB1" s="71" t="s">
        <v>59</v>
      </c>
      <c r="BC1" s="62" t="s">
        <v>60</v>
      </c>
      <c r="BD1" s="61" t="s">
        <v>61</v>
      </c>
      <c r="BE1" s="61" t="s">
        <v>62</v>
      </c>
      <c r="BF1" s="61" t="s">
        <v>63</v>
      </c>
      <c r="BG1" s="61" t="s">
        <v>64</v>
      </c>
      <c r="BH1" s="61" t="s">
        <v>65</v>
      </c>
      <c r="BI1" s="61" t="s">
        <v>66</v>
      </c>
      <c r="BJ1" s="61" t="s">
        <v>67</v>
      </c>
      <c r="BK1" s="80" t="s">
        <v>68</v>
      </c>
      <c r="BL1" s="80" t="s">
        <v>70</v>
      </c>
      <c r="BM1" s="80" t="s">
        <v>105</v>
      </c>
      <c r="BN1" s="80" t="s">
        <v>1055</v>
      </c>
    </row>
    <row r="2" spans="1:66" ht="22.5" customHeight="1" x14ac:dyDescent="0.2">
      <c r="A2" s="64">
        <v>1</v>
      </c>
      <c r="B2" s="65" t="s">
        <v>107</v>
      </c>
      <c r="C2" s="65">
        <v>999824015</v>
      </c>
      <c r="D2" s="66" t="str">
        <f t="shared" ref="D2:D40" si="0">HYPERLINK(CONCATENATE("https://portal.dnb.de/opac.htm?method=simpleSearch&amp;cqlMode=true&amp;query=idn%3D",C2))</f>
        <v>https://portal.dnb.de/opac.htm?method=simpleSearch&amp;cqlMode=true&amp;query=idn%3D999824015</v>
      </c>
      <c r="E2" s="65" t="s">
        <v>110</v>
      </c>
      <c r="F2" s="64" t="s">
        <v>111</v>
      </c>
      <c r="G2" s="111" t="s">
        <v>112</v>
      </c>
      <c r="H2" s="108" t="s">
        <v>113</v>
      </c>
      <c r="I2" s="111" t="s">
        <v>114</v>
      </c>
      <c r="J2" s="111" t="s">
        <v>115</v>
      </c>
      <c r="K2" s="64"/>
      <c r="L2" s="64"/>
      <c r="M2" s="64" t="s">
        <v>116</v>
      </c>
      <c r="N2" s="64">
        <v>0</v>
      </c>
      <c r="O2" s="64"/>
      <c r="P2" s="64"/>
      <c r="Q2" s="64"/>
      <c r="R2" s="64"/>
      <c r="BB2" s="73" t="e">
        <f>#REF!+#REF!</f>
        <v>#REF!</v>
      </c>
      <c r="BM2" s="75" t="s">
        <v>120</v>
      </c>
      <c r="BN2" s="75" t="s">
        <v>120</v>
      </c>
    </row>
    <row r="3" spans="1:66" ht="22.5" customHeight="1" x14ac:dyDescent="0.2">
      <c r="A3" s="64">
        <v>2</v>
      </c>
      <c r="B3" s="64" t="s">
        <v>123</v>
      </c>
      <c r="C3" s="64">
        <v>994698968</v>
      </c>
      <c r="D3" s="66" t="str">
        <f t="shared" si="0"/>
        <v>https://portal.dnb.de/opac.htm?method=simpleSearch&amp;cqlMode=true&amp;query=idn%3D994698968</v>
      </c>
      <c r="E3" s="64" t="s">
        <v>125</v>
      </c>
      <c r="F3" s="64" t="s">
        <v>111</v>
      </c>
      <c r="G3" s="111" t="s">
        <v>126</v>
      </c>
      <c r="H3" s="108" t="s">
        <v>113</v>
      </c>
      <c r="I3" s="111" t="s">
        <v>127</v>
      </c>
      <c r="J3" s="111" t="s">
        <v>115</v>
      </c>
      <c r="K3" s="64"/>
      <c r="L3" s="64"/>
      <c r="M3" s="64"/>
      <c r="N3" s="64">
        <v>0</v>
      </c>
      <c r="O3" s="64"/>
      <c r="P3" s="64"/>
      <c r="Q3" s="64"/>
      <c r="R3" s="64"/>
      <c r="X3" s="78" t="s">
        <v>128</v>
      </c>
      <c r="AA3" s="78" t="s">
        <v>129</v>
      </c>
      <c r="AG3" s="78" t="s">
        <v>119</v>
      </c>
      <c r="AN3" s="78" t="s">
        <v>120</v>
      </c>
      <c r="AU3" s="78" t="s">
        <v>130</v>
      </c>
      <c r="BA3" s="80" t="s">
        <v>122</v>
      </c>
      <c r="BB3" s="73" t="e">
        <f>#REF!+#REF!</f>
        <v>#REF!</v>
      </c>
      <c r="BM3" s="75" t="s">
        <v>120</v>
      </c>
      <c r="BN3" s="75" t="s">
        <v>120</v>
      </c>
    </row>
    <row r="4" spans="1:66" x14ac:dyDescent="0.2">
      <c r="A4" s="64">
        <v>3</v>
      </c>
      <c r="B4" s="64" t="s">
        <v>131</v>
      </c>
      <c r="C4" s="64">
        <v>998959685</v>
      </c>
      <c r="D4" s="66" t="str">
        <f t="shared" si="0"/>
        <v>https://portal.dnb.de/opac.htm?method=simpleSearch&amp;cqlMode=true&amp;query=idn%3D998959685</v>
      </c>
      <c r="E4" s="64" t="s">
        <v>133</v>
      </c>
      <c r="F4" s="64" t="s">
        <v>111</v>
      </c>
      <c r="G4" s="111" t="s">
        <v>126</v>
      </c>
      <c r="H4" s="108" t="s">
        <v>113</v>
      </c>
      <c r="I4" s="111" t="s">
        <v>114</v>
      </c>
      <c r="J4" s="111" t="s">
        <v>134</v>
      </c>
      <c r="K4" s="64"/>
      <c r="L4" s="64" t="s">
        <v>135</v>
      </c>
      <c r="M4" s="64" t="s">
        <v>136</v>
      </c>
      <c r="N4" s="64">
        <v>0</v>
      </c>
      <c r="O4" s="64"/>
      <c r="P4" s="64"/>
      <c r="Q4" s="64"/>
      <c r="R4" s="64"/>
      <c r="BB4" s="73" t="e">
        <f>#REF!+#REF!</f>
        <v>#REF!</v>
      </c>
      <c r="BM4" s="75" t="s">
        <v>120</v>
      </c>
      <c r="BN4" s="75" t="s">
        <v>120</v>
      </c>
    </row>
    <row r="5" spans="1:66" x14ac:dyDescent="0.2">
      <c r="A5" s="64">
        <v>4</v>
      </c>
      <c r="B5" s="64" t="s">
        <v>138</v>
      </c>
      <c r="C5" s="64">
        <v>1001314530</v>
      </c>
      <c r="D5" s="66" t="str">
        <f t="shared" si="0"/>
        <v>https://portal.dnb.de/opac.htm?method=simpleSearch&amp;cqlMode=true&amp;query=idn%3D1001314530</v>
      </c>
      <c r="E5" s="64" t="s">
        <v>140</v>
      </c>
      <c r="F5" s="64" t="s">
        <v>111</v>
      </c>
      <c r="G5" s="111" t="s">
        <v>112</v>
      </c>
      <c r="H5" s="108" t="s">
        <v>113</v>
      </c>
      <c r="I5" s="111" t="s">
        <v>114</v>
      </c>
      <c r="J5" s="111" t="s">
        <v>141</v>
      </c>
      <c r="K5" s="64"/>
      <c r="L5" s="64" t="s">
        <v>61</v>
      </c>
      <c r="M5" s="64" t="s">
        <v>142</v>
      </c>
      <c r="N5" s="64">
        <v>0</v>
      </c>
      <c r="O5" s="64"/>
      <c r="P5" s="64"/>
      <c r="Q5" s="64"/>
      <c r="R5" s="64"/>
      <c r="BB5" s="73" t="e">
        <f>#REF!+#REF!</f>
        <v>#REF!</v>
      </c>
      <c r="BM5" s="75" t="s">
        <v>120</v>
      </c>
      <c r="BN5" s="75" t="s">
        <v>120</v>
      </c>
    </row>
    <row r="6" spans="1:66" x14ac:dyDescent="0.2">
      <c r="A6" s="64">
        <v>5</v>
      </c>
      <c r="B6" s="64" t="s">
        <v>144</v>
      </c>
      <c r="C6" s="64">
        <v>994252668</v>
      </c>
      <c r="D6" s="66" t="str">
        <f t="shared" si="0"/>
        <v>https://portal.dnb.de/opac.htm?method=simpleSearch&amp;cqlMode=true&amp;query=idn%3D994252668</v>
      </c>
      <c r="E6" s="64" t="s">
        <v>147</v>
      </c>
      <c r="F6" s="64" t="s">
        <v>111</v>
      </c>
      <c r="G6" s="111" t="s">
        <v>148</v>
      </c>
      <c r="H6" s="108" t="s">
        <v>149</v>
      </c>
      <c r="I6" s="111" t="s">
        <v>127</v>
      </c>
      <c r="J6" s="111"/>
      <c r="K6" s="64"/>
      <c r="L6" s="64"/>
      <c r="M6" s="64"/>
      <c r="N6" s="64">
        <v>2</v>
      </c>
      <c r="O6" s="64"/>
      <c r="P6" s="64"/>
      <c r="Q6" s="64"/>
      <c r="R6" s="64"/>
      <c r="X6" s="78" t="s">
        <v>150</v>
      </c>
      <c r="AA6" s="78" t="s">
        <v>151</v>
      </c>
      <c r="AG6" s="78" t="s">
        <v>119</v>
      </c>
      <c r="AP6" s="78" t="s">
        <v>120</v>
      </c>
      <c r="AU6" s="78">
        <v>110</v>
      </c>
      <c r="BA6" s="80" t="s">
        <v>122</v>
      </c>
      <c r="BB6" s="73" t="e">
        <f>#REF!+#REF!</f>
        <v>#REF!</v>
      </c>
      <c r="BM6" s="75" t="s">
        <v>120</v>
      </c>
      <c r="BN6" s="75" t="s">
        <v>120</v>
      </c>
    </row>
    <row r="7" spans="1:66" x14ac:dyDescent="0.2">
      <c r="A7" s="64">
        <v>6</v>
      </c>
      <c r="B7" s="64" t="s">
        <v>152</v>
      </c>
      <c r="C7" s="64">
        <v>993915078</v>
      </c>
      <c r="D7" s="66" t="str">
        <f t="shared" si="0"/>
        <v>https://portal.dnb.de/opac.htm?method=simpleSearch&amp;cqlMode=true&amp;query=idn%3D993915078</v>
      </c>
      <c r="E7" s="64" t="s">
        <v>154</v>
      </c>
      <c r="F7" s="64" t="s">
        <v>111</v>
      </c>
      <c r="G7" s="111" t="s">
        <v>126</v>
      </c>
      <c r="H7" s="108" t="s">
        <v>113</v>
      </c>
      <c r="I7" s="111" t="s">
        <v>114</v>
      </c>
      <c r="J7" s="111" t="s">
        <v>134</v>
      </c>
      <c r="K7" s="64"/>
      <c r="L7" s="64" t="s">
        <v>155</v>
      </c>
      <c r="M7" s="64" t="s">
        <v>142</v>
      </c>
      <c r="N7" s="64">
        <v>0</v>
      </c>
      <c r="O7" s="64"/>
      <c r="P7" s="64"/>
      <c r="Q7" s="64"/>
      <c r="R7" s="64"/>
      <c r="BB7" s="73" t="e">
        <f>#REF!+#REF!</f>
        <v>#REF!</v>
      </c>
      <c r="BM7" s="75" t="s">
        <v>120</v>
      </c>
      <c r="BN7" s="75" t="s">
        <v>120</v>
      </c>
    </row>
    <row r="8" spans="1:66" x14ac:dyDescent="0.2">
      <c r="A8" s="64">
        <v>7</v>
      </c>
      <c r="B8" s="64" t="s">
        <v>156</v>
      </c>
      <c r="C8" s="64" t="s">
        <v>157</v>
      </c>
      <c r="D8" s="66" t="str">
        <f t="shared" si="0"/>
        <v>https://portal.dnb.de/opac.htm?method=simpleSearch&amp;cqlMode=true&amp;query=idn%3D99406280X</v>
      </c>
      <c r="E8" s="64" t="s">
        <v>158</v>
      </c>
      <c r="F8" s="64" t="s">
        <v>111</v>
      </c>
      <c r="G8" s="111" t="s">
        <v>148</v>
      </c>
      <c r="H8" s="108" t="s">
        <v>159</v>
      </c>
      <c r="I8" s="111" t="s">
        <v>127</v>
      </c>
      <c r="J8" s="111"/>
      <c r="K8" s="64"/>
      <c r="L8" s="64"/>
      <c r="M8" s="64"/>
      <c r="N8" s="64">
        <v>2</v>
      </c>
      <c r="O8" s="64"/>
      <c r="P8" s="64"/>
      <c r="Q8" s="64"/>
      <c r="R8" s="64"/>
      <c r="U8" s="78" t="s">
        <v>160</v>
      </c>
      <c r="X8" s="78" t="s">
        <v>161</v>
      </c>
      <c r="AA8" s="78" t="s">
        <v>118</v>
      </c>
      <c r="AG8" s="78" t="s">
        <v>119</v>
      </c>
      <c r="AP8" s="78" t="s">
        <v>120</v>
      </c>
      <c r="AU8" s="78">
        <v>180</v>
      </c>
      <c r="BA8" s="80" t="s">
        <v>162</v>
      </c>
      <c r="BB8" s="73" t="e">
        <f>#REF!+#REF!</f>
        <v>#REF!</v>
      </c>
      <c r="BM8" s="75" t="s">
        <v>120</v>
      </c>
      <c r="BN8" s="75" t="s">
        <v>120</v>
      </c>
    </row>
    <row r="9" spans="1:66" ht="22.5" customHeight="1" x14ac:dyDescent="0.2">
      <c r="A9" s="64">
        <v>8</v>
      </c>
      <c r="B9" s="64" t="s">
        <v>164</v>
      </c>
      <c r="C9" s="64">
        <v>994120303</v>
      </c>
      <c r="D9" s="66" t="str">
        <f t="shared" si="0"/>
        <v>https://portal.dnb.de/opac.htm?method=simpleSearch&amp;cqlMode=true&amp;query=idn%3D994120303</v>
      </c>
      <c r="E9" s="64" t="s">
        <v>167</v>
      </c>
      <c r="F9" s="64" t="s">
        <v>111</v>
      </c>
      <c r="G9" s="111" t="s">
        <v>168</v>
      </c>
      <c r="H9" s="108" t="s">
        <v>169</v>
      </c>
      <c r="I9" s="111" t="s">
        <v>127</v>
      </c>
      <c r="J9" s="111"/>
      <c r="K9" s="64"/>
      <c r="L9" s="64"/>
      <c r="M9" s="64"/>
      <c r="N9" s="64">
        <v>2</v>
      </c>
      <c r="O9" s="64"/>
      <c r="P9" s="64"/>
      <c r="Q9" s="64"/>
      <c r="R9" s="64"/>
      <c r="T9" s="78" t="s">
        <v>170</v>
      </c>
      <c r="X9" s="78" t="s">
        <v>119</v>
      </c>
      <c r="AA9" s="78" t="s">
        <v>118</v>
      </c>
      <c r="AG9" s="78" t="s">
        <v>119</v>
      </c>
      <c r="AP9" s="78" t="s">
        <v>120</v>
      </c>
      <c r="AU9" s="78">
        <v>110</v>
      </c>
      <c r="BA9" s="80" t="s">
        <v>122</v>
      </c>
      <c r="BB9" s="73" t="e">
        <f>#REF!+#REF!</f>
        <v>#REF!</v>
      </c>
      <c r="BI9" s="78" t="s">
        <v>120</v>
      </c>
      <c r="BJ9" s="110" t="s">
        <v>171</v>
      </c>
      <c r="BM9" s="75" t="s">
        <v>120</v>
      </c>
      <c r="BN9" s="75" t="s">
        <v>120</v>
      </c>
    </row>
    <row r="10" spans="1:66" x14ac:dyDescent="0.2">
      <c r="A10" s="64">
        <v>9</v>
      </c>
      <c r="B10" s="64" t="s">
        <v>172</v>
      </c>
      <c r="C10" s="64">
        <v>994227140</v>
      </c>
      <c r="D10" s="66" t="str">
        <f t="shared" si="0"/>
        <v>https://portal.dnb.de/opac.htm?method=simpleSearch&amp;cqlMode=true&amp;query=idn%3D994227140</v>
      </c>
      <c r="E10" s="64" t="s">
        <v>175</v>
      </c>
      <c r="F10" s="64" t="s">
        <v>111</v>
      </c>
      <c r="G10" s="111" t="s">
        <v>126</v>
      </c>
      <c r="H10" s="108" t="s">
        <v>149</v>
      </c>
      <c r="I10" s="111" t="s">
        <v>114</v>
      </c>
      <c r="J10" s="111"/>
      <c r="K10" s="64"/>
      <c r="L10" s="64" t="s">
        <v>61</v>
      </c>
      <c r="M10" s="64" t="s">
        <v>142</v>
      </c>
      <c r="N10" s="64">
        <v>0</v>
      </c>
      <c r="O10" s="64"/>
      <c r="P10" s="64"/>
      <c r="Q10" s="64"/>
      <c r="R10" s="64"/>
      <c r="X10" s="78" t="s">
        <v>128</v>
      </c>
      <c r="Z10" s="78" t="s">
        <v>120</v>
      </c>
      <c r="AA10" s="78" t="s">
        <v>151</v>
      </c>
      <c r="AG10" s="78" t="s">
        <v>119</v>
      </c>
      <c r="AP10" s="78" t="s">
        <v>120</v>
      </c>
      <c r="AU10" s="78">
        <v>110</v>
      </c>
      <c r="BA10" s="80" t="s">
        <v>122</v>
      </c>
      <c r="BB10" s="73" t="e">
        <f>#REF!+#REF!</f>
        <v>#REF!</v>
      </c>
      <c r="BD10" s="78" t="s">
        <v>176</v>
      </c>
      <c r="BM10" s="75" t="s">
        <v>120</v>
      </c>
      <c r="BN10" s="75" t="s">
        <v>120</v>
      </c>
    </row>
    <row r="11" spans="1:66" x14ac:dyDescent="0.2">
      <c r="A11" s="64">
        <v>10</v>
      </c>
      <c r="B11" s="64" t="s">
        <v>177</v>
      </c>
      <c r="C11" s="64">
        <v>994248199</v>
      </c>
      <c r="D11" s="66" t="str">
        <f t="shared" si="0"/>
        <v>https://portal.dnb.de/opac.htm?method=simpleSearch&amp;cqlMode=true&amp;query=idn%3D994248199</v>
      </c>
      <c r="E11" s="64" t="s">
        <v>179</v>
      </c>
      <c r="F11" s="64" t="s">
        <v>111</v>
      </c>
      <c r="G11" s="111" t="s">
        <v>126</v>
      </c>
      <c r="H11" s="108" t="s">
        <v>113</v>
      </c>
      <c r="I11" s="111" t="s">
        <v>114</v>
      </c>
      <c r="J11" s="111" t="s">
        <v>134</v>
      </c>
      <c r="K11" s="64"/>
      <c r="L11" s="64" t="s">
        <v>61</v>
      </c>
      <c r="M11" s="64" t="s">
        <v>142</v>
      </c>
      <c r="N11" s="64">
        <v>0</v>
      </c>
      <c r="O11" s="64"/>
      <c r="P11" s="64"/>
      <c r="Q11" s="64"/>
      <c r="R11" s="64"/>
      <c r="BB11" s="73" t="e">
        <f>#REF!+#REF!</f>
        <v>#REF!</v>
      </c>
      <c r="BM11" s="75" t="s">
        <v>120</v>
      </c>
      <c r="BN11" s="75" t="s">
        <v>120</v>
      </c>
    </row>
    <row r="12" spans="1:66" x14ac:dyDescent="0.2">
      <c r="A12" s="64">
        <v>11</v>
      </c>
      <c r="B12" s="64" t="s">
        <v>180</v>
      </c>
      <c r="C12" s="64" t="s">
        <v>181</v>
      </c>
      <c r="D12" s="66" t="str">
        <f t="shared" si="0"/>
        <v>https://portal.dnb.de/opac.htm?method=simpleSearch&amp;cqlMode=true&amp;query=idn%3D99424603X</v>
      </c>
      <c r="E12" s="64" t="s">
        <v>183</v>
      </c>
      <c r="F12" s="64"/>
      <c r="G12" s="111" t="s">
        <v>112</v>
      </c>
      <c r="H12" s="108" t="s">
        <v>113</v>
      </c>
      <c r="I12" s="111" t="s">
        <v>114</v>
      </c>
      <c r="J12" s="111" t="s">
        <v>134</v>
      </c>
      <c r="K12" s="64"/>
      <c r="L12" s="64" t="s">
        <v>155</v>
      </c>
      <c r="M12" s="64" t="s">
        <v>142</v>
      </c>
      <c r="N12" s="64">
        <v>0</v>
      </c>
      <c r="O12" s="64"/>
      <c r="P12" s="64"/>
      <c r="Q12" s="64"/>
      <c r="R12" s="64"/>
      <c r="BB12" s="73" t="e">
        <f>#REF!+#REF!</f>
        <v>#REF!</v>
      </c>
      <c r="BM12" s="75" t="s">
        <v>120</v>
      </c>
      <c r="BN12" s="75" t="s">
        <v>120</v>
      </c>
    </row>
    <row r="13" spans="1:66" x14ac:dyDescent="0.2">
      <c r="A13" s="64">
        <v>12</v>
      </c>
      <c r="B13" s="64" t="s">
        <v>184</v>
      </c>
      <c r="C13" s="64">
        <v>994308108</v>
      </c>
      <c r="D13" s="66" t="str">
        <f t="shared" si="0"/>
        <v>https://portal.dnb.de/opac.htm?method=simpleSearch&amp;cqlMode=true&amp;query=idn%3D994308108</v>
      </c>
      <c r="E13" s="64" t="s">
        <v>186</v>
      </c>
      <c r="F13" s="64" t="s">
        <v>111</v>
      </c>
      <c r="G13" s="111" t="s">
        <v>168</v>
      </c>
      <c r="H13" s="108" t="s">
        <v>169</v>
      </c>
      <c r="I13" s="111" t="s">
        <v>127</v>
      </c>
      <c r="J13" s="111"/>
      <c r="K13" s="64"/>
      <c r="L13" s="64" t="s">
        <v>135</v>
      </c>
      <c r="M13" s="64" t="s">
        <v>190</v>
      </c>
      <c r="N13" s="64">
        <v>1</v>
      </c>
      <c r="O13" s="64"/>
      <c r="P13" s="64"/>
      <c r="Q13" s="64"/>
      <c r="R13" s="64"/>
      <c r="X13" s="78" t="s">
        <v>161</v>
      </c>
      <c r="AA13" s="78" t="s">
        <v>118</v>
      </c>
      <c r="AG13" s="78" t="s">
        <v>119</v>
      </c>
      <c r="AP13" s="78" t="s">
        <v>120</v>
      </c>
      <c r="AU13" s="78">
        <v>110</v>
      </c>
      <c r="BA13" s="80" t="s">
        <v>122</v>
      </c>
      <c r="BB13" s="73" t="e">
        <f>#REF!+#REF!</f>
        <v>#REF!</v>
      </c>
      <c r="BH13" s="78" t="s">
        <v>137</v>
      </c>
      <c r="BI13" s="78" t="s">
        <v>120</v>
      </c>
      <c r="BN13" s="75" t="s">
        <v>120</v>
      </c>
    </row>
    <row r="14" spans="1:66" x14ac:dyDescent="0.2">
      <c r="A14" s="64">
        <v>13</v>
      </c>
      <c r="B14" s="64" t="s">
        <v>187</v>
      </c>
      <c r="C14" s="64">
        <v>994377800</v>
      </c>
      <c r="D14" s="66" t="str">
        <f t="shared" si="0"/>
        <v>https://portal.dnb.de/opac.htm?method=simpleSearch&amp;cqlMode=true&amp;query=idn%3D994377800</v>
      </c>
      <c r="E14" s="64" t="s">
        <v>189</v>
      </c>
      <c r="F14" s="64" t="s">
        <v>111</v>
      </c>
      <c r="G14" s="111" t="s">
        <v>168</v>
      </c>
      <c r="H14" s="108" t="s">
        <v>159</v>
      </c>
      <c r="I14" s="111" t="s">
        <v>127</v>
      </c>
      <c r="J14" s="111"/>
      <c r="K14" s="64"/>
      <c r="L14" s="64" t="s">
        <v>135</v>
      </c>
      <c r="M14" s="64" t="s">
        <v>190</v>
      </c>
      <c r="N14" s="64">
        <v>1</v>
      </c>
      <c r="O14" s="64"/>
      <c r="P14" s="64"/>
      <c r="Q14" s="64"/>
      <c r="R14" s="64"/>
      <c r="U14" s="78" t="s">
        <v>191</v>
      </c>
      <c r="X14" s="78" t="s">
        <v>119</v>
      </c>
      <c r="AA14" s="78" t="s">
        <v>118</v>
      </c>
      <c r="AG14" s="78" t="s">
        <v>119</v>
      </c>
      <c r="AP14" s="78" t="s">
        <v>120</v>
      </c>
      <c r="AU14" s="78" t="s">
        <v>192</v>
      </c>
      <c r="BA14" s="80" t="s">
        <v>162</v>
      </c>
      <c r="BB14" s="73" t="e">
        <f>#REF!+#REF!</f>
        <v>#REF!</v>
      </c>
      <c r="BH14" s="78" t="s">
        <v>137</v>
      </c>
      <c r="BI14" s="78" t="s">
        <v>120</v>
      </c>
      <c r="BJ14" s="110" t="s">
        <v>193</v>
      </c>
      <c r="BM14" s="75" t="s">
        <v>120</v>
      </c>
      <c r="BN14" s="75" t="s">
        <v>120</v>
      </c>
    </row>
    <row r="15" spans="1:66" x14ac:dyDescent="0.2">
      <c r="A15" s="64">
        <v>14</v>
      </c>
      <c r="B15" s="64" t="s">
        <v>194</v>
      </c>
      <c r="C15" s="64">
        <v>994405464</v>
      </c>
      <c r="D15" s="66" t="str">
        <f t="shared" si="0"/>
        <v>https://portal.dnb.de/opac.htm?method=simpleSearch&amp;cqlMode=true&amp;query=idn%3D994405464</v>
      </c>
      <c r="E15" s="64" t="s">
        <v>196</v>
      </c>
      <c r="F15" s="64" t="s">
        <v>111</v>
      </c>
      <c r="G15" s="111" t="s">
        <v>148</v>
      </c>
      <c r="H15" s="108" t="s">
        <v>159</v>
      </c>
      <c r="I15" s="111" t="s">
        <v>114</v>
      </c>
      <c r="J15" s="111" t="s">
        <v>197</v>
      </c>
      <c r="K15" s="64"/>
      <c r="L15" s="64"/>
      <c r="M15" s="64"/>
      <c r="N15" s="64">
        <v>2</v>
      </c>
      <c r="O15" s="64"/>
      <c r="P15" s="64"/>
      <c r="Q15" s="64"/>
      <c r="R15" s="64"/>
      <c r="U15" s="78" t="s">
        <v>198</v>
      </c>
      <c r="X15" s="78" t="s">
        <v>150</v>
      </c>
      <c r="AA15" s="78" t="s">
        <v>118</v>
      </c>
      <c r="AG15" s="78" t="s">
        <v>119</v>
      </c>
      <c r="AP15" s="78" t="s">
        <v>120</v>
      </c>
      <c r="AU15" s="78">
        <v>110</v>
      </c>
      <c r="BA15" s="80" t="s">
        <v>162</v>
      </c>
      <c r="BB15" s="73" t="e">
        <f>#REF!+#REF!</f>
        <v>#REF!</v>
      </c>
      <c r="BM15" s="75" t="s">
        <v>120</v>
      </c>
      <c r="BN15" s="75" t="s">
        <v>120</v>
      </c>
    </row>
    <row r="16" spans="1:66" x14ac:dyDescent="0.2">
      <c r="A16" s="64">
        <v>15</v>
      </c>
      <c r="B16" s="64" t="s">
        <v>201</v>
      </c>
      <c r="C16" s="64">
        <v>994698852</v>
      </c>
      <c r="D16" s="66" t="str">
        <f t="shared" si="0"/>
        <v>https://portal.dnb.de/opac.htm?method=simpleSearch&amp;cqlMode=true&amp;query=idn%3D994698852</v>
      </c>
      <c r="E16" s="64" t="s">
        <v>203</v>
      </c>
      <c r="F16" s="64" t="s">
        <v>111</v>
      </c>
      <c r="G16" s="111" t="s">
        <v>168</v>
      </c>
      <c r="H16" s="108" t="s">
        <v>113</v>
      </c>
      <c r="I16" s="111" t="s">
        <v>127</v>
      </c>
      <c r="J16" s="111"/>
      <c r="K16" s="64"/>
      <c r="L16" s="64" t="s">
        <v>155</v>
      </c>
      <c r="M16" s="64" t="s">
        <v>142</v>
      </c>
      <c r="N16" s="64">
        <v>0</v>
      </c>
      <c r="O16" s="64"/>
      <c r="P16" s="64"/>
      <c r="Q16" s="64"/>
      <c r="R16" s="64"/>
      <c r="BB16" s="73" t="e">
        <f>#REF!+#REF!</f>
        <v>#REF!</v>
      </c>
      <c r="BM16" s="75" t="s">
        <v>120</v>
      </c>
      <c r="BN16" s="75" t="s">
        <v>120</v>
      </c>
    </row>
    <row r="17" spans="1:66" x14ac:dyDescent="0.2">
      <c r="A17" s="64">
        <v>16</v>
      </c>
      <c r="B17" s="64" t="s">
        <v>204</v>
      </c>
      <c r="C17" s="64">
        <v>994521820</v>
      </c>
      <c r="D17" s="66" t="str">
        <f t="shared" si="0"/>
        <v>https://portal.dnb.de/opac.htm?method=simpleSearch&amp;cqlMode=true&amp;query=idn%3D994521820</v>
      </c>
      <c r="E17" s="64" t="s">
        <v>206</v>
      </c>
      <c r="F17" s="64" t="s">
        <v>111</v>
      </c>
      <c r="G17" s="111" t="s">
        <v>112</v>
      </c>
      <c r="H17" s="108" t="s">
        <v>159</v>
      </c>
      <c r="I17" s="111" t="s">
        <v>127</v>
      </c>
      <c r="J17" s="111" t="s">
        <v>141</v>
      </c>
      <c r="K17" s="64"/>
      <c r="L17" s="64"/>
      <c r="M17" s="64"/>
      <c r="N17" s="64">
        <v>0</v>
      </c>
      <c r="O17" s="64"/>
      <c r="P17" s="64"/>
      <c r="Q17" s="64"/>
      <c r="R17" s="64"/>
      <c r="U17" s="78" t="s">
        <v>207</v>
      </c>
      <c r="X17" s="78" t="s">
        <v>117</v>
      </c>
      <c r="AA17" s="78" t="s">
        <v>118</v>
      </c>
      <c r="AG17" s="78" t="s">
        <v>119</v>
      </c>
      <c r="AP17" s="78" t="s">
        <v>120</v>
      </c>
      <c r="AU17" s="78">
        <v>110</v>
      </c>
      <c r="BA17" s="80" t="s">
        <v>162</v>
      </c>
      <c r="BB17" s="73" t="e">
        <f>#REF!+#REF!</f>
        <v>#REF!</v>
      </c>
      <c r="BM17" s="75" t="s">
        <v>120</v>
      </c>
      <c r="BN17" s="75" t="s">
        <v>120</v>
      </c>
    </row>
    <row r="18" spans="1:66" x14ac:dyDescent="0.2">
      <c r="A18" s="64">
        <v>17</v>
      </c>
      <c r="B18" s="64" t="s">
        <v>208</v>
      </c>
      <c r="C18" s="64">
        <v>994540655</v>
      </c>
      <c r="D18" s="66" t="str">
        <f t="shared" si="0"/>
        <v>https://portal.dnb.de/opac.htm?method=simpleSearch&amp;cqlMode=true&amp;query=idn%3D994540655</v>
      </c>
      <c r="E18" s="64" t="s">
        <v>210</v>
      </c>
      <c r="F18" s="64" t="s">
        <v>111</v>
      </c>
      <c r="G18" s="111" t="s">
        <v>211</v>
      </c>
      <c r="H18" s="108" t="s">
        <v>159</v>
      </c>
      <c r="I18" s="111" t="s">
        <v>127</v>
      </c>
      <c r="J18" s="111"/>
      <c r="K18" s="64"/>
      <c r="L18" s="64"/>
      <c r="M18" s="64"/>
      <c r="N18" s="64">
        <v>0</v>
      </c>
      <c r="O18" s="64"/>
      <c r="P18" s="64"/>
      <c r="Q18" s="64"/>
      <c r="R18" s="64"/>
      <c r="U18" s="78" t="s">
        <v>191</v>
      </c>
      <c r="X18" s="78" t="s">
        <v>161</v>
      </c>
      <c r="AA18" s="78" t="s">
        <v>118</v>
      </c>
      <c r="AG18" s="78" t="s">
        <v>119</v>
      </c>
      <c r="AP18" s="78" t="s">
        <v>120</v>
      </c>
      <c r="AU18" s="78">
        <v>110</v>
      </c>
      <c r="BA18" s="80" t="s">
        <v>122</v>
      </c>
      <c r="BB18" s="73" t="e">
        <f>#REF!+#REF!</f>
        <v>#REF!</v>
      </c>
      <c r="BM18" s="75" t="s">
        <v>120</v>
      </c>
      <c r="BN18" s="75" t="s">
        <v>120</v>
      </c>
    </row>
    <row r="19" spans="1:66" x14ac:dyDescent="0.2">
      <c r="A19" s="64">
        <v>18</v>
      </c>
      <c r="B19" s="64" t="s">
        <v>212</v>
      </c>
      <c r="C19" s="64">
        <v>994578091</v>
      </c>
      <c r="D19" s="66" t="str">
        <f t="shared" si="0"/>
        <v>https://portal.dnb.de/opac.htm?method=simpleSearch&amp;cqlMode=true&amp;query=idn%3D994578091</v>
      </c>
      <c r="E19" s="64" t="s">
        <v>214</v>
      </c>
      <c r="F19" s="64" t="s">
        <v>111</v>
      </c>
      <c r="G19" s="111" t="s">
        <v>148</v>
      </c>
      <c r="H19" s="108" t="s">
        <v>113</v>
      </c>
      <c r="I19" s="111" t="s">
        <v>127</v>
      </c>
      <c r="J19" s="111"/>
      <c r="K19" s="64"/>
      <c r="L19" s="64" t="s">
        <v>155</v>
      </c>
      <c r="M19" s="64" t="s">
        <v>142</v>
      </c>
      <c r="N19" s="64">
        <v>0</v>
      </c>
      <c r="O19" s="64"/>
      <c r="P19" s="64"/>
      <c r="Q19" s="64"/>
      <c r="R19" s="64"/>
      <c r="BB19" s="73" t="e">
        <f>#REF!+#REF!</f>
        <v>#REF!</v>
      </c>
      <c r="BM19" s="75" t="s">
        <v>120</v>
      </c>
      <c r="BN19" s="75" t="s">
        <v>120</v>
      </c>
    </row>
    <row r="20" spans="1:66" x14ac:dyDescent="0.2">
      <c r="A20" s="64">
        <v>19</v>
      </c>
      <c r="B20" s="64" t="s">
        <v>222</v>
      </c>
      <c r="C20" s="64">
        <v>994643454</v>
      </c>
      <c r="D20" s="66" t="str">
        <f t="shared" si="0"/>
        <v>https://portal.dnb.de/opac.htm?method=simpleSearch&amp;cqlMode=true&amp;query=idn%3D994643454</v>
      </c>
      <c r="E20" s="64" t="s">
        <v>224</v>
      </c>
      <c r="F20" s="64" t="s">
        <v>111</v>
      </c>
      <c r="G20" s="111" t="s">
        <v>112</v>
      </c>
      <c r="H20" s="108" t="s">
        <v>113</v>
      </c>
      <c r="I20" s="111" t="s">
        <v>127</v>
      </c>
      <c r="J20" s="111" t="s">
        <v>141</v>
      </c>
      <c r="K20" s="64"/>
      <c r="L20" s="64" t="s">
        <v>155</v>
      </c>
      <c r="M20" s="64" t="s">
        <v>142</v>
      </c>
      <c r="N20" s="64">
        <v>0</v>
      </c>
      <c r="O20" s="64"/>
      <c r="P20" s="64"/>
      <c r="Q20" s="64"/>
      <c r="R20" s="64"/>
      <c r="BB20" s="73" t="e">
        <f>#REF!+#REF!</f>
        <v>#REF!</v>
      </c>
      <c r="BM20" s="75" t="s">
        <v>120</v>
      </c>
      <c r="BN20" s="75" t="s">
        <v>120</v>
      </c>
    </row>
    <row r="21" spans="1:66" x14ac:dyDescent="0.2">
      <c r="A21" s="64">
        <v>20</v>
      </c>
      <c r="B21" s="64" t="s">
        <v>218</v>
      </c>
      <c r="C21" s="64">
        <v>994643535</v>
      </c>
      <c r="D21" s="66" t="str">
        <f t="shared" si="0"/>
        <v>https://portal.dnb.de/opac.htm?method=simpleSearch&amp;cqlMode=true&amp;query=idn%3D994643535</v>
      </c>
      <c r="E21" s="64" t="s">
        <v>220</v>
      </c>
      <c r="F21" s="64"/>
      <c r="G21" s="111"/>
      <c r="H21" s="108"/>
      <c r="I21" s="111"/>
      <c r="J21" s="111"/>
      <c r="K21" s="64"/>
      <c r="L21" s="64"/>
      <c r="M21" s="64"/>
      <c r="N21" s="64"/>
      <c r="O21" s="64"/>
      <c r="P21" s="64"/>
      <c r="Q21" s="64"/>
      <c r="R21" s="64"/>
      <c r="BB21" s="73" t="e">
        <f>#REF!+#REF!</f>
        <v>#REF!</v>
      </c>
      <c r="BM21" s="75" t="s">
        <v>120</v>
      </c>
      <c r="BN21" s="75" t="s">
        <v>120</v>
      </c>
    </row>
    <row r="22" spans="1:66" x14ac:dyDescent="0.2">
      <c r="A22" s="64">
        <v>21</v>
      </c>
      <c r="B22" s="64" t="s">
        <v>226</v>
      </c>
      <c r="C22" s="64">
        <v>994693214</v>
      </c>
      <c r="D22" s="66" t="str">
        <f t="shared" si="0"/>
        <v>https://portal.dnb.de/opac.htm?method=simpleSearch&amp;cqlMode=true&amp;query=idn%3D994693214</v>
      </c>
      <c r="E22" s="64" t="s">
        <v>228</v>
      </c>
      <c r="F22" s="64" t="s">
        <v>111</v>
      </c>
      <c r="G22" s="111" t="s">
        <v>168</v>
      </c>
      <c r="H22" s="108" t="s">
        <v>169</v>
      </c>
      <c r="I22" s="111" t="s">
        <v>127</v>
      </c>
      <c r="J22" s="111"/>
      <c r="K22" s="64"/>
      <c r="L22" s="64" t="s">
        <v>135</v>
      </c>
      <c r="M22" s="64" t="s">
        <v>190</v>
      </c>
      <c r="N22" s="64">
        <v>2</v>
      </c>
      <c r="O22" s="64"/>
      <c r="P22" s="64"/>
      <c r="Q22" s="64"/>
      <c r="R22" s="64"/>
      <c r="T22" s="78" t="s">
        <v>229</v>
      </c>
      <c r="X22" s="78" t="s">
        <v>230</v>
      </c>
      <c r="AA22" s="78" t="s">
        <v>118</v>
      </c>
      <c r="AG22" s="78" t="s">
        <v>119</v>
      </c>
      <c r="AP22" s="78" t="s">
        <v>120</v>
      </c>
      <c r="AU22" s="78">
        <v>110</v>
      </c>
      <c r="BA22" s="80" t="s">
        <v>162</v>
      </c>
      <c r="BB22" s="73" t="e">
        <f>#REF!+#REF!</f>
        <v>#REF!</v>
      </c>
      <c r="BH22" s="78" t="s">
        <v>137</v>
      </c>
      <c r="BI22" s="78" t="s">
        <v>120</v>
      </c>
      <c r="BJ22" s="110" t="s">
        <v>231</v>
      </c>
      <c r="BM22" s="75" t="s">
        <v>120</v>
      </c>
      <c r="BN22" s="75" t="s">
        <v>120</v>
      </c>
    </row>
    <row r="23" spans="1:66" x14ac:dyDescent="0.2">
      <c r="A23" s="64">
        <v>22</v>
      </c>
      <c r="B23" s="64" t="s">
        <v>232</v>
      </c>
      <c r="C23" s="64">
        <v>994693214</v>
      </c>
      <c r="D23" s="66" t="str">
        <f t="shared" si="0"/>
        <v>https://portal.dnb.de/opac.htm?method=simpleSearch&amp;cqlMode=true&amp;query=idn%3D994693214</v>
      </c>
      <c r="E23" s="64" t="s">
        <v>234</v>
      </c>
      <c r="F23" s="64" t="s">
        <v>111</v>
      </c>
      <c r="G23" s="111" t="s">
        <v>112</v>
      </c>
      <c r="H23" s="108" t="s">
        <v>169</v>
      </c>
      <c r="I23" s="111" t="s">
        <v>127</v>
      </c>
      <c r="J23" s="111"/>
      <c r="K23" s="64"/>
      <c r="L23" s="64"/>
      <c r="M23" s="64"/>
      <c r="N23" s="64">
        <v>1</v>
      </c>
      <c r="O23" s="64"/>
      <c r="P23" s="64"/>
      <c r="Q23" s="64"/>
      <c r="R23" s="64"/>
      <c r="T23" s="78" t="s">
        <v>235</v>
      </c>
      <c r="X23" s="78" t="s">
        <v>117</v>
      </c>
      <c r="AA23" s="78" t="s">
        <v>118</v>
      </c>
      <c r="AG23" s="78" t="s">
        <v>119</v>
      </c>
      <c r="AL23" s="78" t="s">
        <v>120</v>
      </c>
      <c r="AP23" s="78" t="s">
        <v>120</v>
      </c>
      <c r="AU23" s="78">
        <v>110</v>
      </c>
      <c r="BA23" s="80" t="s">
        <v>122</v>
      </c>
      <c r="BB23" s="73" t="e">
        <f>#REF!+#REF!</f>
        <v>#REF!</v>
      </c>
      <c r="BM23" s="75" t="s">
        <v>120</v>
      </c>
      <c r="BN23" s="75" t="s">
        <v>120</v>
      </c>
    </row>
    <row r="24" spans="1:66" ht="33.75" customHeight="1" x14ac:dyDescent="0.2">
      <c r="A24" s="64">
        <v>23</v>
      </c>
      <c r="B24" s="64" t="s">
        <v>236</v>
      </c>
      <c r="C24" s="64">
        <v>994693214</v>
      </c>
      <c r="D24" s="66" t="str">
        <f t="shared" si="0"/>
        <v>https://portal.dnb.de/opac.htm?method=simpleSearch&amp;cqlMode=true&amp;query=idn%3D994693214</v>
      </c>
      <c r="E24" s="64" t="s">
        <v>238</v>
      </c>
      <c r="F24" s="64" t="s">
        <v>111</v>
      </c>
      <c r="G24" s="111" t="s">
        <v>148</v>
      </c>
      <c r="H24" s="108" t="s">
        <v>169</v>
      </c>
      <c r="I24" s="111" t="s">
        <v>114</v>
      </c>
      <c r="J24" s="111" t="s">
        <v>197</v>
      </c>
      <c r="K24" s="64"/>
      <c r="L24" s="64"/>
      <c r="M24" s="64"/>
      <c r="N24" s="64">
        <v>1</v>
      </c>
      <c r="O24" s="64"/>
      <c r="P24" s="64"/>
      <c r="Q24" s="64"/>
      <c r="R24" s="64"/>
      <c r="T24" s="78" t="s">
        <v>239</v>
      </c>
      <c r="X24" s="78" t="s">
        <v>150</v>
      </c>
      <c r="AA24" s="78" t="s">
        <v>118</v>
      </c>
      <c r="AC24" s="78" t="s">
        <v>120</v>
      </c>
      <c r="AG24" s="78" t="s">
        <v>119</v>
      </c>
      <c r="AP24" s="78" t="s">
        <v>120</v>
      </c>
      <c r="AU24" s="78">
        <v>110</v>
      </c>
      <c r="BA24" s="80" t="s">
        <v>122</v>
      </c>
      <c r="BB24" s="73" t="e">
        <f>#REF!+#REF!</f>
        <v>#REF!</v>
      </c>
      <c r="BI24" s="78" t="s">
        <v>120</v>
      </c>
      <c r="BJ24" s="110" t="s">
        <v>240</v>
      </c>
      <c r="BL24" s="110" t="s">
        <v>241</v>
      </c>
      <c r="BM24" s="75" t="s">
        <v>120</v>
      </c>
      <c r="BN24" s="75" t="s">
        <v>120</v>
      </c>
    </row>
    <row r="25" spans="1:66" x14ac:dyDescent="0.2">
      <c r="A25" s="64">
        <v>24</v>
      </c>
      <c r="B25" s="64" t="s">
        <v>242</v>
      </c>
      <c r="C25" s="64">
        <v>995118566</v>
      </c>
      <c r="D25" s="66" t="str">
        <f t="shared" si="0"/>
        <v>https://portal.dnb.de/opac.htm?method=simpleSearch&amp;cqlMode=true&amp;query=idn%3D995118566</v>
      </c>
      <c r="E25" s="64" t="s">
        <v>244</v>
      </c>
      <c r="F25" s="64" t="s">
        <v>111</v>
      </c>
      <c r="G25" s="111" t="s">
        <v>245</v>
      </c>
      <c r="H25" s="108" t="s">
        <v>149</v>
      </c>
      <c r="I25" s="111" t="s">
        <v>114</v>
      </c>
      <c r="J25" s="111" t="s">
        <v>246</v>
      </c>
      <c r="K25" s="64"/>
      <c r="L25" s="64"/>
      <c r="M25" s="64"/>
      <c r="N25" s="64">
        <v>0</v>
      </c>
      <c r="O25" s="64"/>
      <c r="P25" s="64"/>
      <c r="Q25" s="64"/>
      <c r="R25" s="64"/>
      <c r="X25" s="78" t="s">
        <v>117</v>
      </c>
      <c r="AA25" s="78" t="s">
        <v>118</v>
      </c>
      <c r="AG25" s="78" t="s">
        <v>119</v>
      </c>
      <c r="AP25" s="78" t="s">
        <v>120</v>
      </c>
      <c r="AU25" s="78">
        <v>110</v>
      </c>
      <c r="BA25" s="80" t="s">
        <v>122</v>
      </c>
      <c r="BB25" s="73" t="e">
        <f>#REF!+#REF!</f>
        <v>#REF!</v>
      </c>
      <c r="BM25" s="75" t="s">
        <v>120</v>
      </c>
      <c r="BN25" s="75" t="s">
        <v>120</v>
      </c>
    </row>
    <row r="26" spans="1:66" x14ac:dyDescent="0.2">
      <c r="A26" s="64">
        <v>25</v>
      </c>
      <c r="B26" s="64" t="s">
        <v>247</v>
      </c>
      <c r="C26" s="64">
        <v>996389113</v>
      </c>
      <c r="D26" s="66" t="str">
        <f t="shared" si="0"/>
        <v>https://portal.dnb.de/opac.htm?method=simpleSearch&amp;cqlMode=true&amp;query=idn%3D996389113</v>
      </c>
      <c r="E26" s="64" t="s">
        <v>249</v>
      </c>
      <c r="F26" s="64" t="s">
        <v>111</v>
      </c>
      <c r="G26" s="111" t="s">
        <v>148</v>
      </c>
      <c r="H26" s="108" t="s">
        <v>149</v>
      </c>
      <c r="I26" s="111" t="s">
        <v>114</v>
      </c>
      <c r="J26" s="111"/>
      <c r="K26" s="64"/>
      <c r="L26" s="64"/>
      <c r="M26" s="64"/>
      <c r="N26" s="64">
        <v>0</v>
      </c>
      <c r="O26" s="64"/>
      <c r="P26" s="64"/>
      <c r="Q26" s="64"/>
      <c r="R26" s="64"/>
      <c r="X26" s="78" t="s">
        <v>117</v>
      </c>
      <c r="AA26" s="78" t="s">
        <v>250</v>
      </c>
      <c r="AG26" s="78" t="s">
        <v>119</v>
      </c>
      <c r="AP26" s="78" t="s">
        <v>120</v>
      </c>
      <c r="AU26" s="78">
        <v>110</v>
      </c>
      <c r="BA26" s="80" t="s">
        <v>122</v>
      </c>
      <c r="BB26" s="73" t="e">
        <f>#REF!+#REF!</f>
        <v>#REF!</v>
      </c>
      <c r="BM26" s="75" t="s">
        <v>120</v>
      </c>
      <c r="BN26" s="75" t="s">
        <v>120</v>
      </c>
    </row>
    <row r="27" spans="1:66" x14ac:dyDescent="0.2">
      <c r="A27" s="64">
        <v>26</v>
      </c>
      <c r="B27" s="64" t="s">
        <v>251</v>
      </c>
      <c r="C27" s="64">
        <v>997039345</v>
      </c>
      <c r="D27" s="66" t="str">
        <f t="shared" si="0"/>
        <v>https://portal.dnb.de/opac.htm?method=simpleSearch&amp;cqlMode=true&amp;query=idn%3D997039345</v>
      </c>
      <c r="E27" s="64" t="s">
        <v>253</v>
      </c>
      <c r="F27" s="64" t="s">
        <v>111</v>
      </c>
      <c r="G27" s="111" t="s">
        <v>211</v>
      </c>
      <c r="H27" s="108" t="s">
        <v>159</v>
      </c>
      <c r="I27" s="111" t="s">
        <v>114</v>
      </c>
      <c r="J27" s="111" t="s">
        <v>141</v>
      </c>
      <c r="K27" s="64"/>
      <c r="L27" s="64"/>
      <c r="M27" s="64"/>
      <c r="N27" s="64">
        <v>1</v>
      </c>
      <c r="O27" s="64"/>
      <c r="P27" s="64"/>
      <c r="Q27" s="64"/>
      <c r="R27" s="64"/>
      <c r="U27" s="78" t="s">
        <v>254</v>
      </c>
      <c r="X27" s="78" t="s">
        <v>150</v>
      </c>
      <c r="Z27" s="78" t="s">
        <v>120</v>
      </c>
      <c r="AA27" s="78" t="s">
        <v>118</v>
      </c>
      <c r="AG27" s="78" t="s">
        <v>119</v>
      </c>
      <c r="AP27" s="78" t="s">
        <v>120</v>
      </c>
      <c r="AU27" s="78">
        <v>110</v>
      </c>
      <c r="BA27" s="80" t="s">
        <v>122</v>
      </c>
      <c r="BB27" s="73" t="e">
        <f>#REF!+#REF!</f>
        <v>#REF!</v>
      </c>
      <c r="BM27" s="75" t="s">
        <v>120</v>
      </c>
      <c r="BN27" s="75" t="s">
        <v>120</v>
      </c>
    </row>
    <row r="28" spans="1:66" x14ac:dyDescent="0.2">
      <c r="A28" s="64">
        <v>27</v>
      </c>
      <c r="B28" s="64" t="s">
        <v>255</v>
      </c>
      <c r="C28" s="64">
        <v>997039469</v>
      </c>
      <c r="D28" s="66" t="str">
        <f t="shared" si="0"/>
        <v>https://portal.dnb.de/opac.htm?method=simpleSearch&amp;cqlMode=true&amp;query=idn%3D997039469</v>
      </c>
      <c r="E28" s="64" t="s">
        <v>258</v>
      </c>
      <c r="F28" s="64"/>
      <c r="G28" s="111"/>
      <c r="H28" s="108"/>
      <c r="I28" s="111"/>
      <c r="J28" s="111"/>
      <c r="K28" s="64"/>
      <c r="L28" s="64"/>
      <c r="M28" s="64"/>
      <c r="N28" s="64"/>
      <c r="O28" s="64"/>
      <c r="P28" s="64"/>
      <c r="Q28" s="64"/>
      <c r="R28" s="64"/>
      <c r="BB28" s="73" t="e">
        <f>#REF!+#REF!</f>
        <v>#REF!</v>
      </c>
      <c r="BM28" s="75" t="s">
        <v>120</v>
      </c>
      <c r="BN28" s="75" t="s">
        <v>120</v>
      </c>
    </row>
    <row r="29" spans="1:66" x14ac:dyDescent="0.2">
      <c r="A29" s="64">
        <v>28</v>
      </c>
      <c r="B29" s="64" t="s">
        <v>259</v>
      </c>
      <c r="C29" s="64">
        <v>997039620</v>
      </c>
      <c r="D29" s="66" t="str">
        <f t="shared" si="0"/>
        <v>https://portal.dnb.de/opac.htm?method=simpleSearch&amp;cqlMode=true&amp;query=idn%3D997039620</v>
      </c>
      <c r="E29" s="64" t="s">
        <v>262</v>
      </c>
      <c r="F29" s="64"/>
      <c r="G29" s="111"/>
      <c r="H29" s="108"/>
      <c r="I29" s="111"/>
      <c r="J29" s="111"/>
      <c r="K29" s="64"/>
      <c r="L29" s="64"/>
      <c r="M29" s="64"/>
      <c r="N29" s="64"/>
      <c r="O29" s="64"/>
      <c r="P29" s="64"/>
      <c r="Q29" s="64"/>
      <c r="R29" s="64"/>
      <c r="BB29" s="73" t="e">
        <f>#REF!+#REF!</f>
        <v>#REF!</v>
      </c>
      <c r="BM29" s="75" t="s">
        <v>120</v>
      </c>
      <c r="BN29" s="75" t="s">
        <v>120</v>
      </c>
    </row>
    <row r="30" spans="1:66" x14ac:dyDescent="0.2">
      <c r="A30" s="64">
        <v>29</v>
      </c>
      <c r="B30" s="64" t="s">
        <v>263</v>
      </c>
      <c r="C30" s="64">
        <v>997140933</v>
      </c>
      <c r="D30" s="66" t="str">
        <f t="shared" si="0"/>
        <v>https://portal.dnb.de/opac.htm?method=simpleSearch&amp;cqlMode=true&amp;query=idn%3D997140933</v>
      </c>
      <c r="E30" s="64" t="s">
        <v>265</v>
      </c>
      <c r="F30" s="64" t="s">
        <v>111</v>
      </c>
      <c r="G30" s="111" t="s">
        <v>148</v>
      </c>
      <c r="H30" s="108" t="s">
        <v>159</v>
      </c>
      <c r="I30" s="111" t="s">
        <v>127</v>
      </c>
      <c r="J30" s="111"/>
      <c r="K30" s="64"/>
      <c r="L30" s="64" t="s">
        <v>135</v>
      </c>
      <c r="M30" s="64" t="s">
        <v>190</v>
      </c>
      <c r="N30" s="64">
        <v>2</v>
      </c>
      <c r="O30" s="64"/>
      <c r="P30" s="64"/>
      <c r="Q30" s="64"/>
      <c r="R30" s="64"/>
      <c r="U30" s="78" t="s">
        <v>266</v>
      </c>
      <c r="X30" s="78" t="s">
        <v>150</v>
      </c>
      <c r="AA30" s="78" t="s">
        <v>151</v>
      </c>
      <c r="AG30" s="78" t="s">
        <v>119</v>
      </c>
      <c r="AP30" s="78" t="s">
        <v>120</v>
      </c>
      <c r="AU30" s="78" t="s">
        <v>267</v>
      </c>
      <c r="BA30" s="80" t="s">
        <v>162</v>
      </c>
      <c r="BB30" s="73" t="e">
        <f>#REF!+#REF!</f>
        <v>#REF!</v>
      </c>
      <c r="BH30" s="78" t="s">
        <v>137</v>
      </c>
      <c r="BI30" s="78" t="s">
        <v>120</v>
      </c>
      <c r="BM30" s="75" t="s">
        <v>120</v>
      </c>
      <c r="BN30" s="75" t="s">
        <v>120</v>
      </c>
    </row>
    <row r="31" spans="1:66" x14ac:dyDescent="0.2">
      <c r="A31" s="64">
        <v>30</v>
      </c>
      <c r="B31" s="64" t="s">
        <v>270</v>
      </c>
      <c r="C31" s="64">
        <v>997141042</v>
      </c>
      <c r="D31" s="66" t="str">
        <f t="shared" si="0"/>
        <v>https://portal.dnb.de/opac.htm?method=simpleSearch&amp;cqlMode=true&amp;query=idn%3D997141042</v>
      </c>
      <c r="E31" s="64" t="s">
        <v>265</v>
      </c>
      <c r="F31" s="64"/>
      <c r="G31" s="111"/>
      <c r="H31" s="108"/>
      <c r="I31" s="111"/>
      <c r="J31" s="111"/>
      <c r="K31" s="64"/>
      <c r="L31" s="64"/>
      <c r="M31" s="64"/>
      <c r="N31" s="64"/>
      <c r="O31" s="64"/>
      <c r="P31" s="64"/>
      <c r="Q31" s="64"/>
      <c r="R31" s="64"/>
      <c r="BB31" s="73" t="e">
        <f>#REF!+#REF!</f>
        <v>#REF!</v>
      </c>
      <c r="BM31" s="75" t="s">
        <v>120</v>
      </c>
      <c r="BN31" s="75" t="s">
        <v>120</v>
      </c>
    </row>
    <row r="32" spans="1:66" x14ac:dyDescent="0.2">
      <c r="A32" s="64">
        <v>31</v>
      </c>
      <c r="B32" s="64" t="s">
        <v>272</v>
      </c>
      <c r="C32" s="64">
        <v>997141115</v>
      </c>
      <c r="D32" s="66" t="str">
        <f t="shared" si="0"/>
        <v>https://portal.dnb.de/opac.htm?method=simpleSearch&amp;cqlMode=true&amp;query=idn%3D997141115</v>
      </c>
      <c r="E32" s="64" t="s">
        <v>265</v>
      </c>
      <c r="F32" s="64"/>
      <c r="G32" s="111"/>
      <c r="H32" s="108"/>
      <c r="I32" s="111"/>
      <c r="J32" s="111"/>
      <c r="K32" s="64"/>
      <c r="L32" s="64"/>
      <c r="M32" s="64"/>
      <c r="N32" s="64"/>
      <c r="O32" s="64"/>
      <c r="P32" s="64"/>
      <c r="Q32" s="64"/>
      <c r="R32" s="64"/>
      <c r="BB32" s="73" t="e">
        <f>#REF!+#REF!</f>
        <v>#REF!</v>
      </c>
      <c r="BM32" s="75" t="s">
        <v>120</v>
      </c>
      <c r="BN32" s="75" t="s">
        <v>120</v>
      </c>
    </row>
    <row r="33" spans="1:66" x14ac:dyDescent="0.2">
      <c r="A33" s="64">
        <v>32</v>
      </c>
      <c r="B33" s="64" t="s">
        <v>274</v>
      </c>
      <c r="C33" s="64">
        <v>997141247</v>
      </c>
      <c r="D33" s="66" t="str">
        <f t="shared" si="0"/>
        <v>https://portal.dnb.de/opac.htm?method=simpleSearch&amp;cqlMode=true&amp;query=idn%3D997141247</v>
      </c>
      <c r="E33" s="64" t="s">
        <v>265</v>
      </c>
      <c r="F33" s="64"/>
      <c r="G33" s="111"/>
      <c r="H33" s="108"/>
      <c r="I33" s="111"/>
      <c r="J33" s="111"/>
      <c r="K33" s="64"/>
      <c r="L33" s="64"/>
      <c r="M33" s="64"/>
      <c r="N33" s="64"/>
      <c r="O33" s="64"/>
      <c r="P33" s="64"/>
      <c r="Q33" s="64"/>
      <c r="R33" s="64"/>
      <c r="BB33" s="73" t="e">
        <f>#REF!+#REF!</f>
        <v>#REF!</v>
      </c>
      <c r="BM33" s="75" t="s">
        <v>120</v>
      </c>
      <c r="BN33" s="75" t="s">
        <v>120</v>
      </c>
    </row>
    <row r="34" spans="1:66" x14ac:dyDescent="0.2">
      <c r="A34" s="64">
        <v>33</v>
      </c>
      <c r="B34" s="64" t="s">
        <v>276</v>
      </c>
      <c r="C34" s="64">
        <v>997141360</v>
      </c>
      <c r="D34" s="66" t="str">
        <f t="shared" si="0"/>
        <v>https://portal.dnb.de/opac.htm?method=simpleSearch&amp;cqlMode=true&amp;query=idn%3D997141360</v>
      </c>
      <c r="E34" s="64" t="s">
        <v>265</v>
      </c>
      <c r="F34" s="64"/>
      <c r="G34" s="111"/>
      <c r="H34" s="108"/>
      <c r="I34" s="111"/>
      <c r="J34" s="111"/>
      <c r="K34" s="64"/>
      <c r="L34" s="64"/>
      <c r="M34" s="64"/>
      <c r="N34" s="64"/>
      <c r="O34" s="64"/>
      <c r="P34" s="64"/>
      <c r="Q34" s="64"/>
      <c r="R34" s="64"/>
      <c r="BB34" s="73" t="e">
        <f>#REF!+#REF!</f>
        <v>#REF!</v>
      </c>
      <c r="BM34" s="75" t="s">
        <v>120</v>
      </c>
      <c r="BN34" s="75" t="s">
        <v>120</v>
      </c>
    </row>
    <row r="35" spans="1:66" x14ac:dyDescent="0.2">
      <c r="A35" s="64">
        <v>34</v>
      </c>
      <c r="B35" s="64" t="s">
        <v>278</v>
      </c>
      <c r="C35" s="64">
        <v>997141425</v>
      </c>
      <c r="D35" s="66" t="str">
        <f t="shared" si="0"/>
        <v>https://portal.dnb.de/opac.htm?method=simpleSearch&amp;cqlMode=true&amp;query=idn%3D997141425</v>
      </c>
      <c r="E35" s="64" t="s">
        <v>265</v>
      </c>
      <c r="F35" s="64"/>
      <c r="G35" s="111"/>
      <c r="H35" s="108"/>
      <c r="I35" s="111"/>
      <c r="J35" s="111"/>
      <c r="K35" s="64"/>
      <c r="L35" s="64"/>
      <c r="M35" s="64"/>
      <c r="N35" s="64"/>
      <c r="O35" s="64"/>
      <c r="P35" s="64"/>
      <c r="Q35" s="64"/>
      <c r="R35" s="64"/>
      <c r="BB35" s="73" t="e">
        <f>#REF!+#REF!</f>
        <v>#REF!</v>
      </c>
      <c r="BM35" s="75" t="s">
        <v>120</v>
      </c>
      <c r="BN35" s="75" t="s">
        <v>120</v>
      </c>
    </row>
    <row r="36" spans="1:66" x14ac:dyDescent="0.2">
      <c r="A36" s="64">
        <v>35</v>
      </c>
      <c r="B36" s="64" t="s">
        <v>280</v>
      </c>
      <c r="C36" s="64">
        <v>997241047</v>
      </c>
      <c r="D36" s="66" t="str">
        <f t="shared" si="0"/>
        <v>https://portal.dnb.de/opac.htm?method=simpleSearch&amp;cqlMode=true&amp;query=idn%3D997241047</v>
      </c>
      <c r="E36" s="64" t="s">
        <v>282</v>
      </c>
      <c r="F36" s="64" t="s">
        <v>111</v>
      </c>
      <c r="G36" s="111" t="s">
        <v>168</v>
      </c>
      <c r="H36" s="108" t="s">
        <v>113</v>
      </c>
      <c r="I36" s="111" t="s">
        <v>127</v>
      </c>
      <c r="J36" s="111"/>
      <c r="K36" s="64"/>
      <c r="L36" s="64" t="s">
        <v>155</v>
      </c>
      <c r="M36" s="64" t="s">
        <v>142</v>
      </c>
      <c r="N36" s="64">
        <v>2</v>
      </c>
      <c r="O36" s="64"/>
      <c r="P36" s="64"/>
      <c r="Q36" s="64"/>
      <c r="R36" s="64"/>
      <c r="BB36" s="73" t="e">
        <f>#REF!+#REF!</f>
        <v>#REF!</v>
      </c>
      <c r="BM36" s="75" t="s">
        <v>120</v>
      </c>
      <c r="BN36" s="75" t="s">
        <v>120</v>
      </c>
    </row>
    <row r="37" spans="1:66" ht="22.5" customHeight="1" x14ac:dyDescent="0.2">
      <c r="A37" s="64">
        <v>36</v>
      </c>
      <c r="B37" s="64" t="s">
        <v>285</v>
      </c>
      <c r="C37" s="64">
        <v>998631450</v>
      </c>
      <c r="D37" s="66" t="str">
        <f t="shared" si="0"/>
        <v>https://portal.dnb.de/opac.htm?method=simpleSearch&amp;cqlMode=true&amp;query=idn%3D998631450</v>
      </c>
      <c r="E37" s="64" t="s">
        <v>287</v>
      </c>
      <c r="F37" s="64" t="s">
        <v>111</v>
      </c>
      <c r="G37" s="111" t="s">
        <v>148</v>
      </c>
      <c r="H37" s="108" t="s">
        <v>113</v>
      </c>
      <c r="I37" s="111" t="s">
        <v>114</v>
      </c>
      <c r="J37" s="111" t="s">
        <v>288</v>
      </c>
      <c r="K37" s="64"/>
      <c r="L37" s="64"/>
      <c r="M37" s="64"/>
      <c r="N37" s="64">
        <v>1</v>
      </c>
      <c r="O37" s="64"/>
      <c r="P37" s="64"/>
      <c r="Q37" s="64"/>
      <c r="R37" s="64"/>
      <c r="U37" s="78" t="s">
        <v>289</v>
      </c>
      <c r="X37" s="78" t="s">
        <v>150</v>
      </c>
      <c r="AA37" s="78" t="s">
        <v>118</v>
      </c>
      <c r="AG37" s="78" t="s">
        <v>119</v>
      </c>
      <c r="AP37" s="78" t="s">
        <v>120</v>
      </c>
      <c r="AU37" s="78">
        <v>110</v>
      </c>
      <c r="BA37" s="80" t="s">
        <v>122</v>
      </c>
      <c r="BB37" s="73" t="e">
        <f>#REF!+#REF!</f>
        <v>#REF!</v>
      </c>
      <c r="BM37" s="75" t="s">
        <v>120</v>
      </c>
      <c r="BN37" s="75" t="s">
        <v>120</v>
      </c>
    </row>
    <row r="38" spans="1:66" x14ac:dyDescent="0.2">
      <c r="A38" s="64">
        <v>38</v>
      </c>
      <c r="B38" s="64" t="s">
        <v>291</v>
      </c>
      <c r="C38" s="64">
        <v>998553425</v>
      </c>
      <c r="D38" s="66" t="str">
        <f t="shared" si="0"/>
        <v>https://portal.dnb.de/opac.htm?method=simpleSearch&amp;cqlMode=true&amp;query=idn%3D998553425</v>
      </c>
      <c r="E38" s="64" t="s">
        <v>293</v>
      </c>
      <c r="F38" s="64"/>
      <c r="G38" s="111"/>
      <c r="H38" s="108"/>
      <c r="I38" s="111"/>
      <c r="J38" s="111"/>
      <c r="K38" s="64"/>
      <c r="L38" s="64"/>
      <c r="M38" s="64"/>
      <c r="N38" s="64"/>
      <c r="O38" s="64"/>
      <c r="P38" s="64"/>
      <c r="Q38" s="64"/>
      <c r="R38" s="64"/>
      <c r="BB38" s="73" t="e">
        <f>#REF!+#REF!</f>
        <v>#REF!</v>
      </c>
      <c r="BM38" s="75" t="s">
        <v>120</v>
      </c>
      <c r="BN38" s="75" t="s">
        <v>120</v>
      </c>
    </row>
    <row r="39" spans="1:66" x14ac:dyDescent="0.2">
      <c r="A39" s="64">
        <v>40</v>
      </c>
      <c r="B39" s="64" t="s">
        <v>294</v>
      </c>
      <c r="C39" s="64">
        <v>999198246</v>
      </c>
      <c r="D39" s="66" t="str">
        <f t="shared" si="0"/>
        <v>https://portal.dnb.de/opac.htm?method=simpleSearch&amp;cqlMode=true&amp;query=idn%3D999198246</v>
      </c>
      <c r="E39" s="64" t="s">
        <v>297</v>
      </c>
      <c r="F39" s="64" t="s">
        <v>111</v>
      </c>
      <c r="G39" s="111" t="s">
        <v>168</v>
      </c>
      <c r="H39" s="108" t="s">
        <v>113</v>
      </c>
      <c r="I39" s="111" t="s">
        <v>127</v>
      </c>
      <c r="J39" s="111" t="s">
        <v>141</v>
      </c>
      <c r="K39" s="64"/>
      <c r="L39" s="64" t="s">
        <v>155</v>
      </c>
      <c r="M39" s="64" t="s">
        <v>142</v>
      </c>
      <c r="N39" s="64">
        <v>0</v>
      </c>
      <c r="O39" s="64"/>
      <c r="P39" s="64" t="s">
        <v>298</v>
      </c>
      <c r="Q39" s="64"/>
      <c r="R39" s="64"/>
      <c r="BB39" s="73" t="e">
        <f>#REF!+#REF!</f>
        <v>#REF!</v>
      </c>
      <c r="BM39" s="75" t="s">
        <v>120</v>
      </c>
      <c r="BN39" s="75" t="s">
        <v>120</v>
      </c>
    </row>
    <row r="40" spans="1:66" x14ac:dyDescent="0.2">
      <c r="A40" s="64">
        <v>41</v>
      </c>
      <c r="B40" s="64" t="s">
        <v>302</v>
      </c>
      <c r="C40" s="64">
        <v>999398075</v>
      </c>
      <c r="D40" s="66" t="str">
        <f t="shared" si="0"/>
        <v>https://portal.dnb.de/opac.htm?method=simpleSearch&amp;cqlMode=true&amp;query=idn%3D999398075</v>
      </c>
      <c r="E40" s="64" t="s">
        <v>304</v>
      </c>
      <c r="F40" s="64" t="s">
        <v>111</v>
      </c>
      <c r="G40" s="111" t="s">
        <v>148</v>
      </c>
      <c r="H40" s="108" t="s">
        <v>149</v>
      </c>
      <c r="I40" s="111" t="s">
        <v>114</v>
      </c>
      <c r="J40" s="111"/>
      <c r="K40" s="64"/>
      <c r="L40" s="64"/>
      <c r="M40" s="64"/>
      <c r="N40" s="64">
        <v>1</v>
      </c>
      <c r="O40" s="64"/>
      <c r="P40" s="64"/>
      <c r="Q40" s="64"/>
      <c r="R40" s="64"/>
      <c r="X40" s="78" t="s">
        <v>117</v>
      </c>
      <c r="AA40" s="78" t="s">
        <v>250</v>
      </c>
      <c r="AG40" s="78" t="s">
        <v>119</v>
      </c>
      <c r="AP40" s="78" t="s">
        <v>120</v>
      </c>
      <c r="AU40" s="78">
        <v>110</v>
      </c>
      <c r="BA40" s="80" t="s">
        <v>122</v>
      </c>
      <c r="BB40" s="73" t="e">
        <f>#REF!+#REF!</f>
        <v>#REF!</v>
      </c>
      <c r="BM40" s="75" t="s">
        <v>120</v>
      </c>
      <c r="BN40" s="75" t="s">
        <v>120</v>
      </c>
    </row>
    <row r="41" spans="1:66" x14ac:dyDescent="0.2">
      <c r="A41" s="64"/>
      <c r="B41" s="64" t="s">
        <v>305</v>
      </c>
      <c r="C41" s="64" t="s">
        <v>306</v>
      </c>
      <c r="D41" s="66"/>
      <c r="E41" s="64" t="s">
        <v>308</v>
      </c>
      <c r="F41" s="64"/>
      <c r="G41" s="111"/>
      <c r="H41" s="108"/>
      <c r="I41" s="111"/>
      <c r="J41" s="111"/>
      <c r="K41" s="64"/>
      <c r="L41" s="64"/>
      <c r="M41" s="64"/>
      <c r="N41" s="64"/>
      <c r="O41" s="64"/>
      <c r="P41" s="64"/>
      <c r="Q41" s="64"/>
      <c r="R41" s="64"/>
      <c r="BB41" s="73" t="e">
        <f>#REF!+#REF!</f>
        <v>#REF!</v>
      </c>
      <c r="BM41" s="75" t="s">
        <v>120</v>
      </c>
      <c r="BN41" s="75" t="s">
        <v>120</v>
      </c>
    </row>
    <row r="42" spans="1:66" ht="22.5" customHeight="1" x14ac:dyDescent="0.2">
      <c r="A42" s="64">
        <v>42</v>
      </c>
      <c r="B42" s="64" t="s">
        <v>310</v>
      </c>
      <c r="C42" s="64">
        <v>999591398</v>
      </c>
      <c r="D42" s="66" t="str">
        <f t="shared" ref="D42:D62" si="1">HYPERLINK(CONCATENATE("https://portal.dnb.de/opac.htm?method=simpleSearch&amp;cqlMode=true&amp;query=idn%3D",C42))</f>
        <v>https://portal.dnb.de/opac.htm?method=simpleSearch&amp;cqlMode=true&amp;query=idn%3D999591398</v>
      </c>
      <c r="E42" s="64" t="s">
        <v>308</v>
      </c>
      <c r="F42" s="64" t="s">
        <v>111</v>
      </c>
      <c r="G42" s="111" t="s">
        <v>126</v>
      </c>
      <c r="H42" s="108" t="s">
        <v>113</v>
      </c>
      <c r="I42" s="111" t="s">
        <v>114</v>
      </c>
      <c r="J42" s="111" t="s">
        <v>313</v>
      </c>
      <c r="K42" s="64"/>
      <c r="L42" s="64" t="s">
        <v>61</v>
      </c>
      <c r="M42" s="64" t="s">
        <v>142</v>
      </c>
      <c r="N42" s="64">
        <v>0</v>
      </c>
      <c r="O42" s="64"/>
      <c r="P42" s="64"/>
      <c r="Q42" s="64"/>
      <c r="R42" s="64"/>
      <c r="X42" s="78" t="s">
        <v>128</v>
      </c>
      <c r="Z42" s="78" t="s">
        <v>120</v>
      </c>
      <c r="AA42" s="78" t="s">
        <v>151</v>
      </c>
      <c r="AG42" s="78" t="s">
        <v>119</v>
      </c>
      <c r="AN42" s="78" t="s">
        <v>120</v>
      </c>
      <c r="AO42" s="80" t="s">
        <v>314</v>
      </c>
      <c r="AP42" s="78" t="s">
        <v>120</v>
      </c>
      <c r="AR42" s="78" t="s">
        <v>120</v>
      </c>
      <c r="AU42" s="78">
        <v>110</v>
      </c>
      <c r="AZ42" s="78" t="s">
        <v>120</v>
      </c>
      <c r="BA42" s="80" t="s">
        <v>122</v>
      </c>
      <c r="BB42" s="73" t="e">
        <f>#REF!+#REF!</f>
        <v>#REF!</v>
      </c>
      <c r="BD42" s="78" t="s">
        <v>143</v>
      </c>
      <c r="BM42" s="75" t="s">
        <v>120</v>
      </c>
      <c r="BN42" s="75" t="s">
        <v>120</v>
      </c>
    </row>
    <row r="43" spans="1:66" x14ac:dyDescent="0.2">
      <c r="A43" s="64">
        <v>43</v>
      </c>
      <c r="B43" s="64" t="s">
        <v>315</v>
      </c>
      <c r="C43" s="64" t="s">
        <v>316</v>
      </c>
      <c r="D43" s="66" t="str">
        <f t="shared" si="1"/>
        <v>https://portal.dnb.de/opac.htm?method=simpleSearch&amp;cqlMode=true&amp;query=idn%3D99974187X</v>
      </c>
      <c r="E43" s="64" t="s">
        <v>317</v>
      </c>
      <c r="F43" s="64" t="s">
        <v>111</v>
      </c>
      <c r="G43" s="111" t="s">
        <v>126</v>
      </c>
      <c r="H43" s="108" t="s">
        <v>159</v>
      </c>
      <c r="I43" s="111" t="s">
        <v>127</v>
      </c>
      <c r="J43" s="111" t="s">
        <v>141</v>
      </c>
      <c r="K43" s="64"/>
      <c r="L43" s="64" t="s">
        <v>155</v>
      </c>
      <c r="M43" s="64" t="s">
        <v>142</v>
      </c>
      <c r="N43" s="64">
        <v>0</v>
      </c>
      <c r="O43" s="64"/>
      <c r="P43" s="64"/>
      <c r="Q43" s="64"/>
      <c r="R43" s="64"/>
      <c r="BB43" s="73" t="e">
        <f>#REF!+#REF!</f>
        <v>#REF!</v>
      </c>
      <c r="BM43" s="75" t="s">
        <v>120</v>
      </c>
      <c r="BN43" s="75" t="s">
        <v>120</v>
      </c>
    </row>
    <row r="44" spans="1:66" x14ac:dyDescent="0.2">
      <c r="A44" s="64">
        <v>44</v>
      </c>
      <c r="B44" s="64" t="s">
        <v>321</v>
      </c>
      <c r="C44" s="64">
        <v>999823469</v>
      </c>
      <c r="D44" s="66" t="str">
        <f t="shared" si="1"/>
        <v>https://portal.dnb.de/opac.htm?method=simpleSearch&amp;cqlMode=true&amp;query=idn%3D999823469</v>
      </c>
      <c r="E44" s="64" t="s">
        <v>323</v>
      </c>
      <c r="F44" s="64" t="s">
        <v>111</v>
      </c>
      <c r="G44" s="111" t="s">
        <v>211</v>
      </c>
      <c r="H44" s="108" t="s">
        <v>149</v>
      </c>
      <c r="I44" s="111" t="s">
        <v>114</v>
      </c>
      <c r="J44" s="111"/>
      <c r="K44" s="64"/>
      <c r="L44" s="64"/>
      <c r="M44" s="64"/>
      <c r="N44" s="64">
        <v>0</v>
      </c>
      <c r="O44" s="64"/>
      <c r="P44" s="64"/>
      <c r="Q44" s="64"/>
      <c r="R44" s="64"/>
      <c r="BB44" s="73" t="e">
        <f>#REF!+#REF!</f>
        <v>#REF!</v>
      </c>
      <c r="BM44" s="75" t="s">
        <v>120</v>
      </c>
      <c r="BN44" s="75" t="s">
        <v>120</v>
      </c>
    </row>
    <row r="45" spans="1:66" x14ac:dyDescent="0.2">
      <c r="A45" s="64">
        <v>45</v>
      </c>
      <c r="B45" s="64" t="s">
        <v>324</v>
      </c>
      <c r="C45" s="64">
        <v>999826239</v>
      </c>
      <c r="D45" s="66" t="str">
        <f t="shared" si="1"/>
        <v>https://portal.dnb.de/opac.htm?method=simpleSearch&amp;cqlMode=true&amp;query=idn%3D999826239</v>
      </c>
      <c r="E45" s="64" t="s">
        <v>326</v>
      </c>
      <c r="F45" s="64" t="s">
        <v>111</v>
      </c>
      <c r="G45" s="111" t="s">
        <v>168</v>
      </c>
      <c r="H45" s="108" t="s">
        <v>113</v>
      </c>
      <c r="I45" s="111" t="s">
        <v>127</v>
      </c>
      <c r="J45" s="111" t="s">
        <v>141</v>
      </c>
      <c r="K45" s="64"/>
      <c r="L45" s="64" t="s">
        <v>155</v>
      </c>
      <c r="M45" s="64" t="s">
        <v>142</v>
      </c>
      <c r="N45" s="64">
        <v>0</v>
      </c>
      <c r="O45" s="64"/>
      <c r="P45" s="64"/>
      <c r="Q45" s="64"/>
      <c r="R45" s="64"/>
      <c r="BB45" s="73" t="e">
        <f>#REF!+#REF!</f>
        <v>#REF!</v>
      </c>
      <c r="BM45" s="75" t="s">
        <v>120</v>
      </c>
      <c r="BN45" s="75" t="s">
        <v>120</v>
      </c>
    </row>
    <row r="46" spans="1:66" x14ac:dyDescent="0.2">
      <c r="A46" s="64">
        <v>46</v>
      </c>
      <c r="B46" s="64" t="s">
        <v>327</v>
      </c>
      <c r="C46" s="64">
        <v>999827464</v>
      </c>
      <c r="D46" s="66" t="str">
        <f t="shared" si="1"/>
        <v>https://portal.dnb.de/opac.htm?method=simpleSearch&amp;cqlMode=true&amp;query=idn%3D999827464</v>
      </c>
      <c r="E46" s="64" t="s">
        <v>329</v>
      </c>
      <c r="F46" s="64" t="s">
        <v>111</v>
      </c>
      <c r="G46" s="111" t="s">
        <v>112</v>
      </c>
      <c r="H46" s="108" t="s">
        <v>113</v>
      </c>
      <c r="I46" s="111" t="s">
        <v>127</v>
      </c>
      <c r="J46" s="111" t="s">
        <v>141</v>
      </c>
      <c r="K46" s="64"/>
      <c r="L46" s="64" t="s">
        <v>155</v>
      </c>
      <c r="M46" s="64" t="s">
        <v>142</v>
      </c>
      <c r="N46" s="64">
        <v>0</v>
      </c>
      <c r="O46" s="64"/>
      <c r="P46" s="64"/>
      <c r="Q46" s="64"/>
      <c r="R46" s="64"/>
      <c r="BB46" s="73" t="e">
        <f>#REF!+#REF!</f>
        <v>#REF!</v>
      </c>
      <c r="BM46" s="75" t="s">
        <v>120</v>
      </c>
      <c r="BN46" s="75" t="s">
        <v>120</v>
      </c>
    </row>
    <row r="47" spans="1:66" x14ac:dyDescent="0.2">
      <c r="A47" s="64">
        <v>47</v>
      </c>
      <c r="B47" s="64" t="s">
        <v>330</v>
      </c>
      <c r="C47" s="64">
        <v>999828193</v>
      </c>
      <c r="D47" s="66" t="str">
        <f t="shared" si="1"/>
        <v>https://portal.dnb.de/opac.htm?method=simpleSearch&amp;cqlMode=true&amp;query=idn%3D999828193</v>
      </c>
      <c r="E47" s="64" t="s">
        <v>332</v>
      </c>
      <c r="F47" s="64" t="s">
        <v>111</v>
      </c>
      <c r="G47" s="111" t="s">
        <v>126</v>
      </c>
      <c r="H47" s="108" t="s">
        <v>113</v>
      </c>
      <c r="I47" s="111" t="s">
        <v>127</v>
      </c>
      <c r="J47" s="111"/>
      <c r="K47" s="64"/>
      <c r="L47" s="64" t="s">
        <v>155</v>
      </c>
      <c r="M47" s="64" t="s">
        <v>142</v>
      </c>
      <c r="N47" s="64">
        <v>0</v>
      </c>
      <c r="O47" s="64"/>
      <c r="P47" s="64"/>
      <c r="Q47" s="64"/>
      <c r="R47" s="64"/>
      <c r="BB47" s="73" t="e">
        <f>#REF!+#REF!</f>
        <v>#REF!</v>
      </c>
      <c r="BM47" s="75" t="s">
        <v>120</v>
      </c>
      <c r="BN47" s="75" t="s">
        <v>120</v>
      </c>
    </row>
    <row r="48" spans="1:66" x14ac:dyDescent="0.2">
      <c r="A48" s="64">
        <v>48</v>
      </c>
      <c r="B48" s="64" t="s">
        <v>333</v>
      </c>
      <c r="C48" s="64">
        <v>999953133</v>
      </c>
      <c r="D48" s="66" t="str">
        <f t="shared" si="1"/>
        <v>https://portal.dnb.de/opac.htm?method=simpleSearch&amp;cqlMode=true&amp;query=idn%3D999953133</v>
      </c>
      <c r="E48" s="64" t="s">
        <v>335</v>
      </c>
      <c r="F48" s="64" t="s">
        <v>111</v>
      </c>
      <c r="G48" s="111" t="s">
        <v>168</v>
      </c>
      <c r="H48" s="108" t="s">
        <v>159</v>
      </c>
      <c r="I48" s="111" t="s">
        <v>114</v>
      </c>
      <c r="J48" s="111"/>
      <c r="K48" s="64"/>
      <c r="L48" s="64"/>
      <c r="M48" s="64"/>
      <c r="N48" s="64">
        <v>1</v>
      </c>
      <c r="O48" s="64"/>
      <c r="P48" s="64"/>
      <c r="Q48" s="64"/>
      <c r="R48" s="64"/>
      <c r="U48" s="78" t="s">
        <v>336</v>
      </c>
      <c r="X48" s="78" t="s">
        <v>230</v>
      </c>
      <c r="AA48" s="78" t="s">
        <v>151</v>
      </c>
      <c r="AG48" s="78" t="s">
        <v>119</v>
      </c>
      <c r="AP48" s="78" t="s">
        <v>120</v>
      </c>
      <c r="AU48" s="78">
        <v>110</v>
      </c>
      <c r="BA48" s="80" t="s">
        <v>122</v>
      </c>
      <c r="BB48" s="73" t="e">
        <f>#REF!+#REF!</f>
        <v>#REF!</v>
      </c>
      <c r="BM48" s="75" t="s">
        <v>120</v>
      </c>
      <c r="BN48" s="75" t="s">
        <v>120</v>
      </c>
    </row>
    <row r="49" spans="1:66" ht="45" customHeight="1" x14ac:dyDescent="0.2">
      <c r="A49" s="64">
        <v>49</v>
      </c>
      <c r="B49" s="64" t="s">
        <v>337</v>
      </c>
      <c r="C49" s="64">
        <v>999953575</v>
      </c>
      <c r="D49" s="66" t="str">
        <f t="shared" si="1"/>
        <v>https://portal.dnb.de/opac.htm?method=simpleSearch&amp;cqlMode=true&amp;query=idn%3D999953575</v>
      </c>
      <c r="E49" s="64" t="s">
        <v>340</v>
      </c>
      <c r="F49" s="64" t="s">
        <v>111</v>
      </c>
      <c r="G49" s="111" t="s">
        <v>168</v>
      </c>
      <c r="H49" s="108" t="s">
        <v>149</v>
      </c>
      <c r="I49" s="111" t="s">
        <v>114</v>
      </c>
      <c r="J49" s="111"/>
      <c r="K49" s="64"/>
      <c r="L49" s="64"/>
      <c r="M49" s="64"/>
      <c r="N49" s="64">
        <v>0</v>
      </c>
      <c r="O49" s="64"/>
      <c r="P49" s="64"/>
      <c r="Q49" s="64"/>
      <c r="R49" s="64"/>
      <c r="S49" s="80" t="s">
        <v>1056</v>
      </c>
      <c r="BB49" s="73" t="e">
        <f>#REF!+#REF!</f>
        <v>#REF!</v>
      </c>
      <c r="BM49" s="75" t="s">
        <v>120</v>
      </c>
      <c r="BN49" s="75" t="s">
        <v>120</v>
      </c>
    </row>
    <row r="50" spans="1:66" x14ac:dyDescent="0.2">
      <c r="A50" s="64">
        <v>50</v>
      </c>
      <c r="B50" s="64" t="s">
        <v>342</v>
      </c>
      <c r="C50" s="64">
        <v>1000041611</v>
      </c>
      <c r="D50" s="66" t="str">
        <f t="shared" si="1"/>
        <v>https://portal.dnb.de/opac.htm?method=simpleSearch&amp;cqlMode=true&amp;query=idn%3D1000041611</v>
      </c>
      <c r="E50" s="64" t="s">
        <v>344</v>
      </c>
      <c r="F50" s="64" t="s">
        <v>111</v>
      </c>
      <c r="G50" s="111" t="s">
        <v>211</v>
      </c>
      <c r="H50" s="108" t="s">
        <v>113</v>
      </c>
      <c r="I50" s="111" t="s">
        <v>127</v>
      </c>
      <c r="J50" s="111" t="s">
        <v>141</v>
      </c>
      <c r="K50" s="64"/>
      <c r="L50" s="64" t="s">
        <v>155</v>
      </c>
      <c r="M50" s="64" t="s">
        <v>142</v>
      </c>
      <c r="N50" s="64">
        <v>0</v>
      </c>
      <c r="O50" s="64"/>
      <c r="P50" s="64"/>
      <c r="Q50" s="64"/>
      <c r="R50" s="64"/>
      <c r="BB50" s="73" t="e">
        <f>#REF!+#REF!</f>
        <v>#REF!</v>
      </c>
      <c r="BM50" s="75" t="s">
        <v>120</v>
      </c>
      <c r="BN50" s="75" t="s">
        <v>120</v>
      </c>
    </row>
    <row r="51" spans="1:66" ht="22.5" customHeight="1" x14ac:dyDescent="0.2">
      <c r="A51" s="64">
        <v>51</v>
      </c>
      <c r="B51" s="64" t="s">
        <v>345</v>
      </c>
      <c r="C51" s="64">
        <v>1000651371</v>
      </c>
      <c r="D51" s="66" t="str">
        <f t="shared" si="1"/>
        <v>https://portal.dnb.de/opac.htm?method=simpleSearch&amp;cqlMode=true&amp;query=idn%3D1000651371</v>
      </c>
      <c r="E51" s="64" t="s">
        <v>347</v>
      </c>
      <c r="F51" s="64" t="s">
        <v>111</v>
      </c>
      <c r="G51" s="111" t="s">
        <v>148</v>
      </c>
      <c r="H51" s="108" t="s">
        <v>149</v>
      </c>
      <c r="I51" s="111" t="s">
        <v>114</v>
      </c>
      <c r="J51" s="111" t="s">
        <v>348</v>
      </c>
      <c r="K51" s="64"/>
      <c r="L51" s="64" t="s">
        <v>135</v>
      </c>
      <c r="M51" s="64" t="s">
        <v>190</v>
      </c>
      <c r="N51" s="64">
        <v>2</v>
      </c>
      <c r="O51" s="64"/>
      <c r="P51" s="64"/>
      <c r="Q51" s="64"/>
      <c r="R51" s="64"/>
      <c r="X51" s="78" t="s">
        <v>150</v>
      </c>
      <c r="AA51" s="78" t="s">
        <v>129</v>
      </c>
      <c r="AG51" s="78" t="s">
        <v>119</v>
      </c>
      <c r="AP51" s="78" t="s">
        <v>120</v>
      </c>
      <c r="AU51" s="78" t="s">
        <v>130</v>
      </c>
      <c r="BA51" s="80" t="s">
        <v>162</v>
      </c>
      <c r="BB51" s="73" t="e">
        <f>#REF!+#REF!</f>
        <v>#REF!</v>
      </c>
      <c r="BH51" s="78" t="s">
        <v>137</v>
      </c>
      <c r="BI51" s="78" t="s">
        <v>120</v>
      </c>
      <c r="BM51" s="75" t="s">
        <v>120</v>
      </c>
      <c r="BN51" s="75" t="s">
        <v>120</v>
      </c>
    </row>
    <row r="52" spans="1:66" x14ac:dyDescent="0.2">
      <c r="A52" s="64">
        <v>52</v>
      </c>
      <c r="B52" s="64" t="s">
        <v>357</v>
      </c>
      <c r="C52" s="64">
        <v>1003598099</v>
      </c>
      <c r="D52" s="66" t="str">
        <f t="shared" si="1"/>
        <v>https://portal.dnb.de/opac.htm?method=simpleSearch&amp;cqlMode=true&amp;query=idn%3D1003598099</v>
      </c>
      <c r="E52" s="64" t="s">
        <v>361</v>
      </c>
      <c r="F52" s="64"/>
      <c r="G52" s="111"/>
      <c r="H52" s="108" t="s">
        <v>149</v>
      </c>
      <c r="I52" s="111"/>
      <c r="J52" s="111"/>
      <c r="K52" s="64"/>
      <c r="L52" s="64"/>
      <c r="M52" s="64"/>
      <c r="N52" s="64"/>
      <c r="O52" s="64"/>
      <c r="P52" s="64"/>
      <c r="Q52" s="64"/>
      <c r="R52" s="64"/>
      <c r="U52" s="78" t="s">
        <v>362</v>
      </c>
      <c r="X52" s="78" t="s">
        <v>150</v>
      </c>
      <c r="AA52" s="78" t="s">
        <v>118</v>
      </c>
      <c r="AG52" s="78" t="s">
        <v>119</v>
      </c>
      <c r="AP52" s="78" t="s">
        <v>120</v>
      </c>
      <c r="AU52" s="78">
        <v>110</v>
      </c>
      <c r="BA52" s="80" t="s">
        <v>162</v>
      </c>
      <c r="BB52" s="73" t="e">
        <f>#REF!+#REF!</f>
        <v>#REF!</v>
      </c>
      <c r="BH52" s="78" t="s">
        <v>137</v>
      </c>
      <c r="BI52" s="78" t="s">
        <v>120</v>
      </c>
      <c r="BM52" s="75" t="s">
        <v>120</v>
      </c>
      <c r="BN52" s="75" t="s">
        <v>120</v>
      </c>
    </row>
    <row r="53" spans="1:66" x14ac:dyDescent="0.2">
      <c r="A53" s="64">
        <v>53</v>
      </c>
      <c r="B53" s="64" t="s">
        <v>354</v>
      </c>
      <c r="C53" s="64">
        <v>1000711277</v>
      </c>
      <c r="D53" s="66" t="str">
        <f t="shared" si="1"/>
        <v>https://portal.dnb.de/opac.htm?method=simpleSearch&amp;cqlMode=true&amp;query=idn%3D1000711277</v>
      </c>
      <c r="E53" s="64" t="s">
        <v>356</v>
      </c>
      <c r="F53" s="64" t="s">
        <v>111</v>
      </c>
      <c r="G53" s="111" t="s">
        <v>168</v>
      </c>
      <c r="H53" s="108" t="s">
        <v>113</v>
      </c>
      <c r="I53" s="111" t="s">
        <v>114</v>
      </c>
      <c r="J53" s="111" t="s">
        <v>141</v>
      </c>
      <c r="K53" s="64"/>
      <c r="L53" s="64" t="s">
        <v>155</v>
      </c>
      <c r="M53" s="64" t="s">
        <v>142</v>
      </c>
      <c r="N53" s="64">
        <v>0</v>
      </c>
      <c r="O53" s="64"/>
      <c r="P53" s="64"/>
      <c r="Q53" s="64"/>
      <c r="R53" s="64"/>
      <c r="X53" s="78" t="s">
        <v>119</v>
      </c>
      <c r="AA53" s="78" t="s">
        <v>118</v>
      </c>
      <c r="AG53" s="78" t="s">
        <v>119</v>
      </c>
      <c r="AU53" s="78">
        <v>110</v>
      </c>
      <c r="BA53" s="80" t="s">
        <v>122</v>
      </c>
      <c r="BB53" s="73" t="e">
        <f>#REF!+#REF!</f>
        <v>#REF!</v>
      </c>
      <c r="BG53" s="78" t="s">
        <v>120</v>
      </c>
      <c r="BM53" s="75" t="s">
        <v>120</v>
      </c>
      <c r="BN53" s="75" t="s">
        <v>120</v>
      </c>
    </row>
    <row r="54" spans="1:66" x14ac:dyDescent="0.2">
      <c r="A54" s="64">
        <v>54</v>
      </c>
      <c r="B54" s="64" t="s">
        <v>363</v>
      </c>
      <c r="C54" s="64">
        <v>1000711315</v>
      </c>
      <c r="D54" s="66" t="str">
        <f t="shared" si="1"/>
        <v>https://portal.dnb.de/opac.htm?method=simpleSearch&amp;cqlMode=true&amp;query=idn%3D1000711315</v>
      </c>
      <c r="E54" s="64" t="s">
        <v>366</v>
      </c>
      <c r="F54" s="64" t="s">
        <v>111</v>
      </c>
      <c r="G54" s="111" t="s">
        <v>168</v>
      </c>
      <c r="H54" s="108" t="s">
        <v>113</v>
      </c>
      <c r="I54" s="111" t="s">
        <v>114</v>
      </c>
      <c r="J54" s="111" t="s">
        <v>141</v>
      </c>
      <c r="K54" s="64"/>
      <c r="L54" s="64" t="s">
        <v>155</v>
      </c>
      <c r="M54" s="64" t="s">
        <v>142</v>
      </c>
      <c r="N54" s="64">
        <v>0</v>
      </c>
      <c r="O54" s="64"/>
      <c r="P54" s="64"/>
      <c r="Q54" s="64"/>
      <c r="R54" s="64"/>
      <c r="X54" s="78" t="s">
        <v>119</v>
      </c>
      <c r="AA54" s="78" t="s">
        <v>118</v>
      </c>
      <c r="AG54" s="78" t="s">
        <v>119</v>
      </c>
      <c r="AU54" s="78">
        <v>110</v>
      </c>
      <c r="BA54" s="80" t="s">
        <v>122</v>
      </c>
      <c r="BB54" s="73" t="e">
        <f>#REF!+#REF!</f>
        <v>#REF!</v>
      </c>
      <c r="BG54" s="78" t="s">
        <v>120</v>
      </c>
      <c r="BN54" s="75" t="s">
        <v>120</v>
      </c>
    </row>
    <row r="55" spans="1:66" x14ac:dyDescent="0.2">
      <c r="A55" s="64">
        <v>55</v>
      </c>
      <c r="B55" s="64" t="s">
        <v>367</v>
      </c>
      <c r="C55" s="64">
        <v>1003598323</v>
      </c>
      <c r="D55" s="66" t="str">
        <f t="shared" si="1"/>
        <v>https://portal.dnb.de/opac.htm?method=simpleSearch&amp;cqlMode=true&amp;query=idn%3D1003598323</v>
      </c>
      <c r="E55" s="64" t="s">
        <v>1057</v>
      </c>
      <c r="F55" s="64"/>
      <c r="G55" s="111"/>
      <c r="H55" s="108" t="s">
        <v>149</v>
      </c>
      <c r="I55" s="111"/>
      <c r="J55" s="111"/>
      <c r="K55" s="64"/>
      <c r="L55" s="64"/>
      <c r="M55" s="64"/>
      <c r="N55" s="64"/>
      <c r="O55" s="64"/>
      <c r="P55" s="64"/>
      <c r="Q55" s="64"/>
      <c r="R55" s="64"/>
      <c r="U55" s="78" t="s">
        <v>362</v>
      </c>
      <c r="X55" s="78" t="s">
        <v>150</v>
      </c>
      <c r="AA55" s="78" t="s">
        <v>118</v>
      </c>
      <c r="AG55" s="78" t="s">
        <v>119</v>
      </c>
      <c r="AP55" s="78" t="s">
        <v>120</v>
      </c>
      <c r="AU55" s="78">
        <v>110</v>
      </c>
      <c r="BA55" s="80" t="s">
        <v>122</v>
      </c>
      <c r="BB55" s="73" t="e">
        <f>#REF!+#REF!</f>
        <v>#REF!</v>
      </c>
      <c r="BH55" s="78" t="s">
        <v>137</v>
      </c>
      <c r="BI55" s="78" t="s">
        <v>120</v>
      </c>
      <c r="BN55" s="75" t="s">
        <v>120</v>
      </c>
    </row>
    <row r="56" spans="1:66" x14ac:dyDescent="0.2">
      <c r="A56" s="64">
        <v>56</v>
      </c>
      <c r="B56" s="64" t="s">
        <v>370</v>
      </c>
      <c r="C56" s="64">
        <v>1003621309</v>
      </c>
      <c r="D56" s="66" t="str">
        <f t="shared" si="1"/>
        <v>https://portal.dnb.de/opac.htm?method=simpleSearch&amp;cqlMode=true&amp;query=idn%3D1003621309</v>
      </c>
      <c r="E56" s="64" t="s">
        <v>372</v>
      </c>
      <c r="F56" s="64" t="s">
        <v>111</v>
      </c>
      <c r="G56" s="111" t="s">
        <v>148</v>
      </c>
      <c r="H56" s="108" t="s">
        <v>113</v>
      </c>
      <c r="I56" s="111" t="s">
        <v>114</v>
      </c>
      <c r="J56" s="111" t="s">
        <v>141</v>
      </c>
      <c r="K56" s="64"/>
      <c r="L56" s="64" t="s">
        <v>61</v>
      </c>
      <c r="M56" s="64" t="s">
        <v>142</v>
      </c>
      <c r="N56" s="64">
        <v>0</v>
      </c>
      <c r="O56" s="64"/>
      <c r="P56" s="64"/>
      <c r="Q56" s="64"/>
      <c r="R56" s="64"/>
      <c r="X56" s="78" t="s">
        <v>150</v>
      </c>
      <c r="Z56" s="78" t="s">
        <v>120</v>
      </c>
      <c r="AA56" s="78" t="s">
        <v>118</v>
      </c>
      <c r="AG56" s="78" t="s">
        <v>119</v>
      </c>
      <c r="AU56" s="78">
        <v>110</v>
      </c>
      <c r="BA56" s="80" t="s">
        <v>122</v>
      </c>
      <c r="BB56" s="73" t="e">
        <f>#REF!+#REF!</f>
        <v>#REF!</v>
      </c>
      <c r="BD56" s="78" t="s">
        <v>143</v>
      </c>
      <c r="BM56" s="75" t="s">
        <v>120</v>
      </c>
      <c r="BN56" s="75" t="s">
        <v>120</v>
      </c>
    </row>
    <row r="57" spans="1:66" x14ac:dyDescent="0.2">
      <c r="A57" s="64">
        <v>57</v>
      </c>
      <c r="B57" s="64" t="s">
        <v>373</v>
      </c>
      <c r="C57" s="64">
        <v>1003621716</v>
      </c>
      <c r="D57" s="66" t="str">
        <f t="shared" si="1"/>
        <v>https://portal.dnb.de/opac.htm?method=simpleSearch&amp;cqlMode=true&amp;query=idn%3D1003621716</v>
      </c>
      <c r="E57" s="64" t="s">
        <v>375</v>
      </c>
      <c r="F57" s="64"/>
      <c r="G57" s="111"/>
      <c r="H57" s="108"/>
      <c r="I57" s="111"/>
      <c r="J57" s="111"/>
      <c r="K57" s="64"/>
      <c r="L57" s="64"/>
      <c r="M57" s="64"/>
      <c r="N57" s="64"/>
      <c r="O57" s="64"/>
      <c r="P57" s="64"/>
      <c r="Q57" s="64"/>
      <c r="R57" s="64"/>
      <c r="BB57" s="73" t="e">
        <f>#REF!+#REF!</f>
        <v>#REF!</v>
      </c>
      <c r="BD57" s="78" t="s">
        <v>143</v>
      </c>
      <c r="BM57" s="75" t="s">
        <v>120</v>
      </c>
      <c r="BN57" s="75" t="s">
        <v>120</v>
      </c>
    </row>
    <row r="58" spans="1:66" x14ac:dyDescent="0.2">
      <c r="A58" s="64">
        <v>58</v>
      </c>
      <c r="B58" s="64" t="s">
        <v>376</v>
      </c>
      <c r="C58" s="64">
        <v>1003621880</v>
      </c>
      <c r="D58" s="66" t="str">
        <f t="shared" si="1"/>
        <v>https://portal.dnb.de/opac.htm?method=simpleSearch&amp;cqlMode=true&amp;query=idn%3D1003621880</v>
      </c>
      <c r="E58" s="64" t="s">
        <v>375</v>
      </c>
      <c r="F58" s="64"/>
      <c r="G58" s="111"/>
      <c r="H58" s="108"/>
      <c r="I58" s="111"/>
      <c r="J58" s="111"/>
      <c r="K58" s="64"/>
      <c r="L58" s="64"/>
      <c r="M58" s="64"/>
      <c r="N58" s="64"/>
      <c r="O58" s="64"/>
      <c r="P58" s="64"/>
      <c r="Q58" s="64"/>
      <c r="R58" s="64"/>
      <c r="BB58" s="73" t="e">
        <f>#REF!+#REF!</f>
        <v>#REF!</v>
      </c>
      <c r="BD58" s="78" t="s">
        <v>143</v>
      </c>
      <c r="BM58" s="75" t="s">
        <v>120</v>
      </c>
      <c r="BN58" s="75" t="s">
        <v>120</v>
      </c>
    </row>
    <row r="59" spans="1:66" x14ac:dyDescent="0.2">
      <c r="A59" s="64">
        <v>59</v>
      </c>
      <c r="B59" s="64" t="s">
        <v>378</v>
      </c>
      <c r="C59" s="64">
        <v>1000714128</v>
      </c>
      <c r="D59" s="66" t="str">
        <f t="shared" si="1"/>
        <v>https://portal.dnb.de/opac.htm?method=simpleSearch&amp;cqlMode=true&amp;query=idn%3D1000714128</v>
      </c>
      <c r="E59" s="64" t="s">
        <v>380</v>
      </c>
      <c r="F59" s="64" t="s">
        <v>111</v>
      </c>
      <c r="G59" s="111" t="s">
        <v>211</v>
      </c>
      <c r="H59" s="108" t="s">
        <v>169</v>
      </c>
      <c r="I59" s="111" t="s">
        <v>114</v>
      </c>
      <c r="J59" s="111"/>
      <c r="K59" s="64"/>
      <c r="L59" s="64"/>
      <c r="M59" s="64"/>
      <c r="N59" s="64">
        <v>1</v>
      </c>
      <c r="O59" s="64"/>
      <c r="P59" s="64"/>
      <c r="Q59" s="64"/>
      <c r="R59" s="64"/>
      <c r="X59" s="78" t="s">
        <v>117</v>
      </c>
      <c r="AA59" s="78" t="s">
        <v>118</v>
      </c>
      <c r="AG59" s="78" t="s">
        <v>119</v>
      </c>
      <c r="AP59" s="78" t="s">
        <v>120</v>
      </c>
      <c r="AU59" s="78">
        <v>110</v>
      </c>
      <c r="BA59" s="80" t="s">
        <v>122</v>
      </c>
      <c r="BB59" s="73" t="e">
        <f>#REF!+#REF!</f>
        <v>#REF!</v>
      </c>
      <c r="BD59" s="78" t="s">
        <v>143</v>
      </c>
      <c r="BM59" s="75" t="s">
        <v>120</v>
      </c>
      <c r="BN59" s="75" t="s">
        <v>120</v>
      </c>
    </row>
    <row r="60" spans="1:66" x14ac:dyDescent="0.2">
      <c r="A60" s="64">
        <v>60</v>
      </c>
      <c r="B60" s="64" t="s">
        <v>381</v>
      </c>
      <c r="C60" s="64">
        <v>1000778924</v>
      </c>
      <c r="D60" s="66" t="str">
        <f t="shared" si="1"/>
        <v>https://portal.dnb.de/opac.htm?method=simpleSearch&amp;cqlMode=true&amp;query=idn%3D1000778924</v>
      </c>
      <c r="E60" s="64" t="s">
        <v>383</v>
      </c>
      <c r="F60" s="64" t="s">
        <v>111</v>
      </c>
      <c r="G60" s="111" t="s">
        <v>148</v>
      </c>
      <c r="H60" s="108" t="s">
        <v>149</v>
      </c>
      <c r="I60" s="111" t="s">
        <v>127</v>
      </c>
      <c r="J60" s="111"/>
      <c r="K60" s="64"/>
      <c r="L60" s="64"/>
      <c r="M60" s="64"/>
      <c r="N60" s="64">
        <v>1</v>
      </c>
      <c r="O60" s="64"/>
      <c r="P60" s="64"/>
      <c r="Q60" s="64"/>
      <c r="R60" s="64"/>
      <c r="X60" s="78" t="s">
        <v>150</v>
      </c>
      <c r="AA60" s="78" t="s">
        <v>118</v>
      </c>
      <c r="AG60" s="78" t="s">
        <v>119</v>
      </c>
      <c r="AP60" s="78" t="s">
        <v>120</v>
      </c>
      <c r="AU60" s="78">
        <v>110</v>
      </c>
      <c r="BA60" s="80" t="s">
        <v>122</v>
      </c>
      <c r="BB60" s="73" t="e">
        <f>#REF!+#REF!</f>
        <v>#REF!</v>
      </c>
      <c r="BD60" s="78" t="s">
        <v>143</v>
      </c>
      <c r="BM60" s="75" t="s">
        <v>120</v>
      </c>
      <c r="BN60" s="75" t="s">
        <v>120</v>
      </c>
    </row>
    <row r="61" spans="1:66" ht="22.5" customHeight="1" x14ac:dyDescent="0.2">
      <c r="A61" s="64">
        <v>61</v>
      </c>
      <c r="B61" s="64" t="s">
        <v>384</v>
      </c>
      <c r="C61" s="64">
        <v>999822446</v>
      </c>
      <c r="D61" s="66" t="str">
        <f t="shared" si="1"/>
        <v>https://portal.dnb.de/opac.htm?method=simpleSearch&amp;cqlMode=true&amp;query=idn%3D999822446</v>
      </c>
      <c r="E61" s="64" t="s">
        <v>386</v>
      </c>
      <c r="F61" s="64" t="s">
        <v>111</v>
      </c>
      <c r="G61" s="111" t="s">
        <v>211</v>
      </c>
      <c r="H61" s="108" t="s">
        <v>149</v>
      </c>
      <c r="I61" s="111" t="s">
        <v>127</v>
      </c>
      <c r="J61" s="111" t="s">
        <v>246</v>
      </c>
      <c r="K61" s="64"/>
      <c r="L61" s="64"/>
      <c r="M61" s="64"/>
      <c r="N61" s="64">
        <v>0</v>
      </c>
      <c r="O61" s="64"/>
      <c r="P61" s="64"/>
      <c r="Q61" s="64"/>
      <c r="R61" s="64"/>
      <c r="X61" s="78" t="s">
        <v>161</v>
      </c>
      <c r="AA61" s="78" t="s">
        <v>118</v>
      </c>
      <c r="AG61" s="78" t="s">
        <v>119</v>
      </c>
      <c r="AN61" s="78" t="s">
        <v>120</v>
      </c>
      <c r="AO61" s="80" t="s">
        <v>387</v>
      </c>
      <c r="AP61" s="78" t="s">
        <v>120</v>
      </c>
      <c r="AQ61" s="78" t="s">
        <v>388</v>
      </c>
      <c r="AR61" s="78" t="s">
        <v>120</v>
      </c>
      <c r="AU61" s="78">
        <v>180</v>
      </c>
      <c r="BA61" s="80" t="s">
        <v>122</v>
      </c>
      <c r="BB61" s="73" t="e">
        <f>#REF!+#REF!</f>
        <v>#REF!</v>
      </c>
      <c r="BD61" s="78" t="s">
        <v>143</v>
      </c>
      <c r="BM61" s="75" t="s">
        <v>120</v>
      </c>
      <c r="BN61" s="75" t="s">
        <v>120</v>
      </c>
    </row>
    <row r="62" spans="1:66" x14ac:dyDescent="0.2">
      <c r="A62" s="64">
        <v>62</v>
      </c>
      <c r="B62" s="64" t="s">
        <v>393</v>
      </c>
      <c r="C62" s="64">
        <v>1001719972</v>
      </c>
      <c r="D62" s="66" t="str">
        <f t="shared" si="1"/>
        <v>https://portal.dnb.de/opac.htm?method=simpleSearch&amp;cqlMode=true&amp;query=idn%3D1001719972</v>
      </c>
      <c r="E62" s="64" t="s">
        <v>395</v>
      </c>
      <c r="F62" s="64"/>
      <c r="G62" s="111"/>
      <c r="H62" s="108"/>
      <c r="I62" s="111"/>
      <c r="J62" s="111"/>
      <c r="K62" s="64"/>
      <c r="L62" s="64"/>
      <c r="M62" s="64"/>
      <c r="N62" s="64"/>
      <c r="O62" s="64"/>
      <c r="P62" s="64"/>
      <c r="Q62" s="64"/>
      <c r="R62" s="64"/>
      <c r="BB62" s="73" t="e">
        <f>#REF!+#REF!</f>
        <v>#REF!</v>
      </c>
      <c r="BD62" s="78" t="s">
        <v>143</v>
      </c>
      <c r="BM62" s="75" t="s">
        <v>120</v>
      </c>
      <c r="BN62" s="75" t="s">
        <v>120</v>
      </c>
    </row>
    <row r="63" spans="1:66" x14ac:dyDescent="0.2">
      <c r="A63" s="64">
        <v>63</v>
      </c>
      <c r="B63" s="64" t="s">
        <v>389</v>
      </c>
      <c r="C63" s="64" t="s">
        <v>391</v>
      </c>
      <c r="D63" s="66"/>
      <c r="E63" s="64" t="s">
        <v>386</v>
      </c>
      <c r="F63" s="64"/>
      <c r="G63" s="111"/>
      <c r="H63" s="108"/>
      <c r="I63" s="111"/>
      <c r="J63" s="111"/>
      <c r="K63" s="64"/>
      <c r="L63" s="64"/>
      <c r="M63" s="64"/>
      <c r="N63" s="64"/>
      <c r="O63" s="64"/>
      <c r="P63" s="64"/>
      <c r="Q63" s="64"/>
      <c r="R63" s="64"/>
      <c r="BB63" s="73" t="e">
        <f>#REF!+#REF!</f>
        <v>#REF!</v>
      </c>
      <c r="BD63" s="78" t="s">
        <v>143</v>
      </c>
      <c r="BM63" s="75" t="s">
        <v>120</v>
      </c>
    </row>
    <row r="64" spans="1:66" x14ac:dyDescent="0.2">
      <c r="A64" s="64">
        <v>64</v>
      </c>
      <c r="B64" s="64" t="s">
        <v>396</v>
      </c>
      <c r="C64" s="64">
        <v>1000778169</v>
      </c>
      <c r="D64" s="66" t="str">
        <f t="shared" ref="D64:D95" si="2">HYPERLINK(CONCATENATE("https://portal.dnb.de/opac.htm?method=simpleSearch&amp;cqlMode=true&amp;query=idn%3D",C64))</f>
        <v>https://portal.dnb.de/opac.htm?method=simpleSearch&amp;cqlMode=true&amp;query=idn%3D1000778169</v>
      </c>
      <c r="E64" s="64" t="s">
        <v>398</v>
      </c>
      <c r="F64" s="64"/>
      <c r="G64" s="111" t="s">
        <v>148</v>
      </c>
      <c r="H64" s="108" t="s">
        <v>169</v>
      </c>
      <c r="I64" s="111" t="s">
        <v>127</v>
      </c>
      <c r="J64" s="111"/>
      <c r="K64" s="64"/>
      <c r="L64" s="64"/>
      <c r="M64" s="64"/>
      <c r="N64" s="64">
        <v>0</v>
      </c>
      <c r="O64" s="64"/>
      <c r="P64" s="64"/>
      <c r="Q64" s="64"/>
      <c r="R64" s="64"/>
      <c r="T64" s="78" t="s">
        <v>399</v>
      </c>
      <c r="X64" s="78" t="s">
        <v>150</v>
      </c>
      <c r="AA64" s="78" t="s">
        <v>118</v>
      </c>
      <c r="AG64" s="78" t="s">
        <v>119</v>
      </c>
      <c r="AP64" s="78" t="s">
        <v>120</v>
      </c>
      <c r="AU64" s="78">
        <v>110</v>
      </c>
      <c r="BA64" s="80" t="s">
        <v>122</v>
      </c>
      <c r="BB64" s="73" t="e">
        <f>#REF!+#REF!</f>
        <v>#REF!</v>
      </c>
      <c r="BD64" s="78" t="s">
        <v>143</v>
      </c>
      <c r="BM64" s="75" t="s">
        <v>120</v>
      </c>
      <c r="BN64" s="75" t="s">
        <v>120</v>
      </c>
    </row>
    <row r="65" spans="1:66" x14ac:dyDescent="0.2">
      <c r="A65" s="64">
        <v>65</v>
      </c>
      <c r="B65" s="64" t="s">
        <v>400</v>
      </c>
      <c r="C65" s="64" t="s">
        <v>401</v>
      </c>
      <c r="D65" s="66" t="str">
        <f t="shared" si="2"/>
        <v>https://portal.dnb.de/opac.htm?method=simpleSearch&amp;cqlMode=true&amp;query=idn%3D100087186X</v>
      </c>
      <c r="E65" s="64" t="s">
        <v>402</v>
      </c>
      <c r="F65" s="64" t="s">
        <v>111</v>
      </c>
      <c r="G65" s="111" t="s">
        <v>211</v>
      </c>
      <c r="H65" s="108" t="s">
        <v>149</v>
      </c>
      <c r="I65" s="111" t="s">
        <v>114</v>
      </c>
      <c r="J65" s="111"/>
      <c r="K65" s="64"/>
      <c r="L65" s="64"/>
      <c r="M65" s="64"/>
      <c r="N65" s="64">
        <v>0</v>
      </c>
      <c r="O65" s="64"/>
      <c r="P65" s="64"/>
      <c r="Q65" s="64"/>
      <c r="R65" s="64"/>
      <c r="X65" s="78" t="s">
        <v>117</v>
      </c>
      <c r="AA65" s="78" t="s">
        <v>118</v>
      </c>
      <c r="AG65" s="78" t="s">
        <v>119</v>
      </c>
      <c r="AP65" s="78" t="s">
        <v>120</v>
      </c>
      <c r="AU65" s="78">
        <v>110</v>
      </c>
      <c r="BA65" s="80" t="s">
        <v>122</v>
      </c>
      <c r="BB65" s="73" t="e">
        <f>#REF!+#REF!</f>
        <v>#REF!</v>
      </c>
      <c r="BD65" s="78" t="s">
        <v>143</v>
      </c>
      <c r="BM65" s="75" t="s">
        <v>120</v>
      </c>
      <c r="BN65" s="75" t="s">
        <v>120</v>
      </c>
    </row>
    <row r="66" spans="1:66" x14ac:dyDescent="0.2">
      <c r="A66" s="64">
        <v>66</v>
      </c>
      <c r="B66" s="64" t="s">
        <v>403</v>
      </c>
      <c r="C66" s="64">
        <v>1000872114</v>
      </c>
      <c r="D66" s="66" t="str">
        <f t="shared" si="2"/>
        <v>https://portal.dnb.de/opac.htm?method=simpleSearch&amp;cqlMode=true&amp;query=idn%3D1000872114</v>
      </c>
      <c r="E66" s="64" t="s">
        <v>405</v>
      </c>
      <c r="F66" s="64" t="s">
        <v>111</v>
      </c>
      <c r="G66" s="111" t="s">
        <v>148</v>
      </c>
      <c r="H66" s="108" t="s">
        <v>149</v>
      </c>
      <c r="I66" s="111" t="s">
        <v>114</v>
      </c>
      <c r="J66" s="111"/>
      <c r="K66" s="64"/>
      <c r="L66" s="64" t="s">
        <v>135</v>
      </c>
      <c r="M66" s="64" t="s">
        <v>190</v>
      </c>
      <c r="N66" s="64">
        <v>2</v>
      </c>
      <c r="O66" s="64"/>
      <c r="P66" s="64"/>
      <c r="Q66" s="64"/>
      <c r="R66" s="64"/>
      <c r="X66" s="78" t="s">
        <v>150</v>
      </c>
      <c r="AA66" s="78" t="s">
        <v>118</v>
      </c>
      <c r="AG66" s="78" t="s">
        <v>119</v>
      </c>
      <c r="AP66" s="78" t="s">
        <v>120</v>
      </c>
      <c r="AU66" s="78">
        <v>110</v>
      </c>
      <c r="BA66" s="80" t="s">
        <v>122</v>
      </c>
      <c r="BB66" s="73" t="e">
        <f>#REF!+#REF!</f>
        <v>#REF!</v>
      </c>
      <c r="BD66" s="78" t="s">
        <v>143</v>
      </c>
      <c r="BH66" s="78" t="s">
        <v>137</v>
      </c>
      <c r="BI66" s="78" t="s">
        <v>120</v>
      </c>
      <c r="BN66" s="75" t="s">
        <v>120</v>
      </c>
    </row>
    <row r="67" spans="1:66" x14ac:dyDescent="0.2">
      <c r="A67" s="64">
        <v>67</v>
      </c>
      <c r="B67" s="64" t="s">
        <v>406</v>
      </c>
      <c r="C67" s="64">
        <v>1000942589</v>
      </c>
      <c r="D67" s="66" t="str">
        <f t="shared" si="2"/>
        <v>https://portal.dnb.de/opac.htm?method=simpleSearch&amp;cqlMode=true&amp;query=idn%3D1000942589</v>
      </c>
      <c r="E67" s="64" t="s">
        <v>408</v>
      </c>
      <c r="F67" s="64" t="s">
        <v>111</v>
      </c>
      <c r="G67" s="111" t="s">
        <v>409</v>
      </c>
      <c r="H67" s="108" t="s">
        <v>113</v>
      </c>
      <c r="I67" s="111" t="s">
        <v>127</v>
      </c>
      <c r="J67" s="111" t="s">
        <v>141</v>
      </c>
      <c r="K67" s="64"/>
      <c r="L67" s="64" t="s">
        <v>155</v>
      </c>
      <c r="M67" s="64" t="s">
        <v>142</v>
      </c>
      <c r="N67" s="64">
        <v>0</v>
      </c>
      <c r="O67" s="64"/>
      <c r="P67" s="64"/>
      <c r="Q67" s="64"/>
      <c r="R67" s="64"/>
      <c r="BB67" s="73" t="e">
        <f>#REF!+#REF!</f>
        <v>#REF!</v>
      </c>
      <c r="BD67" s="78" t="s">
        <v>143</v>
      </c>
      <c r="BM67" s="75" t="s">
        <v>120</v>
      </c>
      <c r="BN67" s="75" t="s">
        <v>120</v>
      </c>
    </row>
    <row r="68" spans="1:66" x14ac:dyDescent="0.2">
      <c r="A68" s="64">
        <v>68</v>
      </c>
      <c r="B68" s="64" t="s">
        <v>410</v>
      </c>
      <c r="C68" s="64">
        <v>1000999831</v>
      </c>
      <c r="D68" s="66" t="str">
        <f t="shared" si="2"/>
        <v>https://portal.dnb.de/opac.htm?method=simpleSearch&amp;cqlMode=true&amp;query=idn%3D1000999831</v>
      </c>
      <c r="E68" s="64" t="s">
        <v>412</v>
      </c>
      <c r="F68" s="64" t="s">
        <v>111</v>
      </c>
      <c r="G68" s="111" t="s">
        <v>211</v>
      </c>
      <c r="H68" s="108" t="s">
        <v>169</v>
      </c>
      <c r="I68" s="111" t="s">
        <v>127</v>
      </c>
      <c r="J68" s="111"/>
      <c r="K68" s="64"/>
      <c r="L68" s="64"/>
      <c r="M68" s="64"/>
      <c r="N68" s="64">
        <v>1</v>
      </c>
      <c r="O68" s="64"/>
      <c r="P68" s="64"/>
      <c r="Q68" s="64"/>
      <c r="R68" s="64"/>
      <c r="T68" s="78" t="s">
        <v>1058</v>
      </c>
      <c r="X68" s="78" t="s">
        <v>161</v>
      </c>
      <c r="AA68" s="78" t="s">
        <v>118</v>
      </c>
      <c r="AG68" s="78" t="s">
        <v>119</v>
      </c>
      <c r="AP68" s="78" t="s">
        <v>120</v>
      </c>
      <c r="AU68" s="78">
        <v>110</v>
      </c>
      <c r="BA68" s="80" t="s">
        <v>122</v>
      </c>
      <c r="BB68" s="73" t="e">
        <f>#REF!+#REF!</f>
        <v>#REF!</v>
      </c>
      <c r="BD68" s="78" t="s">
        <v>143</v>
      </c>
      <c r="BN68" s="75" t="s">
        <v>120</v>
      </c>
    </row>
    <row r="69" spans="1:66" x14ac:dyDescent="0.2">
      <c r="A69" s="64">
        <v>69</v>
      </c>
      <c r="B69" s="64" t="s">
        <v>413</v>
      </c>
      <c r="C69" s="64">
        <v>1001315340</v>
      </c>
      <c r="D69" s="66" t="str">
        <f t="shared" si="2"/>
        <v>https://portal.dnb.de/opac.htm?method=simpleSearch&amp;cqlMode=true&amp;query=idn%3D1001315340</v>
      </c>
      <c r="E69" s="64" t="s">
        <v>415</v>
      </c>
      <c r="F69" s="64"/>
      <c r="G69" s="111"/>
      <c r="H69" s="108" t="s">
        <v>113</v>
      </c>
      <c r="I69" s="111"/>
      <c r="J69" s="111"/>
      <c r="K69" s="64"/>
      <c r="L69" s="64"/>
      <c r="M69" s="64"/>
      <c r="N69" s="64"/>
      <c r="O69" s="64"/>
      <c r="P69" s="64"/>
      <c r="Q69" s="64"/>
      <c r="R69" s="64"/>
      <c r="U69" s="78" t="s">
        <v>416</v>
      </c>
      <c r="X69" s="78" t="s">
        <v>230</v>
      </c>
      <c r="AA69" s="78" t="s">
        <v>151</v>
      </c>
      <c r="AG69" s="78" t="s">
        <v>119</v>
      </c>
      <c r="AJ69" s="78" t="s">
        <v>120</v>
      </c>
      <c r="AP69" s="78" t="s">
        <v>120</v>
      </c>
      <c r="AR69" s="78" t="s">
        <v>120</v>
      </c>
      <c r="AU69" s="78">
        <v>110</v>
      </c>
      <c r="BA69" s="80" t="s">
        <v>122</v>
      </c>
      <c r="BB69" s="73" t="e">
        <f>#REF!+#REF!</f>
        <v>#REF!</v>
      </c>
      <c r="BD69" s="78" t="s">
        <v>143</v>
      </c>
      <c r="BG69" s="78" t="s">
        <v>120</v>
      </c>
      <c r="BM69" s="75" t="s">
        <v>120</v>
      </c>
      <c r="BN69" s="75" t="s">
        <v>120</v>
      </c>
    </row>
    <row r="70" spans="1:66" ht="22.5" customHeight="1" x14ac:dyDescent="0.2">
      <c r="A70" s="64">
        <v>70</v>
      </c>
      <c r="B70" s="64" t="s">
        <v>417</v>
      </c>
      <c r="C70" s="64">
        <v>1001471156</v>
      </c>
      <c r="D70" s="66" t="str">
        <f t="shared" si="2"/>
        <v>https://portal.dnb.de/opac.htm?method=simpleSearch&amp;cqlMode=true&amp;query=idn%3D1001471156</v>
      </c>
      <c r="E70" s="64" t="s">
        <v>419</v>
      </c>
      <c r="F70" s="64" t="s">
        <v>111</v>
      </c>
      <c r="G70" s="111" t="s">
        <v>126</v>
      </c>
      <c r="H70" s="108" t="s">
        <v>169</v>
      </c>
      <c r="I70" s="111" t="s">
        <v>114</v>
      </c>
      <c r="J70" s="111" t="s">
        <v>134</v>
      </c>
      <c r="K70" s="64"/>
      <c r="L70" s="64" t="s">
        <v>135</v>
      </c>
      <c r="M70" s="64" t="s">
        <v>190</v>
      </c>
      <c r="N70" s="64">
        <v>1</v>
      </c>
      <c r="O70" s="64"/>
      <c r="P70" s="64"/>
      <c r="Q70" s="64"/>
      <c r="R70" s="64"/>
      <c r="X70" s="78" t="s">
        <v>128</v>
      </c>
      <c r="AA70" s="78" t="s">
        <v>151</v>
      </c>
      <c r="AG70" s="78" t="s">
        <v>119</v>
      </c>
      <c r="AN70" s="78" t="s">
        <v>120</v>
      </c>
      <c r="AO70" s="80" t="s">
        <v>420</v>
      </c>
      <c r="AP70" s="78" t="s">
        <v>120</v>
      </c>
      <c r="AU70" s="78">
        <v>110</v>
      </c>
      <c r="BA70" s="80" t="s">
        <v>162</v>
      </c>
      <c r="BB70" s="73" t="e">
        <f>#REF!+#REF!</f>
        <v>#REF!</v>
      </c>
      <c r="BD70" s="78" t="s">
        <v>143</v>
      </c>
      <c r="BH70" s="78" t="s">
        <v>137</v>
      </c>
      <c r="BI70" s="78" t="s">
        <v>120</v>
      </c>
      <c r="BM70" s="75" t="s">
        <v>120</v>
      </c>
      <c r="BN70" s="75" t="s">
        <v>120</v>
      </c>
    </row>
    <row r="71" spans="1:66" x14ac:dyDescent="0.2">
      <c r="A71" s="64">
        <v>71</v>
      </c>
      <c r="B71" s="64" t="s">
        <v>422</v>
      </c>
      <c r="C71" s="64" t="s">
        <v>423</v>
      </c>
      <c r="D71" s="66" t="str">
        <f t="shared" si="2"/>
        <v>https://portal.dnb.de/opac.htm?method=simpleSearch&amp;cqlMode=true&amp;query=idn%3D100152344X</v>
      </c>
      <c r="E71" s="64" t="s">
        <v>424</v>
      </c>
      <c r="F71" s="64" t="s">
        <v>111</v>
      </c>
      <c r="G71" s="111" t="s">
        <v>112</v>
      </c>
      <c r="H71" s="108" t="s">
        <v>149</v>
      </c>
      <c r="I71" s="111" t="s">
        <v>114</v>
      </c>
      <c r="J71" s="111"/>
      <c r="K71" s="64"/>
      <c r="L71" s="64"/>
      <c r="M71" s="64"/>
      <c r="N71" s="64">
        <v>0</v>
      </c>
      <c r="O71" s="64"/>
      <c r="P71" s="64"/>
      <c r="Q71" s="64"/>
      <c r="R71" s="64"/>
      <c r="X71" s="78" t="s">
        <v>117</v>
      </c>
      <c r="AA71" s="78" t="s">
        <v>250</v>
      </c>
      <c r="AG71" s="78" t="s">
        <v>119</v>
      </c>
      <c r="AP71" s="78" t="s">
        <v>120</v>
      </c>
      <c r="AU71" s="78">
        <v>110</v>
      </c>
      <c r="BA71" s="80" t="s">
        <v>122</v>
      </c>
      <c r="BB71" s="73" t="e">
        <f>#REF!+#REF!</f>
        <v>#REF!</v>
      </c>
      <c r="BD71" s="78" t="s">
        <v>143</v>
      </c>
      <c r="BM71" s="75" t="s">
        <v>120</v>
      </c>
      <c r="BN71" s="75" t="s">
        <v>120</v>
      </c>
    </row>
    <row r="72" spans="1:66" x14ac:dyDescent="0.2">
      <c r="A72" s="64">
        <v>72</v>
      </c>
      <c r="B72" s="64" t="s">
        <v>425</v>
      </c>
      <c r="C72" s="64">
        <v>1001523482</v>
      </c>
      <c r="D72" s="66" t="str">
        <f t="shared" si="2"/>
        <v>https://portal.dnb.de/opac.htm?method=simpleSearch&amp;cqlMode=true&amp;query=idn%3D1001523482</v>
      </c>
      <c r="E72" s="64" t="s">
        <v>427</v>
      </c>
      <c r="F72" s="64" t="s">
        <v>111</v>
      </c>
      <c r="G72" s="111" t="s">
        <v>211</v>
      </c>
      <c r="H72" s="108" t="s">
        <v>149</v>
      </c>
      <c r="I72" s="111" t="s">
        <v>127</v>
      </c>
      <c r="J72" s="111"/>
      <c r="K72" s="64"/>
      <c r="L72" s="64"/>
      <c r="M72" s="64"/>
      <c r="N72" s="64">
        <v>2</v>
      </c>
      <c r="O72" s="64"/>
      <c r="P72" s="64"/>
      <c r="Q72" s="64"/>
      <c r="R72" s="64"/>
      <c r="X72" s="78" t="s">
        <v>161</v>
      </c>
      <c r="AA72" s="78" t="s">
        <v>118</v>
      </c>
      <c r="AG72" s="78" t="s">
        <v>119</v>
      </c>
      <c r="AP72" s="78" t="s">
        <v>120</v>
      </c>
      <c r="AU72" s="78">
        <v>110</v>
      </c>
      <c r="BA72" s="80" t="s">
        <v>428</v>
      </c>
      <c r="BB72" s="73" t="e">
        <f>#REF!+#REF!</f>
        <v>#REF!</v>
      </c>
      <c r="BD72" s="78" t="s">
        <v>143</v>
      </c>
      <c r="BM72" s="75" t="s">
        <v>120</v>
      </c>
      <c r="BN72" s="75" t="s">
        <v>120</v>
      </c>
    </row>
    <row r="73" spans="1:66" x14ac:dyDescent="0.2">
      <c r="A73" s="64">
        <v>73</v>
      </c>
      <c r="B73" s="64" t="s">
        <v>430</v>
      </c>
      <c r="C73" s="64">
        <v>1001552482</v>
      </c>
      <c r="D73" s="66" t="str">
        <f t="shared" si="2"/>
        <v>https://portal.dnb.de/opac.htm?method=simpleSearch&amp;cqlMode=true&amp;query=idn%3D1001552482</v>
      </c>
      <c r="E73" s="64" t="s">
        <v>432</v>
      </c>
      <c r="F73" s="64" t="s">
        <v>111</v>
      </c>
      <c r="G73" s="111" t="s">
        <v>126</v>
      </c>
      <c r="H73" s="108" t="s">
        <v>149</v>
      </c>
      <c r="I73" s="111" t="s">
        <v>114</v>
      </c>
      <c r="J73" s="111" t="s">
        <v>141</v>
      </c>
      <c r="K73" s="64"/>
      <c r="L73" s="64" t="s">
        <v>135</v>
      </c>
      <c r="M73" s="64" t="s">
        <v>190</v>
      </c>
      <c r="N73" s="64">
        <v>0</v>
      </c>
      <c r="O73" s="64"/>
      <c r="P73" s="64"/>
      <c r="Q73" s="64"/>
      <c r="R73" s="64"/>
      <c r="X73" s="78" t="s">
        <v>150</v>
      </c>
      <c r="AA73" s="78" t="s">
        <v>118</v>
      </c>
      <c r="AG73" s="78" t="s">
        <v>119</v>
      </c>
      <c r="AP73" s="78" t="s">
        <v>120</v>
      </c>
      <c r="AU73" s="78">
        <v>110</v>
      </c>
      <c r="BA73" s="80" t="s">
        <v>122</v>
      </c>
      <c r="BB73" s="73" t="e">
        <f>#REF!+#REF!</f>
        <v>#REF!</v>
      </c>
      <c r="BD73" s="78" t="s">
        <v>143</v>
      </c>
      <c r="BH73" s="78" t="s">
        <v>137</v>
      </c>
      <c r="BI73" s="78" t="s">
        <v>120</v>
      </c>
      <c r="BM73" s="75" t="s">
        <v>120</v>
      </c>
      <c r="BN73" s="75" t="s">
        <v>120</v>
      </c>
    </row>
    <row r="74" spans="1:66" x14ac:dyDescent="0.2">
      <c r="A74" s="64">
        <v>74</v>
      </c>
      <c r="B74" s="64" t="s">
        <v>433</v>
      </c>
      <c r="C74" s="64">
        <v>1001552733</v>
      </c>
      <c r="D74" s="66" t="str">
        <f t="shared" si="2"/>
        <v>https://portal.dnb.de/opac.htm?method=simpleSearch&amp;cqlMode=true&amp;query=idn%3D1001552733</v>
      </c>
      <c r="E74" s="64" t="s">
        <v>435</v>
      </c>
      <c r="F74" s="64"/>
      <c r="G74" s="111"/>
      <c r="H74" s="108"/>
      <c r="I74" s="111"/>
      <c r="J74" s="111"/>
      <c r="K74" s="64"/>
      <c r="L74" s="64"/>
      <c r="M74" s="64"/>
      <c r="N74" s="64"/>
      <c r="O74" s="64"/>
      <c r="P74" s="64"/>
      <c r="Q74" s="64"/>
      <c r="R74" s="64"/>
      <c r="BB74" s="73" t="e">
        <f>#REF!+#REF!</f>
        <v>#REF!</v>
      </c>
      <c r="BD74" s="78" t="s">
        <v>143</v>
      </c>
      <c r="BM74" s="75" t="s">
        <v>120</v>
      </c>
      <c r="BN74" s="75" t="s">
        <v>120</v>
      </c>
    </row>
    <row r="75" spans="1:66" x14ac:dyDescent="0.2">
      <c r="A75" s="64">
        <v>75</v>
      </c>
      <c r="B75" s="64" t="s">
        <v>436</v>
      </c>
      <c r="C75" s="64">
        <v>1001487680</v>
      </c>
      <c r="D75" s="66" t="str">
        <f t="shared" si="2"/>
        <v>https://portal.dnb.de/opac.htm?method=simpleSearch&amp;cqlMode=true&amp;query=idn%3D1001487680</v>
      </c>
      <c r="E75" s="64" t="s">
        <v>438</v>
      </c>
      <c r="F75" s="64" t="s">
        <v>111</v>
      </c>
      <c r="G75" s="111" t="s">
        <v>148</v>
      </c>
      <c r="H75" s="108" t="s">
        <v>149</v>
      </c>
      <c r="I75" s="111" t="s">
        <v>114</v>
      </c>
      <c r="J75" s="111"/>
      <c r="K75" s="64"/>
      <c r="L75" s="64"/>
      <c r="M75" s="64"/>
      <c r="N75" s="64">
        <v>0</v>
      </c>
      <c r="O75" s="64"/>
      <c r="P75" s="64"/>
      <c r="Q75" s="64"/>
      <c r="R75" s="64"/>
      <c r="X75" s="78" t="s">
        <v>117</v>
      </c>
      <c r="AA75" s="78" t="s">
        <v>250</v>
      </c>
      <c r="AG75" s="78" t="s">
        <v>119</v>
      </c>
      <c r="AP75" s="78" t="s">
        <v>120</v>
      </c>
      <c r="AU75" s="78">
        <v>110</v>
      </c>
      <c r="BA75" s="80" t="s">
        <v>122</v>
      </c>
      <c r="BB75" s="73" t="e">
        <f>#REF!+#REF!</f>
        <v>#REF!</v>
      </c>
      <c r="BD75" s="78" t="s">
        <v>143</v>
      </c>
      <c r="BM75" s="75" t="s">
        <v>120</v>
      </c>
      <c r="BN75" s="75" t="s">
        <v>120</v>
      </c>
    </row>
    <row r="76" spans="1:66" x14ac:dyDescent="0.2">
      <c r="A76" s="64">
        <v>76</v>
      </c>
      <c r="B76" s="64" t="s">
        <v>439</v>
      </c>
      <c r="C76" s="64" t="s">
        <v>440</v>
      </c>
      <c r="D76" s="66" t="str">
        <f t="shared" si="2"/>
        <v>https://portal.dnb.de/opac.htm?method=simpleSearch&amp;cqlMode=true&amp;query=idn%3D100226667X</v>
      </c>
      <c r="E76" s="64" t="s">
        <v>441</v>
      </c>
      <c r="F76" s="64" t="s">
        <v>111</v>
      </c>
      <c r="G76" s="111" t="s">
        <v>148</v>
      </c>
      <c r="H76" s="108" t="s">
        <v>113</v>
      </c>
      <c r="I76" s="111" t="s">
        <v>127</v>
      </c>
      <c r="J76" s="111" t="s">
        <v>134</v>
      </c>
      <c r="K76" s="64"/>
      <c r="L76" s="64" t="s">
        <v>155</v>
      </c>
      <c r="M76" s="64" t="s">
        <v>142</v>
      </c>
      <c r="N76" s="64">
        <v>0</v>
      </c>
      <c r="O76" s="64"/>
      <c r="P76" s="64"/>
      <c r="Q76" s="64"/>
      <c r="R76" s="64"/>
      <c r="BB76" s="73" t="e">
        <f>#REF!+#REF!</f>
        <v>#REF!</v>
      </c>
      <c r="BD76" s="78" t="s">
        <v>143</v>
      </c>
      <c r="BM76" s="75" t="s">
        <v>120</v>
      </c>
      <c r="BN76" s="75" t="s">
        <v>120</v>
      </c>
    </row>
    <row r="77" spans="1:66" x14ac:dyDescent="0.2">
      <c r="A77" s="64">
        <v>77</v>
      </c>
      <c r="B77" s="64" t="s">
        <v>442</v>
      </c>
      <c r="C77" s="64">
        <v>1002266858</v>
      </c>
      <c r="D77" s="66" t="str">
        <f t="shared" si="2"/>
        <v>https://portal.dnb.de/opac.htm?method=simpleSearch&amp;cqlMode=true&amp;query=idn%3D1002266858</v>
      </c>
      <c r="E77" s="64" t="s">
        <v>444</v>
      </c>
      <c r="F77" s="64" t="s">
        <v>111</v>
      </c>
      <c r="G77" s="111" t="s">
        <v>112</v>
      </c>
      <c r="H77" s="108" t="s">
        <v>113</v>
      </c>
      <c r="I77" s="111" t="s">
        <v>127</v>
      </c>
      <c r="J77" s="111"/>
      <c r="K77" s="64"/>
      <c r="L77" s="64" t="s">
        <v>155</v>
      </c>
      <c r="M77" s="64" t="s">
        <v>142</v>
      </c>
      <c r="N77" s="64">
        <v>0</v>
      </c>
      <c r="O77" s="64"/>
      <c r="P77" s="64"/>
      <c r="Q77" s="64"/>
      <c r="R77" s="64"/>
      <c r="BB77" s="73" t="e">
        <f>#REF!+#REF!</f>
        <v>#REF!</v>
      </c>
      <c r="BD77" s="78" t="s">
        <v>143</v>
      </c>
      <c r="BM77" s="75" t="s">
        <v>120</v>
      </c>
      <c r="BN77" s="75" t="s">
        <v>120</v>
      </c>
    </row>
    <row r="78" spans="1:66" x14ac:dyDescent="0.2">
      <c r="A78" s="64">
        <v>78</v>
      </c>
      <c r="B78" s="64" t="s">
        <v>445</v>
      </c>
      <c r="C78" s="64">
        <v>1002488575</v>
      </c>
      <c r="D78" s="66" t="str">
        <f t="shared" si="2"/>
        <v>https://portal.dnb.de/opac.htm?method=simpleSearch&amp;cqlMode=true&amp;query=idn%3D1002488575</v>
      </c>
      <c r="E78" s="64" t="s">
        <v>447</v>
      </c>
      <c r="F78" s="64" t="s">
        <v>111</v>
      </c>
      <c r="G78" s="111" t="s">
        <v>211</v>
      </c>
      <c r="H78" s="108" t="s">
        <v>159</v>
      </c>
      <c r="I78" s="111" t="s">
        <v>114</v>
      </c>
      <c r="J78" s="111" t="s">
        <v>141</v>
      </c>
      <c r="K78" s="64"/>
      <c r="L78" s="64"/>
      <c r="M78" s="64"/>
      <c r="N78" s="64">
        <v>1</v>
      </c>
      <c r="O78" s="64"/>
      <c r="P78" s="64"/>
      <c r="Q78" s="64"/>
      <c r="R78" s="64"/>
      <c r="U78" s="78" t="s">
        <v>448</v>
      </c>
      <c r="X78" s="78" t="s">
        <v>117</v>
      </c>
      <c r="AA78" s="78" t="s">
        <v>250</v>
      </c>
      <c r="AG78" s="78" t="s">
        <v>119</v>
      </c>
      <c r="AP78" s="78" t="s">
        <v>120</v>
      </c>
      <c r="AU78" s="78">
        <v>110</v>
      </c>
      <c r="BA78" s="80" t="s">
        <v>122</v>
      </c>
      <c r="BB78" s="73" t="e">
        <f>#REF!+#REF!</f>
        <v>#REF!</v>
      </c>
      <c r="BD78" s="78" t="s">
        <v>143</v>
      </c>
      <c r="BM78" s="75" t="s">
        <v>120</v>
      </c>
      <c r="BN78" s="75" t="s">
        <v>120</v>
      </c>
    </row>
    <row r="79" spans="1:66" ht="22.5" customHeight="1" x14ac:dyDescent="0.2">
      <c r="A79" s="64">
        <v>79</v>
      </c>
      <c r="B79" s="64" t="s">
        <v>457</v>
      </c>
      <c r="C79" s="64">
        <v>1002456193</v>
      </c>
      <c r="D79" s="66" t="str">
        <f t="shared" si="2"/>
        <v>https://portal.dnb.de/opac.htm?method=simpleSearch&amp;cqlMode=true&amp;query=idn%3D1002456193</v>
      </c>
      <c r="E79" s="64" t="s">
        <v>459</v>
      </c>
      <c r="F79" s="64" t="s">
        <v>111</v>
      </c>
      <c r="G79" s="111" t="s">
        <v>148</v>
      </c>
      <c r="H79" s="108" t="s">
        <v>113</v>
      </c>
      <c r="I79" s="111" t="s">
        <v>127</v>
      </c>
      <c r="J79" s="111" t="s">
        <v>246</v>
      </c>
      <c r="K79" s="64"/>
      <c r="L79" s="64" t="s">
        <v>155</v>
      </c>
      <c r="M79" s="64" t="s">
        <v>142</v>
      </c>
      <c r="N79" s="64">
        <v>0</v>
      </c>
      <c r="O79" s="64"/>
      <c r="P79" s="64"/>
      <c r="Q79" s="64"/>
      <c r="R79" s="64"/>
      <c r="U79" s="78" t="s">
        <v>460</v>
      </c>
      <c r="X79" s="78" t="s">
        <v>150</v>
      </c>
      <c r="Z79" s="78" t="s">
        <v>120</v>
      </c>
      <c r="AA79" s="78" t="s">
        <v>151</v>
      </c>
      <c r="AG79" s="78" t="s">
        <v>119</v>
      </c>
      <c r="AN79" s="78" t="s">
        <v>120</v>
      </c>
      <c r="AO79" s="80" t="s">
        <v>461</v>
      </c>
      <c r="AP79" s="78" t="s">
        <v>120</v>
      </c>
      <c r="AU79" s="78">
        <v>110</v>
      </c>
      <c r="AZ79" s="78" t="s">
        <v>120</v>
      </c>
      <c r="BA79" s="80" t="s">
        <v>122</v>
      </c>
      <c r="BB79" s="73" t="e">
        <f>#REF!+#REF!</f>
        <v>#REF!</v>
      </c>
      <c r="BD79" s="78" t="s">
        <v>143</v>
      </c>
      <c r="BM79" s="75" t="s">
        <v>120</v>
      </c>
      <c r="BN79" s="75" t="s">
        <v>120</v>
      </c>
    </row>
    <row r="80" spans="1:66" x14ac:dyDescent="0.2">
      <c r="A80" s="64">
        <v>80</v>
      </c>
      <c r="B80" s="64" t="s">
        <v>449</v>
      </c>
      <c r="C80" s="64">
        <v>1002456312</v>
      </c>
      <c r="D80" s="66" t="str">
        <f t="shared" si="2"/>
        <v>https://portal.dnb.de/opac.htm?method=simpleSearch&amp;cqlMode=true&amp;query=idn%3D1002456312</v>
      </c>
      <c r="E80" s="64" t="s">
        <v>452</v>
      </c>
      <c r="F80" s="64"/>
      <c r="G80" s="111"/>
      <c r="H80" s="108"/>
      <c r="I80" s="111"/>
      <c r="J80" s="111"/>
      <c r="K80" s="64"/>
      <c r="L80" s="64"/>
      <c r="M80" s="64"/>
      <c r="N80" s="64"/>
      <c r="O80" s="64"/>
      <c r="P80" s="64"/>
      <c r="Q80" s="64"/>
      <c r="R80" s="64"/>
      <c r="BB80" s="73" t="e">
        <f>#REF!+#REF!</f>
        <v>#REF!</v>
      </c>
      <c r="BD80" s="78" t="s">
        <v>143</v>
      </c>
      <c r="BM80" s="75" t="s">
        <v>120</v>
      </c>
      <c r="BN80" s="75" t="s">
        <v>120</v>
      </c>
    </row>
    <row r="81" spans="1:66" x14ac:dyDescent="0.2">
      <c r="A81" s="64">
        <v>81</v>
      </c>
      <c r="B81" s="64" t="s">
        <v>453</v>
      </c>
      <c r="C81" s="64">
        <v>1002457009</v>
      </c>
      <c r="D81" s="66" t="str">
        <f t="shared" si="2"/>
        <v>https://portal.dnb.de/opac.htm?method=simpleSearch&amp;cqlMode=true&amp;query=idn%3D1002457009</v>
      </c>
      <c r="E81" s="64" t="s">
        <v>452</v>
      </c>
      <c r="F81" s="64"/>
      <c r="G81" s="111"/>
      <c r="H81" s="108"/>
      <c r="I81" s="111"/>
      <c r="J81" s="111"/>
      <c r="K81" s="64"/>
      <c r="L81" s="64"/>
      <c r="M81" s="64"/>
      <c r="N81" s="64"/>
      <c r="O81" s="64"/>
      <c r="P81" s="64"/>
      <c r="Q81" s="64"/>
      <c r="R81" s="64"/>
      <c r="BB81" s="73" t="e">
        <f>#REF!+#REF!</f>
        <v>#REF!</v>
      </c>
      <c r="BD81" s="78" t="s">
        <v>143</v>
      </c>
      <c r="BM81" s="75" t="s">
        <v>120</v>
      </c>
      <c r="BN81" s="75" t="s">
        <v>120</v>
      </c>
    </row>
    <row r="82" spans="1:66" x14ac:dyDescent="0.2">
      <c r="A82" s="64">
        <v>82</v>
      </c>
      <c r="B82" s="64" t="s">
        <v>455</v>
      </c>
      <c r="C82" s="64">
        <v>1002457513</v>
      </c>
      <c r="D82" s="66" t="str">
        <f t="shared" si="2"/>
        <v>https://portal.dnb.de/opac.htm?method=simpleSearch&amp;cqlMode=true&amp;query=idn%3D1002457513</v>
      </c>
      <c r="E82" s="64" t="s">
        <v>452</v>
      </c>
      <c r="F82" s="64"/>
      <c r="G82" s="111"/>
      <c r="H82" s="108"/>
      <c r="I82" s="111"/>
      <c r="J82" s="111"/>
      <c r="K82" s="64"/>
      <c r="L82" s="64"/>
      <c r="M82" s="64"/>
      <c r="N82" s="64"/>
      <c r="O82" s="64"/>
      <c r="P82" s="64"/>
      <c r="Q82" s="64"/>
      <c r="R82" s="64"/>
      <c r="BB82" s="73" t="e">
        <f>#REF!+#REF!</f>
        <v>#REF!</v>
      </c>
      <c r="BD82" s="78" t="s">
        <v>143</v>
      </c>
      <c r="BM82" s="75" t="s">
        <v>120</v>
      </c>
      <c r="BN82" s="75" t="s">
        <v>120</v>
      </c>
    </row>
    <row r="83" spans="1:66" x14ac:dyDescent="0.2">
      <c r="A83" s="64">
        <v>83</v>
      </c>
      <c r="B83" s="64" t="s">
        <v>462</v>
      </c>
      <c r="C83" s="64">
        <v>1002689872</v>
      </c>
      <c r="D83" s="66" t="str">
        <f t="shared" si="2"/>
        <v>https://portal.dnb.de/opac.htm?method=simpleSearch&amp;cqlMode=true&amp;query=idn%3D1002689872</v>
      </c>
      <c r="E83" s="64" t="s">
        <v>465</v>
      </c>
      <c r="F83" s="64"/>
      <c r="G83" s="111"/>
      <c r="H83" s="108"/>
      <c r="I83" s="111"/>
      <c r="J83" s="111"/>
      <c r="K83" s="64"/>
      <c r="L83" s="64"/>
      <c r="M83" s="64"/>
      <c r="N83" s="64"/>
      <c r="O83" s="64"/>
      <c r="P83" s="64"/>
      <c r="Q83" s="64"/>
      <c r="R83" s="64"/>
      <c r="BB83" s="73" t="e">
        <f>#REF!+#REF!</f>
        <v>#REF!</v>
      </c>
      <c r="BD83" s="78" t="s">
        <v>143</v>
      </c>
      <c r="BM83" s="75" t="s">
        <v>120</v>
      </c>
      <c r="BN83" s="75" t="s">
        <v>120</v>
      </c>
    </row>
    <row r="84" spans="1:66" x14ac:dyDescent="0.2">
      <c r="A84" s="64">
        <v>84</v>
      </c>
      <c r="B84" s="64" t="s">
        <v>466</v>
      </c>
      <c r="C84" s="64">
        <v>1004800959</v>
      </c>
      <c r="D84" s="66" t="str">
        <f t="shared" si="2"/>
        <v>https://portal.dnb.de/opac.htm?method=simpleSearch&amp;cqlMode=true&amp;query=idn%3D1004800959</v>
      </c>
      <c r="E84" s="64" t="s">
        <v>465</v>
      </c>
      <c r="F84" s="64" t="s">
        <v>111</v>
      </c>
      <c r="G84" s="111" t="s">
        <v>148</v>
      </c>
      <c r="H84" s="108" t="s">
        <v>159</v>
      </c>
      <c r="I84" s="111" t="s">
        <v>114</v>
      </c>
      <c r="J84" s="111" t="s">
        <v>134</v>
      </c>
      <c r="K84" s="64"/>
      <c r="L84" s="64" t="s">
        <v>155</v>
      </c>
      <c r="M84" s="64" t="s">
        <v>142</v>
      </c>
      <c r="N84" s="64">
        <v>0</v>
      </c>
      <c r="O84" s="64"/>
      <c r="P84" s="64"/>
      <c r="Q84" s="64"/>
      <c r="R84" s="64"/>
      <c r="X84" s="78" t="s">
        <v>150</v>
      </c>
      <c r="Z84" s="78" t="s">
        <v>120</v>
      </c>
      <c r="AA84" s="78" t="s">
        <v>151</v>
      </c>
      <c r="AG84" s="78" t="s">
        <v>119</v>
      </c>
      <c r="AP84" s="78" t="s">
        <v>120</v>
      </c>
      <c r="AR84" s="78" t="s">
        <v>120</v>
      </c>
      <c r="AU84" s="78">
        <v>110</v>
      </c>
      <c r="BA84" s="80" t="s">
        <v>122</v>
      </c>
      <c r="BB84" s="73" t="e">
        <f>#REF!+#REF!</f>
        <v>#REF!</v>
      </c>
      <c r="BD84" s="78" t="s">
        <v>143</v>
      </c>
      <c r="BG84" s="78" t="s">
        <v>120</v>
      </c>
      <c r="BM84" s="75" t="s">
        <v>120</v>
      </c>
      <c r="BN84" s="75" t="s">
        <v>120</v>
      </c>
    </row>
    <row r="85" spans="1:66" x14ac:dyDescent="0.2">
      <c r="A85" s="64">
        <v>85</v>
      </c>
      <c r="B85" s="64" t="s">
        <v>469</v>
      </c>
      <c r="C85" s="64">
        <v>1005264414</v>
      </c>
      <c r="D85" s="66" t="str">
        <f t="shared" si="2"/>
        <v>https://portal.dnb.de/opac.htm?method=simpleSearch&amp;cqlMode=true&amp;query=idn%3D1005264414</v>
      </c>
      <c r="E85" s="64" t="s">
        <v>465</v>
      </c>
      <c r="F85" s="64"/>
      <c r="G85" s="111"/>
      <c r="H85" s="108"/>
      <c r="I85" s="111"/>
      <c r="J85" s="111"/>
      <c r="K85" s="64"/>
      <c r="L85" s="64"/>
      <c r="M85" s="64"/>
      <c r="N85" s="64"/>
      <c r="O85" s="64"/>
      <c r="P85" s="64"/>
      <c r="Q85" s="64"/>
      <c r="R85" s="64"/>
      <c r="BB85" s="73" t="e">
        <f>#REF!+#REF!</f>
        <v>#REF!</v>
      </c>
      <c r="BD85" s="78" t="s">
        <v>143</v>
      </c>
      <c r="BM85" s="75" t="s">
        <v>120</v>
      </c>
      <c r="BN85" s="75" t="s">
        <v>120</v>
      </c>
    </row>
    <row r="86" spans="1:66" x14ac:dyDescent="0.2">
      <c r="A86" s="64">
        <v>86</v>
      </c>
      <c r="B86" s="64" t="s">
        <v>471</v>
      </c>
      <c r="C86" s="64">
        <v>1066940584</v>
      </c>
      <c r="D86" s="66" t="str">
        <f t="shared" si="2"/>
        <v>https://portal.dnb.de/opac.htm?method=simpleSearch&amp;cqlMode=true&amp;query=idn%3D1066940584</v>
      </c>
      <c r="E86" s="64" t="s">
        <v>474</v>
      </c>
      <c r="F86" s="64" t="s">
        <v>111</v>
      </c>
      <c r="G86" s="111" t="s">
        <v>211</v>
      </c>
      <c r="H86" s="108" t="s">
        <v>113</v>
      </c>
      <c r="I86" s="111" t="s">
        <v>127</v>
      </c>
      <c r="J86" s="111"/>
      <c r="K86" s="64"/>
      <c r="L86" s="64" t="s">
        <v>155</v>
      </c>
      <c r="M86" s="64" t="s">
        <v>142</v>
      </c>
      <c r="N86" s="64">
        <v>0</v>
      </c>
      <c r="O86" s="64"/>
      <c r="P86" s="64"/>
      <c r="Q86" s="64"/>
      <c r="R86" s="64"/>
      <c r="BB86" s="73" t="e">
        <f>#REF!+#REF!</f>
        <v>#REF!</v>
      </c>
      <c r="BD86" s="78" t="s">
        <v>143</v>
      </c>
      <c r="BM86" s="75" t="s">
        <v>120</v>
      </c>
      <c r="BN86" s="75" t="s">
        <v>120</v>
      </c>
    </row>
    <row r="87" spans="1:66" x14ac:dyDescent="0.2">
      <c r="A87" s="64">
        <v>87</v>
      </c>
      <c r="B87" s="64" t="s">
        <v>475</v>
      </c>
      <c r="C87" s="64">
        <v>1002661714</v>
      </c>
      <c r="D87" s="66" t="str">
        <f t="shared" si="2"/>
        <v>https://portal.dnb.de/opac.htm?method=simpleSearch&amp;cqlMode=true&amp;query=idn%3D1002661714</v>
      </c>
      <c r="E87" s="64" t="s">
        <v>477</v>
      </c>
      <c r="F87" s="64" t="s">
        <v>111</v>
      </c>
      <c r="G87" s="111" t="s">
        <v>409</v>
      </c>
      <c r="H87" s="108" t="s">
        <v>113</v>
      </c>
      <c r="I87" s="111" t="s">
        <v>114</v>
      </c>
      <c r="J87" s="111" t="s">
        <v>141</v>
      </c>
      <c r="K87" s="64"/>
      <c r="L87" s="64" t="s">
        <v>155</v>
      </c>
      <c r="M87" s="64" t="s">
        <v>142</v>
      </c>
      <c r="N87" s="64">
        <v>2</v>
      </c>
      <c r="O87" s="64"/>
      <c r="P87" s="64"/>
      <c r="Q87" s="64"/>
      <c r="R87" s="64"/>
      <c r="BB87" s="73" t="e">
        <f>#REF!+#REF!</f>
        <v>#REF!</v>
      </c>
      <c r="BD87" s="78" t="s">
        <v>143</v>
      </c>
      <c r="BM87" s="75" t="s">
        <v>120</v>
      </c>
      <c r="BN87" s="75" t="s">
        <v>120</v>
      </c>
    </row>
    <row r="88" spans="1:66" x14ac:dyDescent="0.2">
      <c r="A88" s="64">
        <v>88</v>
      </c>
      <c r="B88" s="64" t="s">
        <v>479</v>
      </c>
      <c r="C88" s="64">
        <v>1002797225</v>
      </c>
      <c r="D88" s="66" t="str">
        <f t="shared" si="2"/>
        <v>https://portal.dnb.de/opac.htm?method=simpleSearch&amp;cqlMode=true&amp;query=idn%3D1002797225</v>
      </c>
      <c r="E88" s="64" t="s">
        <v>481</v>
      </c>
      <c r="F88" s="64" t="s">
        <v>111</v>
      </c>
      <c r="G88" s="111" t="s">
        <v>112</v>
      </c>
      <c r="H88" s="108" t="s">
        <v>113</v>
      </c>
      <c r="I88" s="111" t="s">
        <v>114</v>
      </c>
      <c r="J88" s="111"/>
      <c r="K88" s="64"/>
      <c r="L88" s="64" t="s">
        <v>155</v>
      </c>
      <c r="M88" s="64" t="s">
        <v>142</v>
      </c>
      <c r="N88" s="64">
        <v>0</v>
      </c>
      <c r="O88" s="64"/>
      <c r="P88" s="64"/>
      <c r="Q88" s="64"/>
      <c r="R88" s="64"/>
      <c r="BB88" s="73" t="e">
        <f>#REF!+#REF!</f>
        <v>#REF!</v>
      </c>
      <c r="BD88" s="78" t="s">
        <v>143</v>
      </c>
      <c r="BM88" s="75" t="s">
        <v>120</v>
      </c>
      <c r="BN88" s="75" t="s">
        <v>120</v>
      </c>
    </row>
    <row r="89" spans="1:66" x14ac:dyDescent="0.2">
      <c r="A89" s="64">
        <v>89</v>
      </c>
      <c r="B89" s="64" t="s">
        <v>482</v>
      </c>
      <c r="C89" s="64">
        <v>993908063</v>
      </c>
      <c r="D89" s="66" t="str">
        <f t="shared" si="2"/>
        <v>https://portal.dnb.de/opac.htm?method=simpleSearch&amp;cqlMode=true&amp;query=idn%3D993908063</v>
      </c>
      <c r="E89" s="64" t="s">
        <v>485</v>
      </c>
      <c r="F89" s="64" t="s">
        <v>111</v>
      </c>
      <c r="G89" s="111" t="s">
        <v>409</v>
      </c>
      <c r="H89" s="108" t="s">
        <v>159</v>
      </c>
      <c r="I89" s="111" t="s">
        <v>114</v>
      </c>
      <c r="J89" s="111" t="s">
        <v>141</v>
      </c>
      <c r="K89" s="64"/>
      <c r="L89" s="64" t="s">
        <v>155</v>
      </c>
      <c r="M89" s="64" t="s">
        <v>142</v>
      </c>
      <c r="N89" s="64">
        <v>0</v>
      </c>
      <c r="O89" s="64"/>
      <c r="P89" s="64"/>
      <c r="Q89" s="64"/>
      <c r="R89" s="64"/>
      <c r="BB89" s="73" t="e">
        <f>#REF!+#REF!</f>
        <v>#REF!</v>
      </c>
      <c r="BD89" s="78" t="s">
        <v>143</v>
      </c>
      <c r="BM89" s="75" t="s">
        <v>120</v>
      </c>
      <c r="BN89" s="75" t="s">
        <v>120</v>
      </c>
    </row>
    <row r="90" spans="1:66" x14ac:dyDescent="0.2">
      <c r="A90" s="64">
        <v>90</v>
      </c>
      <c r="B90" s="64" t="s">
        <v>486</v>
      </c>
      <c r="C90" s="64">
        <v>1000444562</v>
      </c>
      <c r="D90" s="66" t="str">
        <f t="shared" si="2"/>
        <v>https://portal.dnb.de/opac.htm?method=simpleSearch&amp;cqlMode=true&amp;query=idn%3D1000444562</v>
      </c>
      <c r="E90" s="64" t="s">
        <v>488</v>
      </c>
      <c r="F90" s="64" t="s">
        <v>111</v>
      </c>
      <c r="G90" s="111" t="s">
        <v>112</v>
      </c>
      <c r="H90" s="108" t="s">
        <v>113</v>
      </c>
      <c r="I90" s="111" t="s">
        <v>114</v>
      </c>
      <c r="J90" s="111" t="s">
        <v>141</v>
      </c>
      <c r="K90" s="64"/>
      <c r="L90" s="64" t="s">
        <v>155</v>
      </c>
      <c r="M90" s="64" t="s">
        <v>142</v>
      </c>
      <c r="N90" s="64">
        <v>0</v>
      </c>
      <c r="O90" s="64"/>
      <c r="P90" s="64"/>
      <c r="Q90" s="64"/>
      <c r="R90" s="64"/>
      <c r="BB90" s="73" t="e">
        <f>#REF!+#REF!</f>
        <v>#REF!</v>
      </c>
      <c r="BD90" s="78" t="s">
        <v>143</v>
      </c>
      <c r="BM90" s="75" t="s">
        <v>120</v>
      </c>
      <c r="BN90" s="75" t="s">
        <v>120</v>
      </c>
    </row>
    <row r="91" spans="1:66" x14ac:dyDescent="0.2">
      <c r="A91" s="64">
        <v>91</v>
      </c>
      <c r="B91" s="64" t="s">
        <v>489</v>
      </c>
      <c r="C91" s="64">
        <v>1002859336</v>
      </c>
      <c r="D91" s="66" t="str">
        <f t="shared" si="2"/>
        <v>https://portal.dnb.de/opac.htm?method=simpleSearch&amp;cqlMode=true&amp;query=idn%3D1002859336</v>
      </c>
      <c r="E91" s="64" t="s">
        <v>491</v>
      </c>
      <c r="F91" s="64" t="s">
        <v>111</v>
      </c>
      <c r="G91" s="111" t="s">
        <v>126</v>
      </c>
      <c r="H91" s="108" t="s">
        <v>113</v>
      </c>
      <c r="I91" s="111" t="s">
        <v>114</v>
      </c>
      <c r="J91" s="111" t="s">
        <v>134</v>
      </c>
      <c r="K91" s="64"/>
      <c r="L91" s="64" t="s">
        <v>155</v>
      </c>
      <c r="M91" s="64" t="s">
        <v>142</v>
      </c>
      <c r="N91" s="64">
        <v>0</v>
      </c>
      <c r="O91" s="64"/>
      <c r="P91" s="64"/>
      <c r="Q91" s="64"/>
      <c r="R91" s="64"/>
      <c r="BB91" s="73" t="e">
        <f>#REF!+#REF!</f>
        <v>#REF!</v>
      </c>
      <c r="BD91" s="78" t="s">
        <v>143</v>
      </c>
      <c r="BM91" s="75" t="s">
        <v>120</v>
      </c>
      <c r="BN91" s="75" t="s">
        <v>120</v>
      </c>
    </row>
    <row r="92" spans="1:66" x14ac:dyDescent="0.2">
      <c r="A92" s="64">
        <v>92</v>
      </c>
      <c r="B92" s="64" t="s">
        <v>492</v>
      </c>
      <c r="C92" s="64">
        <v>1002859336</v>
      </c>
      <c r="D92" s="66" t="str">
        <f t="shared" si="2"/>
        <v>https://portal.dnb.de/opac.htm?method=simpleSearch&amp;cqlMode=true&amp;query=idn%3D1002859336</v>
      </c>
      <c r="E92" s="64" t="s">
        <v>493</v>
      </c>
      <c r="F92" s="64" t="s">
        <v>111</v>
      </c>
      <c r="G92" s="111" t="s">
        <v>112</v>
      </c>
      <c r="H92" s="108" t="s">
        <v>113</v>
      </c>
      <c r="I92" s="111" t="s">
        <v>114</v>
      </c>
      <c r="J92" s="111"/>
      <c r="K92" s="64"/>
      <c r="L92" s="64" t="s">
        <v>155</v>
      </c>
      <c r="M92" s="64" t="s">
        <v>142</v>
      </c>
      <c r="N92" s="64">
        <v>2</v>
      </c>
      <c r="O92" s="64"/>
      <c r="P92" s="64"/>
      <c r="Q92" s="64"/>
      <c r="R92" s="64"/>
      <c r="BB92" s="73" t="e">
        <f>#REF!+#REF!</f>
        <v>#REF!</v>
      </c>
      <c r="BD92" s="78" t="s">
        <v>143</v>
      </c>
      <c r="BM92" s="75" t="s">
        <v>120</v>
      </c>
      <c r="BN92" s="75" t="s">
        <v>120</v>
      </c>
    </row>
    <row r="93" spans="1:66" x14ac:dyDescent="0.2">
      <c r="A93" s="64">
        <v>93</v>
      </c>
      <c r="B93" s="64" t="s">
        <v>494</v>
      </c>
      <c r="C93" s="64">
        <v>1002859336</v>
      </c>
      <c r="D93" s="66" t="str">
        <f t="shared" si="2"/>
        <v>https://portal.dnb.de/opac.htm?method=simpleSearch&amp;cqlMode=true&amp;query=idn%3D1002859336</v>
      </c>
      <c r="E93" s="64" t="s">
        <v>495</v>
      </c>
      <c r="F93" s="64" t="s">
        <v>111</v>
      </c>
      <c r="G93" s="111" t="s">
        <v>211</v>
      </c>
      <c r="H93" s="108" t="s">
        <v>113</v>
      </c>
      <c r="I93" s="111" t="s">
        <v>127</v>
      </c>
      <c r="J93" s="111"/>
      <c r="K93" s="64"/>
      <c r="L93" s="64" t="s">
        <v>155</v>
      </c>
      <c r="M93" s="64" t="s">
        <v>142</v>
      </c>
      <c r="N93" s="64">
        <v>1</v>
      </c>
      <c r="O93" s="64"/>
      <c r="P93" s="64"/>
      <c r="Q93" s="64"/>
      <c r="R93" s="64"/>
      <c r="BB93" s="73" t="e">
        <f>#REF!+#REF!</f>
        <v>#REF!</v>
      </c>
      <c r="BD93" s="78" t="s">
        <v>143</v>
      </c>
      <c r="BM93" s="75" t="s">
        <v>120</v>
      </c>
      <c r="BN93" s="75" t="s">
        <v>120</v>
      </c>
    </row>
    <row r="94" spans="1:66" x14ac:dyDescent="0.2">
      <c r="A94" s="64">
        <v>94</v>
      </c>
      <c r="B94" s="64" t="s">
        <v>496</v>
      </c>
      <c r="C94" s="64">
        <v>1002858550</v>
      </c>
      <c r="D94" s="66" t="str">
        <f t="shared" si="2"/>
        <v>https://portal.dnb.de/opac.htm?method=simpleSearch&amp;cqlMode=true&amp;query=idn%3D1002858550</v>
      </c>
      <c r="E94" s="64" t="s">
        <v>498</v>
      </c>
      <c r="F94" s="64" t="s">
        <v>111</v>
      </c>
      <c r="G94" s="111" t="s">
        <v>148</v>
      </c>
      <c r="H94" s="108" t="s">
        <v>113</v>
      </c>
      <c r="I94" s="111" t="s">
        <v>127</v>
      </c>
      <c r="J94" s="111"/>
      <c r="K94" s="64"/>
      <c r="L94" s="64" t="s">
        <v>155</v>
      </c>
      <c r="M94" s="64" t="s">
        <v>142</v>
      </c>
      <c r="N94" s="64">
        <v>0</v>
      </c>
      <c r="O94" s="64"/>
      <c r="P94" s="64"/>
      <c r="Q94" s="64"/>
      <c r="R94" s="64"/>
      <c r="BB94" s="73" t="e">
        <f>#REF!+#REF!</f>
        <v>#REF!</v>
      </c>
      <c r="BD94" s="78" t="s">
        <v>143</v>
      </c>
      <c r="BM94" s="75" t="s">
        <v>120</v>
      </c>
      <c r="BN94" s="75" t="s">
        <v>120</v>
      </c>
    </row>
    <row r="95" spans="1:66" x14ac:dyDescent="0.2">
      <c r="A95" s="64">
        <v>95</v>
      </c>
      <c r="B95" s="64" t="s">
        <v>499</v>
      </c>
      <c r="C95" s="64">
        <v>1002891205</v>
      </c>
      <c r="D95" s="66" t="str">
        <f t="shared" si="2"/>
        <v>https://portal.dnb.de/opac.htm?method=simpleSearch&amp;cqlMode=true&amp;query=idn%3D1002891205</v>
      </c>
      <c r="E95" s="64" t="s">
        <v>501</v>
      </c>
      <c r="F95" s="64" t="s">
        <v>111</v>
      </c>
      <c r="G95" s="111" t="s">
        <v>112</v>
      </c>
      <c r="H95" s="108" t="s">
        <v>113</v>
      </c>
      <c r="I95" s="111" t="s">
        <v>114</v>
      </c>
      <c r="J95" s="111" t="s">
        <v>141</v>
      </c>
      <c r="K95" s="64"/>
      <c r="L95" s="64" t="s">
        <v>155</v>
      </c>
      <c r="M95" s="64" t="s">
        <v>142</v>
      </c>
      <c r="N95" s="64">
        <v>1</v>
      </c>
      <c r="O95" s="64"/>
      <c r="P95" s="64"/>
      <c r="Q95" s="64"/>
      <c r="R95" s="64"/>
      <c r="BB95" s="73" t="e">
        <f>#REF!+#REF!</f>
        <v>#REF!</v>
      </c>
      <c r="BD95" s="78" t="s">
        <v>143</v>
      </c>
      <c r="BM95" s="75" t="s">
        <v>120</v>
      </c>
      <c r="BN95" s="75" t="s">
        <v>120</v>
      </c>
    </row>
    <row r="96" spans="1:66" x14ac:dyDescent="0.2">
      <c r="A96" s="64">
        <v>96</v>
      </c>
      <c r="B96" s="64" t="s">
        <v>502</v>
      </c>
      <c r="C96" s="64">
        <v>1002894832</v>
      </c>
      <c r="D96" s="66" t="str">
        <f t="shared" ref="D96:D114" si="3">HYPERLINK(CONCATENATE("https://portal.dnb.de/opac.htm?method=simpleSearch&amp;cqlMode=true&amp;query=idn%3D",C96))</f>
        <v>https://portal.dnb.de/opac.htm?method=simpleSearch&amp;cqlMode=true&amp;query=idn%3D1002894832</v>
      </c>
      <c r="E96" s="64" t="s">
        <v>504</v>
      </c>
      <c r="F96" s="64" t="s">
        <v>111</v>
      </c>
      <c r="G96" s="111" t="s">
        <v>211</v>
      </c>
      <c r="H96" s="108" t="s">
        <v>113</v>
      </c>
      <c r="I96" s="111" t="s">
        <v>127</v>
      </c>
      <c r="J96" s="111" t="s">
        <v>141</v>
      </c>
      <c r="K96" s="64"/>
      <c r="L96" s="64" t="s">
        <v>135</v>
      </c>
      <c r="M96" s="64" t="s">
        <v>142</v>
      </c>
      <c r="N96" s="64">
        <v>0</v>
      </c>
      <c r="O96" s="64"/>
      <c r="P96" s="64"/>
      <c r="Q96" s="64"/>
      <c r="R96" s="64"/>
      <c r="BB96" s="73" t="e">
        <f>#REF!+#REF!</f>
        <v>#REF!</v>
      </c>
      <c r="BD96" s="78" t="s">
        <v>143</v>
      </c>
      <c r="BM96" s="75" t="s">
        <v>120</v>
      </c>
      <c r="BN96" s="75" t="s">
        <v>120</v>
      </c>
    </row>
    <row r="97" spans="1:66" x14ac:dyDescent="0.2">
      <c r="A97" s="64">
        <v>97</v>
      </c>
      <c r="B97" s="64" t="s">
        <v>505</v>
      </c>
      <c r="C97" s="64">
        <v>1003200567</v>
      </c>
      <c r="D97" s="66" t="str">
        <f t="shared" si="3"/>
        <v>https://portal.dnb.de/opac.htm?method=simpleSearch&amp;cqlMode=true&amp;query=idn%3D1003200567</v>
      </c>
      <c r="E97" s="64" t="s">
        <v>507</v>
      </c>
      <c r="F97" s="64" t="s">
        <v>111</v>
      </c>
      <c r="G97" s="111" t="s">
        <v>112</v>
      </c>
      <c r="H97" s="108" t="s">
        <v>113</v>
      </c>
      <c r="I97" s="111" t="s">
        <v>127</v>
      </c>
      <c r="J97" s="111" t="s">
        <v>141</v>
      </c>
      <c r="K97" s="64"/>
      <c r="L97" s="64" t="s">
        <v>155</v>
      </c>
      <c r="M97" s="64" t="s">
        <v>142</v>
      </c>
      <c r="N97" s="64">
        <v>0</v>
      </c>
      <c r="O97" s="64"/>
      <c r="P97" s="64"/>
      <c r="Q97" s="64"/>
      <c r="R97" s="64"/>
      <c r="BB97" s="73" t="e">
        <f>#REF!+#REF!</f>
        <v>#REF!</v>
      </c>
      <c r="BD97" s="78" t="s">
        <v>143</v>
      </c>
      <c r="BM97" s="75" t="s">
        <v>120</v>
      </c>
      <c r="BN97" s="75" t="s">
        <v>120</v>
      </c>
    </row>
    <row r="98" spans="1:66" x14ac:dyDescent="0.2">
      <c r="A98" s="64">
        <v>98</v>
      </c>
      <c r="B98" s="64" t="s">
        <v>508</v>
      </c>
      <c r="C98" s="64">
        <v>1003171788</v>
      </c>
      <c r="D98" s="66" t="str">
        <f t="shared" si="3"/>
        <v>https://portal.dnb.de/opac.htm?method=simpleSearch&amp;cqlMode=true&amp;query=idn%3D1003171788</v>
      </c>
      <c r="E98" s="64" t="s">
        <v>511</v>
      </c>
      <c r="F98" s="64" t="s">
        <v>111</v>
      </c>
      <c r="G98" s="111" t="s">
        <v>168</v>
      </c>
      <c r="H98" s="108" t="s">
        <v>113</v>
      </c>
      <c r="I98" s="111" t="s">
        <v>127</v>
      </c>
      <c r="J98" s="111"/>
      <c r="K98" s="64"/>
      <c r="L98" s="64" t="s">
        <v>155</v>
      </c>
      <c r="M98" s="64" t="s">
        <v>142</v>
      </c>
      <c r="N98" s="64">
        <v>0</v>
      </c>
      <c r="O98" s="64"/>
      <c r="P98" s="64"/>
      <c r="Q98" s="64"/>
      <c r="R98" s="64"/>
      <c r="BB98" s="73" t="e">
        <f>#REF!+#REF!</f>
        <v>#REF!</v>
      </c>
      <c r="BD98" s="78" t="s">
        <v>143</v>
      </c>
      <c r="BM98" s="75" t="s">
        <v>120</v>
      </c>
      <c r="BN98" s="75" t="s">
        <v>120</v>
      </c>
    </row>
    <row r="99" spans="1:66" ht="22.5" customHeight="1" x14ac:dyDescent="0.2">
      <c r="A99" s="64">
        <v>99</v>
      </c>
      <c r="B99" s="64" t="s">
        <v>512</v>
      </c>
      <c r="C99" s="64">
        <v>1003171567</v>
      </c>
      <c r="D99" s="66" t="str">
        <f t="shared" si="3"/>
        <v>https://portal.dnb.de/opac.htm?method=simpleSearch&amp;cqlMode=true&amp;query=idn%3D1003171567</v>
      </c>
      <c r="E99" s="64" t="s">
        <v>515</v>
      </c>
      <c r="F99" s="64" t="s">
        <v>111</v>
      </c>
      <c r="G99" s="111" t="s">
        <v>148</v>
      </c>
      <c r="H99" s="108" t="s">
        <v>113</v>
      </c>
      <c r="I99" s="111" t="s">
        <v>127</v>
      </c>
      <c r="J99" s="111" t="s">
        <v>516</v>
      </c>
      <c r="K99" s="64"/>
      <c r="L99" s="64" t="s">
        <v>155</v>
      </c>
      <c r="M99" s="64" t="s">
        <v>142</v>
      </c>
      <c r="N99" s="64">
        <v>1</v>
      </c>
      <c r="O99" s="64"/>
      <c r="P99" s="64"/>
      <c r="Q99" s="64"/>
      <c r="R99" s="64"/>
      <c r="BB99" s="73" t="e">
        <f>#REF!+#REF!</f>
        <v>#REF!</v>
      </c>
      <c r="BD99" s="78" t="s">
        <v>143</v>
      </c>
      <c r="BM99" s="75" t="s">
        <v>120</v>
      </c>
      <c r="BN99" s="75" t="s">
        <v>120</v>
      </c>
    </row>
    <row r="100" spans="1:66" x14ac:dyDescent="0.2">
      <c r="A100" s="64">
        <v>100</v>
      </c>
      <c r="B100" s="64" t="s">
        <v>517</v>
      </c>
      <c r="C100" s="64">
        <v>1003146600</v>
      </c>
      <c r="D100" s="66" t="str">
        <f t="shared" si="3"/>
        <v>https://portal.dnb.de/opac.htm?method=simpleSearch&amp;cqlMode=true&amp;query=idn%3D1003146600</v>
      </c>
      <c r="E100" s="64" t="s">
        <v>519</v>
      </c>
      <c r="F100" s="64" t="s">
        <v>111</v>
      </c>
      <c r="G100" s="111" t="s">
        <v>520</v>
      </c>
      <c r="H100" s="108" t="s">
        <v>113</v>
      </c>
      <c r="I100" s="111" t="s">
        <v>114</v>
      </c>
      <c r="J100" s="111"/>
      <c r="K100" s="64"/>
      <c r="L100" s="64" t="s">
        <v>155</v>
      </c>
      <c r="M100" s="64" t="s">
        <v>142</v>
      </c>
      <c r="N100" s="64">
        <v>0</v>
      </c>
      <c r="O100" s="64"/>
      <c r="P100" s="64"/>
      <c r="Q100" s="64"/>
      <c r="R100" s="64"/>
      <c r="BB100" s="73" t="e">
        <f>#REF!+#REF!</f>
        <v>#REF!</v>
      </c>
      <c r="BD100" s="78" t="s">
        <v>143</v>
      </c>
      <c r="BM100" s="75" t="s">
        <v>120</v>
      </c>
      <c r="BN100" s="75" t="s">
        <v>120</v>
      </c>
    </row>
    <row r="101" spans="1:66" x14ac:dyDescent="0.2">
      <c r="A101" s="64">
        <v>101</v>
      </c>
      <c r="B101" s="64" t="s">
        <v>521</v>
      </c>
      <c r="C101" s="64">
        <v>1003623514</v>
      </c>
      <c r="D101" s="66" t="str">
        <f t="shared" si="3"/>
        <v>https://portal.dnb.de/opac.htm?method=simpleSearch&amp;cqlMode=true&amp;query=idn%3D1003623514</v>
      </c>
      <c r="E101" s="64" t="s">
        <v>523</v>
      </c>
      <c r="F101" s="64" t="s">
        <v>111</v>
      </c>
      <c r="G101" s="111" t="s">
        <v>148</v>
      </c>
      <c r="H101" s="108" t="s">
        <v>113</v>
      </c>
      <c r="I101" s="111" t="s">
        <v>127</v>
      </c>
      <c r="J101" s="111" t="s">
        <v>134</v>
      </c>
      <c r="K101" s="64"/>
      <c r="L101" s="64" t="s">
        <v>155</v>
      </c>
      <c r="M101" s="64" t="s">
        <v>142</v>
      </c>
      <c r="N101" s="64">
        <v>0</v>
      </c>
      <c r="O101" s="64"/>
      <c r="P101" s="64"/>
      <c r="Q101" s="64"/>
      <c r="R101" s="64"/>
      <c r="BB101" s="73" t="e">
        <f>#REF!+#REF!</f>
        <v>#REF!</v>
      </c>
      <c r="BD101" s="78" t="s">
        <v>143</v>
      </c>
      <c r="BM101" s="75" t="s">
        <v>120</v>
      </c>
      <c r="BN101" s="75" t="s">
        <v>120</v>
      </c>
    </row>
    <row r="102" spans="1:66" x14ac:dyDescent="0.2">
      <c r="A102" s="64">
        <v>102</v>
      </c>
      <c r="B102" s="64" t="s">
        <v>524</v>
      </c>
      <c r="C102" s="64">
        <v>1003651798</v>
      </c>
      <c r="D102" s="66" t="str">
        <f t="shared" si="3"/>
        <v>https://portal.dnb.de/opac.htm?method=simpleSearch&amp;cqlMode=true&amp;query=idn%3D1003651798</v>
      </c>
      <c r="E102" s="64" t="s">
        <v>526</v>
      </c>
      <c r="F102" s="64" t="s">
        <v>111</v>
      </c>
      <c r="G102" s="111" t="s">
        <v>148</v>
      </c>
      <c r="H102" s="108" t="s">
        <v>113</v>
      </c>
      <c r="I102" s="111" t="s">
        <v>127</v>
      </c>
      <c r="J102" s="111" t="s">
        <v>141</v>
      </c>
      <c r="K102" s="64"/>
      <c r="L102" s="64" t="s">
        <v>155</v>
      </c>
      <c r="M102" s="64" t="s">
        <v>142</v>
      </c>
      <c r="N102" s="64">
        <v>0</v>
      </c>
      <c r="O102" s="64"/>
      <c r="P102" s="64"/>
      <c r="Q102" s="64"/>
      <c r="R102" s="64"/>
      <c r="BB102" s="73" t="e">
        <f>#REF!+#REF!</f>
        <v>#REF!</v>
      </c>
      <c r="BD102" s="78" t="s">
        <v>143</v>
      </c>
      <c r="BM102" s="75" t="s">
        <v>120</v>
      </c>
      <c r="BN102" s="75" t="s">
        <v>120</v>
      </c>
    </row>
    <row r="103" spans="1:66" x14ac:dyDescent="0.2">
      <c r="A103" s="64">
        <v>103</v>
      </c>
      <c r="B103" s="64" t="s">
        <v>527</v>
      </c>
      <c r="C103" s="64">
        <v>998025399</v>
      </c>
      <c r="D103" s="66" t="str">
        <f t="shared" si="3"/>
        <v>https://portal.dnb.de/opac.htm?method=simpleSearch&amp;cqlMode=true&amp;query=idn%3D998025399</v>
      </c>
      <c r="E103" s="64" t="s">
        <v>529</v>
      </c>
      <c r="F103" s="64" t="s">
        <v>111</v>
      </c>
      <c r="G103" s="111" t="s">
        <v>409</v>
      </c>
      <c r="H103" s="108" t="s">
        <v>113</v>
      </c>
      <c r="I103" s="111" t="s">
        <v>127</v>
      </c>
      <c r="J103" s="111" t="s">
        <v>141</v>
      </c>
      <c r="K103" s="64"/>
      <c r="L103" s="64" t="s">
        <v>155</v>
      </c>
      <c r="M103" s="64" t="s">
        <v>142</v>
      </c>
      <c r="N103" s="64">
        <v>0</v>
      </c>
      <c r="O103" s="64"/>
      <c r="P103" s="64"/>
      <c r="Q103" s="64"/>
      <c r="R103" s="64"/>
      <c r="BB103" s="73" t="e">
        <f>#REF!+#REF!</f>
        <v>#REF!</v>
      </c>
      <c r="BD103" s="78" t="s">
        <v>143</v>
      </c>
      <c r="BM103" s="75" t="s">
        <v>120</v>
      </c>
      <c r="BN103" s="75" t="s">
        <v>120</v>
      </c>
    </row>
    <row r="104" spans="1:66" x14ac:dyDescent="0.2">
      <c r="A104" s="64">
        <v>104</v>
      </c>
      <c r="B104" s="64" t="s">
        <v>530</v>
      </c>
      <c r="C104" s="64">
        <v>1000112233</v>
      </c>
      <c r="D104" s="66" t="str">
        <f t="shared" si="3"/>
        <v>https://portal.dnb.de/opac.htm?method=simpleSearch&amp;cqlMode=true&amp;query=idn%3D1000112233</v>
      </c>
      <c r="E104" s="64" t="s">
        <v>532</v>
      </c>
      <c r="F104" s="64" t="s">
        <v>111</v>
      </c>
      <c r="G104" s="111" t="s">
        <v>409</v>
      </c>
      <c r="H104" s="108" t="s">
        <v>113</v>
      </c>
      <c r="I104" s="111" t="s">
        <v>127</v>
      </c>
      <c r="J104" s="111" t="s">
        <v>141</v>
      </c>
      <c r="K104" s="64"/>
      <c r="L104" s="64" t="s">
        <v>61</v>
      </c>
      <c r="M104" s="64" t="s">
        <v>142</v>
      </c>
      <c r="N104" s="64">
        <v>1</v>
      </c>
      <c r="O104" s="64"/>
      <c r="P104" s="64"/>
      <c r="Q104" s="64"/>
      <c r="R104" s="64"/>
      <c r="BB104" s="73" t="e">
        <f>#REF!+#REF!</f>
        <v>#REF!</v>
      </c>
      <c r="BD104" s="78" t="s">
        <v>143</v>
      </c>
      <c r="BM104" s="75" t="s">
        <v>120</v>
      </c>
      <c r="BN104" s="75" t="s">
        <v>120</v>
      </c>
    </row>
    <row r="105" spans="1:66" x14ac:dyDescent="0.2">
      <c r="A105" s="64">
        <v>105</v>
      </c>
      <c r="B105" s="64" t="s">
        <v>537</v>
      </c>
      <c r="C105" s="64" t="s">
        <v>538</v>
      </c>
      <c r="D105" s="66" t="str">
        <f t="shared" si="3"/>
        <v>https://portal.dnb.de/opac.htm?method=simpleSearch&amp;cqlMode=true&amp;query=idn%3D99409051X</v>
      </c>
      <c r="E105" s="64" t="s">
        <v>539</v>
      </c>
      <c r="F105" s="64" t="s">
        <v>111</v>
      </c>
      <c r="G105" s="111" t="s">
        <v>148</v>
      </c>
      <c r="H105" s="108" t="s">
        <v>113</v>
      </c>
      <c r="I105" s="111" t="s">
        <v>127</v>
      </c>
      <c r="J105" s="111" t="s">
        <v>540</v>
      </c>
      <c r="K105" s="64"/>
      <c r="L105" s="64"/>
      <c r="M105" s="64"/>
      <c r="N105" s="64">
        <v>0</v>
      </c>
      <c r="O105" s="64"/>
      <c r="P105" s="64"/>
      <c r="Q105" s="64"/>
      <c r="R105" s="64"/>
      <c r="BB105" s="73" t="e">
        <f>#REF!+#REF!</f>
        <v>#REF!</v>
      </c>
      <c r="BD105" s="78" t="s">
        <v>143</v>
      </c>
      <c r="BM105" s="75" t="s">
        <v>120</v>
      </c>
      <c r="BN105" s="75" t="s">
        <v>120</v>
      </c>
    </row>
    <row r="106" spans="1:66" x14ac:dyDescent="0.2">
      <c r="A106" s="64">
        <v>106</v>
      </c>
      <c r="B106" s="64" t="s">
        <v>541</v>
      </c>
      <c r="C106" s="64" t="s">
        <v>542</v>
      </c>
      <c r="D106" s="66" t="str">
        <f t="shared" si="3"/>
        <v>https://portal.dnb.de/opac.htm?method=simpleSearch&amp;cqlMode=true&amp;query=idn%3D99558690X</v>
      </c>
      <c r="E106" s="64" t="s">
        <v>543</v>
      </c>
      <c r="F106" s="64" t="s">
        <v>111</v>
      </c>
      <c r="G106" s="111" t="s">
        <v>520</v>
      </c>
      <c r="H106" s="108" t="s">
        <v>113</v>
      </c>
      <c r="I106" s="111" t="s">
        <v>127</v>
      </c>
      <c r="J106" s="111"/>
      <c r="K106" s="64"/>
      <c r="L106" s="64"/>
      <c r="M106" s="64"/>
      <c r="N106" s="64">
        <v>0</v>
      </c>
      <c r="O106" s="64"/>
      <c r="P106" s="64"/>
      <c r="Q106" s="64"/>
      <c r="R106" s="64"/>
      <c r="BB106" s="73" t="e">
        <f>#REF!+#REF!</f>
        <v>#REF!</v>
      </c>
      <c r="BD106" s="78" t="s">
        <v>143</v>
      </c>
      <c r="BM106" s="75" t="s">
        <v>120</v>
      </c>
      <c r="BN106" s="75" t="s">
        <v>120</v>
      </c>
    </row>
    <row r="107" spans="1:66" x14ac:dyDescent="0.2">
      <c r="A107" s="64">
        <v>107</v>
      </c>
      <c r="B107" s="64" t="s">
        <v>544</v>
      </c>
      <c r="C107" s="64">
        <v>997334037</v>
      </c>
      <c r="D107" s="66" t="str">
        <f t="shared" si="3"/>
        <v>https://portal.dnb.de/opac.htm?method=simpleSearch&amp;cqlMode=true&amp;query=idn%3D997334037</v>
      </c>
      <c r="E107" s="64" t="s">
        <v>546</v>
      </c>
      <c r="F107" s="64" t="s">
        <v>111</v>
      </c>
      <c r="G107" s="111" t="s">
        <v>126</v>
      </c>
      <c r="H107" s="108" t="s">
        <v>113</v>
      </c>
      <c r="I107" s="111" t="s">
        <v>114</v>
      </c>
      <c r="J107" s="111" t="s">
        <v>313</v>
      </c>
      <c r="K107" s="64"/>
      <c r="L107" s="64" t="s">
        <v>61</v>
      </c>
      <c r="M107" s="64" t="s">
        <v>142</v>
      </c>
      <c r="N107" s="64">
        <v>1</v>
      </c>
      <c r="O107" s="64"/>
      <c r="P107" s="64" t="s">
        <v>547</v>
      </c>
      <c r="Q107" s="64"/>
      <c r="R107" s="64"/>
      <c r="BB107" s="73" t="e">
        <f>#REF!+#REF!</f>
        <v>#REF!</v>
      </c>
      <c r="BD107" s="78" t="s">
        <v>143</v>
      </c>
      <c r="BM107" s="75" t="s">
        <v>120</v>
      </c>
      <c r="BN107" s="75" t="s">
        <v>120</v>
      </c>
    </row>
    <row r="108" spans="1:66" x14ac:dyDescent="0.2">
      <c r="A108" s="64">
        <v>108</v>
      </c>
      <c r="B108" s="64" t="s">
        <v>549</v>
      </c>
      <c r="C108" s="64">
        <v>999886444</v>
      </c>
      <c r="D108" s="66" t="str">
        <f t="shared" si="3"/>
        <v>https://portal.dnb.de/opac.htm?method=simpleSearch&amp;cqlMode=true&amp;query=idn%3D999886444</v>
      </c>
      <c r="E108" s="64" t="s">
        <v>551</v>
      </c>
      <c r="F108" s="64" t="s">
        <v>111</v>
      </c>
      <c r="G108" s="111" t="s">
        <v>148</v>
      </c>
      <c r="H108" s="108" t="s">
        <v>159</v>
      </c>
      <c r="I108" s="111" t="s">
        <v>127</v>
      </c>
      <c r="J108" s="111" t="s">
        <v>134</v>
      </c>
      <c r="K108" s="64"/>
      <c r="L108" s="64"/>
      <c r="M108" s="64"/>
      <c r="N108" s="64">
        <v>0</v>
      </c>
      <c r="O108" s="64"/>
      <c r="P108" s="64"/>
      <c r="Q108" s="64"/>
      <c r="R108" s="64"/>
      <c r="X108" s="78" t="s">
        <v>150</v>
      </c>
      <c r="AA108" s="78" t="s">
        <v>151</v>
      </c>
      <c r="AG108" s="78" t="s">
        <v>119</v>
      </c>
      <c r="AU108" s="78">
        <v>80</v>
      </c>
      <c r="BA108" s="80" t="s">
        <v>122</v>
      </c>
      <c r="BB108" s="73" t="e">
        <f>#REF!+#REF!</f>
        <v>#REF!</v>
      </c>
      <c r="BD108" s="78" t="s">
        <v>143</v>
      </c>
      <c r="BG108" s="78" t="s">
        <v>120</v>
      </c>
      <c r="BM108" s="75" t="s">
        <v>120</v>
      </c>
      <c r="BN108" s="75" t="s">
        <v>120</v>
      </c>
    </row>
    <row r="109" spans="1:66" x14ac:dyDescent="0.2">
      <c r="A109" s="64">
        <v>109</v>
      </c>
      <c r="B109" s="64" t="s">
        <v>552</v>
      </c>
      <c r="C109" s="64">
        <v>999886479</v>
      </c>
      <c r="D109" s="66" t="str">
        <f t="shared" si="3"/>
        <v>https://portal.dnb.de/opac.htm?method=simpleSearch&amp;cqlMode=true&amp;query=idn%3D999886479</v>
      </c>
      <c r="E109" s="64" t="s">
        <v>554</v>
      </c>
      <c r="F109" s="64"/>
      <c r="G109" s="111"/>
      <c r="H109" s="108"/>
      <c r="I109" s="111"/>
      <c r="J109" s="111"/>
      <c r="K109" s="64"/>
      <c r="L109" s="64"/>
      <c r="M109" s="64"/>
      <c r="N109" s="64"/>
      <c r="O109" s="64"/>
      <c r="P109" s="64"/>
      <c r="Q109" s="64"/>
      <c r="R109" s="64"/>
      <c r="BB109" s="73" t="e">
        <f>#REF!+#REF!</f>
        <v>#REF!</v>
      </c>
      <c r="BD109" s="78" t="s">
        <v>143</v>
      </c>
      <c r="BM109" s="75" t="s">
        <v>120</v>
      </c>
      <c r="BN109" s="75" t="s">
        <v>120</v>
      </c>
    </row>
    <row r="110" spans="1:66" ht="22.5" customHeight="1" x14ac:dyDescent="0.2">
      <c r="A110" s="64">
        <v>110</v>
      </c>
      <c r="B110" s="64" t="s">
        <v>555</v>
      </c>
      <c r="C110" s="64">
        <v>994029276</v>
      </c>
      <c r="D110" s="66" t="str">
        <f t="shared" si="3"/>
        <v>https://portal.dnb.de/opac.htm?method=simpleSearch&amp;cqlMode=true&amp;query=idn%3D994029276</v>
      </c>
      <c r="E110" s="64" t="s">
        <v>557</v>
      </c>
      <c r="F110" s="64" t="s">
        <v>111</v>
      </c>
      <c r="G110" s="111" t="s">
        <v>148</v>
      </c>
      <c r="H110" s="108" t="s">
        <v>159</v>
      </c>
      <c r="I110" s="111" t="s">
        <v>114</v>
      </c>
      <c r="J110" s="111" t="s">
        <v>115</v>
      </c>
      <c r="K110" s="64"/>
      <c r="L110" s="64"/>
      <c r="M110" s="64"/>
      <c r="N110" s="64">
        <v>1</v>
      </c>
      <c r="O110" s="64"/>
      <c r="P110" s="64"/>
      <c r="Q110" s="64"/>
      <c r="R110" s="64"/>
      <c r="BB110" s="73" t="e">
        <f>#REF!+#REF!</f>
        <v>#REF!</v>
      </c>
      <c r="BD110" s="78" t="s">
        <v>143</v>
      </c>
      <c r="BM110" s="75" t="s">
        <v>120</v>
      </c>
      <c r="BN110" s="75" t="s">
        <v>120</v>
      </c>
    </row>
    <row r="111" spans="1:66" ht="45" customHeight="1" x14ac:dyDescent="0.2">
      <c r="A111" s="64">
        <v>111</v>
      </c>
      <c r="B111" s="64" t="s">
        <v>558</v>
      </c>
      <c r="C111" s="64">
        <v>1001306082</v>
      </c>
      <c r="D111" s="66" t="str">
        <f t="shared" si="3"/>
        <v>https://portal.dnb.de/opac.htm?method=simpleSearch&amp;cqlMode=true&amp;query=idn%3D1001306082</v>
      </c>
      <c r="E111" s="64" t="s">
        <v>560</v>
      </c>
      <c r="F111" s="64" t="s">
        <v>111</v>
      </c>
      <c r="G111" s="111" t="s">
        <v>409</v>
      </c>
      <c r="H111" s="108" t="s">
        <v>113</v>
      </c>
      <c r="I111" s="111" t="s">
        <v>114</v>
      </c>
      <c r="J111" s="111" t="s">
        <v>561</v>
      </c>
      <c r="K111" s="64"/>
      <c r="L111" s="64"/>
      <c r="M111" s="64"/>
      <c r="N111" s="64">
        <v>1</v>
      </c>
      <c r="O111" s="64"/>
      <c r="P111" s="64"/>
      <c r="Q111" s="64"/>
      <c r="R111" s="64"/>
      <c r="X111" s="78" t="s">
        <v>318</v>
      </c>
      <c r="AA111" s="78" t="s">
        <v>250</v>
      </c>
      <c r="AB111" s="78" t="s">
        <v>120</v>
      </c>
      <c r="AG111" s="78" t="s">
        <v>119</v>
      </c>
      <c r="AN111" s="78" t="s">
        <v>120</v>
      </c>
      <c r="AO111" s="80" t="s">
        <v>562</v>
      </c>
      <c r="AP111" s="78" t="s">
        <v>120</v>
      </c>
      <c r="AS111" s="78">
        <v>2</v>
      </c>
      <c r="AT111" s="78" t="s">
        <v>120</v>
      </c>
      <c r="AU111" s="78">
        <v>60</v>
      </c>
      <c r="BA111" s="80" t="s">
        <v>122</v>
      </c>
      <c r="BB111" s="73" t="e">
        <f>#REF!+#REF!</f>
        <v>#REF!</v>
      </c>
      <c r="BD111" s="78" t="s">
        <v>143</v>
      </c>
      <c r="BM111" s="75" t="s">
        <v>120</v>
      </c>
      <c r="BN111" s="75" t="s">
        <v>120</v>
      </c>
    </row>
    <row r="112" spans="1:66" x14ac:dyDescent="0.2">
      <c r="A112" s="64">
        <v>112</v>
      </c>
      <c r="B112" s="64" t="s">
        <v>563</v>
      </c>
      <c r="C112" s="64">
        <v>1002571642</v>
      </c>
      <c r="D112" s="66" t="str">
        <f t="shared" si="3"/>
        <v>https://portal.dnb.de/opac.htm?method=simpleSearch&amp;cqlMode=true&amp;query=idn%3D1002571642</v>
      </c>
      <c r="E112" s="64" t="s">
        <v>566</v>
      </c>
      <c r="F112" s="64" t="s">
        <v>111</v>
      </c>
      <c r="G112" s="111" t="s">
        <v>126</v>
      </c>
      <c r="H112" s="108" t="s">
        <v>113</v>
      </c>
      <c r="I112" s="111" t="s">
        <v>127</v>
      </c>
      <c r="J112" s="111"/>
      <c r="K112" s="64"/>
      <c r="L112" s="64" t="s">
        <v>135</v>
      </c>
      <c r="M112" s="64" t="s">
        <v>190</v>
      </c>
      <c r="N112" s="64">
        <v>2</v>
      </c>
      <c r="O112" s="64"/>
      <c r="P112" s="64"/>
      <c r="Q112" s="64"/>
      <c r="R112" s="64"/>
      <c r="BB112" s="73" t="e">
        <f>#REF!+#REF!</f>
        <v>#REF!</v>
      </c>
      <c r="BD112" s="78" t="s">
        <v>143</v>
      </c>
      <c r="BM112" s="75" t="s">
        <v>120</v>
      </c>
      <c r="BN112" s="75" t="s">
        <v>120</v>
      </c>
    </row>
    <row r="113" spans="1:66" x14ac:dyDescent="0.2">
      <c r="A113" s="64">
        <v>113</v>
      </c>
      <c r="B113" s="64" t="s">
        <v>570</v>
      </c>
      <c r="C113" s="64">
        <v>999592254</v>
      </c>
      <c r="D113" s="66" t="str">
        <f t="shared" si="3"/>
        <v>https://portal.dnb.de/opac.htm?method=simpleSearch&amp;cqlMode=true&amp;query=idn%3D999592254</v>
      </c>
      <c r="E113" s="64" t="s">
        <v>573</v>
      </c>
      <c r="F113" s="64"/>
      <c r="G113" s="111"/>
      <c r="H113" s="108"/>
      <c r="I113" s="111"/>
      <c r="J113" s="111"/>
      <c r="K113" s="64"/>
      <c r="L113" s="64"/>
      <c r="M113" s="64"/>
      <c r="N113" s="64"/>
      <c r="O113" s="64"/>
      <c r="P113" s="64"/>
      <c r="Q113" s="64"/>
      <c r="R113" s="64"/>
      <c r="BB113" s="73" t="e">
        <f>#REF!+#REF!</f>
        <v>#REF!</v>
      </c>
      <c r="BD113" s="78" t="s">
        <v>143</v>
      </c>
      <c r="BM113" s="75" t="s">
        <v>120</v>
      </c>
    </row>
    <row r="114" spans="1:66" x14ac:dyDescent="0.2">
      <c r="A114" s="64">
        <v>114</v>
      </c>
      <c r="B114" s="64" t="s">
        <v>581</v>
      </c>
      <c r="C114" s="64">
        <v>1205037268</v>
      </c>
      <c r="D114" s="66" t="str">
        <f t="shared" si="3"/>
        <v>https://portal.dnb.de/opac.htm?method=simpleSearch&amp;cqlMode=true&amp;query=idn%3D1205037268</v>
      </c>
      <c r="E114" s="64" t="s">
        <v>584</v>
      </c>
      <c r="F114" s="64"/>
      <c r="G114" s="111"/>
      <c r="H114" s="108" t="s">
        <v>113</v>
      </c>
      <c r="I114" s="111"/>
      <c r="J114" s="111"/>
      <c r="K114" s="64"/>
      <c r="L114" s="64"/>
      <c r="M114" s="64"/>
      <c r="N114" s="64"/>
      <c r="O114" s="64"/>
      <c r="P114" s="64"/>
      <c r="Q114" s="64"/>
      <c r="R114" s="64"/>
      <c r="X114" s="78" t="s">
        <v>318</v>
      </c>
      <c r="AA114" s="78" t="s">
        <v>250</v>
      </c>
      <c r="AG114" s="78" t="s">
        <v>119</v>
      </c>
      <c r="AN114" s="78" t="s">
        <v>120</v>
      </c>
      <c r="AO114" s="78"/>
      <c r="AU114" s="78">
        <v>110</v>
      </c>
      <c r="BA114" s="80" t="s">
        <v>122</v>
      </c>
      <c r="BB114" s="74" t="e">
        <f>#REF!+#REF!</f>
        <v>#REF!</v>
      </c>
      <c r="BD114" s="78" t="s">
        <v>143</v>
      </c>
      <c r="BM114" s="75" t="s">
        <v>120</v>
      </c>
      <c r="BN114" s="75" t="s">
        <v>120</v>
      </c>
    </row>
    <row r="115" spans="1:66" x14ac:dyDescent="0.2">
      <c r="A115" s="64">
        <v>115</v>
      </c>
      <c r="B115" s="64" t="s">
        <v>585</v>
      </c>
      <c r="C115" s="64">
        <v>986026832</v>
      </c>
      <c r="D115" s="66" t="s">
        <v>588</v>
      </c>
      <c r="E115" s="64" t="s">
        <v>589</v>
      </c>
      <c r="F115" s="64" t="s">
        <v>111</v>
      </c>
      <c r="G115" s="111" t="s">
        <v>211</v>
      </c>
      <c r="H115" s="108" t="s">
        <v>113</v>
      </c>
      <c r="I115" s="111" t="s">
        <v>114</v>
      </c>
      <c r="J115" s="111" t="s">
        <v>141</v>
      </c>
      <c r="K115" s="64"/>
      <c r="L115" s="64" t="s">
        <v>135</v>
      </c>
      <c r="M115" s="64" t="s">
        <v>190</v>
      </c>
      <c r="N115" s="64">
        <v>1</v>
      </c>
      <c r="O115" s="64"/>
      <c r="P115" s="64"/>
      <c r="Q115" s="64"/>
      <c r="R115" s="64"/>
      <c r="AO115" s="78"/>
      <c r="BB115" s="74" t="e">
        <f>#REF!+#REF!</f>
        <v>#REF!</v>
      </c>
      <c r="BM115" s="75" t="s">
        <v>120</v>
      </c>
      <c r="BN115" s="75" t="s">
        <v>120</v>
      </c>
    </row>
    <row r="116" spans="1:66" ht="22.5" customHeight="1" x14ac:dyDescent="0.2">
      <c r="A116" s="64">
        <v>116</v>
      </c>
      <c r="B116" s="64"/>
      <c r="C116" s="64"/>
      <c r="D116" s="66"/>
      <c r="E116" s="64" t="s">
        <v>589</v>
      </c>
      <c r="F116" s="64" t="s">
        <v>111</v>
      </c>
      <c r="G116" s="111" t="s">
        <v>148</v>
      </c>
      <c r="H116" s="108" t="s">
        <v>113</v>
      </c>
      <c r="I116" s="111" t="s">
        <v>114</v>
      </c>
      <c r="J116" s="111" t="s">
        <v>1059</v>
      </c>
      <c r="K116" s="64"/>
      <c r="L116" s="64"/>
      <c r="M116" s="64"/>
      <c r="N116" s="64">
        <v>3</v>
      </c>
      <c r="O116" s="64"/>
      <c r="P116" s="64"/>
      <c r="Q116" s="64"/>
      <c r="R116" s="64"/>
      <c r="AO116" s="78"/>
      <c r="BB116" s="74" t="e">
        <f>#REF!+#REF!</f>
        <v>#REF!</v>
      </c>
      <c r="BN116" s="75" t="s">
        <v>120</v>
      </c>
    </row>
    <row r="117" spans="1:66" x14ac:dyDescent="0.2">
      <c r="A117" s="64">
        <v>117</v>
      </c>
      <c r="B117" s="64" t="s">
        <v>590</v>
      </c>
      <c r="C117" s="64">
        <v>1066933804</v>
      </c>
      <c r="D117" s="66" t="s">
        <v>592</v>
      </c>
      <c r="E117" s="64" t="s">
        <v>593</v>
      </c>
      <c r="F117" s="64" t="s">
        <v>111</v>
      </c>
      <c r="G117" s="111" t="s">
        <v>168</v>
      </c>
      <c r="H117" s="108" t="s">
        <v>113</v>
      </c>
      <c r="I117" s="111" t="s">
        <v>114</v>
      </c>
      <c r="J117" s="111" t="s">
        <v>594</v>
      </c>
      <c r="K117" s="64"/>
      <c r="L117" s="64" t="s">
        <v>135</v>
      </c>
      <c r="M117" s="64" t="s">
        <v>190</v>
      </c>
      <c r="N117" s="64">
        <v>0</v>
      </c>
      <c r="O117" s="64"/>
      <c r="P117" s="64"/>
      <c r="Q117" s="64"/>
      <c r="R117" s="64"/>
      <c r="AO117" s="78"/>
      <c r="BB117" s="74" t="e">
        <f>#REF!+#REF!</f>
        <v>#REF!</v>
      </c>
      <c r="BM117" s="75" t="s">
        <v>120</v>
      </c>
      <c r="BN117" s="75" t="s">
        <v>120</v>
      </c>
    </row>
    <row r="118" spans="1:66" x14ac:dyDescent="0.2">
      <c r="A118" s="64">
        <v>118</v>
      </c>
      <c r="B118" s="64" t="s">
        <v>595</v>
      </c>
      <c r="C118" s="64">
        <v>999332031</v>
      </c>
      <c r="D118" s="66" t="s">
        <v>597</v>
      </c>
      <c r="E118" s="64" t="s">
        <v>598</v>
      </c>
      <c r="F118" s="64" t="s">
        <v>111</v>
      </c>
      <c r="G118" s="111" t="s">
        <v>409</v>
      </c>
      <c r="H118" s="108" t="s">
        <v>113</v>
      </c>
      <c r="I118" s="111" t="s">
        <v>114</v>
      </c>
      <c r="J118" s="111" t="s">
        <v>599</v>
      </c>
      <c r="K118" s="64"/>
      <c r="L118" s="64"/>
      <c r="M118" s="64"/>
      <c r="N118" s="64">
        <v>1</v>
      </c>
      <c r="O118" s="64"/>
      <c r="P118" s="64"/>
      <c r="Q118" s="64"/>
      <c r="R118" s="64"/>
      <c r="AO118" s="78"/>
      <c r="BB118" s="74" t="e">
        <f>#REF!+#REF!</f>
        <v>#REF!</v>
      </c>
      <c r="BM118" s="75" t="s">
        <v>120</v>
      </c>
      <c r="BN118" s="75" t="s">
        <v>120</v>
      </c>
    </row>
    <row r="119" spans="1:66" x14ac:dyDescent="0.2">
      <c r="A119" s="64">
        <v>119</v>
      </c>
      <c r="B119" s="64" t="s">
        <v>600</v>
      </c>
      <c r="C119" s="64">
        <v>999332104</v>
      </c>
      <c r="D119" s="66" t="s">
        <v>602</v>
      </c>
      <c r="E119" s="64" t="s">
        <v>598</v>
      </c>
      <c r="F119" s="64"/>
      <c r="G119" s="111"/>
      <c r="H119" s="108"/>
      <c r="I119" s="111"/>
      <c r="J119" s="111"/>
      <c r="K119" s="64"/>
      <c r="L119" s="64"/>
      <c r="M119" s="64"/>
      <c r="N119" s="64"/>
      <c r="O119" s="64"/>
      <c r="P119" s="64"/>
      <c r="Q119" s="64"/>
      <c r="R119" s="64"/>
      <c r="AO119" s="78"/>
      <c r="BB119" s="74" t="e">
        <f>#REF!+#REF!</f>
        <v>#REF!</v>
      </c>
      <c r="BM119" s="75" t="s">
        <v>120</v>
      </c>
      <c r="BN119" s="75" t="s">
        <v>120</v>
      </c>
    </row>
    <row r="120" spans="1:66" x14ac:dyDescent="0.2">
      <c r="A120" s="64">
        <v>120</v>
      </c>
      <c r="B120" s="64" t="s">
        <v>603</v>
      </c>
      <c r="C120" s="64">
        <v>999332171</v>
      </c>
      <c r="D120" s="66" t="s">
        <v>605</v>
      </c>
      <c r="E120" s="64" t="s">
        <v>598</v>
      </c>
      <c r="F120" s="64"/>
      <c r="G120" s="111"/>
      <c r="H120" s="108"/>
      <c r="I120" s="111"/>
      <c r="J120" s="111"/>
      <c r="K120" s="64"/>
      <c r="L120" s="64"/>
      <c r="M120" s="64"/>
      <c r="N120" s="64"/>
      <c r="O120" s="64"/>
      <c r="P120" s="64"/>
      <c r="Q120" s="64"/>
      <c r="R120" s="64"/>
      <c r="AO120" s="78"/>
      <c r="BB120" s="74" t="e">
        <f>#REF!+#REF!</f>
        <v>#REF!</v>
      </c>
      <c r="BM120" s="75" t="s">
        <v>120</v>
      </c>
      <c r="BN120" s="75" t="s">
        <v>120</v>
      </c>
    </row>
    <row r="121" spans="1:66" ht="22.5" customHeight="1" x14ac:dyDescent="0.2">
      <c r="A121" s="64">
        <v>121</v>
      </c>
      <c r="B121" s="64" t="s">
        <v>606</v>
      </c>
      <c r="C121" s="64">
        <v>995812764</v>
      </c>
      <c r="D121" s="66" t="s">
        <v>608</v>
      </c>
      <c r="E121" s="64" t="s">
        <v>609</v>
      </c>
      <c r="F121" s="64"/>
      <c r="G121" s="111" t="s">
        <v>610</v>
      </c>
      <c r="H121" s="108" t="s">
        <v>113</v>
      </c>
      <c r="I121" s="111" t="s">
        <v>114</v>
      </c>
      <c r="J121" s="111" t="s">
        <v>141</v>
      </c>
      <c r="K121" s="64"/>
      <c r="L121" s="64" t="s">
        <v>61</v>
      </c>
      <c r="M121" s="64" t="s">
        <v>142</v>
      </c>
      <c r="N121" s="64">
        <v>0</v>
      </c>
      <c r="O121" s="64"/>
      <c r="P121" s="64" t="s">
        <v>611</v>
      </c>
      <c r="Q121" s="64"/>
      <c r="R121" s="64"/>
      <c r="AO121" s="78"/>
      <c r="BB121" s="74" t="e">
        <f>#REF!+#REF!</f>
        <v>#REF!</v>
      </c>
      <c r="BM121" s="75" t="s">
        <v>120</v>
      </c>
      <c r="BN121" s="75" t="s">
        <v>120</v>
      </c>
    </row>
    <row r="122" spans="1:66" x14ac:dyDescent="0.2">
      <c r="A122" s="64">
        <v>122</v>
      </c>
      <c r="B122" s="64" t="s">
        <v>612</v>
      </c>
      <c r="C122" s="64">
        <v>999212214</v>
      </c>
      <c r="D122" s="66" t="s">
        <v>614</v>
      </c>
      <c r="E122" s="64" t="s">
        <v>616</v>
      </c>
      <c r="F122" s="64" t="s">
        <v>111</v>
      </c>
      <c r="G122" s="111" t="s">
        <v>148</v>
      </c>
      <c r="H122" s="108" t="s">
        <v>159</v>
      </c>
      <c r="I122" s="111" t="s">
        <v>114</v>
      </c>
      <c r="J122" s="111"/>
      <c r="K122" s="64"/>
      <c r="L122" s="64" t="s">
        <v>61</v>
      </c>
      <c r="M122" s="64" t="s">
        <v>617</v>
      </c>
      <c r="N122" s="64">
        <v>2</v>
      </c>
      <c r="O122" s="64"/>
      <c r="P122" s="64"/>
      <c r="Q122" s="64"/>
      <c r="R122" s="64"/>
      <c r="AO122" s="78"/>
      <c r="BB122" s="74" t="e">
        <f>#REF!+#REF!</f>
        <v>#REF!</v>
      </c>
      <c r="BM122" s="75" t="s">
        <v>120</v>
      </c>
      <c r="BN122" s="75" t="s">
        <v>120</v>
      </c>
    </row>
    <row r="123" spans="1:66" x14ac:dyDescent="0.2">
      <c r="A123" s="64">
        <v>123</v>
      </c>
      <c r="B123" s="64" t="s">
        <v>620</v>
      </c>
      <c r="C123" s="64">
        <v>999212273</v>
      </c>
      <c r="D123" s="66" t="s">
        <v>622</v>
      </c>
      <c r="E123" s="64" t="s">
        <v>623</v>
      </c>
      <c r="F123" s="64" t="s">
        <v>111</v>
      </c>
      <c r="G123" s="111" t="s">
        <v>148</v>
      </c>
      <c r="H123" s="108" t="s">
        <v>159</v>
      </c>
      <c r="I123" s="111" t="s">
        <v>114</v>
      </c>
      <c r="J123" s="111"/>
      <c r="K123" s="64"/>
      <c r="L123" s="64" t="s">
        <v>61</v>
      </c>
      <c r="M123" s="64" t="s">
        <v>617</v>
      </c>
      <c r="N123" s="64">
        <v>1</v>
      </c>
      <c r="O123" s="64"/>
      <c r="P123" s="64"/>
      <c r="Q123" s="64"/>
      <c r="R123" s="64"/>
      <c r="AO123" s="78"/>
      <c r="BB123" s="74" t="e">
        <f>#REF!+#REF!</f>
        <v>#REF!</v>
      </c>
      <c r="BM123" s="75" t="s">
        <v>120</v>
      </c>
      <c r="BN123" s="75" t="s">
        <v>120</v>
      </c>
    </row>
    <row r="124" spans="1:66" x14ac:dyDescent="0.2">
      <c r="A124" s="64">
        <v>124</v>
      </c>
      <c r="B124" s="64" t="s">
        <v>624</v>
      </c>
      <c r="C124" s="64">
        <v>1000646203</v>
      </c>
      <c r="D124" s="66" t="s">
        <v>626</v>
      </c>
      <c r="E124" s="64" t="s">
        <v>627</v>
      </c>
      <c r="F124" s="64"/>
      <c r="G124" s="111"/>
      <c r="H124" s="108"/>
      <c r="I124" s="111"/>
      <c r="J124" s="111"/>
      <c r="K124" s="64"/>
      <c r="L124" s="64"/>
      <c r="M124" s="64"/>
      <c r="N124" s="64"/>
      <c r="O124" s="64"/>
      <c r="P124" s="64"/>
      <c r="Q124" s="64"/>
      <c r="R124" s="64"/>
      <c r="AO124" s="78"/>
      <c r="BB124" s="74" t="e">
        <f>#REF!+#REF!</f>
        <v>#REF!</v>
      </c>
      <c r="BM124" s="75" t="s">
        <v>120</v>
      </c>
      <c r="BN124" s="75" t="s">
        <v>120</v>
      </c>
    </row>
    <row r="125" spans="1:66" x14ac:dyDescent="0.2">
      <c r="A125" s="64">
        <v>125</v>
      </c>
      <c r="B125" s="64" t="s">
        <v>628</v>
      </c>
      <c r="C125" s="64">
        <v>1000162397</v>
      </c>
      <c r="D125" s="66" t="s">
        <v>630</v>
      </c>
      <c r="E125" s="64" t="s">
        <v>631</v>
      </c>
      <c r="F125" s="64"/>
      <c r="G125" s="111"/>
      <c r="H125" s="108"/>
      <c r="I125" s="111"/>
      <c r="J125" s="111"/>
      <c r="K125" s="64"/>
      <c r="L125" s="64"/>
      <c r="M125" s="64"/>
      <c r="N125" s="64"/>
      <c r="O125" s="64"/>
      <c r="P125" s="64"/>
      <c r="Q125" s="64"/>
      <c r="R125" s="64"/>
      <c r="AO125" s="78"/>
      <c r="BB125" s="74" t="e">
        <f>#REF!+#REF!</f>
        <v>#REF!</v>
      </c>
      <c r="BM125" s="75" t="s">
        <v>120</v>
      </c>
      <c r="BN125" s="75" t="s">
        <v>120</v>
      </c>
    </row>
    <row r="126" spans="1:66" x14ac:dyDescent="0.2">
      <c r="A126" s="64">
        <v>126</v>
      </c>
      <c r="B126" s="64" t="s">
        <v>632</v>
      </c>
      <c r="C126" s="64">
        <v>994578148</v>
      </c>
      <c r="D126" s="66" t="s">
        <v>634</v>
      </c>
      <c r="E126" s="64" t="s">
        <v>635</v>
      </c>
      <c r="F126" s="64"/>
      <c r="G126" s="111"/>
      <c r="H126" s="108"/>
      <c r="I126" s="111"/>
      <c r="J126" s="111"/>
      <c r="K126" s="64"/>
      <c r="L126" s="64"/>
      <c r="M126" s="64"/>
      <c r="N126" s="64"/>
      <c r="O126" s="64"/>
      <c r="P126" s="64"/>
      <c r="Q126" s="64"/>
      <c r="R126" s="64"/>
      <c r="AO126" s="78"/>
      <c r="BB126" s="74" t="e">
        <f>#REF!+#REF!</f>
        <v>#REF!</v>
      </c>
      <c r="BM126" s="75" t="s">
        <v>120</v>
      </c>
      <c r="BN126" s="75" t="s">
        <v>120</v>
      </c>
    </row>
    <row r="127" spans="1:66" x14ac:dyDescent="0.2">
      <c r="A127" s="64">
        <v>127</v>
      </c>
      <c r="B127" s="64" t="s">
        <v>636</v>
      </c>
      <c r="C127" s="64">
        <v>994578180</v>
      </c>
      <c r="D127" s="66" t="s">
        <v>638</v>
      </c>
      <c r="E127" s="64" t="s">
        <v>635</v>
      </c>
      <c r="F127" s="64"/>
      <c r="G127" s="111"/>
      <c r="H127" s="108"/>
      <c r="I127" s="111"/>
      <c r="J127" s="111"/>
      <c r="K127" s="64"/>
      <c r="L127" s="64"/>
      <c r="M127" s="64"/>
      <c r="N127" s="64"/>
      <c r="O127" s="64"/>
      <c r="P127" s="64"/>
      <c r="Q127" s="64"/>
      <c r="R127" s="64"/>
      <c r="AO127" s="78"/>
      <c r="BB127" s="74" t="e">
        <f>#REF!+#REF!</f>
        <v>#REF!</v>
      </c>
      <c r="BM127" s="75" t="s">
        <v>120</v>
      </c>
      <c r="BN127" s="75" t="s">
        <v>120</v>
      </c>
    </row>
    <row r="128" spans="1:66" x14ac:dyDescent="0.2">
      <c r="A128" s="64">
        <v>128</v>
      </c>
      <c r="B128" s="64" t="s">
        <v>641</v>
      </c>
      <c r="C128" s="64">
        <v>999953923</v>
      </c>
      <c r="D128" s="66" t="s">
        <v>643</v>
      </c>
      <c r="E128" s="64" t="s">
        <v>644</v>
      </c>
      <c r="F128" s="64"/>
      <c r="G128" s="111"/>
      <c r="H128" s="108"/>
      <c r="I128" s="111"/>
      <c r="J128" s="111"/>
      <c r="K128" s="64"/>
      <c r="L128" s="64"/>
      <c r="M128" s="64"/>
      <c r="N128" s="64"/>
      <c r="O128" s="64"/>
      <c r="P128" s="64"/>
      <c r="Q128" s="64"/>
      <c r="R128" s="64"/>
      <c r="AO128" s="78"/>
      <c r="BB128" s="74" t="e">
        <f>#REF!+#REF!</f>
        <v>#REF!</v>
      </c>
      <c r="BM128" s="75" t="s">
        <v>120</v>
      </c>
      <c r="BN128" s="75" t="s">
        <v>120</v>
      </c>
    </row>
    <row r="129" spans="1:66" x14ac:dyDescent="0.2">
      <c r="A129" s="64">
        <v>129</v>
      </c>
      <c r="B129" s="64" t="s">
        <v>645</v>
      </c>
      <c r="C129" s="64" t="s">
        <v>646</v>
      </c>
      <c r="D129" s="66" t="s">
        <v>647</v>
      </c>
      <c r="E129" s="64" t="s">
        <v>648</v>
      </c>
      <c r="F129" s="64"/>
      <c r="G129" s="111"/>
      <c r="H129" s="108"/>
      <c r="I129" s="111"/>
      <c r="J129" s="111"/>
      <c r="K129" s="64"/>
      <c r="L129" s="64"/>
      <c r="M129" s="64"/>
      <c r="N129" s="64"/>
      <c r="O129" s="64"/>
      <c r="P129" s="64"/>
      <c r="Q129" s="64"/>
      <c r="R129" s="64"/>
      <c r="AO129" s="78"/>
      <c r="BB129" s="74" t="e">
        <f>#REF!+#REF!</f>
        <v>#REF!</v>
      </c>
      <c r="BM129" s="75" t="s">
        <v>120</v>
      </c>
      <c r="BN129" s="75" t="s">
        <v>120</v>
      </c>
    </row>
    <row r="130" spans="1:66" x14ac:dyDescent="0.2">
      <c r="A130" s="64">
        <v>130</v>
      </c>
      <c r="B130" s="64" t="s">
        <v>652</v>
      </c>
      <c r="C130" s="64">
        <v>1001872924</v>
      </c>
      <c r="D130" s="66" t="s">
        <v>654</v>
      </c>
      <c r="E130" s="64" t="s">
        <v>655</v>
      </c>
      <c r="F130" s="64"/>
      <c r="G130" s="111"/>
      <c r="H130" s="108"/>
      <c r="I130" s="111"/>
      <c r="J130" s="111"/>
      <c r="K130" s="64"/>
      <c r="L130" s="64"/>
      <c r="M130" s="64"/>
      <c r="N130" s="64"/>
      <c r="O130" s="64"/>
      <c r="P130" s="64"/>
      <c r="Q130" s="64"/>
      <c r="R130" s="64"/>
      <c r="AO130" s="78"/>
      <c r="BB130" s="74" t="e">
        <f>#REF!+#REF!</f>
        <v>#REF!</v>
      </c>
      <c r="BM130" s="75" t="s">
        <v>120</v>
      </c>
      <c r="BN130" s="75" t="s">
        <v>120</v>
      </c>
    </row>
    <row r="131" spans="1:66" x14ac:dyDescent="0.2">
      <c r="A131" s="64">
        <v>131</v>
      </c>
      <c r="B131" s="64" t="s">
        <v>658</v>
      </c>
      <c r="C131" s="64">
        <v>993908063</v>
      </c>
      <c r="D131" s="66" t="s">
        <v>484</v>
      </c>
      <c r="E131" s="64" t="s">
        <v>659</v>
      </c>
      <c r="F131" s="64"/>
      <c r="G131" s="111"/>
      <c r="H131" s="108"/>
      <c r="I131" s="111"/>
      <c r="J131" s="111"/>
      <c r="K131" s="64"/>
      <c r="L131" s="64"/>
      <c r="M131" s="64"/>
      <c r="N131" s="64"/>
      <c r="O131" s="64"/>
      <c r="P131" s="64"/>
      <c r="Q131" s="64"/>
      <c r="R131" s="64"/>
      <c r="AO131" s="78"/>
      <c r="BB131" s="74" t="e">
        <f>#REF!+#REF!</f>
        <v>#REF!</v>
      </c>
      <c r="BM131" s="75" t="s">
        <v>120</v>
      </c>
      <c r="BN131" s="75" t="s">
        <v>120</v>
      </c>
    </row>
    <row r="132" spans="1:66" x14ac:dyDescent="0.2">
      <c r="A132" s="64">
        <v>132</v>
      </c>
      <c r="B132" s="64" t="s">
        <v>663</v>
      </c>
      <c r="C132" s="64">
        <v>1066937931</v>
      </c>
      <c r="D132" s="66" t="s">
        <v>665</v>
      </c>
      <c r="E132" s="64" t="s">
        <v>666</v>
      </c>
      <c r="F132" s="64"/>
      <c r="G132" s="111"/>
      <c r="H132" s="108"/>
      <c r="I132" s="111"/>
      <c r="J132" s="111"/>
      <c r="K132" s="64"/>
      <c r="L132" s="64"/>
      <c r="M132" s="64"/>
      <c r="N132" s="64"/>
      <c r="O132" s="64"/>
      <c r="P132" s="64"/>
      <c r="Q132" s="64"/>
      <c r="R132" s="64"/>
      <c r="AO132" s="78"/>
      <c r="BB132" s="74" t="e">
        <f>#REF!+#REF!</f>
        <v>#REF!</v>
      </c>
      <c r="BM132" s="75" t="s">
        <v>120</v>
      </c>
      <c r="BN132" s="75" t="s">
        <v>120</v>
      </c>
    </row>
    <row r="133" spans="1:66" x14ac:dyDescent="0.2">
      <c r="A133" s="64">
        <v>133</v>
      </c>
      <c r="B133" s="64" t="s">
        <v>668</v>
      </c>
      <c r="C133" s="64">
        <v>999459473</v>
      </c>
      <c r="D133" s="66" t="s">
        <v>1060</v>
      </c>
      <c r="E133" s="64" t="s">
        <v>670</v>
      </c>
      <c r="F133" s="64"/>
      <c r="G133" s="111"/>
      <c r="H133" s="108"/>
      <c r="I133" s="111"/>
      <c r="J133" s="111"/>
      <c r="K133" s="64"/>
      <c r="L133" s="64"/>
      <c r="M133" s="64"/>
      <c r="N133" s="64"/>
      <c r="O133" s="64"/>
      <c r="P133" s="64"/>
      <c r="Q133" s="64"/>
      <c r="R133" s="64"/>
      <c r="AO133" s="78"/>
      <c r="BB133" s="74" t="e">
        <f>#REF!+#REF!</f>
        <v>#REF!</v>
      </c>
      <c r="BN133" s="75" t="s">
        <v>120</v>
      </c>
    </row>
    <row r="134" spans="1:66" x14ac:dyDescent="0.2">
      <c r="A134" s="64">
        <v>134</v>
      </c>
      <c r="B134" s="64" t="s">
        <v>671</v>
      </c>
      <c r="C134" s="64">
        <v>993908454</v>
      </c>
      <c r="D134" s="66" t="s">
        <v>673</v>
      </c>
      <c r="E134" s="64" t="s">
        <v>674</v>
      </c>
      <c r="F134" s="64"/>
      <c r="G134" s="111"/>
      <c r="H134" s="108"/>
      <c r="I134" s="111"/>
      <c r="J134" s="111"/>
      <c r="K134" s="64"/>
      <c r="L134" s="64"/>
      <c r="M134" s="64"/>
      <c r="N134" s="64"/>
      <c r="O134" s="64"/>
      <c r="P134" s="64"/>
      <c r="Q134" s="64"/>
      <c r="R134" s="64"/>
      <c r="AO134" s="78"/>
      <c r="BB134" s="74" t="e">
        <f>#REF!+#REF!</f>
        <v>#REF!</v>
      </c>
      <c r="BM134" s="75" t="s">
        <v>120</v>
      </c>
      <c r="BN134" s="75" t="s">
        <v>120</v>
      </c>
    </row>
    <row r="135" spans="1:66" x14ac:dyDescent="0.2">
      <c r="A135" s="64">
        <v>135</v>
      </c>
      <c r="B135" s="64" t="s">
        <v>678</v>
      </c>
      <c r="C135" s="64">
        <v>1003171567</v>
      </c>
      <c r="D135" s="66" t="s">
        <v>514</v>
      </c>
      <c r="E135" s="64" t="s">
        <v>679</v>
      </c>
      <c r="F135" s="64"/>
      <c r="G135" s="111"/>
      <c r="H135" s="108"/>
      <c r="I135" s="111"/>
      <c r="J135" s="111"/>
      <c r="K135" s="64"/>
      <c r="L135" s="64"/>
      <c r="M135" s="64"/>
      <c r="N135" s="64"/>
      <c r="O135" s="64"/>
      <c r="P135" s="64"/>
      <c r="Q135" s="64"/>
      <c r="R135" s="64"/>
      <c r="AO135" s="78"/>
      <c r="BB135" s="74" t="e">
        <f>#REF!+#REF!</f>
        <v>#REF!</v>
      </c>
      <c r="BM135" s="75" t="s">
        <v>120</v>
      </c>
      <c r="BN135" s="75" t="s">
        <v>120</v>
      </c>
    </row>
    <row r="136" spans="1:66" x14ac:dyDescent="0.2">
      <c r="A136" s="64">
        <v>136</v>
      </c>
      <c r="B136" s="64" t="s">
        <v>680</v>
      </c>
      <c r="C136" s="64">
        <v>1003171788</v>
      </c>
      <c r="D136" s="66" t="s">
        <v>510</v>
      </c>
      <c r="E136" s="64" t="s">
        <v>679</v>
      </c>
      <c r="F136" s="64"/>
      <c r="G136" s="111"/>
      <c r="H136" s="108"/>
      <c r="I136" s="111"/>
      <c r="J136" s="111"/>
      <c r="K136" s="64"/>
      <c r="L136" s="64"/>
      <c r="M136" s="64"/>
      <c r="N136" s="64"/>
      <c r="O136" s="64"/>
      <c r="P136" s="64"/>
      <c r="Q136" s="64"/>
      <c r="R136" s="64"/>
      <c r="AO136" s="78"/>
      <c r="BB136" s="74" t="e">
        <f>#REF!+#REF!</f>
        <v>#REF!</v>
      </c>
      <c r="BM136" s="75" t="s">
        <v>120</v>
      </c>
      <c r="BN136" s="75" t="s">
        <v>120</v>
      </c>
    </row>
    <row r="137" spans="1:66" x14ac:dyDescent="0.2">
      <c r="A137" s="64">
        <v>137</v>
      </c>
      <c r="B137" s="64" t="s">
        <v>681</v>
      </c>
      <c r="C137" s="64">
        <v>994377584</v>
      </c>
      <c r="D137" s="66" t="s">
        <v>683</v>
      </c>
      <c r="E137" s="64" t="s">
        <v>684</v>
      </c>
      <c r="F137" s="64"/>
      <c r="G137" s="111"/>
      <c r="H137" s="108"/>
      <c r="I137" s="111"/>
      <c r="J137" s="111"/>
      <c r="K137" s="64"/>
      <c r="L137" s="64"/>
      <c r="M137" s="64"/>
      <c r="N137" s="64"/>
      <c r="O137" s="64"/>
      <c r="P137" s="64"/>
      <c r="Q137" s="64"/>
      <c r="R137" s="64"/>
      <c r="AO137" s="78"/>
      <c r="BB137" s="74" t="e">
        <f>#REF!+#REF!</f>
        <v>#REF!</v>
      </c>
      <c r="BM137" s="75" t="s">
        <v>120</v>
      </c>
      <c r="BN137" s="75" t="s">
        <v>120</v>
      </c>
    </row>
    <row r="138" spans="1:66" x14ac:dyDescent="0.2">
      <c r="A138" s="64">
        <v>138</v>
      </c>
      <c r="B138" s="64" t="s">
        <v>685</v>
      </c>
      <c r="C138" s="64">
        <v>994118473</v>
      </c>
      <c r="D138" s="66" t="s">
        <v>687</v>
      </c>
      <c r="E138" s="64" t="s">
        <v>688</v>
      </c>
      <c r="F138" s="64"/>
      <c r="G138" s="111"/>
      <c r="H138" s="108"/>
      <c r="I138" s="111"/>
      <c r="J138" s="111"/>
      <c r="K138" s="64"/>
      <c r="L138" s="64"/>
      <c r="M138" s="64"/>
      <c r="N138" s="64"/>
      <c r="O138" s="64"/>
      <c r="P138" s="64"/>
      <c r="Q138" s="64"/>
      <c r="R138" s="64"/>
      <c r="AO138" s="78"/>
      <c r="BB138" s="74" t="e">
        <f>#REF!+#REF!</f>
        <v>#REF!</v>
      </c>
      <c r="BM138" s="75" t="s">
        <v>120</v>
      </c>
      <c r="BN138" s="75" t="s">
        <v>120</v>
      </c>
    </row>
    <row r="139" spans="1:66" x14ac:dyDescent="0.2">
      <c r="A139" s="64">
        <v>139</v>
      </c>
      <c r="B139" s="64" t="s">
        <v>689</v>
      </c>
      <c r="C139" s="64">
        <v>993914918</v>
      </c>
      <c r="D139" s="66" t="s">
        <v>691</v>
      </c>
      <c r="E139" s="64" t="s">
        <v>692</v>
      </c>
      <c r="F139" s="64"/>
      <c r="G139" s="111"/>
      <c r="H139" s="108"/>
      <c r="I139" s="111"/>
      <c r="J139" s="111"/>
      <c r="K139" s="64"/>
      <c r="L139" s="64"/>
      <c r="M139" s="64"/>
      <c r="N139" s="64"/>
      <c r="O139" s="64"/>
      <c r="P139" s="64"/>
      <c r="Q139" s="64"/>
      <c r="R139" s="64"/>
      <c r="AO139" s="78"/>
      <c r="BB139" s="74" t="e">
        <f>#REF!+#REF!</f>
        <v>#REF!</v>
      </c>
      <c r="BM139" s="75" t="s">
        <v>120</v>
      </c>
      <c r="BN139" s="75" t="s">
        <v>120</v>
      </c>
    </row>
    <row r="140" spans="1:66" x14ac:dyDescent="0.2">
      <c r="A140" s="64">
        <v>140</v>
      </c>
      <c r="B140" s="64" t="s">
        <v>693</v>
      </c>
      <c r="C140" s="64">
        <v>1002571642</v>
      </c>
      <c r="D140" s="66" t="s">
        <v>565</v>
      </c>
      <c r="E140" s="64" t="s">
        <v>694</v>
      </c>
      <c r="F140" s="64"/>
      <c r="G140" s="111"/>
      <c r="H140" s="108"/>
      <c r="I140" s="111"/>
      <c r="J140" s="111"/>
      <c r="K140" s="64"/>
      <c r="L140" s="64"/>
      <c r="M140" s="64"/>
      <c r="N140" s="64"/>
      <c r="O140" s="64"/>
      <c r="P140" s="64"/>
      <c r="Q140" s="64"/>
      <c r="R140" s="64"/>
      <c r="AO140" s="78"/>
      <c r="BB140" s="74" t="e">
        <f>#REF!+#REF!</f>
        <v>#REF!</v>
      </c>
      <c r="BM140" s="75" t="s">
        <v>120</v>
      </c>
      <c r="BN140" s="75" t="s">
        <v>120</v>
      </c>
    </row>
    <row r="141" spans="1:66" x14ac:dyDescent="0.2">
      <c r="A141" s="64">
        <v>141</v>
      </c>
      <c r="B141" s="64" t="s">
        <v>695</v>
      </c>
      <c r="C141" s="64">
        <v>1002761042</v>
      </c>
      <c r="D141" s="66" t="s">
        <v>697</v>
      </c>
      <c r="E141" s="64" t="s">
        <v>698</v>
      </c>
      <c r="F141" s="64"/>
      <c r="G141" s="111"/>
      <c r="H141" s="108"/>
      <c r="I141" s="111"/>
      <c r="J141" s="111"/>
      <c r="K141" s="64"/>
      <c r="L141" s="64"/>
      <c r="M141" s="64"/>
      <c r="N141" s="64"/>
      <c r="O141" s="64"/>
      <c r="P141" s="64"/>
      <c r="Q141" s="64"/>
      <c r="R141" s="64"/>
      <c r="AO141" s="78"/>
      <c r="BB141" s="74" t="e">
        <f>#REF!+#REF!</f>
        <v>#REF!</v>
      </c>
      <c r="BM141" s="75" t="s">
        <v>120</v>
      </c>
      <c r="BN141" s="75" t="s">
        <v>120</v>
      </c>
    </row>
    <row r="142" spans="1:66" x14ac:dyDescent="0.2">
      <c r="A142" s="64">
        <v>142</v>
      </c>
      <c r="B142" s="64" t="s">
        <v>699</v>
      </c>
      <c r="C142" s="64">
        <v>1002761123</v>
      </c>
      <c r="D142" s="66" t="s">
        <v>701</v>
      </c>
      <c r="E142" s="64" t="s">
        <v>698</v>
      </c>
      <c r="F142" s="64"/>
      <c r="G142" s="111"/>
      <c r="H142" s="108"/>
      <c r="I142" s="111"/>
      <c r="J142" s="111"/>
      <c r="K142" s="64"/>
      <c r="L142" s="64"/>
      <c r="M142" s="64"/>
      <c r="N142" s="64"/>
      <c r="O142" s="64"/>
      <c r="P142" s="64"/>
      <c r="Q142" s="64"/>
      <c r="R142" s="64"/>
      <c r="AO142" s="78"/>
      <c r="BB142" s="74" t="e">
        <f>#REF!+#REF!</f>
        <v>#REF!</v>
      </c>
      <c r="BM142" s="75" t="s">
        <v>120</v>
      </c>
      <c r="BN142" s="75" t="s">
        <v>120</v>
      </c>
    </row>
    <row r="143" spans="1:66" x14ac:dyDescent="0.2">
      <c r="A143" s="64">
        <v>143</v>
      </c>
      <c r="B143" s="64" t="s">
        <v>702</v>
      </c>
      <c r="C143" s="64">
        <v>1002761166</v>
      </c>
      <c r="D143" s="66" t="s">
        <v>704</v>
      </c>
      <c r="E143" s="64" t="s">
        <v>698</v>
      </c>
      <c r="F143" s="64"/>
      <c r="G143" s="111"/>
      <c r="H143" s="108"/>
      <c r="I143" s="111"/>
      <c r="J143" s="111"/>
      <c r="K143" s="64"/>
      <c r="L143" s="64"/>
      <c r="M143" s="64"/>
      <c r="N143" s="64"/>
      <c r="O143" s="64"/>
      <c r="P143" s="64"/>
      <c r="Q143" s="64"/>
      <c r="R143" s="64"/>
      <c r="AO143" s="78"/>
      <c r="BB143" s="74" t="e">
        <f>#REF!+#REF!</f>
        <v>#REF!</v>
      </c>
      <c r="BM143" s="75" t="s">
        <v>120</v>
      </c>
      <c r="BN143" s="75" t="s">
        <v>120</v>
      </c>
    </row>
    <row r="144" spans="1:66" x14ac:dyDescent="0.2">
      <c r="A144" s="64">
        <v>144</v>
      </c>
      <c r="B144" s="64" t="s">
        <v>705</v>
      </c>
      <c r="C144" s="64">
        <v>1002761182</v>
      </c>
      <c r="D144" s="66" t="s">
        <v>707</v>
      </c>
      <c r="E144" s="64" t="s">
        <v>698</v>
      </c>
      <c r="F144" s="64"/>
      <c r="G144" s="111"/>
      <c r="H144" s="108"/>
      <c r="I144" s="111"/>
      <c r="J144" s="111"/>
      <c r="K144" s="64"/>
      <c r="L144" s="64"/>
      <c r="M144" s="64"/>
      <c r="N144" s="64"/>
      <c r="O144" s="64"/>
      <c r="P144" s="64"/>
      <c r="Q144" s="64"/>
      <c r="R144" s="64"/>
      <c r="AO144" s="78"/>
      <c r="BB144" s="74" t="e">
        <f>#REF!+#REF!</f>
        <v>#REF!</v>
      </c>
      <c r="BM144" s="75" t="s">
        <v>120</v>
      </c>
      <c r="BN144" s="75" t="s">
        <v>120</v>
      </c>
    </row>
    <row r="145" spans="1:66" x14ac:dyDescent="0.2">
      <c r="A145" s="64">
        <v>145</v>
      </c>
      <c r="B145" s="64" t="s">
        <v>708</v>
      </c>
      <c r="C145" s="64" t="s">
        <v>709</v>
      </c>
      <c r="D145" s="66" t="s">
        <v>710</v>
      </c>
      <c r="E145" s="64" t="s">
        <v>711</v>
      </c>
      <c r="F145" s="64"/>
      <c r="G145" s="111"/>
      <c r="H145" s="108"/>
      <c r="I145" s="111"/>
      <c r="J145" s="111"/>
      <c r="K145" s="64"/>
      <c r="L145" s="64"/>
      <c r="M145" s="64"/>
      <c r="N145" s="64"/>
      <c r="O145" s="64"/>
      <c r="P145" s="64"/>
      <c r="Q145" s="64"/>
      <c r="R145" s="64"/>
      <c r="AO145" s="78"/>
      <c r="BB145" s="74" t="e">
        <f>#REF!+#REF!</f>
        <v>#REF!</v>
      </c>
      <c r="BM145" s="75" t="s">
        <v>120</v>
      </c>
      <c r="BN145" s="75" t="s">
        <v>120</v>
      </c>
    </row>
    <row r="146" spans="1:66" x14ac:dyDescent="0.2">
      <c r="A146" s="64">
        <v>146</v>
      </c>
      <c r="B146" s="64" t="s">
        <v>715</v>
      </c>
      <c r="C146" s="64">
        <v>1003598099</v>
      </c>
      <c r="D146" s="66" t="s">
        <v>359</v>
      </c>
      <c r="E146" s="64" t="s">
        <v>717</v>
      </c>
      <c r="F146" s="64"/>
      <c r="G146" s="111"/>
      <c r="H146" s="108" t="s">
        <v>149</v>
      </c>
      <c r="I146" s="111"/>
      <c r="J146" s="111"/>
      <c r="K146" s="64"/>
      <c r="L146" s="64"/>
      <c r="M146" s="64"/>
      <c r="N146" s="64"/>
      <c r="O146" s="64"/>
      <c r="P146" s="64"/>
      <c r="Q146" s="64"/>
      <c r="R146" s="64"/>
      <c r="U146" s="78" t="s">
        <v>719</v>
      </c>
      <c r="X146" s="78" t="s">
        <v>128</v>
      </c>
      <c r="Z146" s="78" t="s">
        <v>120</v>
      </c>
      <c r="AA146" s="78" t="s">
        <v>118</v>
      </c>
      <c r="AG146" s="78" t="s">
        <v>119</v>
      </c>
      <c r="AO146" s="78"/>
      <c r="AP146" s="78" t="s">
        <v>120</v>
      </c>
      <c r="AU146" s="78">
        <v>110</v>
      </c>
      <c r="BA146" s="80" t="s">
        <v>122</v>
      </c>
      <c r="BB146" s="74" t="e">
        <f>#REF!+#REF!</f>
        <v>#REF!</v>
      </c>
      <c r="BD146" s="78" t="s">
        <v>176</v>
      </c>
      <c r="BJ146" s="110" t="s">
        <v>721</v>
      </c>
      <c r="BM146" s="75" t="s">
        <v>120</v>
      </c>
      <c r="BN146" s="75" t="s">
        <v>120</v>
      </c>
    </row>
    <row r="147" spans="1:66" x14ac:dyDescent="0.2">
      <c r="A147" s="64"/>
      <c r="B147" s="64" t="s">
        <v>722</v>
      </c>
      <c r="C147" s="64" t="s">
        <v>723</v>
      </c>
      <c r="D147" s="66"/>
      <c r="E147" s="64" t="s">
        <v>724</v>
      </c>
      <c r="F147" s="64"/>
      <c r="G147" s="111"/>
      <c r="H147" s="108"/>
      <c r="I147" s="111"/>
      <c r="J147" s="111"/>
      <c r="K147" s="64"/>
      <c r="L147" s="64"/>
      <c r="M147" s="64"/>
      <c r="N147" s="64"/>
      <c r="O147" s="64"/>
      <c r="P147" s="64"/>
      <c r="Q147" s="64"/>
      <c r="R147" s="64"/>
      <c r="AO147" s="78"/>
      <c r="BB147" s="74" t="e">
        <f>#REF!+#REF!</f>
        <v>#REF!</v>
      </c>
      <c r="BM147" s="75" t="s">
        <v>120</v>
      </c>
      <c r="BN147" s="75" t="s">
        <v>120</v>
      </c>
    </row>
    <row r="148" spans="1:66" x14ac:dyDescent="0.2">
      <c r="A148" s="64">
        <v>147</v>
      </c>
      <c r="B148" s="64" t="s">
        <v>726</v>
      </c>
      <c r="C148" s="64">
        <v>1000711315</v>
      </c>
      <c r="D148" s="66" t="s">
        <v>1061</v>
      </c>
      <c r="E148" s="64" t="s">
        <v>1062</v>
      </c>
      <c r="F148" s="64"/>
      <c r="G148" s="111"/>
      <c r="H148" s="108"/>
      <c r="I148" s="111"/>
      <c r="J148" s="111"/>
      <c r="K148" s="64"/>
      <c r="L148" s="64"/>
      <c r="M148" s="64"/>
      <c r="N148" s="64"/>
      <c r="O148" s="64"/>
      <c r="P148" s="64"/>
      <c r="Q148" s="64"/>
      <c r="R148" s="64"/>
      <c r="AO148" s="78"/>
      <c r="BB148" s="74" t="e">
        <f>#REF!+#REF!</f>
        <v>#REF!</v>
      </c>
      <c r="BN148" s="75" t="s">
        <v>120</v>
      </c>
    </row>
    <row r="149" spans="1:66" x14ac:dyDescent="0.2">
      <c r="A149" s="64">
        <v>148</v>
      </c>
      <c r="B149" s="64" t="s">
        <v>728</v>
      </c>
      <c r="C149" s="64">
        <v>1000711331</v>
      </c>
      <c r="D149" s="66" t="s">
        <v>1063</v>
      </c>
      <c r="E149" s="64" t="s">
        <v>730</v>
      </c>
      <c r="F149" s="64"/>
      <c r="G149" s="111"/>
      <c r="H149" s="108"/>
      <c r="I149" s="111"/>
      <c r="J149" s="111"/>
      <c r="K149" s="64"/>
      <c r="L149" s="64"/>
      <c r="M149" s="64"/>
      <c r="N149" s="64"/>
      <c r="O149" s="64"/>
      <c r="P149" s="64"/>
      <c r="Q149" s="64"/>
      <c r="R149" s="64"/>
      <c r="AO149" s="78"/>
      <c r="BB149" s="74" t="e">
        <f>#REF!+#REF!</f>
        <v>#REF!</v>
      </c>
      <c r="BN149" s="75" t="s">
        <v>120</v>
      </c>
    </row>
    <row r="150" spans="1:66" x14ac:dyDescent="0.2">
      <c r="A150" s="64">
        <v>149</v>
      </c>
      <c r="B150" s="64" t="s">
        <v>731</v>
      </c>
      <c r="C150" s="64">
        <v>1003598323</v>
      </c>
      <c r="D150" s="66" t="s">
        <v>1064</v>
      </c>
      <c r="E150" s="64" t="s">
        <v>733</v>
      </c>
      <c r="F150" s="64"/>
      <c r="G150" s="111"/>
      <c r="H150" s="108"/>
      <c r="I150" s="111"/>
      <c r="J150" s="111"/>
      <c r="K150" s="64"/>
      <c r="L150" s="64"/>
      <c r="M150" s="64"/>
      <c r="N150" s="64"/>
      <c r="O150" s="64"/>
      <c r="P150" s="64"/>
      <c r="Q150" s="64"/>
      <c r="R150" s="64"/>
      <c r="AO150" s="78"/>
      <c r="BB150" s="74" t="e">
        <f>#REF!+#REF!</f>
        <v>#REF!</v>
      </c>
      <c r="BN150" s="75" t="s">
        <v>120</v>
      </c>
    </row>
    <row r="151" spans="1:66" x14ac:dyDescent="0.2">
      <c r="A151" s="64">
        <v>150</v>
      </c>
      <c r="B151" s="64" t="s">
        <v>734</v>
      </c>
      <c r="C151" s="64">
        <v>999886924</v>
      </c>
      <c r="D151" s="66" t="s">
        <v>736</v>
      </c>
      <c r="E151" s="64" t="s">
        <v>737</v>
      </c>
      <c r="F151" s="64"/>
      <c r="G151" s="111"/>
      <c r="H151" s="108"/>
      <c r="I151" s="111"/>
      <c r="J151" s="111"/>
      <c r="K151" s="64"/>
      <c r="L151" s="64"/>
      <c r="M151" s="64"/>
      <c r="N151" s="64"/>
      <c r="O151" s="64"/>
      <c r="P151" s="64"/>
      <c r="Q151" s="64"/>
      <c r="R151" s="64"/>
      <c r="AO151" s="78"/>
      <c r="BB151" s="74" t="e">
        <f>#REF!+#REF!</f>
        <v>#REF!</v>
      </c>
      <c r="BM151" s="75" t="s">
        <v>120</v>
      </c>
      <c r="BN151" s="75" t="s">
        <v>120</v>
      </c>
    </row>
    <row r="152" spans="1:66" x14ac:dyDescent="0.2">
      <c r="A152" s="64">
        <v>151</v>
      </c>
      <c r="B152" s="64" t="s">
        <v>738</v>
      </c>
      <c r="C152" s="64">
        <v>994457391</v>
      </c>
      <c r="D152" s="66" t="s">
        <v>740</v>
      </c>
      <c r="E152" s="64" t="s">
        <v>741</v>
      </c>
      <c r="F152" s="64"/>
      <c r="G152" s="111"/>
      <c r="H152" s="108"/>
      <c r="I152" s="111"/>
      <c r="J152" s="111"/>
      <c r="K152" s="64"/>
      <c r="L152" s="64"/>
      <c r="M152" s="64"/>
      <c r="N152" s="64"/>
      <c r="O152" s="64"/>
      <c r="P152" s="64"/>
      <c r="Q152" s="64"/>
      <c r="R152" s="64"/>
      <c r="AO152" s="78"/>
      <c r="BB152" s="74" t="e">
        <f>#REF!+#REF!</f>
        <v>#REF!</v>
      </c>
      <c r="BM152" s="75" t="s">
        <v>120</v>
      </c>
      <c r="BN152" s="75" t="s">
        <v>120</v>
      </c>
    </row>
    <row r="153" spans="1:66" x14ac:dyDescent="0.2">
      <c r="A153" s="64">
        <v>152</v>
      </c>
      <c r="B153" s="64" t="s">
        <v>743</v>
      </c>
      <c r="C153" s="64">
        <v>997496797</v>
      </c>
      <c r="D153" s="66" t="s">
        <v>1065</v>
      </c>
      <c r="E153" s="64" t="s">
        <v>745</v>
      </c>
      <c r="F153" s="64"/>
      <c r="G153" s="111"/>
      <c r="H153" s="108"/>
      <c r="I153" s="111"/>
      <c r="J153" s="111"/>
      <c r="K153" s="64"/>
      <c r="L153" s="64"/>
      <c r="M153" s="64"/>
      <c r="N153" s="64"/>
      <c r="O153" s="64"/>
      <c r="P153" s="64"/>
      <c r="Q153" s="64"/>
      <c r="R153" s="64"/>
      <c r="AO153" s="78"/>
      <c r="BB153" s="74" t="e">
        <f>#REF!+#REF!</f>
        <v>#REF!</v>
      </c>
      <c r="BN153" s="75" t="s">
        <v>120</v>
      </c>
    </row>
    <row r="154" spans="1:66" x14ac:dyDescent="0.2">
      <c r="A154" s="64">
        <v>153</v>
      </c>
      <c r="B154" s="64" t="s">
        <v>746</v>
      </c>
      <c r="C154" s="64">
        <v>997496827</v>
      </c>
      <c r="D154" s="66" t="s">
        <v>1066</v>
      </c>
      <c r="E154" s="64" t="s">
        <v>745</v>
      </c>
      <c r="F154" s="64"/>
      <c r="G154" s="111"/>
      <c r="H154" s="108"/>
      <c r="I154" s="111"/>
      <c r="J154" s="111"/>
      <c r="K154" s="64"/>
      <c r="L154" s="64"/>
      <c r="M154" s="64"/>
      <c r="N154" s="64"/>
      <c r="O154" s="64"/>
      <c r="P154" s="64"/>
      <c r="Q154" s="64"/>
      <c r="R154" s="64"/>
      <c r="AO154" s="78"/>
      <c r="BB154" s="74" t="e">
        <f>#REF!+#REF!</f>
        <v>#REF!</v>
      </c>
      <c r="BN154" s="75" t="s">
        <v>120</v>
      </c>
    </row>
    <row r="155" spans="1:66" x14ac:dyDescent="0.2">
      <c r="A155" s="64">
        <v>154</v>
      </c>
      <c r="B155" s="64" t="s">
        <v>748</v>
      </c>
      <c r="C155" s="64">
        <v>997213175</v>
      </c>
      <c r="D155" s="66" t="s">
        <v>750</v>
      </c>
      <c r="E155" s="64" t="s">
        <v>751</v>
      </c>
      <c r="F155" s="64"/>
      <c r="G155" s="111"/>
      <c r="H155" s="108"/>
      <c r="I155" s="111"/>
      <c r="J155" s="111"/>
      <c r="K155" s="64"/>
      <c r="L155" s="64"/>
      <c r="M155" s="64"/>
      <c r="N155" s="64"/>
      <c r="O155" s="64"/>
      <c r="P155" s="64"/>
      <c r="Q155" s="64"/>
      <c r="R155" s="64"/>
      <c r="AO155" s="78"/>
      <c r="BB155" s="74" t="e">
        <f>#REF!+#REF!</f>
        <v>#REF!</v>
      </c>
      <c r="BM155" s="75" t="s">
        <v>120</v>
      </c>
      <c r="BN155" s="75" t="s">
        <v>120</v>
      </c>
    </row>
    <row r="156" spans="1:66" x14ac:dyDescent="0.2">
      <c r="A156" s="64">
        <v>155</v>
      </c>
      <c r="B156" s="64" t="s">
        <v>752</v>
      </c>
      <c r="C156" s="64">
        <v>1000363562</v>
      </c>
      <c r="D156" s="66" t="s">
        <v>754</v>
      </c>
      <c r="E156" s="64" t="s">
        <v>755</v>
      </c>
      <c r="F156" s="64"/>
      <c r="G156" s="111"/>
      <c r="H156" s="108"/>
      <c r="I156" s="111"/>
      <c r="J156" s="111"/>
      <c r="K156" s="64"/>
      <c r="L156" s="64"/>
      <c r="M156" s="64"/>
      <c r="N156" s="64"/>
      <c r="O156" s="64"/>
      <c r="P156" s="64"/>
      <c r="Q156" s="64"/>
      <c r="R156" s="64"/>
      <c r="AO156" s="78"/>
      <c r="BB156" s="74" t="e">
        <f>#REF!+#REF!</f>
        <v>#REF!</v>
      </c>
      <c r="BM156" s="75" t="s">
        <v>120</v>
      </c>
      <c r="BN156" s="75" t="s">
        <v>120</v>
      </c>
    </row>
    <row r="157" spans="1:66" x14ac:dyDescent="0.2">
      <c r="A157" s="64">
        <v>156</v>
      </c>
      <c r="B157" s="64" t="s">
        <v>756</v>
      </c>
      <c r="C157" s="64">
        <v>997870451</v>
      </c>
      <c r="D157" s="66" t="s">
        <v>758</v>
      </c>
      <c r="E157" s="64" t="s">
        <v>759</v>
      </c>
      <c r="F157" s="64"/>
      <c r="G157" s="111"/>
      <c r="H157" s="108"/>
      <c r="I157" s="111"/>
      <c r="J157" s="111"/>
      <c r="K157" s="64"/>
      <c r="L157" s="64"/>
      <c r="M157" s="64"/>
      <c r="N157" s="64"/>
      <c r="O157" s="64"/>
      <c r="P157" s="64"/>
      <c r="Q157" s="64"/>
      <c r="R157" s="64"/>
      <c r="AO157" s="78"/>
      <c r="BB157" s="74" t="e">
        <f>#REF!+#REF!</f>
        <v>#REF!</v>
      </c>
      <c r="BM157" s="75" t="s">
        <v>120</v>
      </c>
      <c r="BN157" s="75" t="s">
        <v>120</v>
      </c>
    </row>
    <row r="158" spans="1:66" x14ac:dyDescent="0.2">
      <c r="A158" s="64">
        <v>157</v>
      </c>
      <c r="B158" s="64" t="s">
        <v>762</v>
      </c>
      <c r="C158" s="64">
        <v>994739397</v>
      </c>
      <c r="D158" s="66" t="s">
        <v>764</v>
      </c>
      <c r="E158" s="64" t="s">
        <v>765</v>
      </c>
      <c r="F158" s="64"/>
      <c r="G158" s="111"/>
      <c r="H158" s="108"/>
      <c r="I158" s="111"/>
      <c r="J158" s="111"/>
      <c r="K158" s="64"/>
      <c r="L158" s="64"/>
      <c r="M158" s="64"/>
      <c r="N158" s="64"/>
      <c r="O158" s="64"/>
      <c r="P158" s="64"/>
      <c r="Q158" s="64"/>
      <c r="R158" s="64"/>
      <c r="AO158" s="78"/>
      <c r="BB158" s="74" t="e">
        <f>#REF!+#REF!</f>
        <v>#REF!</v>
      </c>
      <c r="BM158" s="75" t="s">
        <v>120</v>
      </c>
      <c r="BN158" s="75" t="s">
        <v>120</v>
      </c>
    </row>
    <row r="159" spans="1:66" x14ac:dyDescent="0.2">
      <c r="A159" s="64">
        <v>158</v>
      </c>
      <c r="B159" s="64" t="s">
        <v>772</v>
      </c>
      <c r="C159" s="64">
        <v>1002008700</v>
      </c>
      <c r="D159" s="66" t="s">
        <v>774</v>
      </c>
      <c r="E159" s="64" t="s">
        <v>775</v>
      </c>
      <c r="F159" s="64"/>
      <c r="G159" s="111"/>
      <c r="H159" s="108"/>
      <c r="I159" s="111"/>
      <c r="J159" s="111"/>
      <c r="K159" s="64"/>
      <c r="L159" s="64"/>
      <c r="M159" s="64"/>
      <c r="N159" s="64"/>
      <c r="O159" s="64"/>
      <c r="P159" s="64"/>
      <c r="Q159" s="64"/>
      <c r="R159" s="64"/>
      <c r="AO159" s="78"/>
      <c r="BB159" s="74" t="e">
        <f>#REF!+#REF!</f>
        <v>#REF!</v>
      </c>
      <c r="BM159" s="75" t="s">
        <v>120</v>
      </c>
      <c r="BN159" s="75" t="s">
        <v>120</v>
      </c>
    </row>
    <row r="160" spans="1:66" x14ac:dyDescent="0.2">
      <c r="A160" s="64">
        <v>159</v>
      </c>
      <c r="B160" s="64" t="s">
        <v>784</v>
      </c>
      <c r="C160" s="64" t="s">
        <v>785</v>
      </c>
      <c r="D160" s="66" t="s">
        <v>786</v>
      </c>
      <c r="E160" s="64" t="s">
        <v>787</v>
      </c>
      <c r="F160" s="64"/>
      <c r="G160" s="111"/>
      <c r="H160" s="108"/>
      <c r="I160" s="111"/>
      <c r="J160" s="111"/>
      <c r="K160" s="64"/>
      <c r="L160" s="64"/>
      <c r="M160" s="64"/>
      <c r="N160" s="64"/>
      <c r="O160" s="64"/>
      <c r="P160" s="64"/>
      <c r="Q160" s="64"/>
      <c r="R160" s="64"/>
      <c r="AO160" s="78"/>
      <c r="BB160" s="74" t="e">
        <f>#REF!+#REF!</f>
        <v>#REF!</v>
      </c>
      <c r="BM160" s="75" t="s">
        <v>120</v>
      </c>
      <c r="BN160" s="75" t="s">
        <v>120</v>
      </c>
    </row>
    <row r="161" spans="1:66" x14ac:dyDescent="0.2">
      <c r="A161" s="64">
        <v>160</v>
      </c>
      <c r="B161" s="64" t="s">
        <v>794</v>
      </c>
      <c r="C161" s="64">
        <v>1003826709</v>
      </c>
      <c r="D161" s="66" t="s">
        <v>796</v>
      </c>
      <c r="E161" s="64" t="s">
        <v>797</v>
      </c>
      <c r="F161" s="64"/>
      <c r="G161" s="111"/>
      <c r="H161" s="108"/>
      <c r="I161" s="111"/>
      <c r="J161" s="111"/>
      <c r="K161" s="64"/>
      <c r="L161" s="64"/>
      <c r="M161" s="64"/>
      <c r="N161" s="64"/>
      <c r="O161" s="64"/>
      <c r="P161" s="64"/>
      <c r="Q161" s="64"/>
      <c r="R161" s="64"/>
      <c r="AO161" s="78"/>
      <c r="BB161" s="74" t="e">
        <f>#REF!+#REF!</f>
        <v>#REF!</v>
      </c>
      <c r="BM161" s="75" t="s">
        <v>120</v>
      </c>
      <c r="BN161" s="75" t="s">
        <v>120</v>
      </c>
    </row>
    <row r="162" spans="1:66" x14ac:dyDescent="0.2">
      <c r="A162" s="64">
        <v>161</v>
      </c>
      <c r="B162" s="64" t="s">
        <v>799</v>
      </c>
      <c r="C162" s="64">
        <v>1001873335</v>
      </c>
      <c r="D162" s="66" t="s">
        <v>801</v>
      </c>
      <c r="E162" s="64" t="s">
        <v>802</v>
      </c>
      <c r="F162" s="64"/>
      <c r="G162" s="111"/>
      <c r="H162" s="108"/>
      <c r="I162" s="111"/>
      <c r="J162" s="111"/>
      <c r="K162" s="64"/>
      <c r="L162" s="64"/>
      <c r="M162" s="64"/>
      <c r="N162" s="64"/>
      <c r="O162" s="64"/>
      <c r="P162" s="64"/>
      <c r="Q162" s="64"/>
      <c r="R162" s="64"/>
      <c r="AO162" s="78"/>
      <c r="BB162" s="74" t="e">
        <f>#REF!+#REF!</f>
        <v>#REF!</v>
      </c>
      <c r="BM162" s="75" t="s">
        <v>120</v>
      </c>
      <c r="BN162" s="75" t="s">
        <v>120</v>
      </c>
    </row>
    <row r="163" spans="1:66" x14ac:dyDescent="0.2">
      <c r="A163" s="64">
        <v>162</v>
      </c>
      <c r="B163" s="64" t="s">
        <v>803</v>
      </c>
      <c r="C163" s="64">
        <v>996390073</v>
      </c>
      <c r="D163" s="66" t="s">
        <v>805</v>
      </c>
      <c r="E163" s="64" t="s">
        <v>806</v>
      </c>
      <c r="F163" s="64"/>
      <c r="G163" s="111"/>
      <c r="H163" s="108"/>
      <c r="I163" s="111"/>
      <c r="J163" s="111"/>
      <c r="K163" s="64"/>
      <c r="L163" s="64"/>
      <c r="M163" s="64"/>
      <c r="N163" s="64"/>
      <c r="O163" s="64"/>
      <c r="P163" s="64"/>
      <c r="Q163" s="64"/>
      <c r="R163" s="64"/>
      <c r="AO163" s="78"/>
      <c r="BB163" s="74" t="e">
        <f>#REF!+#REF!</f>
        <v>#REF!</v>
      </c>
      <c r="BM163" s="75" t="s">
        <v>120</v>
      </c>
      <c r="BN163" s="75" t="s">
        <v>120</v>
      </c>
    </row>
    <row r="164" spans="1:66" x14ac:dyDescent="0.2">
      <c r="A164" s="64">
        <v>163</v>
      </c>
      <c r="B164" s="64" t="s">
        <v>807</v>
      </c>
      <c r="C164" s="64">
        <v>1066665133</v>
      </c>
      <c r="D164" s="66" t="s">
        <v>809</v>
      </c>
      <c r="E164" s="64" t="s">
        <v>810</v>
      </c>
      <c r="F164" s="64"/>
      <c r="G164" s="111"/>
      <c r="H164" s="108"/>
      <c r="I164" s="111"/>
      <c r="J164" s="111"/>
      <c r="K164" s="64"/>
      <c r="L164" s="64"/>
      <c r="M164" s="64"/>
      <c r="N164" s="64"/>
      <c r="O164" s="64"/>
      <c r="P164" s="64"/>
      <c r="Q164" s="64"/>
      <c r="R164" s="64"/>
      <c r="AO164" s="78"/>
      <c r="BB164" s="74" t="e">
        <f>#REF!+#REF!</f>
        <v>#REF!</v>
      </c>
      <c r="BM164" s="75" t="s">
        <v>120</v>
      </c>
      <c r="BN164" s="75" t="s">
        <v>120</v>
      </c>
    </row>
    <row r="165" spans="1:66" x14ac:dyDescent="0.2">
      <c r="A165" s="64">
        <v>164</v>
      </c>
      <c r="B165" s="64" t="s">
        <v>1067</v>
      </c>
      <c r="C165" s="64">
        <v>1066764433</v>
      </c>
      <c r="D165" s="66" t="s">
        <v>1068</v>
      </c>
      <c r="E165" s="64" t="s">
        <v>1069</v>
      </c>
      <c r="F165" s="64"/>
      <c r="G165" s="111"/>
      <c r="H165" s="108"/>
      <c r="I165" s="111"/>
      <c r="J165" s="111"/>
      <c r="K165" s="64"/>
      <c r="L165" s="64"/>
      <c r="M165" s="64"/>
      <c r="N165" s="64"/>
      <c r="O165" s="64"/>
      <c r="P165" s="64"/>
      <c r="Q165" s="64"/>
      <c r="R165" s="64"/>
      <c r="AO165" s="78"/>
      <c r="BB165" s="74" t="e">
        <f>#REF!+#REF!</f>
        <v>#REF!</v>
      </c>
      <c r="BN165" s="75" t="s">
        <v>120</v>
      </c>
    </row>
    <row r="166" spans="1:66" x14ac:dyDescent="0.2">
      <c r="A166" s="64">
        <v>165</v>
      </c>
      <c r="B166" s="64" t="s">
        <v>812</v>
      </c>
      <c r="C166" s="64">
        <v>986026689</v>
      </c>
      <c r="D166" s="66" t="s">
        <v>814</v>
      </c>
      <c r="E166" s="64" t="s">
        <v>815</v>
      </c>
      <c r="F166" s="64"/>
      <c r="G166" s="111"/>
      <c r="H166" s="108"/>
      <c r="I166" s="111"/>
      <c r="J166" s="111"/>
      <c r="K166" s="64"/>
      <c r="L166" s="64"/>
      <c r="M166" s="64"/>
      <c r="N166" s="64"/>
      <c r="O166" s="64"/>
      <c r="P166" s="64"/>
      <c r="Q166" s="64"/>
      <c r="R166" s="64"/>
      <c r="AO166" s="78"/>
      <c r="BB166" s="74" t="e">
        <f>#REF!+#REF!</f>
        <v>#REF!</v>
      </c>
      <c r="BM166" s="75" t="s">
        <v>120</v>
      </c>
      <c r="BN166" s="75" t="s">
        <v>120</v>
      </c>
    </row>
    <row r="167" spans="1:66" x14ac:dyDescent="0.2">
      <c r="A167" s="64">
        <v>166</v>
      </c>
      <c r="B167" s="64" t="s">
        <v>816</v>
      </c>
      <c r="C167" s="64">
        <v>986026581</v>
      </c>
      <c r="D167" s="66" t="s">
        <v>818</v>
      </c>
      <c r="E167" s="64" t="s">
        <v>819</v>
      </c>
      <c r="F167" s="64"/>
      <c r="G167" s="111"/>
      <c r="H167" s="108" t="s">
        <v>169</v>
      </c>
      <c r="I167" s="111"/>
      <c r="J167" s="111"/>
      <c r="K167" s="64"/>
      <c r="L167" s="64"/>
      <c r="M167" s="64"/>
      <c r="N167" s="64"/>
      <c r="O167" s="64"/>
      <c r="P167" s="64"/>
      <c r="Q167" s="64"/>
      <c r="R167" s="64"/>
      <c r="T167" s="78" t="s">
        <v>821</v>
      </c>
      <c r="X167" s="78" t="s">
        <v>793</v>
      </c>
      <c r="AG167" s="78" t="s">
        <v>119</v>
      </c>
      <c r="AO167" s="78"/>
      <c r="AP167" s="78" t="s">
        <v>120</v>
      </c>
      <c r="AU167" s="78">
        <v>180</v>
      </c>
      <c r="BA167" s="80" t="s">
        <v>122</v>
      </c>
      <c r="BB167" s="74" t="e">
        <f>#REF!+#REF!</f>
        <v>#REF!</v>
      </c>
      <c r="BG167" s="78" t="s">
        <v>120</v>
      </c>
      <c r="BM167" s="75" t="s">
        <v>120</v>
      </c>
      <c r="BN167" s="75" t="s">
        <v>120</v>
      </c>
    </row>
    <row r="168" spans="1:66" x14ac:dyDescent="0.2">
      <c r="A168" s="64">
        <v>167</v>
      </c>
      <c r="B168" s="64" t="s">
        <v>822</v>
      </c>
      <c r="C168" s="64">
        <v>986959332</v>
      </c>
      <c r="D168" s="66" t="s">
        <v>824</v>
      </c>
      <c r="E168" s="64" t="s">
        <v>825</v>
      </c>
      <c r="F168" s="64"/>
      <c r="G168" s="111"/>
      <c r="H168" s="108"/>
      <c r="I168" s="111"/>
      <c r="J168" s="111"/>
      <c r="K168" s="64"/>
      <c r="L168" s="64"/>
      <c r="M168" s="64"/>
      <c r="N168" s="64"/>
      <c r="O168" s="64"/>
      <c r="P168" s="64"/>
      <c r="Q168" s="64"/>
      <c r="R168" s="64"/>
      <c r="AO168" s="78"/>
      <c r="BB168" s="74" t="e">
        <f>#REF!+#REF!</f>
        <v>#REF!</v>
      </c>
      <c r="BM168" s="75" t="s">
        <v>120</v>
      </c>
      <c r="BN168" s="75" t="s">
        <v>120</v>
      </c>
    </row>
    <row r="169" spans="1:66" x14ac:dyDescent="0.2">
      <c r="A169" s="64">
        <v>168</v>
      </c>
      <c r="B169" s="64" t="s">
        <v>826</v>
      </c>
      <c r="C169" s="64">
        <v>988014165</v>
      </c>
      <c r="D169" s="66" t="s">
        <v>1070</v>
      </c>
      <c r="E169" s="64" t="s">
        <v>828</v>
      </c>
      <c r="F169" s="64"/>
      <c r="G169" s="111"/>
      <c r="H169" s="108"/>
      <c r="I169" s="111"/>
      <c r="J169" s="111"/>
      <c r="K169" s="64"/>
      <c r="L169" s="64"/>
      <c r="M169" s="64"/>
      <c r="N169" s="64"/>
      <c r="O169" s="64"/>
      <c r="P169" s="64"/>
      <c r="Q169" s="64"/>
      <c r="R169" s="64"/>
      <c r="AO169" s="78"/>
      <c r="BB169" s="74" t="e">
        <f>#REF!+#REF!</f>
        <v>#REF!</v>
      </c>
      <c r="BN169" s="75" t="s">
        <v>120</v>
      </c>
    </row>
    <row r="170" spans="1:66" x14ac:dyDescent="0.2">
      <c r="A170" s="64">
        <v>169</v>
      </c>
      <c r="B170" s="64" t="s">
        <v>829</v>
      </c>
      <c r="C170" s="64">
        <v>1003923283</v>
      </c>
      <c r="D170" s="66" t="s">
        <v>831</v>
      </c>
      <c r="E170" s="64" t="s">
        <v>832</v>
      </c>
      <c r="F170" s="64"/>
      <c r="G170" s="111"/>
      <c r="H170" s="108"/>
      <c r="I170" s="111"/>
      <c r="J170" s="111"/>
      <c r="K170" s="64"/>
      <c r="L170" s="64"/>
      <c r="M170" s="64"/>
      <c r="N170" s="64"/>
      <c r="O170" s="64"/>
      <c r="P170" s="64"/>
      <c r="Q170" s="64"/>
      <c r="R170" s="64"/>
      <c r="AO170" s="78"/>
      <c r="BB170" s="74" t="e">
        <f>#REF!+#REF!</f>
        <v>#REF!</v>
      </c>
      <c r="BM170" s="75" t="s">
        <v>120</v>
      </c>
      <c r="BN170" s="75" t="s">
        <v>120</v>
      </c>
    </row>
    <row r="171" spans="1:66" x14ac:dyDescent="0.2">
      <c r="A171" s="64">
        <v>170</v>
      </c>
      <c r="B171" s="64" t="s">
        <v>835</v>
      </c>
      <c r="C171" s="64">
        <v>1009878972</v>
      </c>
      <c r="D171" s="66" t="s">
        <v>837</v>
      </c>
      <c r="E171" s="64" t="s">
        <v>838</v>
      </c>
      <c r="F171" s="64"/>
      <c r="G171" s="111"/>
      <c r="H171" s="108"/>
      <c r="I171" s="111"/>
      <c r="J171" s="111"/>
      <c r="K171" s="64"/>
      <c r="L171" s="64"/>
      <c r="M171" s="64"/>
      <c r="N171" s="64"/>
      <c r="O171" s="64"/>
      <c r="P171" s="64"/>
      <c r="Q171" s="64"/>
      <c r="R171" s="64"/>
      <c r="AO171" s="78"/>
      <c r="BB171" s="74" t="e">
        <f>#REF!+#REF!</f>
        <v>#REF!</v>
      </c>
      <c r="BM171" s="75" t="s">
        <v>120</v>
      </c>
      <c r="BN171" s="75" t="s">
        <v>120</v>
      </c>
    </row>
    <row r="172" spans="1:66" x14ac:dyDescent="0.2">
      <c r="A172" s="64">
        <v>171</v>
      </c>
      <c r="B172" s="64" t="s">
        <v>839</v>
      </c>
      <c r="C172" s="64">
        <v>1017059594</v>
      </c>
      <c r="D172" s="66" t="s">
        <v>841</v>
      </c>
      <c r="E172" s="64" t="s">
        <v>842</v>
      </c>
      <c r="F172" s="64"/>
      <c r="G172" s="111"/>
      <c r="H172" s="108"/>
      <c r="I172" s="111"/>
      <c r="J172" s="111"/>
      <c r="K172" s="64"/>
      <c r="L172" s="64"/>
      <c r="M172" s="64"/>
      <c r="N172" s="64"/>
      <c r="O172" s="64"/>
      <c r="P172" s="64"/>
      <c r="Q172" s="64"/>
      <c r="R172" s="64"/>
      <c r="AO172" s="78"/>
      <c r="BB172" s="74" t="e">
        <f>#REF!+#REF!</f>
        <v>#REF!</v>
      </c>
      <c r="BM172" s="75" t="s">
        <v>120</v>
      </c>
      <c r="BN172" s="75" t="s">
        <v>120</v>
      </c>
    </row>
    <row r="173" spans="1:66" x14ac:dyDescent="0.2">
      <c r="A173" s="64">
        <v>172</v>
      </c>
      <c r="B173" s="64" t="s">
        <v>844</v>
      </c>
      <c r="C173" s="64">
        <v>1017209332</v>
      </c>
      <c r="D173" s="66" t="s">
        <v>846</v>
      </c>
      <c r="E173" s="64" t="s">
        <v>847</v>
      </c>
      <c r="F173" s="64"/>
      <c r="G173" s="111"/>
      <c r="H173" s="108"/>
      <c r="I173" s="111"/>
      <c r="J173" s="111"/>
      <c r="K173" s="64"/>
      <c r="L173" s="64"/>
      <c r="M173" s="64"/>
      <c r="N173" s="64"/>
      <c r="O173" s="64"/>
      <c r="P173" s="64"/>
      <c r="Q173" s="64"/>
      <c r="R173" s="64"/>
      <c r="AO173" s="78"/>
      <c r="BB173" s="74" t="e">
        <f>#REF!+#REF!</f>
        <v>#REF!</v>
      </c>
      <c r="BM173" s="75" t="s">
        <v>120</v>
      </c>
      <c r="BN173" s="75" t="s">
        <v>120</v>
      </c>
    </row>
    <row r="174" spans="1:66" x14ac:dyDescent="0.2">
      <c r="A174" s="64">
        <v>173</v>
      </c>
      <c r="B174" s="64" t="s">
        <v>849</v>
      </c>
      <c r="C174" s="64">
        <v>1017104387</v>
      </c>
      <c r="D174" s="66" t="s">
        <v>851</v>
      </c>
      <c r="E174" s="64" t="s">
        <v>852</v>
      </c>
      <c r="F174" s="64"/>
      <c r="G174" s="111"/>
      <c r="H174" s="108" t="s">
        <v>113</v>
      </c>
      <c r="I174" s="111"/>
      <c r="J174" s="111"/>
      <c r="K174" s="64"/>
      <c r="L174" s="64"/>
      <c r="M174" s="64"/>
      <c r="N174" s="64"/>
      <c r="O174" s="64"/>
      <c r="P174" s="64"/>
      <c r="Q174" s="64"/>
      <c r="R174" s="64"/>
      <c r="X174" s="78" t="s">
        <v>128</v>
      </c>
      <c r="AA174" s="78" t="s">
        <v>129</v>
      </c>
      <c r="AG174" s="78" t="s">
        <v>119</v>
      </c>
      <c r="AN174" s="78" t="s">
        <v>120</v>
      </c>
      <c r="AO174" s="78"/>
      <c r="AQ174" s="78" t="s">
        <v>388</v>
      </c>
      <c r="AR174" s="78" t="s">
        <v>120</v>
      </c>
      <c r="AU174" s="78">
        <v>0</v>
      </c>
      <c r="BA174" s="80" t="s">
        <v>122</v>
      </c>
      <c r="BB174" s="74" t="e">
        <f>#REF!+#REF!</f>
        <v>#REF!</v>
      </c>
      <c r="BH174" s="78" t="s">
        <v>137</v>
      </c>
      <c r="BI174" s="78" t="s">
        <v>120</v>
      </c>
      <c r="BM174" s="75" t="s">
        <v>120</v>
      </c>
      <c r="BN174" s="75" t="s">
        <v>120</v>
      </c>
    </row>
    <row r="175" spans="1:66" x14ac:dyDescent="0.2">
      <c r="A175" s="64">
        <v>174</v>
      </c>
      <c r="B175" s="64" t="s">
        <v>1071</v>
      </c>
      <c r="C175" s="64">
        <v>1020458550</v>
      </c>
      <c r="D175" s="66" t="s">
        <v>1072</v>
      </c>
      <c r="E175" s="64" t="s">
        <v>1073</v>
      </c>
      <c r="F175" s="64"/>
      <c r="G175" s="111"/>
      <c r="H175" s="108"/>
      <c r="I175" s="111"/>
      <c r="J175" s="111"/>
      <c r="K175" s="64"/>
      <c r="L175" s="64"/>
      <c r="M175" s="64"/>
      <c r="N175" s="64"/>
      <c r="O175" s="64"/>
      <c r="P175" s="64"/>
      <c r="Q175" s="64"/>
      <c r="R175" s="64"/>
      <c r="AO175" s="78"/>
      <c r="BB175" s="74" t="e">
        <f>#REF!+#REF!</f>
        <v>#REF!</v>
      </c>
      <c r="BN175" s="75" t="s">
        <v>120</v>
      </c>
    </row>
    <row r="176" spans="1:66" x14ac:dyDescent="0.2">
      <c r="A176" s="64">
        <v>175</v>
      </c>
      <c r="B176" s="64" t="s">
        <v>1074</v>
      </c>
      <c r="C176" s="64">
        <v>1034751123</v>
      </c>
      <c r="D176" s="66" t="s">
        <v>1075</v>
      </c>
      <c r="E176" s="64" t="s">
        <v>1076</v>
      </c>
      <c r="F176" s="64"/>
      <c r="G176" s="111"/>
      <c r="H176" s="108"/>
      <c r="I176" s="111"/>
      <c r="J176" s="111"/>
      <c r="K176" s="64"/>
      <c r="L176" s="64"/>
      <c r="M176" s="64"/>
      <c r="N176" s="64"/>
      <c r="O176" s="64"/>
      <c r="P176" s="64"/>
      <c r="Q176" s="64"/>
      <c r="R176" s="64"/>
      <c r="AO176" s="78"/>
      <c r="BB176" s="74" t="e">
        <f>#REF!+#REF!</f>
        <v>#REF!</v>
      </c>
      <c r="BN176" s="75" t="s">
        <v>120</v>
      </c>
    </row>
    <row r="177" spans="1:66" x14ac:dyDescent="0.2">
      <c r="A177" s="64">
        <v>176</v>
      </c>
      <c r="B177" s="64" t="s">
        <v>854</v>
      </c>
      <c r="C177" s="64">
        <v>1035713691</v>
      </c>
      <c r="D177" s="66" t="s">
        <v>856</v>
      </c>
      <c r="E177" s="64" t="s">
        <v>857</v>
      </c>
      <c r="F177" s="64"/>
      <c r="G177" s="111"/>
      <c r="H177" s="108"/>
      <c r="I177" s="111"/>
      <c r="J177" s="111"/>
      <c r="K177" s="64"/>
      <c r="L177" s="64"/>
      <c r="M177" s="64"/>
      <c r="N177" s="64"/>
      <c r="O177" s="64"/>
      <c r="P177" s="64"/>
      <c r="Q177" s="64"/>
      <c r="R177" s="64"/>
      <c r="AO177" s="78"/>
      <c r="BB177" s="74" t="e">
        <f>#REF!+#REF!</f>
        <v>#REF!</v>
      </c>
      <c r="BM177" s="75" t="s">
        <v>120</v>
      </c>
      <c r="BN177" s="75" t="s">
        <v>120</v>
      </c>
    </row>
    <row r="178" spans="1:66" x14ac:dyDescent="0.2">
      <c r="A178" s="64">
        <v>177</v>
      </c>
      <c r="B178" s="64" t="s">
        <v>858</v>
      </c>
      <c r="C178" s="64">
        <v>1037333772</v>
      </c>
      <c r="D178" s="66" t="s">
        <v>860</v>
      </c>
      <c r="E178" s="64" t="s">
        <v>861</v>
      </c>
      <c r="F178" s="64"/>
      <c r="G178" s="111"/>
      <c r="H178" s="108"/>
      <c r="I178" s="111"/>
      <c r="J178" s="111"/>
      <c r="K178" s="64"/>
      <c r="L178" s="64"/>
      <c r="M178" s="64"/>
      <c r="N178" s="64"/>
      <c r="O178" s="64"/>
      <c r="P178" s="64"/>
      <c r="Q178" s="64"/>
      <c r="R178" s="64"/>
      <c r="AO178" s="78"/>
      <c r="BB178" s="74" t="e">
        <f>#REF!+#REF!</f>
        <v>#REF!</v>
      </c>
      <c r="BM178" s="75" t="s">
        <v>120</v>
      </c>
      <c r="BN178" s="75" t="s">
        <v>120</v>
      </c>
    </row>
    <row r="179" spans="1:66" x14ac:dyDescent="0.2">
      <c r="A179" s="64">
        <v>178</v>
      </c>
      <c r="B179" s="64" t="s">
        <v>863</v>
      </c>
      <c r="C179" s="64">
        <v>1044098473</v>
      </c>
      <c r="D179" s="66" t="s">
        <v>865</v>
      </c>
      <c r="E179" s="64" t="s">
        <v>866</v>
      </c>
      <c r="F179" s="64"/>
      <c r="G179" s="111"/>
      <c r="H179" s="108" t="s">
        <v>113</v>
      </c>
      <c r="I179" s="111"/>
      <c r="J179" s="111"/>
      <c r="K179" s="64"/>
      <c r="L179" s="64"/>
      <c r="M179" s="64"/>
      <c r="N179" s="64"/>
      <c r="O179" s="64"/>
      <c r="P179" s="64"/>
      <c r="Q179" s="64"/>
      <c r="R179" s="64"/>
      <c r="U179" s="78" t="s">
        <v>867</v>
      </c>
      <c r="X179" s="78" t="s">
        <v>230</v>
      </c>
      <c r="AA179" s="78" t="s">
        <v>250</v>
      </c>
      <c r="AG179" s="78" t="s">
        <v>119</v>
      </c>
      <c r="AJ179" s="78" t="s">
        <v>120</v>
      </c>
      <c r="AO179" s="78"/>
      <c r="AP179" s="78" t="s">
        <v>120</v>
      </c>
      <c r="AU179" s="78" t="s">
        <v>267</v>
      </c>
      <c r="BA179" s="80" t="s">
        <v>162</v>
      </c>
      <c r="BB179" s="74" t="e">
        <f>#REF!+#REF!</f>
        <v>#REF!</v>
      </c>
      <c r="BG179" s="78" t="s">
        <v>120</v>
      </c>
      <c r="BM179" s="75" t="s">
        <v>120</v>
      </c>
      <c r="BN179" s="75" t="s">
        <v>120</v>
      </c>
    </row>
    <row r="180" spans="1:66" x14ac:dyDescent="0.2">
      <c r="A180" s="64">
        <v>179</v>
      </c>
      <c r="B180" s="64" t="s">
        <v>875</v>
      </c>
      <c r="C180" s="64">
        <v>1046196235</v>
      </c>
      <c r="D180" s="66" t="s">
        <v>877</v>
      </c>
      <c r="E180" s="64" t="s">
        <v>873</v>
      </c>
      <c r="F180" s="64"/>
      <c r="G180" s="111"/>
      <c r="H180" s="108"/>
      <c r="I180" s="111"/>
      <c r="J180" s="111"/>
      <c r="K180" s="64"/>
      <c r="L180" s="64"/>
      <c r="M180" s="64"/>
      <c r="N180" s="64"/>
      <c r="O180" s="64"/>
      <c r="P180" s="64"/>
      <c r="Q180" s="64"/>
      <c r="R180" s="64"/>
      <c r="AO180" s="78"/>
      <c r="BB180" s="74" t="e">
        <f>#REF!+#REF!</f>
        <v>#REF!</v>
      </c>
      <c r="BM180" s="75" t="s">
        <v>120</v>
      </c>
      <c r="BN180" s="75" t="s">
        <v>120</v>
      </c>
    </row>
    <row r="181" spans="1:66" x14ac:dyDescent="0.2">
      <c r="A181" s="64">
        <v>180</v>
      </c>
      <c r="B181" s="64" t="s">
        <v>870</v>
      </c>
      <c r="C181" s="64">
        <v>1044098953</v>
      </c>
      <c r="D181" s="66" t="s">
        <v>872</v>
      </c>
      <c r="E181" s="64" t="s">
        <v>873</v>
      </c>
      <c r="F181" s="64"/>
      <c r="G181" s="111"/>
      <c r="H181" s="108"/>
      <c r="I181" s="111"/>
      <c r="J181" s="111"/>
      <c r="K181" s="64"/>
      <c r="L181" s="64"/>
      <c r="M181" s="64"/>
      <c r="N181" s="64"/>
      <c r="O181" s="64"/>
      <c r="P181" s="64"/>
      <c r="Q181" s="64"/>
      <c r="R181" s="64"/>
      <c r="AO181" s="78"/>
      <c r="BB181" s="74" t="e">
        <f>#REF!+#REF!</f>
        <v>#REF!</v>
      </c>
      <c r="BM181" s="75" t="s">
        <v>120</v>
      </c>
      <c r="BN181" s="75" t="s">
        <v>120</v>
      </c>
    </row>
    <row r="182" spans="1:66" x14ac:dyDescent="0.2">
      <c r="A182" s="64">
        <v>181</v>
      </c>
      <c r="B182" s="64" t="s">
        <v>879</v>
      </c>
      <c r="C182" s="64">
        <v>1050054741</v>
      </c>
      <c r="D182" s="66" t="s">
        <v>881</v>
      </c>
      <c r="E182" s="64" t="s">
        <v>882</v>
      </c>
      <c r="F182" s="64"/>
      <c r="G182" s="111"/>
      <c r="H182" s="108"/>
      <c r="I182" s="111"/>
      <c r="J182" s="111"/>
      <c r="K182" s="64"/>
      <c r="L182" s="64"/>
      <c r="M182" s="64"/>
      <c r="N182" s="64"/>
      <c r="O182" s="64"/>
      <c r="P182" s="64"/>
      <c r="Q182" s="64"/>
      <c r="R182" s="64"/>
      <c r="AO182" s="78"/>
      <c r="BB182" s="74" t="e">
        <f>#REF!+#REF!</f>
        <v>#REF!</v>
      </c>
      <c r="BM182" s="75" t="s">
        <v>120</v>
      </c>
      <c r="BN182" s="75" t="s">
        <v>120</v>
      </c>
    </row>
    <row r="183" spans="1:66" x14ac:dyDescent="0.2">
      <c r="A183" s="64">
        <v>182</v>
      </c>
      <c r="B183" s="64" t="s">
        <v>883</v>
      </c>
      <c r="C183" s="64">
        <v>1050418271</v>
      </c>
      <c r="D183" s="66" t="s">
        <v>885</v>
      </c>
      <c r="E183" s="64" t="s">
        <v>887</v>
      </c>
      <c r="F183" s="64"/>
      <c r="G183" s="111"/>
      <c r="H183" s="108" t="s">
        <v>149</v>
      </c>
      <c r="I183" s="111"/>
      <c r="J183" s="111"/>
      <c r="K183" s="64"/>
      <c r="L183" s="64"/>
      <c r="M183" s="64"/>
      <c r="N183" s="64"/>
      <c r="O183" s="64"/>
      <c r="P183" s="64"/>
      <c r="Q183" s="64"/>
      <c r="R183" s="64"/>
      <c r="U183" s="78" t="s">
        <v>889</v>
      </c>
      <c r="X183" s="78" t="s">
        <v>150</v>
      </c>
      <c r="AA183" s="78" t="s">
        <v>118</v>
      </c>
      <c r="AG183" s="78" t="s">
        <v>119</v>
      </c>
      <c r="AO183" s="78"/>
      <c r="AP183" s="78" t="s">
        <v>120</v>
      </c>
      <c r="AU183" s="78">
        <v>110</v>
      </c>
      <c r="BA183" s="80" t="s">
        <v>162</v>
      </c>
      <c r="BB183" s="74" t="e">
        <f>#REF!+#REF!</f>
        <v>#REF!</v>
      </c>
      <c r="BG183" s="78" t="s">
        <v>120</v>
      </c>
      <c r="BM183" s="75" t="s">
        <v>120</v>
      </c>
      <c r="BN183" s="75" t="s">
        <v>120</v>
      </c>
    </row>
    <row r="184" spans="1:66" x14ac:dyDescent="0.2">
      <c r="A184" s="64">
        <v>183</v>
      </c>
      <c r="B184" s="64" t="s">
        <v>890</v>
      </c>
      <c r="C184" s="64">
        <v>1060814544</v>
      </c>
      <c r="D184" s="66" t="s">
        <v>892</v>
      </c>
      <c r="E184" s="64" t="s">
        <v>893</v>
      </c>
      <c r="F184" s="64"/>
      <c r="G184" s="111"/>
      <c r="H184" s="108"/>
      <c r="I184" s="111"/>
      <c r="J184" s="111"/>
      <c r="K184" s="64"/>
      <c r="L184" s="64"/>
      <c r="M184" s="64"/>
      <c r="N184" s="64"/>
      <c r="O184" s="64"/>
      <c r="P184" s="64"/>
      <c r="Q184" s="64"/>
      <c r="R184" s="64"/>
      <c r="AO184" s="78"/>
      <c r="BB184" s="74" t="e">
        <f>#REF!+#REF!</f>
        <v>#REF!</v>
      </c>
      <c r="BM184" s="75" t="s">
        <v>120</v>
      </c>
      <c r="BN184" s="75" t="s">
        <v>120</v>
      </c>
    </row>
    <row r="185" spans="1:66" x14ac:dyDescent="0.2">
      <c r="A185" s="64">
        <v>184</v>
      </c>
      <c r="B185" s="64" t="s">
        <v>1077</v>
      </c>
      <c r="C185" s="64">
        <v>1179218299</v>
      </c>
      <c r="D185" s="66" t="s">
        <v>1078</v>
      </c>
      <c r="E185" s="64" t="s">
        <v>1079</v>
      </c>
      <c r="F185" s="64"/>
      <c r="G185" s="111"/>
      <c r="H185" s="108"/>
      <c r="I185" s="111"/>
      <c r="J185" s="111"/>
      <c r="K185" s="64"/>
      <c r="L185" s="64"/>
      <c r="M185" s="64"/>
      <c r="N185" s="64"/>
      <c r="O185" s="64"/>
      <c r="P185" s="64"/>
      <c r="Q185" s="64"/>
      <c r="R185" s="64"/>
      <c r="AO185" s="78"/>
      <c r="BB185" s="74" t="e">
        <f>#REF!+#REF!</f>
        <v>#REF!</v>
      </c>
      <c r="BN185" s="75" t="s">
        <v>120</v>
      </c>
    </row>
    <row r="186" spans="1:66" x14ac:dyDescent="0.2">
      <c r="A186" s="64">
        <v>185</v>
      </c>
      <c r="B186" s="64" t="s">
        <v>895</v>
      </c>
      <c r="C186" s="64">
        <v>1166065464</v>
      </c>
      <c r="D186" s="66" t="s">
        <v>897</v>
      </c>
      <c r="E186" s="64" t="s">
        <v>898</v>
      </c>
      <c r="F186" s="64"/>
      <c r="G186" s="111"/>
      <c r="H186" s="108"/>
      <c r="I186" s="111"/>
      <c r="J186" s="111"/>
      <c r="K186" s="64"/>
      <c r="L186" s="64"/>
      <c r="M186" s="64"/>
      <c r="N186" s="64"/>
      <c r="O186" s="64"/>
      <c r="P186" s="64"/>
      <c r="Q186" s="64"/>
      <c r="R186" s="64"/>
      <c r="AO186" s="78"/>
      <c r="BB186" s="74" t="e">
        <f>#REF!+#REF!</f>
        <v>#REF!</v>
      </c>
      <c r="BM186" s="75" t="s">
        <v>120</v>
      </c>
      <c r="BN186" s="75" t="s">
        <v>120</v>
      </c>
    </row>
    <row r="187" spans="1:66" x14ac:dyDescent="0.2">
      <c r="A187" s="64">
        <v>186</v>
      </c>
      <c r="B187" s="64" t="s">
        <v>901</v>
      </c>
      <c r="C187" s="64">
        <v>1188896733</v>
      </c>
      <c r="D187" s="66" t="s">
        <v>903</v>
      </c>
      <c r="E187" s="64" t="s">
        <v>904</v>
      </c>
      <c r="F187" s="64"/>
      <c r="G187" s="111"/>
      <c r="H187" s="108"/>
      <c r="I187" s="111"/>
      <c r="J187" s="111"/>
      <c r="K187" s="64"/>
      <c r="L187" s="64"/>
      <c r="M187" s="64"/>
      <c r="N187" s="64"/>
      <c r="O187" s="64"/>
      <c r="P187" s="64"/>
      <c r="Q187" s="64"/>
      <c r="R187" s="64"/>
      <c r="AO187" s="78"/>
      <c r="BB187" s="74" t="e">
        <f>#REF!+#REF!</f>
        <v>#REF!</v>
      </c>
      <c r="BM187" s="75" t="s">
        <v>120</v>
      </c>
      <c r="BN187" s="75" t="s">
        <v>120</v>
      </c>
    </row>
    <row r="188" spans="1:66" x14ac:dyDescent="0.2">
      <c r="A188" s="64">
        <v>187</v>
      </c>
      <c r="B188" s="64" t="s">
        <v>905</v>
      </c>
      <c r="C188" s="64">
        <v>1197557121</v>
      </c>
      <c r="D188" s="66" t="s">
        <v>907</v>
      </c>
      <c r="E188" s="64" t="s">
        <v>908</v>
      </c>
      <c r="F188" s="64"/>
      <c r="G188" s="111"/>
      <c r="H188" s="108"/>
      <c r="I188" s="111"/>
      <c r="J188" s="111"/>
      <c r="K188" s="64"/>
      <c r="L188" s="64"/>
      <c r="M188" s="64"/>
      <c r="N188" s="64"/>
      <c r="O188" s="64"/>
      <c r="P188" s="64"/>
      <c r="Q188" s="64"/>
      <c r="R188" s="64"/>
      <c r="AO188" s="78"/>
      <c r="BB188" s="74" t="e">
        <f>#REF!+#REF!</f>
        <v>#REF!</v>
      </c>
      <c r="BM188" s="75" t="s">
        <v>120</v>
      </c>
      <c r="BN188" s="75" t="s">
        <v>120</v>
      </c>
    </row>
    <row r="189" spans="1:66" x14ac:dyDescent="0.2">
      <c r="A189" s="64">
        <v>188</v>
      </c>
      <c r="B189" s="64" t="s">
        <v>909</v>
      </c>
      <c r="C189" s="64">
        <v>1205028994</v>
      </c>
      <c r="D189" s="66" t="s">
        <v>911</v>
      </c>
      <c r="E189" s="64" t="s">
        <v>912</v>
      </c>
      <c r="F189" s="64"/>
      <c r="G189" s="111"/>
      <c r="H189" s="108"/>
      <c r="I189" s="111"/>
      <c r="J189" s="111"/>
      <c r="K189" s="64"/>
      <c r="L189" s="64"/>
      <c r="M189" s="64"/>
      <c r="N189" s="64"/>
      <c r="O189" s="64"/>
      <c r="P189" s="64"/>
      <c r="Q189" s="64"/>
      <c r="R189" s="64"/>
      <c r="AO189" s="78"/>
      <c r="BB189" s="74" t="e">
        <f>#REF!+#REF!</f>
        <v>#REF!</v>
      </c>
      <c r="BM189" s="75" t="s">
        <v>120</v>
      </c>
      <c r="BN189" s="75" t="s">
        <v>120</v>
      </c>
    </row>
    <row r="190" spans="1:66" x14ac:dyDescent="0.2">
      <c r="A190" s="64">
        <v>189</v>
      </c>
      <c r="B190" s="64" t="s">
        <v>913</v>
      </c>
      <c r="C190" s="64">
        <v>1205034501</v>
      </c>
      <c r="D190" s="66" t="s">
        <v>915</v>
      </c>
      <c r="E190" s="64" t="s">
        <v>917</v>
      </c>
      <c r="F190" s="64"/>
      <c r="G190" s="111"/>
      <c r="H190" s="108"/>
      <c r="I190" s="111"/>
      <c r="J190" s="111"/>
      <c r="K190" s="64"/>
      <c r="L190" s="64"/>
      <c r="M190" s="64"/>
      <c r="N190" s="64"/>
      <c r="O190" s="64"/>
      <c r="P190" s="64"/>
      <c r="Q190" s="64"/>
      <c r="R190" s="64"/>
      <c r="AO190" s="78"/>
      <c r="AV190" s="80"/>
      <c r="BB190" s="74" t="e">
        <f>#REF!+#REF!</f>
        <v>#REF!</v>
      </c>
      <c r="BM190" s="75" t="s">
        <v>120</v>
      </c>
      <c r="BN190" s="75" t="s">
        <v>120</v>
      </c>
    </row>
    <row r="191" spans="1:66" x14ac:dyDescent="0.2">
      <c r="A191" s="64">
        <v>190</v>
      </c>
      <c r="B191" s="64" t="s">
        <v>919</v>
      </c>
      <c r="C191" s="64">
        <v>1205036865</v>
      </c>
      <c r="D191" s="66" t="s">
        <v>921</v>
      </c>
      <c r="E191" s="64" t="s">
        <v>922</v>
      </c>
      <c r="F191" s="64"/>
      <c r="G191" s="111"/>
      <c r="H191" s="108"/>
      <c r="I191" s="111"/>
      <c r="J191" s="111"/>
      <c r="K191" s="64"/>
      <c r="L191" s="64"/>
      <c r="M191" s="64"/>
      <c r="N191" s="64"/>
      <c r="O191" s="64"/>
      <c r="P191" s="64"/>
      <c r="Q191" s="64"/>
      <c r="R191" s="64"/>
      <c r="AO191" s="78"/>
      <c r="BB191" s="74" t="e">
        <f>#REF!+#REF!</f>
        <v>#REF!</v>
      </c>
      <c r="BM191" s="75" t="s">
        <v>120</v>
      </c>
      <c r="BN191" s="75" t="s">
        <v>120</v>
      </c>
    </row>
    <row r="192" spans="1:66" x14ac:dyDescent="0.2">
      <c r="A192" s="64">
        <v>191</v>
      </c>
      <c r="B192" s="64" t="s">
        <v>923</v>
      </c>
      <c r="C192" s="64">
        <v>1210096447</v>
      </c>
      <c r="D192" s="66" t="s">
        <v>925</v>
      </c>
      <c r="E192" s="64" t="s">
        <v>927</v>
      </c>
      <c r="F192" s="64"/>
      <c r="G192" s="111"/>
      <c r="H192" s="108"/>
      <c r="I192" s="111"/>
      <c r="J192" s="111"/>
      <c r="K192" s="64"/>
      <c r="L192" s="64"/>
      <c r="M192" s="64"/>
      <c r="N192" s="64"/>
      <c r="O192" s="64"/>
      <c r="P192" s="64"/>
      <c r="Q192" s="64"/>
      <c r="R192" s="64"/>
      <c r="AO192" s="78"/>
      <c r="BB192" s="74" t="e">
        <f>#REF!+#REF!</f>
        <v>#REF!</v>
      </c>
      <c r="BM192" s="75" t="s">
        <v>120</v>
      </c>
      <c r="BN192" s="75" t="s">
        <v>120</v>
      </c>
    </row>
    <row r="193" spans="1:66" x14ac:dyDescent="0.2">
      <c r="A193" s="64"/>
      <c r="B193" s="64"/>
      <c r="C193" s="64"/>
      <c r="D193" s="66"/>
      <c r="E193" s="64" t="s">
        <v>929</v>
      </c>
      <c r="F193" s="64"/>
      <c r="G193" s="111"/>
      <c r="H193" s="108"/>
      <c r="I193" s="111"/>
      <c r="J193" s="111"/>
      <c r="K193" s="64"/>
      <c r="L193" s="64"/>
      <c r="M193" s="64"/>
      <c r="N193" s="64"/>
      <c r="O193" s="64"/>
      <c r="P193" s="64"/>
      <c r="Q193" s="64"/>
      <c r="R193" s="64"/>
      <c r="AO193" s="78"/>
      <c r="BB193" s="74" t="e">
        <f>#REF!+#REF!</f>
        <v>#REF!</v>
      </c>
      <c r="BM193" s="75" t="s">
        <v>120</v>
      </c>
      <c r="BN193" s="75" t="s">
        <v>120</v>
      </c>
    </row>
    <row r="194" spans="1:66" x14ac:dyDescent="0.2">
      <c r="A194" s="64">
        <v>192</v>
      </c>
      <c r="B194" s="64" t="s">
        <v>639</v>
      </c>
      <c r="C194" s="64">
        <v>994578180</v>
      </c>
      <c r="D194" s="66" t="s">
        <v>638</v>
      </c>
      <c r="E194" s="64" t="s">
        <v>640</v>
      </c>
      <c r="F194" s="64"/>
      <c r="G194" s="111"/>
      <c r="H194" s="109"/>
      <c r="I194" s="111"/>
      <c r="J194" s="111"/>
      <c r="K194" s="64"/>
      <c r="L194" s="64"/>
      <c r="M194" s="64"/>
      <c r="N194" s="64"/>
      <c r="O194" s="64"/>
      <c r="P194" s="64"/>
      <c r="Q194" s="64"/>
      <c r="R194" s="64"/>
      <c r="AO194" s="78"/>
      <c r="BB194" s="74" t="e">
        <f>#REF!+#REF!</f>
        <v>#REF!</v>
      </c>
      <c r="BM194" s="75" t="s">
        <v>120</v>
      </c>
    </row>
    <row r="195" spans="1:66" x14ac:dyDescent="0.2">
      <c r="A195" s="64">
        <v>193</v>
      </c>
      <c r="B195" s="64" t="s">
        <v>766</v>
      </c>
      <c r="C195" s="64" t="s">
        <v>767</v>
      </c>
      <c r="D195" s="66" t="s">
        <v>768</v>
      </c>
      <c r="E195" s="64" t="s">
        <v>769</v>
      </c>
      <c r="F195" s="64"/>
      <c r="G195" s="111"/>
      <c r="H195" s="109"/>
      <c r="I195" s="111"/>
      <c r="J195" s="111"/>
      <c r="K195" s="64"/>
      <c r="L195" s="64"/>
      <c r="M195" s="64"/>
      <c r="N195" s="64"/>
      <c r="O195" s="64"/>
      <c r="P195" s="64"/>
      <c r="Q195" s="64"/>
      <c r="R195" s="64"/>
      <c r="AO195" s="78"/>
      <c r="BB195" s="74" t="e">
        <f>#REF!+#REF!</f>
        <v>#REF!</v>
      </c>
      <c r="BM195" s="75" t="s">
        <v>120</v>
      </c>
    </row>
    <row r="196" spans="1:66" x14ac:dyDescent="0.2">
      <c r="A196" s="64">
        <v>194</v>
      </c>
      <c r="B196" s="64" t="s">
        <v>778</v>
      </c>
      <c r="C196" s="64">
        <v>1081735546</v>
      </c>
      <c r="D196" s="66" t="s">
        <v>781</v>
      </c>
      <c r="E196" s="64" t="s">
        <v>782</v>
      </c>
      <c r="F196" s="64"/>
      <c r="G196" s="111"/>
      <c r="H196" s="109"/>
      <c r="I196" s="111"/>
      <c r="J196" s="111"/>
      <c r="K196" s="64"/>
      <c r="L196" s="64"/>
      <c r="M196" s="64"/>
      <c r="N196" s="64"/>
      <c r="O196" s="64"/>
      <c r="P196" s="64"/>
      <c r="Q196" s="64"/>
      <c r="R196" s="64"/>
      <c r="AO196" s="78"/>
      <c r="BB196" s="74" t="e">
        <f>#REF!+#REF!</f>
        <v>#REF!</v>
      </c>
      <c r="BM196" s="75" t="s">
        <v>120</v>
      </c>
    </row>
    <row r="197" spans="1:66" x14ac:dyDescent="0.2">
      <c r="A197" s="64">
        <v>195</v>
      </c>
      <c r="B197" s="64" t="s">
        <v>789</v>
      </c>
      <c r="C197" s="64">
        <v>1001874102</v>
      </c>
      <c r="D197" s="66" t="s">
        <v>791</v>
      </c>
      <c r="E197" s="64" t="s">
        <v>792</v>
      </c>
      <c r="F197" s="64"/>
      <c r="G197" s="111"/>
      <c r="H197" s="109"/>
      <c r="I197" s="111"/>
      <c r="J197" s="111"/>
      <c r="K197" s="64"/>
      <c r="L197" s="64"/>
      <c r="M197" s="64"/>
      <c r="N197" s="64"/>
      <c r="O197" s="64"/>
      <c r="P197" s="64"/>
      <c r="Q197" s="64"/>
      <c r="R197" s="64"/>
      <c r="AO197" s="78"/>
      <c r="BB197" s="74" t="e">
        <f>#REF!+#REF!</f>
        <v>#REF!</v>
      </c>
      <c r="BM197" s="75" t="s">
        <v>120</v>
      </c>
    </row>
    <row r="198" spans="1:66" ht="33.75" customHeight="1" x14ac:dyDescent="0.2">
      <c r="A198" s="64">
        <v>196</v>
      </c>
      <c r="B198" s="64" t="s">
        <v>939</v>
      </c>
      <c r="C198" s="64">
        <v>1001523539</v>
      </c>
      <c r="D198" s="66" t="str">
        <f>HYPERLINK(CONCATENATE("https://portal.dnb.de/opac.htm?method=simpleSearch&amp;cqlMode=true&amp;query=idn%3D",C198))</f>
        <v>https://portal.dnb.de/opac.htm?method=simpleSearch&amp;cqlMode=true&amp;query=idn%3D1001523539</v>
      </c>
      <c r="E198" s="64" t="s">
        <v>941</v>
      </c>
      <c r="F198" s="64"/>
      <c r="G198" s="111"/>
      <c r="H198" s="108" t="s">
        <v>113</v>
      </c>
      <c r="I198" s="111"/>
      <c r="J198" s="111"/>
      <c r="K198" s="64"/>
      <c r="L198" s="64"/>
      <c r="M198" s="64"/>
      <c r="N198" s="64"/>
      <c r="O198" s="64"/>
      <c r="P198" s="64"/>
      <c r="Q198" s="64"/>
      <c r="R198" s="64"/>
      <c r="X198" s="78" t="s">
        <v>128</v>
      </c>
      <c r="AA198" s="78" t="s">
        <v>129</v>
      </c>
      <c r="AG198" s="78" t="s">
        <v>119</v>
      </c>
      <c r="AO198" s="78"/>
      <c r="AP198" s="78" t="s">
        <v>120</v>
      </c>
      <c r="AR198" s="78" t="s">
        <v>120</v>
      </c>
      <c r="AU198" s="78" t="s">
        <v>130</v>
      </c>
      <c r="BA198" s="80" t="s">
        <v>122</v>
      </c>
      <c r="BB198" s="74" t="e">
        <f>#REF!+#REF!</f>
        <v>#REF!</v>
      </c>
      <c r="BH198" s="78" t="s">
        <v>137</v>
      </c>
      <c r="BI198" s="78" t="s">
        <v>120</v>
      </c>
      <c r="BL198" s="110" t="s">
        <v>942</v>
      </c>
      <c r="BM198" s="75" t="s">
        <v>120</v>
      </c>
      <c r="BN198" s="75" t="s">
        <v>120</v>
      </c>
    </row>
    <row r="199" spans="1:66" x14ac:dyDescent="0.2">
      <c r="A199" s="64">
        <v>197</v>
      </c>
      <c r="B199" s="64"/>
      <c r="C199" s="64"/>
      <c r="D199" s="66"/>
      <c r="E199" s="64" t="s">
        <v>934</v>
      </c>
      <c r="F199" s="64"/>
      <c r="G199" s="111"/>
      <c r="H199" s="64"/>
      <c r="I199" s="111"/>
      <c r="J199" s="111"/>
      <c r="K199" s="64"/>
      <c r="L199" s="64"/>
      <c r="M199" s="64"/>
      <c r="N199" s="64"/>
      <c r="O199" s="64"/>
      <c r="P199" s="64"/>
      <c r="Q199" s="64"/>
      <c r="R199" s="64"/>
      <c r="AO199" s="78"/>
      <c r="BB199" s="74" t="e">
        <f>#REF!+#REF!</f>
        <v>#REF!</v>
      </c>
      <c r="BM199" s="75" t="s">
        <v>120</v>
      </c>
    </row>
    <row r="200" spans="1:66" x14ac:dyDescent="0.2">
      <c r="A200" s="64">
        <v>198</v>
      </c>
      <c r="B200" s="64"/>
      <c r="C200" s="64"/>
      <c r="D200" s="66"/>
      <c r="E200" s="64" t="s">
        <v>943</v>
      </c>
      <c r="F200" s="64"/>
      <c r="G200" s="111"/>
      <c r="H200" s="64"/>
      <c r="I200" s="111"/>
      <c r="J200" s="111"/>
      <c r="K200" s="64"/>
      <c r="L200" s="64"/>
      <c r="M200" s="64"/>
      <c r="N200" s="64"/>
      <c r="O200" s="64"/>
      <c r="P200" s="64"/>
      <c r="Q200" s="64"/>
      <c r="R200" s="64"/>
      <c r="AO200" s="78"/>
      <c r="BB200" s="74" t="e">
        <f>#REF!+#REF!</f>
        <v>#REF!</v>
      </c>
      <c r="BM200" s="75" t="s">
        <v>120</v>
      </c>
    </row>
    <row r="201" spans="1:66" x14ac:dyDescent="0.2">
      <c r="D201" s="67"/>
      <c r="I201" s="76"/>
      <c r="J201" s="111"/>
      <c r="K201" s="64"/>
      <c r="L201" s="64"/>
      <c r="M201" s="64"/>
      <c r="N201" s="64"/>
      <c r="O201" s="64"/>
      <c r="P201" s="64"/>
      <c r="Q201" s="64"/>
      <c r="R201" s="64"/>
    </row>
    <row r="202" spans="1:66" x14ac:dyDescent="0.2">
      <c r="D202" s="68"/>
      <c r="E202" s="80">
        <f>COUNTIF(E2:E200,"&lt;&gt;")</f>
        <v>199</v>
      </c>
      <c r="H202" s="80">
        <f>COUNTIF(H$2:H$200,"bis 25 cm")</f>
        <v>58</v>
      </c>
      <c r="I202" s="76"/>
      <c r="J202" s="111"/>
      <c r="K202" s="64"/>
      <c r="L202" s="64"/>
      <c r="M202" s="64"/>
      <c r="N202" s="64"/>
      <c r="O202" s="64"/>
      <c r="P202" s="64"/>
      <c r="Q202" s="64"/>
      <c r="R202" s="64"/>
      <c r="S202" s="80">
        <f>COUNTIF(S2:S200,"*")</f>
        <v>1</v>
      </c>
      <c r="T202" s="80">
        <f>COUNTIF(T2:T200,"&lt;&gt;")</f>
        <v>7</v>
      </c>
      <c r="U202" s="80">
        <f>COUNTIF(U2:U200,"&lt;&gt;")</f>
        <v>17</v>
      </c>
      <c r="V202" s="80">
        <f>COUNTIF(V2:V200,"&lt;&gt;")</f>
        <v>0</v>
      </c>
      <c r="W202" s="80">
        <f>COUNTIF(W2:W200,"x")</f>
        <v>0</v>
      </c>
      <c r="X202" s="80">
        <f>COUNTIF(X$2:X$200,"Pa")</f>
        <v>4</v>
      </c>
      <c r="Y202" s="80">
        <f>COUNTIF(Y2:Y200,"x")</f>
        <v>0</v>
      </c>
      <c r="Z202" s="80">
        <f>COUNTIF(Z2:Z200,"x")</f>
        <v>7</v>
      </c>
      <c r="AA202" s="80">
        <f>COUNTIF(AA$2:AA$200,"f")</f>
        <v>10</v>
      </c>
      <c r="AB202" s="80">
        <f>COUNTIF(AB2:AB200,"x")</f>
        <v>1</v>
      </c>
      <c r="AC202" s="80">
        <f>COUNTIF(AC$2:AC$200,"x")</f>
        <v>1</v>
      </c>
      <c r="AD202" s="80">
        <f>COUNTIF(AD2:AD200,"x")</f>
        <v>0</v>
      </c>
      <c r="AE202" s="80">
        <f>COUNTIF(AE2:AE200,"x")</f>
        <v>0</v>
      </c>
      <c r="AF202" s="80">
        <f>COUNTIF(AF2:AF200,"x")</f>
        <v>0</v>
      </c>
      <c r="AG202" s="80">
        <f>COUNTIF(AG$2:AG$200,"Pa")</f>
        <v>52</v>
      </c>
      <c r="AH202" s="80">
        <f>COUNTIF(AH2:AH200,"x")</f>
        <v>0</v>
      </c>
      <c r="AI202" s="80">
        <f>COUNTIF(AI2:AI200,"x")</f>
        <v>0</v>
      </c>
      <c r="AJ202" s="80">
        <f>COUNTIF(AJ2:AJ200,"x")</f>
        <v>2</v>
      </c>
      <c r="AK202" s="80">
        <f>COUNTIF(AK$2:AK$200,"x")</f>
        <v>0</v>
      </c>
      <c r="AL202" s="80">
        <f>COUNTIF(AL$2:AL$200,"x")</f>
        <v>1</v>
      </c>
      <c r="AM202" s="80">
        <f>COUNTIF(AM2:AM200,"x")</f>
        <v>0</v>
      </c>
      <c r="AN202" s="80">
        <f>COUNTIF(AN2:AN200,"x")</f>
        <v>8</v>
      </c>
      <c r="AO202" s="80">
        <f>COUNTIF(AO2:AO200,"&lt;&gt;")</f>
        <v>5</v>
      </c>
      <c r="AP202" s="80">
        <f>COUNTIF(AP2:AP200,"x")</f>
        <v>45</v>
      </c>
      <c r="AQ202" s="80">
        <f>COUNTIF(AQ$2:AQ$200,"K")</f>
        <v>2</v>
      </c>
      <c r="AR202" s="80">
        <f>COUNTIF(AR$2:AR$200,"x")</f>
        <v>6</v>
      </c>
      <c r="AS202" s="80">
        <f>COUNTIF(AS$2:AS$200,"0")</f>
        <v>0</v>
      </c>
      <c r="AT202" s="80">
        <f>COUNTIF(AT2:AT200,"x")</f>
        <v>1</v>
      </c>
      <c r="AU202" s="80">
        <f>COUNTIF(AU$2:AU$200,"0")</f>
        <v>1</v>
      </c>
      <c r="AV202" s="80">
        <f>COUNTIF(AV2:AV200,"&lt;&gt;")</f>
        <v>0</v>
      </c>
      <c r="AW202" s="80">
        <f>COUNTIF(AW2:AW200,"x")</f>
        <v>0</v>
      </c>
      <c r="AX202" s="80">
        <f>COUNTIF(AX2:AX200,"x")</f>
        <v>0</v>
      </c>
      <c r="AY202" s="80">
        <f>COUNTIF(AY2:AY200,"x")</f>
        <v>0</v>
      </c>
      <c r="AZ202" s="80">
        <f>COUNTIF(AZ2:AZ200,"x")</f>
        <v>2</v>
      </c>
      <c r="BA202" s="80">
        <f>COUNTIF(BA$2:BA$200,"n")</f>
        <v>40</v>
      </c>
      <c r="BB202" s="77"/>
      <c r="BC202" s="80">
        <f>COUNTIF(BC2:BC200,"x")</f>
        <v>0</v>
      </c>
      <c r="BD202" s="80">
        <f>COUNTIF(BD$2:BD$200,"Gewebe")</f>
        <v>2</v>
      </c>
      <c r="BE202" s="80">
        <f>COUNTIF(BE$2:BE$200,"x")</f>
        <v>0</v>
      </c>
      <c r="BF202" s="80">
        <f>COUNTIF(BF2:BF200,"x")</f>
        <v>0</v>
      </c>
      <c r="BG202" s="80">
        <f>COUNTIF(BG$2:BG$200,"x")</f>
        <v>8</v>
      </c>
      <c r="BH202" s="80">
        <f>COUNTIF(BH$2:BH$200,"x")</f>
        <v>0</v>
      </c>
      <c r="BI202" s="80">
        <f>COUNTIF(BI2:BI200,"x")</f>
        <v>14</v>
      </c>
      <c r="BJ202" s="80">
        <f>COUNTIF(BJ2:BJ200,"&lt;&gt;")</f>
        <v>5</v>
      </c>
      <c r="BK202" s="80">
        <f>COUNTIF(BK2:BK200,"x 45")</f>
        <v>0</v>
      </c>
    </row>
    <row r="203" spans="1:66" x14ac:dyDescent="0.2">
      <c r="D203" s="68"/>
      <c r="H203" s="80">
        <f>COUNTIF(H$2:H$200,"bis 35 cm")</f>
        <v>16</v>
      </c>
      <c r="I203" s="76"/>
      <c r="J203" s="111"/>
      <c r="K203" s="64"/>
      <c r="L203" s="64"/>
      <c r="M203" s="64"/>
      <c r="N203" s="64"/>
      <c r="O203" s="64"/>
      <c r="P203" s="64"/>
      <c r="Q203" s="64"/>
      <c r="R203" s="64"/>
      <c r="S203" s="80"/>
      <c r="T203" s="80"/>
      <c r="X203" s="80">
        <f>COUNTIF(X$2:X$200,"Br")</f>
        <v>4</v>
      </c>
      <c r="Y203" s="79"/>
      <c r="Z203" s="79"/>
      <c r="AA203" s="80">
        <f>COUNTIF(AA$2:AA$200,"f/E")</f>
        <v>0</v>
      </c>
      <c r="AB203" s="80"/>
      <c r="AC203" s="80">
        <f>COUNTIF(AC$2:AC$200,"xx")</f>
        <v>0</v>
      </c>
      <c r="AD203" s="80"/>
      <c r="AE203" s="80"/>
      <c r="AF203" s="80"/>
      <c r="AG203" s="81">
        <f>COUNTIF(AG$2:AG$200,"Pg")</f>
        <v>0</v>
      </c>
      <c r="AK203" s="80">
        <f>COUNTIF(AK$2:AK$200,"xx")</f>
        <v>0</v>
      </c>
      <c r="AL203" s="80">
        <f>COUNTIF(AL$2:AL$200,"xx")</f>
        <v>0</v>
      </c>
      <c r="AO203" s="78"/>
      <c r="AQ203" s="80">
        <f>COUNTIF(AQ$2:AQ$200,"B")</f>
        <v>0</v>
      </c>
      <c r="AR203" s="80">
        <f>COUNTIF(AR$2:AR$200,"xx")</f>
        <v>0</v>
      </c>
      <c r="AS203" s="80">
        <f>COUNTIF(AS$2:AS$200,"2")</f>
        <v>1</v>
      </c>
      <c r="AT203" s="80"/>
      <c r="AU203" s="80">
        <f>COUNTIF(AU$2:AU$200,"45")</f>
        <v>0</v>
      </c>
      <c r="BA203" s="80">
        <f>COUNTIF(BA$2:BA$200,"ja vor")</f>
        <v>11</v>
      </c>
      <c r="BB203" s="82"/>
      <c r="BC203" s="79"/>
      <c r="BD203" s="80">
        <f>COUNTIF(BD$2:BD$200,"Wellpappe")</f>
        <v>60</v>
      </c>
      <c r="BE203" s="80">
        <f>COUNTIF(BE$2:BE$200,"historisch")</f>
        <v>0</v>
      </c>
      <c r="BG203" s="80">
        <f>COUNTIF(BG$2:BG$200,"x sauer")</f>
        <v>0</v>
      </c>
      <c r="BH203" s="80">
        <f>COUNTIF(BH$2:BH$200,"x sauer")</f>
        <v>12</v>
      </c>
      <c r="BK203" s="80">
        <f>COUNTIF(BK2:BK200,"x 60")</f>
        <v>0</v>
      </c>
    </row>
    <row r="204" spans="1:66" x14ac:dyDescent="0.2">
      <c r="D204" s="68"/>
      <c r="H204" s="80">
        <f>COUNTIF(H$2:H$200,"bis 42 cm")</f>
        <v>20</v>
      </c>
      <c r="I204" s="76"/>
      <c r="J204" s="111"/>
      <c r="K204" s="64"/>
      <c r="L204" s="64"/>
      <c r="M204" s="64"/>
      <c r="N204" s="64"/>
      <c r="O204" s="64"/>
      <c r="P204" s="64"/>
      <c r="Q204" s="64"/>
      <c r="R204" s="64"/>
      <c r="S204" s="80"/>
      <c r="T204" s="80"/>
      <c r="X204" s="80">
        <f>COUNTIF(X$2:X$200,"G")</f>
        <v>0</v>
      </c>
      <c r="Y204" s="79"/>
      <c r="Z204" s="79"/>
      <c r="AA204" s="80">
        <f>COUNTIF(AA$2:AA$200,"f/V")</f>
        <v>4</v>
      </c>
      <c r="AB204" s="80"/>
      <c r="AC204" s="80"/>
      <c r="AD204" s="80"/>
      <c r="AE204" s="80"/>
      <c r="AF204" s="80"/>
      <c r="AO204" s="78"/>
      <c r="AQ204" s="80">
        <f>COUNTIF(AQ$2:AQ$200,"I")</f>
        <v>0</v>
      </c>
      <c r="AS204" s="80">
        <f>COUNTIF(AS$2:AS$200,"3")</f>
        <v>0</v>
      </c>
      <c r="AT204" s="80"/>
      <c r="AU204" s="80">
        <f>COUNTIF(AU$2:AU$200,"max 45")</f>
        <v>0</v>
      </c>
      <c r="AV204" s="80"/>
      <c r="BA204" s="80">
        <f>COUNTIF(BA$2:BA$200,"ja nach")</f>
        <v>1</v>
      </c>
      <c r="BB204" s="82"/>
      <c r="BC204" s="79"/>
      <c r="BK204" s="80">
        <f>COUNTIF(BK2:BK200,"x 110")</f>
        <v>0</v>
      </c>
    </row>
    <row r="205" spans="1:66" x14ac:dyDescent="0.2">
      <c r="D205" s="68"/>
      <c r="H205" s="80">
        <f>COUNTIF(H$2:H$200,"? 42 cm")</f>
        <v>10</v>
      </c>
      <c r="I205" s="76"/>
      <c r="J205" s="111"/>
      <c r="K205" s="64"/>
      <c r="L205" s="64"/>
      <c r="M205" s="64"/>
      <c r="N205" s="64"/>
      <c r="O205" s="64"/>
      <c r="P205" s="64"/>
      <c r="Q205" s="64"/>
      <c r="R205" s="64"/>
      <c r="S205" s="80"/>
      <c r="T205" s="80"/>
      <c r="X205" s="80">
        <f>COUNTIF(X$2:X$200,"HG")</f>
        <v>6</v>
      </c>
      <c r="Y205" s="79"/>
      <c r="Z205" s="79"/>
      <c r="AA205" s="80">
        <f>COUNTIF(AA$2:AA$200,"h")</f>
        <v>8</v>
      </c>
      <c r="AB205" s="80"/>
      <c r="AC205" s="80"/>
      <c r="AD205" s="80"/>
      <c r="AE205" s="80"/>
      <c r="AF205" s="80"/>
      <c r="AO205" s="78"/>
      <c r="AQ205" s="80">
        <f>COUNTIF(AQ$2:AQ$200,"R")</f>
        <v>0</v>
      </c>
      <c r="AS205" s="80">
        <f>COUNTIF(AS$2:AS$200,"4")</f>
        <v>0</v>
      </c>
      <c r="AT205" s="80"/>
      <c r="AU205" s="80">
        <f>COUNTIF(AU$2:AU$200,"60")</f>
        <v>1</v>
      </c>
      <c r="AV205" s="80"/>
      <c r="BA205" s="80">
        <f>COUNTIF(BA$2:BA$200,"ja vor und nach")</f>
        <v>0</v>
      </c>
      <c r="BB205" s="82"/>
      <c r="BC205" s="79"/>
      <c r="BK205" s="80">
        <f>COUNTIF(BK2:BK200,"x nur 110")</f>
        <v>0</v>
      </c>
    </row>
    <row r="206" spans="1:66" x14ac:dyDescent="0.2">
      <c r="D206" s="68"/>
      <c r="I206" s="76"/>
      <c r="J206" s="111"/>
      <c r="K206" s="64"/>
      <c r="L206" s="64"/>
      <c r="M206" s="64"/>
      <c r="N206" s="64"/>
      <c r="O206" s="64"/>
      <c r="P206" s="64"/>
      <c r="Q206" s="64"/>
      <c r="R206" s="64"/>
      <c r="S206" s="80"/>
      <c r="T206" s="80"/>
      <c r="X206" s="80">
        <f>COUNTIF(X$2:X$200,"HD")</f>
        <v>0</v>
      </c>
      <c r="Y206" s="79"/>
      <c r="Z206" s="79"/>
      <c r="AA206" s="80">
        <f>COUNTIF(AA$2:AA$200,"h/E")</f>
        <v>29</v>
      </c>
      <c r="AB206" s="80"/>
      <c r="AC206" s="80"/>
      <c r="AD206" s="80"/>
      <c r="AE206" s="80"/>
      <c r="AF206" s="80"/>
      <c r="AO206" s="78"/>
      <c r="AQ206" s="80">
        <f>COUNTIF(AQ$2:AQ$200,"K/I")</f>
        <v>0</v>
      </c>
      <c r="AS206" s="80">
        <f>COUNTIF(AS$2:AS$200,"0-2")</f>
        <v>0</v>
      </c>
      <c r="AT206" s="80"/>
      <c r="AU206" s="80">
        <f>COUNTIF(AU$2:AU$200,"max 60")</f>
        <v>0</v>
      </c>
      <c r="AV206" s="80"/>
      <c r="BB206" s="82"/>
      <c r="BC206" s="79"/>
    </row>
    <row r="207" spans="1:66" x14ac:dyDescent="0.2">
      <c r="D207" s="68"/>
      <c r="I207" s="76"/>
      <c r="J207" s="111"/>
      <c r="K207" s="64"/>
      <c r="L207" s="64"/>
      <c r="M207" s="64"/>
      <c r="N207" s="64"/>
      <c r="O207" s="64"/>
      <c r="P207" s="64"/>
      <c r="Q207" s="64"/>
      <c r="R207" s="64"/>
      <c r="S207" s="80"/>
      <c r="T207" s="80"/>
      <c r="X207" s="80">
        <f>COUNTIF(X$2:X$200,"L")</f>
        <v>7</v>
      </c>
      <c r="Y207" s="79"/>
      <c r="Z207" s="79"/>
      <c r="AA207" s="80"/>
      <c r="AB207" s="80"/>
      <c r="AC207" s="80"/>
      <c r="AD207" s="80"/>
      <c r="AE207" s="80"/>
      <c r="AF207" s="80"/>
      <c r="AO207" s="78"/>
      <c r="AQ207" s="80">
        <f>COUNTIF(AQ$2:AQ$200,"B/I/R")</f>
        <v>0</v>
      </c>
      <c r="AS207" s="80"/>
      <c r="AT207" s="80"/>
      <c r="AU207" s="80">
        <f>COUNTIF(AU$2:AU$200,"80")</f>
        <v>1</v>
      </c>
      <c r="AV207" s="80"/>
      <c r="BB207" s="82"/>
      <c r="BC207" s="79"/>
    </row>
    <row r="208" spans="1:66" x14ac:dyDescent="0.2">
      <c r="D208" s="68"/>
      <c r="I208" s="76"/>
      <c r="J208" s="111"/>
      <c r="K208" s="64"/>
      <c r="L208" s="64"/>
      <c r="M208" s="64"/>
      <c r="N208" s="64"/>
      <c r="O208" s="64"/>
      <c r="P208" s="64"/>
      <c r="Q208" s="64"/>
      <c r="R208" s="64"/>
      <c r="S208" s="80"/>
      <c r="T208" s="80"/>
      <c r="X208" s="80">
        <f>COUNTIF(X$2:X$200,"HL")</f>
        <v>18</v>
      </c>
      <c r="Y208" s="79"/>
      <c r="Z208" s="79"/>
      <c r="AA208" s="80"/>
      <c r="AB208" s="80"/>
      <c r="AC208" s="80"/>
      <c r="AD208" s="80"/>
      <c r="AE208" s="80"/>
      <c r="AF208" s="80"/>
      <c r="AO208" s="78"/>
      <c r="AQ208" s="80">
        <f>COUNTIF(AQ$2:AQ$200,"I/R")</f>
        <v>0</v>
      </c>
      <c r="AS208" s="80"/>
      <c r="AT208" s="80"/>
      <c r="AU208" s="80">
        <f>COUNTIF(AU$2:AU$200,"max 80")</f>
        <v>0</v>
      </c>
      <c r="AV208" s="80"/>
      <c r="BB208" s="82"/>
      <c r="BC208" s="79"/>
    </row>
    <row r="209" spans="4:63" x14ac:dyDescent="0.2">
      <c r="D209" s="68"/>
      <c r="I209" s="76"/>
      <c r="J209" s="111"/>
      <c r="K209" s="64"/>
      <c r="L209" s="64"/>
      <c r="M209" s="64"/>
      <c r="N209" s="64"/>
      <c r="O209" s="64"/>
      <c r="P209" s="64"/>
      <c r="Q209" s="64"/>
      <c r="R209" s="64"/>
      <c r="S209" s="80"/>
      <c r="T209" s="80"/>
      <c r="X209" s="96">
        <f>COUNTIF(X$2:X$200,"Pg")</f>
        <v>2</v>
      </c>
      <c r="Y209" s="79"/>
      <c r="Z209" s="79"/>
      <c r="AA209" s="80"/>
      <c r="AB209" s="80"/>
      <c r="AC209" s="80"/>
      <c r="AD209" s="80"/>
      <c r="AE209" s="80"/>
      <c r="AF209" s="80"/>
      <c r="AO209" s="78"/>
      <c r="AQ209" s="80">
        <f>COUNTIF(AQ$2:AQ$200,"x")</f>
        <v>0</v>
      </c>
      <c r="AS209" s="80"/>
      <c r="AT209" s="80"/>
      <c r="AU209" s="80">
        <f>COUNTIF(AU$2:AU$200,"110")</f>
        <v>40</v>
      </c>
      <c r="AV209" s="80"/>
      <c r="BB209" s="82"/>
      <c r="BC209" s="79"/>
    </row>
    <row r="210" spans="4:63" x14ac:dyDescent="0.2">
      <c r="D210" s="68"/>
      <c r="I210" s="76"/>
      <c r="J210" s="111"/>
      <c r="K210" s="64"/>
      <c r="L210" s="64"/>
      <c r="M210" s="64"/>
      <c r="N210" s="64"/>
      <c r="O210" s="64"/>
      <c r="P210" s="64"/>
      <c r="Q210" s="64"/>
      <c r="R210" s="64"/>
      <c r="S210" s="80"/>
      <c r="T210" s="80"/>
      <c r="X210" s="96">
        <f>COUNTIF(X$2:X$200,"HPg")</f>
        <v>10</v>
      </c>
      <c r="Y210" s="79"/>
      <c r="Z210" s="79"/>
      <c r="AA210" s="80"/>
      <c r="AB210" s="80"/>
      <c r="AC210" s="80"/>
      <c r="AD210" s="80"/>
      <c r="AE210" s="80"/>
      <c r="AF210" s="80"/>
      <c r="AO210" s="78"/>
      <c r="AS210" s="80"/>
      <c r="AT210" s="80"/>
      <c r="AU210" s="80">
        <f>COUNTIF(AU$2:AU$200,"max 110")</f>
        <v>3</v>
      </c>
      <c r="AV210" s="80"/>
      <c r="BB210" s="82"/>
      <c r="BC210" s="79"/>
    </row>
    <row r="211" spans="4:63" x14ac:dyDescent="0.2">
      <c r="D211" s="68"/>
      <c r="I211" s="76"/>
      <c r="J211" s="111"/>
      <c r="K211" s="64"/>
      <c r="L211" s="64"/>
      <c r="M211" s="64"/>
      <c r="N211" s="64"/>
      <c r="O211" s="64"/>
      <c r="P211" s="64"/>
      <c r="Q211" s="64"/>
      <c r="R211" s="64"/>
      <c r="S211" s="80"/>
      <c r="T211" s="80"/>
      <c r="X211" s="96">
        <f>COUNTIF(X$2:X$200,"Pg (Mak.)")</f>
        <v>0</v>
      </c>
      <c r="Y211" s="79"/>
      <c r="Z211" s="79"/>
      <c r="AA211" s="80"/>
      <c r="AB211" s="80"/>
      <c r="AC211" s="80"/>
      <c r="AD211" s="80"/>
      <c r="AE211" s="80"/>
      <c r="AF211" s="80"/>
      <c r="AO211" s="78"/>
      <c r="AS211" s="80"/>
      <c r="AT211" s="80"/>
      <c r="AU211" s="80">
        <f>COUNTIF(AU$2:AU$200,"nur 110")</f>
        <v>2</v>
      </c>
      <c r="AV211" s="80"/>
      <c r="BB211" s="82"/>
      <c r="BC211" s="79"/>
    </row>
    <row r="212" spans="4:63" x14ac:dyDescent="0.2">
      <c r="D212" s="68"/>
      <c r="I212" s="76"/>
      <c r="J212" s="111"/>
      <c r="K212" s="64"/>
      <c r="L212" s="64"/>
      <c r="M212" s="64"/>
      <c r="N212" s="64"/>
      <c r="O212" s="64"/>
      <c r="P212" s="64"/>
      <c r="Q212" s="64"/>
      <c r="R212" s="64"/>
      <c r="S212" s="80"/>
      <c r="T212" s="80"/>
      <c r="X212" s="80">
        <f>COUNTIF(X$2:X$200,"oE")</f>
        <v>0</v>
      </c>
      <c r="Y212" s="79"/>
      <c r="Z212" s="79"/>
      <c r="AA212" s="80"/>
      <c r="AB212" s="80"/>
      <c r="AD212" s="80"/>
      <c r="AE212" s="80"/>
      <c r="AF212" s="80"/>
      <c r="AO212" s="78"/>
      <c r="AS212" s="80"/>
      <c r="AT212" s="80"/>
      <c r="AU212" s="80">
        <f>COUNTIF(AU$2:AU$200,"180")</f>
        <v>3</v>
      </c>
      <c r="AV212" s="80"/>
      <c r="BB212" s="82"/>
      <c r="BC212" s="79"/>
    </row>
    <row r="213" spans="4:63" x14ac:dyDescent="0.2">
      <c r="D213" s="68"/>
      <c r="E213" s="83"/>
      <c r="H213" s="83"/>
      <c r="I213" s="76"/>
      <c r="J213" s="111"/>
      <c r="K213" s="64"/>
      <c r="L213" s="64"/>
      <c r="M213" s="64"/>
      <c r="N213" s="64"/>
      <c r="O213" s="64"/>
      <c r="P213" s="64"/>
      <c r="Q213" s="64"/>
      <c r="R213" s="64"/>
      <c r="S213" s="86"/>
      <c r="T213" s="86"/>
      <c r="U213" s="84"/>
      <c r="V213" s="84"/>
      <c r="W213" s="84"/>
      <c r="X213" s="86">
        <f>COUNTIF(X$2:X$200,"EB")</f>
        <v>1</v>
      </c>
      <c r="Y213" s="85"/>
      <c r="Z213" s="85"/>
      <c r="AA213" s="86"/>
      <c r="AB213" s="86"/>
      <c r="AC213" s="86"/>
      <c r="AD213" s="86"/>
      <c r="AE213" s="86"/>
      <c r="AF213" s="86"/>
      <c r="AG213" s="84"/>
      <c r="AH213" s="84"/>
      <c r="AI213" s="84"/>
      <c r="AJ213" s="84"/>
      <c r="AK213" s="84"/>
      <c r="AL213" s="84"/>
      <c r="AM213" s="84"/>
      <c r="AN213" s="84"/>
      <c r="AO213" s="84"/>
      <c r="AP213" s="84"/>
      <c r="AQ213" s="84"/>
      <c r="AR213" s="84"/>
      <c r="AS213" s="86"/>
      <c r="AT213" s="86"/>
      <c r="AU213" s="86">
        <f>COUNTIF(AU$2:AU$200,"max 180")</f>
        <v>1</v>
      </c>
      <c r="AV213" s="86"/>
      <c r="AW213" s="84"/>
      <c r="AX213" s="84"/>
      <c r="AY213" s="84"/>
      <c r="AZ213" s="84"/>
      <c r="BA213" s="86"/>
      <c r="BB213" s="87"/>
      <c r="BC213" s="85"/>
      <c r="BD213" s="84"/>
      <c r="BE213" s="84"/>
      <c r="BF213" s="84"/>
      <c r="BG213" s="84"/>
      <c r="BH213" s="84"/>
      <c r="BI213" s="84"/>
      <c r="BJ213" s="88"/>
      <c r="BK213" s="84"/>
    </row>
    <row r="214" spans="4:63" x14ac:dyDescent="0.2">
      <c r="D214" s="68"/>
      <c r="E214" s="89">
        <f>SUM(E202:E213)</f>
        <v>199</v>
      </c>
      <c r="H214" s="90">
        <f>SUM(H202:H213)</f>
        <v>104</v>
      </c>
      <c r="I214" s="91"/>
      <c r="J214" s="92"/>
      <c r="K214" s="93"/>
      <c r="L214" s="93"/>
      <c r="M214" s="93"/>
      <c r="N214" s="93"/>
      <c r="O214" s="93"/>
      <c r="P214" s="93"/>
      <c r="Q214" s="93"/>
      <c r="R214" s="93"/>
      <c r="S214" s="94">
        <f>SUM(S202:S213)</f>
        <v>1</v>
      </c>
      <c r="T214" s="94">
        <f>SUM(T202:T213)</f>
        <v>7</v>
      </c>
      <c r="U214" s="94">
        <f>SUM(U202:U213)</f>
        <v>17</v>
      </c>
      <c r="V214" s="94">
        <f>SUM(V202:V213)</f>
        <v>0</v>
      </c>
      <c r="W214" s="94">
        <f>SUM(W202:W213)</f>
        <v>0</v>
      </c>
      <c r="X214" s="94"/>
      <c r="Y214" s="94">
        <f>SUM(Y202:Y213)</f>
        <v>0</v>
      </c>
      <c r="Z214" s="94">
        <f>SUM(Z202:Z213)</f>
        <v>7</v>
      </c>
      <c r="AA214" s="94">
        <f>SUM(AA202:AA204)</f>
        <v>14</v>
      </c>
      <c r="AB214" s="94">
        <f>SUM(AB202:AB213)</f>
        <v>1</v>
      </c>
      <c r="AC214" s="89">
        <f>SUM(AC202:AC213)</f>
        <v>1</v>
      </c>
      <c r="AD214" s="94">
        <f>SUM(AD202:AD213)</f>
        <v>0</v>
      </c>
      <c r="AE214" s="94">
        <f>SUM(AE202:AE213)</f>
        <v>0</v>
      </c>
      <c r="AF214" s="94">
        <f>SUM(AF202:AF213)</f>
        <v>0</v>
      </c>
      <c r="AG214" s="81">
        <f>COUNTIF(AG$2:AG$113,"Pg")</f>
        <v>0</v>
      </c>
      <c r="AH214" s="94">
        <f t="shared" ref="AH214:AZ214" si="4">SUM(AH202:AH213)</f>
        <v>0</v>
      </c>
      <c r="AI214" s="94">
        <f t="shared" si="4"/>
        <v>0</v>
      </c>
      <c r="AJ214" s="94">
        <f t="shared" si="4"/>
        <v>2</v>
      </c>
      <c r="AK214" s="89">
        <f t="shared" si="4"/>
        <v>0</v>
      </c>
      <c r="AL214" s="89">
        <f t="shared" si="4"/>
        <v>1</v>
      </c>
      <c r="AM214" s="94">
        <f t="shared" si="4"/>
        <v>0</v>
      </c>
      <c r="AN214" s="94">
        <f t="shared" si="4"/>
        <v>8</v>
      </c>
      <c r="AO214" s="94">
        <f t="shared" si="4"/>
        <v>5</v>
      </c>
      <c r="AP214" s="94">
        <f t="shared" si="4"/>
        <v>45</v>
      </c>
      <c r="AQ214" s="89">
        <f t="shared" si="4"/>
        <v>2</v>
      </c>
      <c r="AR214" s="89">
        <f t="shared" si="4"/>
        <v>6</v>
      </c>
      <c r="AS214" s="89">
        <f t="shared" si="4"/>
        <v>1</v>
      </c>
      <c r="AT214" s="94">
        <f t="shared" si="4"/>
        <v>1</v>
      </c>
      <c r="AU214" s="94">
        <f t="shared" si="4"/>
        <v>52</v>
      </c>
      <c r="AV214" s="94">
        <f t="shared" si="4"/>
        <v>0</v>
      </c>
      <c r="AW214" s="94">
        <f t="shared" si="4"/>
        <v>0</v>
      </c>
      <c r="AX214" s="94">
        <f t="shared" si="4"/>
        <v>0</v>
      </c>
      <c r="AY214" s="94">
        <f t="shared" si="4"/>
        <v>0</v>
      </c>
      <c r="AZ214" s="94">
        <f t="shared" si="4"/>
        <v>2</v>
      </c>
      <c r="BA214" s="94">
        <f>SUM(BA203:BA205)</f>
        <v>12</v>
      </c>
      <c r="BB214" s="95" t="e">
        <f>SUM(BB113:BB113)</f>
        <v>#REF!</v>
      </c>
      <c r="BC214" s="94">
        <f t="shared" ref="BC214:BJ214" si="5">SUM(BC202:BC213)</f>
        <v>0</v>
      </c>
      <c r="BD214" s="94">
        <f t="shared" si="5"/>
        <v>62</v>
      </c>
      <c r="BE214" s="94">
        <f t="shared" si="5"/>
        <v>0</v>
      </c>
      <c r="BF214" s="94">
        <f t="shared" si="5"/>
        <v>0</v>
      </c>
      <c r="BG214" s="94">
        <f t="shared" si="5"/>
        <v>8</v>
      </c>
      <c r="BH214" s="94">
        <f t="shared" si="5"/>
        <v>12</v>
      </c>
      <c r="BI214" s="94">
        <f t="shared" si="5"/>
        <v>14</v>
      </c>
      <c r="BJ214" s="94">
        <f t="shared" si="5"/>
        <v>5</v>
      </c>
      <c r="BK214" s="78">
        <f>BK202+BK203</f>
        <v>0</v>
      </c>
    </row>
    <row r="215" spans="4:63" x14ac:dyDescent="0.2">
      <c r="AA215" s="94">
        <f>SUM(AA205:AA206)</f>
        <v>37</v>
      </c>
      <c r="BK215" s="78">
        <f>BK204+BK205</f>
        <v>0</v>
      </c>
    </row>
    <row r="216" spans="4:63" x14ac:dyDescent="0.2">
      <c r="BK216" s="94">
        <f>SUM(BK202:BK213)</f>
        <v>0</v>
      </c>
    </row>
  </sheetData>
  <autoFilter ref="A1:BL200"/>
  <conditionalFormatting sqref="E2:E113 BB115:BB197 S2:BJ113">
    <cfRule type="expression" dxfId="15" priority="16">
      <formula>MOD(SUBTOTAL(103,$E$2:$E2),2)=0</formula>
    </cfRule>
  </conditionalFormatting>
  <conditionalFormatting sqref="E114">
    <cfRule type="expression" dxfId="14" priority="15">
      <formula>MOD(SUBTOTAL(103,$E$2:$E114),2)=0</formula>
    </cfRule>
  </conditionalFormatting>
  <conditionalFormatting sqref="S114:BJ114">
    <cfRule type="expression" dxfId="13" priority="14">
      <formula>MOD(SUBTOTAL(103,$E$2:$E114),2)=0</formula>
    </cfRule>
  </conditionalFormatting>
  <conditionalFormatting sqref="E194:E197">
    <cfRule type="expression" dxfId="12" priority="11">
      <formula>MOD(SUBTOTAL(103,$E$2:$E194),2)=0</formula>
    </cfRule>
  </conditionalFormatting>
  <conditionalFormatting sqref="S194:BA197 BC194:BJ197">
    <cfRule type="expression" dxfId="11" priority="10">
      <formula>MOD(SUBTOTAL(103,$E$2:$E194),2)=0</formula>
    </cfRule>
  </conditionalFormatting>
  <conditionalFormatting sqref="E115:E193">
    <cfRule type="expression" dxfId="10" priority="13">
      <formula>MOD(SUBTOTAL(103,$E$2:$E115),2)=0</formula>
    </cfRule>
  </conditionalFormatting>
  <conditionalFormatting sqref="S115:BA189 BC115:BJ193 S191:BA193 S190:AU190 AW190:BA190">
    <cfRule type="expression" dxfId="9" priority="12">
      <formula>MOD(SUBTOTAL(103,$E$2:$E115),2)=0</formula>
    </cfRule>
  </conditionalFormatting>
  <conditionalFormatting sqref="S199:BA199 BC199:BJ199">
    <cfRule type="expression" dxfId="8" priority="7">
      <formula>MOD(SUBTOTAL(103,$E$2:$E199),2)=0</formula>
    </cfRule>
  </conditionalFormatting>
  <conditionalFormatting sqref="BB199">
    <cfRule type="expression" dxfId="7" priority="9">
      <formula>MOD(SUBTOTAL(103,$E$2:$E199),2)=0</formula>
    </cfRule>
  </conditionalFormatting>
  <conditionalFormatting sqref="E199">
    <cfRule type="expression" dxfId="6" priority="8">
      <formula>MOD(SUBTOTAL(103,$E$2:$E199),2)=0</formula>
    </cfRule>
  </conditionalFormatting>
  <conditionalFormatting sqref="BB200">
    <cfRule type="expression" dxfId="5" priority="6">
      <formula>MOD(SUBTOTAL(103,$E$2:$E200),2)=0</formula>
    </cfRule>
  </conditionalFormatting>
  <conditionalFormatting sqref="E200">
    <cfRule type="expression" dxfId="4" priority="5">
      <formula>MOD(SUBTOTAL(103,$E$2:$E200),2)=0</formula>
    </cfRule>
  </conditionalFormatting>
  <conditionalFormatting sqref="S200:BA200 BC200:BJ200">
    <cfRule type="expression" dxfId="3" priority="4">
      <formula>MOD(SUBTOTAL(103,$E$2:$E200),2)=0</formula>
    </cfRule>
  </conditionalFormatting>
  <conditionalFormatting sqref="S198:BA198 BC198:BJ198">
    <cfRule type="expression" dxfId="2" priority="1">
      <formula>MOD(SUBTOTAL(103,$E$2:$E198),2)=0</formula>
    </cfRule>
  </conditionalFormatting>
  <conditionalFormatting sqref="BB198">
    <cfRule type="expression" dxfId="1" priority="3">
      <formula>MOD(SUBTOTAL(103,$E$2:$E198),2)=0</formula>
    </cfRule>
  </conditionalFormatting>
  <conditionalFormatting sqref="E198">
    <cfRule type="expression" dxfId="0" priority="2">
      <formula>MOD(SUBTOTAL(103,$E$2:$E198),2)=0</formula>
    </cfRule>
  </conditionalFormatting>
  <pageMargins left="0.7" right="0.7" top="0.78740157499999996" bottom="0.78740157499999996" header="0.3" footer="0.3"/>
  <pageSetup paperSize="9" scale="10" orientation="portrait"/>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dimension ref="A1:F73"/>
  <sheetViews>
    <sheetView topLeftCell="A13" zoomScaleNormal="100" workbookViewId="0">
      <selection activeCell="D28" sqref="D28"/>
    </sheetView>
  </sheetViews>
  <sheetFormatPr baseColWidth="10" defaultRowHeight="11.4" x14ac:dyDescent="0.2"/>
  <cols>
    <col min="2" max="2" width="62.19921875" style="58" customWidth="1"/>
    <col min="3" max="3" width="44.59765625" style="58" customWidth="1"/>
    <col min="4" max="4" width="34.3984375" style="58" customWidth="1"/>
    <col min="6" max="6" width="36.19921875" style="58" customWidth="1"/>
  </cols>
  <sheetData>
    <row r="1" spans="1:1" ht="14.25" customHeight="1" x14ac:dyDescent="0.25">
      <c r="A1" s="1" t="s">
        <v>1080</v>
      </c>
    </row>
    <row r="6" spans="1:1" x14ac:dyDescent="0.2">
      <c r="A6" t="s">
        <v>1081</v>
      </c>
    </row>
    <row r="7" spans="1:1" x14ac:dyDescent="0.2">
      <c r="A7" t="s">
        <v>1082</v>
      </c>
    </row>
    <row r="9" spans="1:1" x14ac:dyDescent="0.2">
      <c r="A9" s="2" t="s">
        <v>1083</v>
      </c>
    </row>
    <row r="13" spans="1:1" x14ac:dyDescent="0.2">
      <c r="A13" t="s">
        <v>1084</v>
      </c>
    </row>
    <row r="14" spans="1:1" x14ac:dyDescent="0.2">
      <c r="A14" t="s">
        <v>1085</v>
      </c>
    </row>
    <row r="15" spans="1:1" x14ac:dyDescent="0.2">
      <c r="A15" t="s">
        <v>1086</v>
      </c>
    </row>
    <row r="18" spans="1:6" x14ac:dyDescent="0.2">
      <c r="A18" t="s">
        <v>1087</v>
      </c>
    </row>
    <row r="19" spans="1:6" x14ac:dyDescent="0.2">
      <c r="A19" s="40" t="s">
        <v>1088</v>
      </c>
      <c r="B19" s="40" t="s">
        <v>1089</v>
      </c>
      <c r="C19" s="52" t="s">
        <v>14</v>
      </c>
      <c r="D19" s="40" t="s">
        <v>16</v>
      </c>
      <c r="E19" s="40" t="s">
        <v>12</v>
      </c>
      <c r="F19" s="40" t="s">
        <v>1090</v>
      </c>
    </row>
    <row r="20" spans="1:6" x14ac:dyDescent="0.2">
      <c r="A20" s="43"/>
      <c r="B20" s="43" t="s">
        <v>168</v>
      </c>
      <c r="C20" s="43" t="s">
        <v>141</v>
      </c>
      <c r="D20" s="43" t="s">
        <v>62</v>
      </c>
      <c r="E20" s="43" t="s">
        <v>113</v>
      </c>
      <c r="F20" s="43" t="s">
        <v>127</v>
      </c>
    </row>
    <row r="21" spans="1:6" x14ac:dyDescent="0.2">
      <c r="A21" s="43"/>
      <c r="B21" s="43" t="s">
        <v>520</v>
      </c>
      <c r="C21" s="43" t="s">
        <v>134</v>
      </c>
      <c r="D21" s="43" t="s">
        <v>155</v>
      </c>
      <c r="E21" s="43" t="s">
        <v>159</v>
      </c>
      <c r="F21" s="43" t="s">
        <v>114</v>
      </c>
    </row>
    <row r="22" spans="1:6" x14ac:dyDescent="0.2">
      <c r="A22" s="43"/>
      <c r="B22" s="43" t="s">
        <v>148</v>
      </c>
      <c r="C22" s="43" t="s">
        <v>313</v>
      </c>
      <c r="D22" s="43" t="s">
        <v>135</v>
      </c>
      <c r="E22" s="43" t="s">
        <v>149</v>
      </c>
      <c r="F22" s="43" t="s">
        <v>1091</v>
      </c>
    </row>
    <row r="23" spans="1:6" x14ac:dyDescent="0.2">
      <c r="A23" s="43"/>
      <c r="B23" s="43" t="s">
        <v>126</v>
      </c>
      <c r="C23" t="s">
        <v>1092</v>
      </c>
      <c r="D23" s="43" t="s">
        <v>1093</v>
      </c>
      <c r="E23" s="43" t="s">
        <v>169</v>
      </c>
    </row>
    <row r="24" spans="1:6" x14ac:dyDescent="0.2">
      <c r="A24" s="43"/>
      <c r="B24" s="43" t="s">
        <v>245</v>
      </c>
      <c r="C24" s="43" t="s">
        <v>246</v>
      </c>
      <c r="D24" s="43" t="s">
        <v>1094</v>
      </c>
    </row>
    <row r="25" spans="1:6" x14ac:dyDescent="0.2">
      <c r="A25" s="43"/>
      <c r="B25" s="43" t="s">
        <v>211</v>
      </c>
      <c r="C25" s="43" t="s">
        <v>1095</v>
      </c>
      <c r="D25" s="43" t="s">
        <v>1051</v>
      </c>
    </row>
    <row r="26" spans="1:6" x14ac:dyDescent="0.2">
      <c r="A26" s="43"/>
      <c r="B26" s="43" t="s">
        <v>112</v>
      </c>
      <c r="C26" s="43" t="s">
        <v>1096</v>
      </c>
      <c r="D26" s="43" t="s">
        <v>61</v>
      </c>
    </row>
    <row r="27" spans="1:6" x14ac:dyDescent="0.2">
      <c r="A27" s="43"/>
      <c r="B27" s="43" t="s">
        <v>409</v>
      </c>
      <c r="C27" s="55" t="s">
        <v>1097</v>
      </c>
      <c r="D27" s="43" t="s">
        <v>1098</v>
      </c>
    </row>
    <row r="28" spans="1:6" x14ac:dyDescent="0.2">
      <c r="A28" s="43"/>
      <c r="B28" s="43" t="s">
        <v>1099</v>
      </c>
      <c r="C28" s="43" t="s">
        <v>197</v>
      </c>
      <c r="D28" s="53" t="s">
        <v>1100</v>
      </c>
    </row>
    <row r="29" spans="1:6" x14ac:dyDescent="0.2">
      <c r="A29" s="51"/>
      <c r="B29" s="51" t="s">
        <v>1101</v>
      </c>
      <c r="C29" s="55" t="s">
        <v>1102</v>
      </c>
    </row>
    <row r="30" spans="1:6" s="43" customFormat="1" x14ac:dyDescent="0.2">
      <c r="B30" s="43" t="s">
        <v>1103</v>
      </c>
      <c r="C30" s="43" t="s">
        <v>1104</v>
      </c>
    </row>
    <row r="31" spans="1:6" x14ac:dyDescent="0.2">
      <c r="A31" s="43"/>
      <c r="B31" s="43" t="s">
        <v>1105</v>
      </c>
      <c r="C31" s="43" t="s">
        <v>1106</v>
      </c>
    </row>
    <row r="32" spans="1:6" x14ac:dyDescent="0.2">
      <c r="A32" s="43"/>
      <c r="B32" s="43" t="s">
        <v>1107</v>
      </c>
      <c r="C32" s="43" t="s">
        <v>1108</v>
      </c>
    </row>
    <row r="33" spans="1:4" x14ac:dyDescent="0.2">
      <c r="C33" s="43" t="s">
        <v>1109</v>
      </c>
    </row>
    <row r="34" spans="1:4" x14ac:dyDescent="0.2">
      <c r="C34" s="55" t="s">
        <v>1110</v>
      </c>
    </row>
    <row r="35" spans="1:4" x14ac:dyDescent="0.2">
      <c r="C35" s="43" t="s">
        <v>1111</v>
      </c>
    </row>
    <row r="36" spans="1:4" x14ac:dyDescent="0.2">
      <c r="A36" t="s">
        <v>1112</v>
      </c>
      <c r="C36" s="43" t="s">
        <v>1113</v>
      </c>
    </row>
    <row r="37" spans="1:4" x14ac:dyDescent="0.2">
      <c r="A37" s="40" t="s">
        <v>1114</v>
      </c>
      <c r="B37" s="40" t="s">
        <v>1115</v>
      </c>
      <c r="C37" s="43" t="s">
        <v>1116</v>
      </c>
    </row>
    <row r="38" spans="1:4" x14ac:dyDescent="0.2">
      <c r="A38" s="54"/>
      <c r="B38" s="54" t="s">
        <v>1117</v>
      </c>
      <c r="C38" s="40" t="s">
        <v>1118</v>
      </c>
    </row>
    <row r="39" spans="1:4" x14ac:dyDescent="0.2">
      <c r="A39" s="43"/>
      <c r="B39" s="43" t="s">
        <v>1119</v>
      </c>
      <c r="C39" s="43" t="s">
        <v>1120</v>
      </c>
    </row>
    <row r="40" spans="1:4" x14ac:dyDescent="0.2">
      <c r="A40" s="43"/>
      <c r="B40" s="43" t="s">
        <v>1121</v>
      </c>
      <c r="C40" s="43" t="s">
        <v>1122</v>
      </c>
    </row>
    <row r="41" spans="1:4" x14ac:dyDescent="0.2">
      <c r="A41" s="43"/>
      <c r="B41" s="43" t="s">
        <v>1123</v>
      </c>
      <c r="C41" s="43"/>
    </row>
    <row r="42" spans="1:4" x14ac:dyDescent="0.2">
      <c r="A42" s="43"/>
      <c r="B42" s="43" t="s">
        <v>1124</v>
      </c>
      <c r="C42" s="43"/>
    </row>
    <row r="43" spans="1:4" x14ac:dyDescent="0.2">
      <c r="A43" s="43"/>
      <c r="B43" s="43" t="s">
        <v>1125</v>
      </c>
    </row>
    <row r="44" spans="1:4" x14ac:dyDescent="0.2">
      <c r="A44" s="43"/>
      <c r="B44" s="43" t="s">
        <v>1126</v>
      </c>
    </row>
    <row r="45" spans="1:4" x14ac:dyDescent="0.2">
      <c r="A45" s="43"/>
      <c r="B45" s="43" t="s">
        <v>1127</v>
      </c>
    </row>
    <row r="46" spans="1:4" x14ac:dyDescent="0.2">
      <c r="A46" s="43"/>
      <c r="B46" s="43" t="s">
        <v>1128</v>
      </c>
      <c r="D46" s="43" t="s">
        <v>190</v>
      </c>
    </row>
    <row r="47" spans="1:4" x14ac:dyDescent="0.2">
      <c r="A47" s="43"/>
      <c r="B47" s="43"/>
      <c r="D47" s="43" t="s">
        <v>116</v>
      </c>
    </row>
    <row r="48" spans="1:4" x14ac:dyDescent="0.2">
      <c r="A48" s="43"/>
      <c r="B48" s="43" t="s">
        <v>1129</v>
      </c>
      <c r="D48" s="43" t="s">
        <v>142</v>
      </c>
    </row>
    <row r="49" spans="1:6" x14ac:dyDescent="0.2">
      <c r="A49" s="43"/>
      <c r="B49" s="43" t="s">
        <v>1130</v>
      </c>
      <c r="D49" t="s">
        <v>1131</v>
      </c>
    </row>
    <row r="50" spans="1:6" x14ac:dyDescent="0.2">
      <c r="A50" s="43"/>
      <c r="B50" s="43" t="s">
        <v>1132</v>
      </c>
      <c r="D50" t="s">
        <v>111</v>
      </c>
    </row>
    <row r="52" spans="1:6" x14ac:dyDescent="0.2">
      <c r="A52" t="s">
        <v>1133</v>
      </c>
    </row>
    <row r="53" spans="1:6" x14ac:dyDescent="0.2">
      <c r="A53" s="40" t="s">
        <v>1134</v>
      </c>
      <c r="B53" s="40" t="s">
        <v>1135</v>
      </c>
    </row>
    <row r="54" spans="1:6" ht="12.75" customHeight="1" x14ac:dyDescent="0.2">
      <c r="A54" s="44">
        <v>0</v>
      </c>
      <c r="B54" s="45" t="s">
        <v>1136</v>
      </c>
      <c r="D54" s="41"/>
      <c r="E54" s="41"/>
      <c r="F54" s="41"/>
    </row>
    <row r="55" spans="1:6" ht="12.75" customHeight="1" x14ac:dyDescent="0.2">
      <c r="A55" s="44">
        <v>1</v>
      </c>
      <c r="B55" s="45" t="s">
        <v>1137</v>
      </c>
      <c r="D55" s="41"/>
      <c r="E55" s="41"/>
      <c r="F55" s="41"/>
    </row>
    <row r="56" spans="1:6" ht="27.75" customHeight="1" x14ac:dyDescent="0.2">
      <c r="A56" s="44">
        <v>2</v>
      </c>
      <c r="B56" s="45" t="s">
        <v>1138</v>
      </c>
      <c r="D56" s="41"/>
      <c r="E56" s="41"/>
      <c r="F56" s="41"/>
    </row>
    <row r="57" spans="1:6" ht="24.75" customHeight="1" x14ac:dyDescent="0.2">
      <c r="A57" s="46">
        <v>3</v>
      </c>
      <c r="B57" s="45" t="s">
        <v>1139</v>
      </c>
      <c r="D57" s="41"/>
      <c r="E57" s="41"/>
      <c r="F57" s="41"/>
    </row>
    <row r="60" spans="1:6" x14ac:dyDescent="0.2">
      <c r="A60" s="47"/>
      <c r="B60" s="48"/>
    </row>
    <row r="61" spans="1:6" x14ac:dyDescent="0.2">
      <c r="A61" s="43"/>
      <c r="B61" s="49"/>
    </row>
    <row r="62" spans="1:6" x14ac:dyDescent="0.2">
      <c r="A62" s="43"/>
      <c r="B62" s="49"/>
    </row>
    <row r="63" spans="1:6" ht="12.75" customHeight="1" x14ac:dyDescent="0.2">
      <c r="A63" s="43"/>
      <c r="B63" s="43"/>
      <c r="C63" s="42"/>
    </row>
    <row r="64" spans="1:6" ht="12.75" customHeight="1" x14ac:dyDescent="0.2">
      <c r="A64" s="43"/>
      <c r="B64" s="49"/>
      <c r="C64" s="42"/>
    </row>
    <row r="65" spans="3:3" ht="12.75" customHeight="1" x14ac:dyDescent="0.2">
      <c r="C65" s="42"/>
    </row>
    <row r="66" spans="3:3" ht="12.75" customHeight="1" x14ac:dyDescent="0.2">
      <c r="C66" s="42"/>
    </row>
    <row r="69" spans="3:3" x14ac:dyDescent="0.2">
      <c r="C69" s="40"/>
    </row>
    <row r="70" spans="3:3" x14ac:dyDescent="0.2">
      <c r="C70" s="50"/>
    </row>
    <row r="71" spans="3:3" x14ac:dyDescent="0.2">
      <c r="C71" s="50"/>
    </row>
    <row r="72" spans="3:3" x14ac:dyDescent="0.2">
      <c r="C72" s="50"/>
    </row>
    <row r="73" spans="3:3" x14ac:dyDescent="0.2">
      <c r="C73" s="50"/>
    </row>
  </sheetData>
  <pageMargins left="0.70866141732283472" right="0.70866141732283472" top="0.78740157480314965" bottom="0.78740157480314965" header="0.31496062992125978" footer="0.31496062992125978"/>
  <pageSetup paperSize="9"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M41"/>
  <sheetViews>
    <sheetView topLeftCell="A31" workbookViewId="0">
      <selection activeCell="E8" sqref="E8"/>
    </sheetView>
  </sheetViews>
  <sheetFormatPr baseColWidth="10" defaultRowHeight="11.4" x14ac:dyDescent="0.2"/>
  <cols>
    <col min="1" max="1" width="16" style="58" customWidth="1"/>
    <col min="2" max="3" width="11" style="12" customWidth="1"/>
    <col min="4" max="4" width="12.19921875" style="12" customWidth="1"/>
    <col min="5" max="5" width="11" style="12" customWidth="1"/>
    <col min="6" max="6" width="28.09765625" style="15" customWidth="1"/>
    <col min="7" max="7" width="4.69921875" style="58" customWidth="1"/>
    <col min="13" max="13" width="2.5" style="58" customWidth="1"/>
  </cols>
  <sheetData>
    <row r="1" spans="1:4" ht="14.25" customHeight="1" x14ac:dyDescent="0.25">
      <c r="A1" s="1" t="s">
        <v>1080</v>
      </c>
    </row>
    <row r="3" spans="1:4" x14ac:dyDescent="0.2">
      <c r="A3" s="30"/>
      <c r="B3" s="31"/>
      <c r="C3" s="31"/>
      <c r="D3" s="32"/>
    </row>
    <row r="4" spans="1:4" x14ac:dyDescent="0.2">
      <c r="A4" s="43"/>
      <c r="B4" s="10"/>
      <c r="C4" s="9"/>
      <c r="D4" s="8"/>
    </row>
    <row r="5" spans="1:4" x14ac:dyDescent="0.2">
      <c r="B5" s="14"/>
      <c r="D5" s="15"/>
    </row>
    <row r="6" spans="1:4" x14ac:dyDescent="0.2">
      <c r="A6" s="33"/>
      <c r="B6" s="31"/>
      <c r="C6" s="34"/>
      <c r="D6" s="35"/>
    </row>
    <row r="7" spans="1:4" x14ac:dyDescent="0.2">
      <c r="A7" s="3"/>
      <c r="B7" s="17"/>
      <c r="C7" s="27"/>
      <c r="D7" s="24"/>
    </row>
    <row r="8" spans="1:4" x14ac:dyDescent="0.2">
      <c r="A8" s="3"/>
      <c r="B8" s="17"/>
      <c r="C8" s="27"/>
      <c r="D8" s="25"/>
    </row>
    <row r="9" spans="1:4" x14ac:dyDescent="0.2">
      <c r="A9" s="3"/>
      <c r="B9" s="17"/>
      <c r="C9" s="27"/>
      <c r="D9" s="25"/>
    </row>
    <row r="10" spans="1:4" x14ac:dyDescent="0.2">
      <c r="A10" s="4"/>
      <c r="B10" s="18"/>
      <c r="C10" s="28"/>
      <c r="D10" s="26"/>
    </row>
    <row r="11" spans="1:4" x14ac:dyDescent="0.2">
      <c r="B11" s="19"/>
      <c r="C11" s="29"/>
      <c r="D11" s="15"/>
    </row>
    <row r="12" spans="1:4" x14ac:dyDescent="0.2">
      <c r="A12" s="30"/>
      <c r="B12" s="36"/>
      <c r="C12" s="37"/>
      <c r="D12" s="35"/>
    </row>
    <row r="13" spans="1:4" x14ac:dyDescent="0.2">
      <c r="A13" s="3"/>
      <c r="B13" s="20"/>
      <c r="C13" s="27"/>
      <c r="D13" s="24"/>
    </row>
    <row r="14" spans="1:4" x14ac:dyDescent="0.2">
      <c r="A14" s="3"/>
      <c r="B14" s="17"/>
      <c r="C14" s="27"/>
      <c r="D14" s="25"/>
    </row>
    <row r="15" spans="1:4" x14ac:dyDescent="0.2">
      <c r="A15" s="4"/>
      <c r="B15" s="18"/>
      <c r="C15" s="28"/>
      <c r="D15" s="26"/>
    </row>
    <row r="16" spans="1:4" x14ac:dyDescent="0.2">
      <c r="B16" s="19"/>
      <c r="C16" s="19"/>
      <c r="D16" s="15"/>
    </row>
    <row r="17" spans="1:4" x14ac:dyDescent="0.2">
      <c r="A17" s="30"/>
      <c r="B17" s="36"/>
      <c r="C17" s="38"/>
      <c r="D17" s="35"/>
    </row>
    <row r="18" spans="1:4" ht="12.75" customHeight="1" x14ac:dyDescent="0.2">
      <c r="A18" s="5"/>
      <c r="B18" s="21"/>
      <c r="C18" s="20"/>
      <c r="D18" s="24"/>
    </row>
    <row r="19" spans="1:4" ht="12.75" customHeight="1" x14ac:dyDescent="0.2">
      <c r="A19" s="6"/>
      <c r="B19" s="22"/>
      <c r="C19" s="17"/>
      <c r="D19" s="25"/>
    </row>
    <row r="20" spans="1:4" ht="12.75" customHeight="1" x14ac:dyDescent="0.2">
      <c r="A20" s="6"/>
      <c r="B20" s="22"/>
      <c r="C20" s="17"/>
      <c r="D20" s="25"/>
    </row>
    <row r="21" spans="1:4" ht="12.75" customHeight="1" x14ac:dyDescent="0.2">
      <c r="A21" s="6"/>
      <c r="B21" s="22"/>
      <c r="C21" s="17"/>
      <c r="D21" s="25"/>
    </row>
    <row r="22" spans="1:4" ht="12.75" customHeight="1" x14ac:dyDescent="0.2">
      <c r="A22" s="6"/>
      <c r="B22" s="22"/>
      <c r="C22" s="17"/>
      <c r="D22" s="25"/>
    </row>
    <row r="23" spans="1:4" ht="12.75" customHeight="1" x14ac:dyDescent="0.2">
      <c r="A23" s="6"/>
      <c r="B23" s="22"/>
      <c r="C23" s="17"/>
      <c r="D23" s="25"/>
    </row>
    <row r="24" spans="1:4" ht="12.75" customHeight="1" x14ac:dyDescent="0.2">
      <c r="A24" s="6"/>
      <c r="B24" s="22"/>
      <c r="C24" s="17"/>
      <c r="D24" s="25"/>
    </row>
    <row r="25" spans="1:4" ht="12.75" customHeight="1" x14ac:dyDescent="0.2">
      <c r="A25" s="6"/>
      <c r="B25" s="22"/>
      <c r="C25" s="17"/>
      <c r="D25" s="25"/>
    </row>
    <row r="26" spans="1:4" ht="12.75" customHeight="1" x14ac:dyDescent="0.2">
      <c r="A26" s="7"/>
      <c r="B26" s="23"/>
      <c r="C26" s="18"/>
      <c r="D26" s="26"/>
    </row>
    <row r="27" spans="1:4" x14ac:dyDescent="0.2">
      <c r="B27" s="19"/>
      <c r="C27" s="19"/>
      <c r="D27" s="15"/>
    </row>
    <row r="28" spans="1:4" x14ac:dyDescent="0.2">
      <c r="A28" s="39"/>
      <c r="B28" s="36"/>
      <c r="C28" s="38"/>
      <c r="D28" s="35"/>
    </row>
    <row r="29" spans="1:4" ht="12.75" customHeight="1" x14ac:dyDescent="0.2">
      <c r="A29" s="5"/>
      <c r="B29" s="21"/>
      <c r="C29" s="20"/>
      <c r="D29" s="24"/>
    </row>
    <row r="30" spans="1:4" ht="12.75" customHeight="1" x14ac:dyDescent="0.2">
      <c r="A30" s="6"/>
      <c r="B30" s="22"/>
      <c r="C30" s="17"/>
      <c r="D30" s="25"/>
    </row>
    <row r="31" spans="1:4" ht="12.75" customHeight="1" x14ac:dyDescent="0.2">
      <c r="A31" s="6"/>
      <c r="B31" s="22"/>
      <c r="C31" s="17"/>
      <c r="D31" s="25"/>
    </row>
    <row r="32" spans="1:4" ht="12.75" customHeight="1" x14ac:dyDescent="0.2">
      <c r="A32" s="6"/>
      <c r="B32" s="22"/>
      <c r="C32" s="17"/>
      <c r="D32" s="25"/>
    </row>
    <row r="33" spans="1:4" ht="12.75" customHeight="1" x14ac:dyDescent="0.2">
      <c r="A33" s="6"/>
      <c r="B33" s="22"/>
      <c r="C33" s="17"/>
      <c r="D33" s="25"/>
    </row>
    <row r="34" spans="1:4" ht="12.75" customHeight="1" x14ac:dyDescent="0.2">
      <c r="A34" s="6"/>
      <c r="B34" s="22"/>
      <c r="C34" s="17"/>
      <c r="D34" s="25"/>
    </row>
    <row r="35" spans="1:4" ht="12.75" customHeight="1" x14ac:dyDescent="0.2">
      <c r="A35" s="6"/>
      <c r="B35" s="22"/>
      <c r="C35" s="17"/>
      <c r="D35" s="25"/>
    </row>
    <row r="36" spans="1:4" ht="12.75" customHeight="1" x14ac:dyDescent="0.2">
      <c r="A36" s="6"/>
      <c r="B36" s="22"/>
      <c r="C36" s="17"/>
      <c r="D36" s="25"/>
    </row>
    <row r="37" spans="1:4" ht="12.75" customHeight="1" x14ac:dyDescent="0.2">
      <c r="A37" s="7"/>
      <c r="B37" s="13"/>
      <c r="C37" s="11"/>
      <c r="D37" s="26"/>
    </row>
    <row r="40" spans="1:4" x14ac:dyDescent="0.2">
      <c r="B40" s="16"/>
    </row>
    <row r="41" spans="1:4" x14ac:dyDescent="0.2">
      <c r="B41" s="16"/>
    </row>
  </sheetData>
  <pageMargins left="0.70866141732283472" right="0.70866141732283472" top="0.78740157480314965" bottom="0.78740157480314965" header="0.31496062992125978" footer="0.31496062992125978"/>
  <pageSetup paperSize="9" scale="67" orientation="portrai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7</vt:i4>
      </vt:variant>
    </vt:vector>
  </HeadingPairs>
  <TitlesOfParts>
    <vt:vector size="7" baseType="lpstr">
      <vt:lpstr>Basis</vt:lpstr>
      <vt:lpstr>Infos zu dieser Mappe</vt:lpstr>
      <vt:lpstr>Legende_Thomschke</vt:lpstr>
      <vt:lpstr>Datentransfer</vt:lpstr>
      <vt:lpstr>Schreibmeister. Wendler+Rüdiger</vt:lpstr>
      <vt:lpstr>Legende</vt:lpstr>
      <vt:lpstr>Zusammenfassung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Schuhmann, Katharina</dc:creator>
  <cp:lastModifiedBy>Wendler, André</cp:lastModifiedBy>
  <cp:lastPrinted>2020-09-18T09:32:13Z</cp:lastPrinted>
  <dcterms:created xsi:type="dcterms:W3CDTF">2015-02-11T08:00:51Z</dcterms:created>
  <dcterms:modified xsi:type="dcterms:W3CDTF">2022-11-25T17:27:55Z</dcterms:modified>
</cp:coreProperties>
</file>