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tables/table1.xml" ContentType="application/vnd.openxmlformats-officedocument.spreadsheetml.table+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comments/comment3.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DieseArbeitsmappe"/>
  <bookViews>
    <workbookView visibility="visible" minimized="0" showHorizontalScroll="1" showVerticalScroll="1" showSheetTabs="1" xWindow="480" yWindow="120" windowWidth="18195" windowHeight="11565" tabRatio="600" firstSheet="1" activeTab="2" autoFilterDateGrouping="1"/>
  </bookViews>
  <sheets>
    <sheet name="Infos zu dieser Mappe" sheetId="1" state="visible" r:id="rId1"/>
    <sheet name="Legende_Thomschke" sheetId="2" state="visible" r:id="rId2"/>
    <sheet name="III Drucke 1501-1560" sheetId="3" state="visible" r:id="rId3"/>
    <sheet name="Pivots" sheetId="4" state="visible" r:id="rId4"/>
    <sheet name="Zählenwenn" sheetId="5" state="visible" r:id="rId5"/>
    <sheet name="Datentransfer" sheetId="6" state="visible" r:id="rId6"/>
    <sheet name="Legende" sheetId="7" state="visible" r:id="rId7"/>
    <sheet name="Zusammenfassung" sheetId="8" state="visible" r:id="rId8"/>
  </sheets>
  <externalReferences>
    <externalReference r:id="rId10"/>
    <externalReference r:id="rId11"/>
  </externalReferences>
  <definedNames/>
  <calcPr calcId="162913" fullCalcOnLoad="1"/>
  <pivotCaches>
    <pivotCache cacheId="0" r:id="rId9"/>
  </pivotCaches>
</workbook>
</file>

<file path=xl/styles.xml><?xml version="1.0" encoding="utf-8"?>
<styleSheet xmlns="http://schemas.openxmlformats.org/spreadsheetml/2006/main">
  <numFmts count="2">
    <numFmt numFmtId="164" formatCode="0.0%"/>
    <numFmt numFmtId="165" formatCode="0.0"/>
  </numFmts>
  <fonts count="22">
    <font>
      <name val="Verdana"/>
      <family val="2"/>
      <color theme="1"/>
      <sz val="9"/>
    </font>
    <font>
      <name val="Verdana"/>
      <family val="2"/>
      <b val="1"/>
      <color theme="1"/>
      <sz val="11"/>
    </font>
    <font>
      <name val="Verdana"/>
      <family val="2"/>
      <b val="1"/>
      <color theme="1"/>
      <sz val="9"/>
    </font>
    <font>
      <name val="Verdana"/>
      <family val="2"/>
      <b val="1"/>
      <color theme="1"/>
      <sz val="10"/>
    </font>
    <font>
      <name val="Verdana"/>
      <family val="2"/>
      <color theme="1"/>
      <sz val="10"/>
    </font>
    <font>
      <name val="Verdana"/>
      <family val="2"/>
      <color theme="1"/>
      <sz val="9"/>
    </font>
    <font>
      <name val="Verdana"/>
      <family val="2"/>
      <sz val="9"/>
    </font>
    <font>
      <name val="Verdana"/>
      <family val="2"/>
      <b val="1"/>
      <sz val="9"/>
    </font>
    <font>
      <name val="Verdana"/>
      <family val="2"/>
      <color theme="10"/>
      <sz val="9"/>
      <u val="single"/>
    </font>
    <font>
      <name val="Verdana"/>
      <family val="2"/>
      <color theme="10"/>
      <sz val="9"/>
      <u val="single"/>
    </font>
    <font>
      <name val="Calibri"/>
      <family val="2"/>
      <color theme="1"/>
      <sz val="11"/>
    </font>
    <font>
      <name val="Segoe UI"/>
      <family val="2"/>
      <b val="1"/>
      <color indexed="81"/>
      <sz val="9"/>
    </font>
    <font>
      <name val="Segoe UI"/>
      <family val="2"/>
      <color indexed="81"/>
      <sz val="9"/>
    </font>
    <font>
      <name val="Verdana"/>
      <family val="2"/>
      <b val="1"/>
      <i val="1"/>
      <color theme="1"/>
      <sz val="9"/>
    </font>
    <font>
      <name val="Verdana"/>
      <family val="2"/>
      <b val="1"/>
      <color rgb="FFFF0000"/>
      <sz val="9"/>
    </font>
    <font>
      <name val="Verdana"/>
      <family val="2"/>
      <i val="1"/>
      <color theme="1"/>
      <sz val="9"/>
    </font>
    <font>
      <name val="Verdana"/>
      <family val="2"/>
      <color rgb="FFFF0000"/>
      <sz val="9"/>
    </font>
    <font>
      <name val="Segoe UI"/>
      <family val="2"/>
      <color indexed="81"/>
      <sz val="9"/>
      <u val="single"/>
    </font>
    <font>
      <name val="Segoe UI"/>
      <charset val="1"/>
      <color indexed="81"/>
      <sz val="9"/>
    </font>
    <font>
      <name val="Segoe UI"/>
      <charset val="1"/>
      <b val="1"/>
      <color indexed="81"/>
      <sz val="9"/>
    </font>
    <font>
      <name val="Segoe UI"/>
      <color indexed="81"/>
      <sz val="9"/>
    </font>
    <font>
      <name val="Segoe UI"/>
      <b val="1"/>
      <color indexed="81"/>
      <sz val="9"/>
    </font>
  </fonts>
  <fills count="7">
    <fill>
      <patternFill/>
    </fill>
    <fill>
      <patternFill patternType="gray125"/>
    </fill>
    <fill>
      <patternFill patternType="solid">
        <fgColor theme="0" tint="-0.1499984740745262"/>
        <bgColor indexed="64"/>
      </patternFill>
    </fill>
    <fill>
      <patternFill patternType="solid">
        <fgColor theme="0"/>
        <bgColor indexed="64"/>
      </patternFill>
    </fill>
    <fill>
      <patternFill patternType="solid">
        <fgColor rgb="FFFFFF00"/>
        <bgColor indexed="64"/>
      </patternFill>
    </fill>
    <fill>
      <patternFill patternType="solid">
        <fgColor theme="2" tint="-0.09997863704336681"/>
        <bgColor indexed="64"/>
      </patternFill>
    </fill>
    <fill>
      <patternFill patternType="solid">
        <fgColor theme="9" tint="0.5999938962981048"/>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3">
    <xf numFmtId="0" fontId="5" fillId="0" borderId="0"/>
    <xf numFmtId="9" fontId="5" fillId="0" borderId="0"/>
    <xf numFmtId="0" fontId="9" fillId="0" borderId="0"/>
  </cellStyleXfs>
  <cellXfs count="147">
    <xf numFmtId="0" fontId="0" fillId="0" borderId="0" pivotButton="0" quotePrefix="0" xfId="0"/>
    <xf numFmtId="0" fontId="1" fillId="0" borderId="0" pivotButton="0" quotePrefix="0" xfId="0"/>
    <xf numFmtId="0" fontId="2" fillId="0" borderId="0" pivotButton="0" quotePrefix="0" xfId="0"/>
    <xf numFmtId="0" fontId="0" fillId="0" borderId="2" pivotButton="0" quotePrefix="0" xfId="0"/>
    <xf numFmtId="0" fontId="0" fillId="0" borderId="3" pivotButton="0" quotePrefix="0" xfId="0"/>
    <xf numFmtId="0" fontId="0" fillId="0" borderId="1" pivotButton="0" quotePrefix="0" xfId="0"/>
    <xf numFmtId="0" fontId="0" fillId="0" borderId="0" pivotButton="0" quotePrefix="0" xfId="0"/>
    <xf numFmtId="0" fontId="0" fillId="0" borderId="1" pivotButton="0" quotePrefix="0" xfId="0"/>
    <xf numFmtId="0" fontId="0" fillId="0" borderId="0" pivotButton="0" quotePrefix="0" xfId="0"/>
    <xf numFmtId="0" fontId="4" fillId="0" borderId="11" pivotButton="0" quotePrefix="0" xfId="0"/>
    <xf numFmtId="0" fontId="4" fillId="0" borderId="6" pivotButton="0" quotePrefix="0" xfId="0"/>
    <xf numFmtId="0" fontId="4" fillId="0" borderId="6" pivotButton="0" quotePrefix="0" xfId="0"/>
    <xf numFmtId="0" fontId="4" fillId="0" borderId="7" pivotButton="0" quotePrefix="0" xfId="0"/>
    <xf numFmtId="3" fontId="0" fillId="0" borderId="1" pivotButton="0" quotePrefix="0" xfId="0"/>
    <xf numFmtId="0" fontId="0" fillId="0" borderId="1" applyAlignment="1" pivotButton="0" quotePrefix="0" xfId="0">
      <alignment horizontal="right"/>
    </xf>
    <xf numFmtId="3" fontId="0" fillId="0" borderId="1" applyAlignment="1" pivotButton="0" quotePrefix="0" xfId="0">
      <alignment horizontal="right"/>
    </xf>
    <xf numFmtId="0" fontId="0" fillId="0" borderId="0" applyAlignment="1" pivotButton="0" quotePrefix="0" xfId="0">
      <alignment horizontal="right"/>
    </xf>
    <xf numFmtId="9" fontId="0" fillId="0" borderId="7" applyAlignment="1" pivotButton="0" quotePrefix="0" xfId="1">
      <alignment horizontal="right"/>
    </xf>
    <xf numFmtId="0" fontId="0" fillId="0" borderId="0" applyAlignment="1" pivotButton="0" quotePrefix="0" xfId="0">
      <alignment horizontal="right"/>
    </xf>
    <xf numFmtId="9" fontId="0" fillId="0" borderId="3" applyAlignment="1" pivotButton="0" quotePrefix="0" xfId="1">
      <alignment horizontal="right"/>
    </xf>
    <xf numFmtId="3" fontId="0" fillId="0" borderId="0" applyAlignment="1" pivotButton="0" quotePrefix="0" xfId="0">
      <alignment horizontal="right"/>
    </xf>
    <xf numFmtId="3" fontId="0" fillId="0" borderId="0" pivotButton="0" quotePrefix="0" xfId="0"/>
    <xf numFmtId="0" fontId="0" fillId="0" borderId="0" applyAlignment="1" pivotButton="0" quotePrefix="0" xfId="0">
      <alignment horizontal="left"/>
    </xf>
    <xf numFmtId="164" fontId="0" fillId="0" borderId="6" applyAlignment="1" pivotButton="0" quotePrefix="0" xfId="1">
      <alignment horizontal="right"/>
    </xf>
    <xf numFmtId="164" fontId="0" fillId="0" borderId="7" applyAlignment="1" pivotButton="0" quotePrefix="0" xfId="1">
      <alignment horizontal="right"/>
    </xf>
    <xf numFmtId="164" fontId="0" fillId="0" borderId="0" applyAlignment="1" pivotButton="0" quotePrefix="0" xfId="0">
      <alignment horizontal="right"/>
    </xf>
    <xf numFmtId="164" fontId="0" fillId="0" borderId="11" applyAlignment="1" pivotButton="0" quotePrefix="0" xfId="1">
      <alignment horizontal="right"/>
    </xf>
    <xf numFmtId="164" fontId="0" fillId="0" borderId="8" applyAlignment="1" pivotButton="0" quotePrefix="0" xfId="1">
      <alignment horizontal="right"/>
    </xf>
    <xf numFmtId="164" fontId="0" fillId="0" borderId="2" applyAlignment="1" pivotButton="0" quotePrefix="0" xfId="1">
      <alignment horizontal="right"/>
    </xf>
    <xf numFmtId="164" fontId="0" fillId="0" borderId="3" applyAlignment="1" pivotButton="0" quotePrefix="0" xfId="1">
      <alignment horizontal="right"/>
    </xf>
    <xf numFmtId="3" fontId="0" fillId="0" borderId="11" pivotButton="0" quotePrefix="0" xfId="0"/>
    <xf numFmtId="3" fontId="0" fillId="0" borderId="6" pivotButton="0" quotePrefix="0" xfId="0"/>
    <xf numFmtId="3" fontId="0" fillId="0" borderId="7" pivotButton="0" quotePrefix="0" xfId="0"/>
    <xf numFmtId="164" fontId="6" fillId="0" borderId="0" applyAlignment="1" pivotButton="0" quotePrefix="0" xfId="1">
      <alignment horizontal="right"/>
    </xf>
    <xf numFmtId="164" fontId="6" fillId="0" borderId="9" applyAlignment="1" pivotButton="0" quotePrefix="0" xfId="1">
      <alignment horizontal="right"/>
    </xf>
    <xf numFmtId="164" fontId="6" fillId="0" borderId="0" applyAlignment="1" pivotButton="0" quotePrefix="0" xfId="0">
      <alignment horizontal="right"/>
    </xf>
    <xf numFmtId="0" fontId="2" fillId="0" borderId="1" pivotButton="0" quotePrefix="0" xfId="0"/>
    <xf numFmtId="0" fontId="2" fillId="0" borderId="1" applyAlignment="1" pivotButton="0" quotePrefix="0" xfId="0">
      <alignment horizontal="right"/>
    </xf>
    <xf numFmtId="3" fontId="2" fillId="0" borderId="1" applyAlignment="1" pivotButton="0" quotePrefix="0" xfId="0">
      <alignment horizontal="right"/>
    </xf>
    <xf numFmtId="0" fontId="2" fillId="0" borderId="4" pivotButton="0" quotePrefix="0" xfId="0"/>
    <xf numFmtId="0" fontId="2" fillId="0" borderId="10" applyAlignment="1" pivotButton="0" quotePrefix="0" xfId="0">
      <alignment horizontal="right"/>
    </xf>
    <xf numFmtId="3" fontId="2" fillId="0" borderId="11" applyAlignment="1" pivotButton="0" quotePrefix="0" xfId="0">
      <alignment horizontal="right"/>
    </xf>
    <xf numFmtId="164" fontId="2" fillId="0" borderId="1" applyAlignment="1" pivotButton="0" quotePrefix="0" xfId="0">
      <alignment horizontal="right"/>
    </xf>
    <xf numFmtId="164" fontId="7" fillId="0" borderId="10" applyAlignment="1" pivotButton="0" quotePrefix="0" xfId="0">
      <alignment horizontal="right"/>
    </xf>
    <xf numFmtId="164" fontId="2" fillId="0" borderId="10" applyAlignment="1" pivotButton="0" quotePrefix="0" xfId="0">
      <alignment horizontal="right"/>
    </xf>
    <xf numFmtId="0" fontId="2" fillId="0" borderId="8" pivotButton="0" quotePrefix="0" xfId="0"/>
    <xf numFmtId="0" fontId="2" fillId="2" borderId="1" pivotButton="0" quotePrefix="0" xfId="0"/>
    <xf numFmtId="0" fontId="4" fillId="0" borderId="0" applyAlignment="1" pivotButton="0" quotePrefix="0" xfId="0">
      <alignment vertical="center" wrapText="1"/>
    </xf>
    <xf numFmtId="0" fontId="4" fillId="0" borderId="2" applyAlignment="1" pivotButton="0" quotePrefix="0" xfId="0">
      <alignment vertical="center" wrapText="1"/>
    </xf>
    <xf numFmtId="0" fontId="0" fillId="0" borderId="1" pivotButton="0" quotePrefix="0" xfId="0"/>
    <xf numFmtId="0" fontId="0" fillId="0" borderId="1" pivotButton="0" quotePrefix="0" xfId="0"/>
    <xf numFmtId="0" fontId="0" fillId="0" borderId="0" pivotButton="0" quotePrefix="0" xfId="0"/>
    <xf numFmtId="0" fontId="0" fillId="0" borderId="1" applyAlignment="1" pivotButton="0" quotePrefix="0" xfId="0">
      <alignment horizontal="left"/>
    </xf>
    <xf numFmtId="0" fontId="0" fillId="0" borderId="4" applyAlignment="1" pivotButton="0" quotePrefix="0" xfId="0">
      <alignment vertical="center" wrapText="1"/>
    </xf>
    <xf numFmtId="0" fontId="0" fillId="0" borderId="1" applyAlignment="1" pivotButton="0" quotePrefix="0" xfId="0">
      <alignment horizontal="left" vertical="center"/>
    </xf>
    <xf numFmtId="0" fontId="2" fillId="2" borderId="4" pivotButton="0" quotePrefix="0" xfId="0"/>
    <xf numFmtId="0" fontId="2" fillId="2" borderId="5" applyAlignment="1" pivotButton="0" quotePrefix="0" xfId="0">
      <alignment vertical="center" wrapText="1"/>
    </xf>
    <xf numFmtId="0" fontId="0" fillId="0" borderId="1" applyAlignment="1" pivotButton="0" quotePrefix="0" xfId="0">
      <alignment vertical="center" wrapText="1"/>
    </xf>
    <xf numFmtId="0" fontId="0" fillId="0" borderId="1" applyAlignment="1" pivotButton="0" quotePrefix="0" xfId="0">
      <alignment wrapText="1"/>
    </xf>
    <xf numFmtId="0" fontId="0" fillId="0" borderId="11" pivotButton="0" quotePrefix="0" xfId="0"/>
    <xf numFmtId="0" fontId="7" fillId="2" borderId="1" pivotButton="0" quotePrefix="0" xfId="0"/>
    <xf numFmtId="0" fontId="0" fillId="0" borderId="5" pivotButton="0" quotePrefix="0" xfId="0"/>
    <xf numFmtId="0" fontId="0" fillId="3" borderId="1" pivotButton="0" quotePrefix="0" xfId="0"/>
    <xf numFmtId="0" fontId="0" fillId="0" borderId="0" applyAlignment="1" pivotButton="0" quotePrefix="0" xfId="0">
      <alignment horizontal="left" vertical="top"/>
    </xf>
    <xf numFmtId="0" fontId="3" fillId="2"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0" fillId="0" borderId="6" pivotButton="0" quotePrefix="0" xfId="0"/>
    <xf numFmtId="0" fontId="15" fillId="0" borderId="0" applyAlignment="1" pivotButton="0" quotePrefix="0" xfId="0">
      <alignment horizontal="left" vertical="top" wrapText="1"/>
    </xf>
    <xf numFmtId="0" fontId="15" fillId="0" borderId="0" applyAlignment="1" pivotButton="0" quotePrefix="0" xfId="0">
      <alignment horizontal="left" vertical="top"/>
    </xf>
    <xf numFmtId="0" fontId="0" fillId="0" borderId="0" pivotButton="0" quotePrefix="0" xfId="0"/>
    <xf numFmtId="0" fontId="2" fillId="0" borderId="0" applyAlignment="1" pivotButton="0" quotePrefix="0" xfId="0">
      <alignment horizontal="left" vertical="top"/>
    </xf>
    <xf numFmtId="0" fontId="2" fillId="0" borderId="0" applyAlignment="1" pivotButton="0" quotePrefix="0" xfId="0">
      <alignment horizontal="left" vertical="top" wrapText="1"/>
    </xf>
    <xf numFmtId="0" fontId="3" fillId="2" borderId="4" applyAlignment="1" pivotButton="0" quotePrefix="0" xfId="0">
      <alignment horizontal="center" vertical="top" wrapText="1"/>
    </xf>
    <xf numFmtId="0" fontId="3" fillId="2" borderId="1" applyAlignment="1" pivotButton="0" quotePrefix="0" xfId="0">
      <alignment horizontal="center" vertical="top" wrapText="1"/>
    </xf>
    <xf numFmtId="0" fontId="3" fillId="2" borderId="6" applyAlignment="1" pivotButton="0" quotePrefix="0" xfId="0">
      <alignment horizontal="center" vertical="top" wrapText="1"/>
    </xf>
    <xf numFmtId="0" fontId="0" fillId="0" borderId="1" applyAlignment="1" pivotButton="0" quotePrefix="0" xfId="0">
      <alignment horizontal="left" vertical="top"/>
    </xf>
    <xf numFmtId="0" fontId="8" fillId="0" borderId="0" applyAlignment="1" pivotButton="0" quotePrefix="0" xfId="2">
      <alignment horizontal="left" vertical="top"/>
    </xf>
    <xf numFmtId="0" fontId="0" fillId="0" borderId="1" applyAlignment="1" pivotButton="0" quotePrefix="0" xfId="0">
      <alignment horizontal="left" vertical="top" wrapText="1"/>
    </xf>
    <xf numFmtId="0" fontId="0" fillId="0" borderId="0" applyAlignment="1" pivotButton="0" quotePrefix="0" xfId="0">
      <alignment horizontal="left" vertical="top" wrapText="1"/>
    </xf>
    <xf numFmtId="0" fontId="9" fillId="0" borderId="0" applyAlignment="1" pivotButton="0" quotePrefix="0" xfId="0">
      <alignment horizontal="left" vertical="top"/>
    </xf>
    <xf numFmtId="0" fontId="8" fillId="0" borderId="0" applyAlignment="1" pivotButton="0" quotePrefix="0" xfId="2">
      <alignment horizontal="left" vertical="top"/>
    </xf>
    <xf numFmtId="0" fontId="4" fillId="0" borderId="1" applyAlignment="1" pivotButton="0" quotePrefix="0" xfId="0">
      <alignment horizontal="left" vertical="top"/>
    </xf>
    <xf numFmtId="0" fontId="10" fillId="0" borderId="0" applyAlignment="1" pivotButton="0" quotePrefix="0" xfId="0">
      <alignment horizontal="left" vertical="top"/>
    </xf>
    <xf numFmtId="0" fontId="0" fillId="0" borderId="0" applyAlignment="1" pivotButton="0" quotePrefix="0" xfId="0">
      <alignment horizontal="center" vertical="top"/>
    </xf>
    <xf numFmtId="0" fontId="8" fillId="0" borderId="0" applyAlignment="1" pivotButton="0" quotePrefix="0" xfId="2">
      <alignment horizontal="center" vertical="top"/>
    </xf>
    <xf numFmtId="0" fontId="0" fillId="0" borderId="0" applyAlignment="1" pivotButton="0" quotePrefix="0" xfId="0">
      <alignment horizontal="center" vertical="top" wrapText="1"/>
    </xf>
    <xf numFmtId="0" fontId="0" fillId="0" borderId="0" applyAlignment="1" pivotButton="0" quotePrefix="0" xfId="0">
      <alignment horizontal="right" vertical="top"/>
    </xf>
    <xf numFmtId="165" fontId="0" fillId="0" borderId="0" applyAlignment="1" pivotButton="0" quotePrefix="0" xfId="0">
      <alignment horizontal="right" vertical="top"/>
    </xf>
    <xf numFmtId="0" fontId="0" fillId="0" borderId="0" applyAlignment="1" pivotButton="0" quotePrefix="0" xfId="0">
      <alignment horizontal="left" vertical="top"/>
    </xf>
    <xf numFmtId="0" fontId="0" fillId="0" borderId="0" applyAlignment="1" pivotButton="0" quotePrefix="0" xfId="0">
      <alignment horizontal="left" vertical="top"/>
    </xf>
    <xf numFmtId="0" fontId="0" fillId="0" borderId="0" applyAlignment="1" pivotButton="0" quotePrefix="0" xfId="0">
      <alignment horizontal="center" vertical="top" wrapText="1"/>
    </xf>
    <xf numFmtId="0" fontId="0" fillId="0" borderId="0" applyAlignment="1" pivotButton="0" quotePrefix="0" xfId="0">
      <alignment horizontal="left" vertical="top" wrapText="1"/>
    </xf>
    <xf numFmtId="0" fontId="0" fillId="0" borderId="5" applyAlignment="1" pivotButton="0" quotePrefix="0" xfId="0">
      <alignment horizontal="left" vertical="top" wrapText="1"/>
    </xf>
    <xf numFmtId="0" fontId="0" fillId="0" borderId="0" applyAlignment="1" pivotButton="0" quotePrefix="0" xfId="0">
      <alignment horizontal="center" vertical="top"/>
    </xf>
    <xf numFmtId="2" fontId="0" fillId="0" borderId="0" applyAlignment="1" pivotButton="0" quotePrefix="0" xfId="0">
      <alignment horizontal="center" vertical="top"/>
    </xf>
    <xf numFmtId="0" fontId="0" fillId="0" borderId="0" applyAlignment="1" pivotButton="0" quotePrefix="0" xfId="0">
      <alignment horizontal="center" vertical="top" wrapText="1"/>
    </xf>
    <xf numFmtId="0" fontId="14" fillId="0" borderId="0" applyAlignment="1" pivotButton="0" quotePrefix="0" xfId="0">
      <alignment horizontal="center" vertical="top" wrapText="1"/>
    </xf>
    <xf numFmtId="2" fontId="0" fillId="0" borderId="0" applyAlignment="1" pivotButton="0" quotePrefix="0" xfId="0">
      <alignment horizontal="right" vertical="top"/>
    </xf>
    <xf numFmtId="0" fontId="0" fillId="0" borderId="0" applyAlignment="1" pivotButton="0" quotePrefix="0" xfId="0">
      <alignment horizontal="left" vertical="top" wrapText="1"/>
    </xf>
    <xf numFmtId="0" fontId="16" fillId="0" borderId="0" applyAlignment="1" pivotButton="0" quotePrefix="0" xfId="0">
      <alignment horizontal="center" vertical="top" wrapText="1"/>
    </xf>
    <xf numFmtId="0" fontId="0" fillId="0" borderId="9" applyAlignment="1" pivotButton="0" quotePrefix="0" xfId="0">
      <alignment horizontal="left" vertical="top"/>
    </xf>
    <xf numFmtId="0" fontId="0" fillId="0" borderId="9" applyAlignment="1" pivotButton="0" quotePrefix="0" xfId="0">
      <alignment horizontal="left" vertical="top"/>
    </xf>
    <xf numFmtId="0" fontId="0" fillId="0" borderId="9" applyAlignment="1" pivotButton="0" quotePrefix="0" xfId="0">
      <alignment horizontal="center" vertical="top" wrapText="1"/>
    </xf>
    <xf numFmtId="0" fontId="0" fillId="0" borderId="9" applyAlignment="1" pivotButton="0" quotePrefix="0" xfId="0">
      <alignment horizontal="center" vertical="top"/>
    </xf>
    <xf numFmtId="2" fontId="0" fillId="0" borderId="9" applyAlignment="1" pivotButton="0" quotePrefix="0" xfId="0">
      <alignment horizontal="center" vertical="top"/>
    </xf>
    <xf numFmtId="0" fontId="0" fillId="0" borderId="9" applyAlignment="1" pivotButton="0" quotePrefix="0" xfId="0">
      <alignment horizontal="center" vertical="top" wrapText="1"/>
    </xf>
    <xf numFmtId="2" fontId="0" fillId="0" borderId="9" applyAlignment="1" pivotButton="0" quotePrefix="0" xfId="0">
      <alignment horizontal="right" vertical="top"/>
    </xf>
    <xf numFmtId="0" fontId="0" fillId="0" borderId="9" applyAlignment="1" pivotButton="0" quotePrefix="0" xfId="0">
      <alignment horizontal="left" vertical="top" wrapText="1"/>
    </xf>
    <xf numFmtId="0" fontId="2" fillId="0" borderId="0" applyAlignment="1" pivotButton="0" quotePrefix="0" xfId="0">
      <alignment horizontal="center" vertical="top"/>
    </xf>
    <xf numFmtId="0" fontId="7" fillId="0" borderId="0" applyAlignment="1" pivotButton="0" quotePrefix="0" xfId="0">
      <alignment horizontal="center" vertical="top"/>
    </xf>
    <xf numFmtId="0" fontId="2" fillId="0" borderId="12" applyAlignment="1" pivotButton="0" quotePrefix="0" xfId="0">
      <alignment horizontal="left" vertical="top" wrapText="1"/>
    </xf>
    <xf numFmtId="0" fontId="2" fillId="0" borderId="7" applyAlignment="1" pivotButton="0" quotePrefix="0" xfId="0">
      <alignment horizontal="left" vertical="top" wrapText="1"/>
    </xf>
    <xf numFmtId="0" fontId="2" fillId="0" borderId="7" applyAlignment="1" pivotButton="0" quotePrefix="0" xfId="0">
      <alignment horizontal="left" vertical="top"/>
    </xf>
    <xf numFmtId="0" fontId="2" fillId="0" borderId="0" applyAlignment="1" pivotButton="0" quotePrefix="0" xfId="0">
      <alignment horizontal="center" vertical="top" wrapText="1"/>
    </xf>
    <xf numFmtId="2" fontId="2" fillId="0" borderId="0" applyAlignment="1" pivotButton="0" quotePrefix="0" xfId="0">
      <alignment horizontal="right" vertical="top"/>
    </xf>
    <xf numFmtId="0" fontId="0" fillId="4" borderId="1" applyAlignment="1" pivotButton="0" quotePrefix="0" xfId="0">
      <alignment horizontal="left" vertical="top"/>
    </xf>
    <xf numFmtId="0" fontId="0" fillId="0" borderId="0" applyAlignment="1" pivotButton="0" quotePrefix="0" xfId="0">
      <alignment horizontal="left" vertical="top" wrapText="1"/>
    </xf>
    <xf numFmtId="0" fontId="0" fillId="0" borderId="13" applyAlignment="1" pivotButton="0" quotePrefix="0" xfId="0">
      <alignment horizontal="left" vertical="top" wrapText="1"/>
    </xf>
    <xf numFmtId="0" fontId="0" fillId="0" borderId="13" pivotButton="0" quotePrefix="0" xfId="0"/>
    <xf numFmtId="0" fontId="0" fillId="0" borderId="13" pivotButton="0" quotePrefix="0" xfId="0"/>
    <xf numFmtId="0" fontId="0" fillId="0" borderId="13" applyAlignment="1" pivotButton="0" quotePrefix="0" xfId="0">
      <alignment horizontal="left" vertical="top"/>
    </xf>
    <xf numFmtId="0" fontId="16" fillId="0" borderId="0" applyAlignment="1" pivotButton="0" quotePrefix="0" xfId="0">
      <alignment horizontal="left" vertical="top" wrapText="1"/>
    </xf>
    <xf numFmtId="2" fontId="0" fillId="0" borderId="0" applyAlignment="1" pivotButton="0" quotePrefix="0" xfId="0">
      <alignment horizontal="left" vertical="top" wrapText="1"/>
    </xf>
    <xf numFmtId="0" fontId="2" fillId="0" borderId="14" applyAlignment="1" pivotButton="0" quotePrefix="0" xfId="0">
      <alignment horizontal="center" vertical="top" wrapText="1"/>
    </xf>
    <xf numFmtId="0" fontId="0" fillId="0" borderId="14" applyAlignment="1" pivotButton="0" quotePrefix="0" xfId="0">
      <alignment horizontal="center" vertical="top"/>
    </xf>
    <xf numFmtId="0" fontId="1" fillId="0" borderId="0" applyAlignment="1" pivotButton="0" quotePrefix="0" xfId="0">
      <alignment vertical="top"/>
    </xf>
    <xf numFmtId="0" fontId="0"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13" fillId="0" borderId="0" applyAlignment="1" pivotButton="0" quotePrefix="0" xfId="0">
      <alignment vertical="top"/>
    </xf>
    <xf numFmtId="0" fontId="14" fillId="0" borderId="0" applyAlignment="1" pivotButton="0" quotePrefix="0" xfId="0">
      <alignment vertical="top"/>
    </xf>
    <xf numFmtId="14" fontId="0" fillId="0" borderId="0" applyAlignment="1" pivotButton="0" quotePrefix="0" xfId="0">
      <alignment horizontal="left" vertical="top"/>
    </xf>
    <xf numFmtId="0" fontId="0" fillId="0" borderId="0" applyAlignment="1" pivotButton="0" quotePrefix="0" xfId="0">
      <alignment vertical="top" wrapText="1"/>
    </xf>
    <xf numFmtId="0" fontId="3" fillId="5" borderId="1" applyAlignment="1" pivotButton="0" quotePrefix="0" xfId="0">
      <alignment horizontal="center" vertical="top" wrapText="1"/>
    </xf>
    <xf numFmtId="0" fontId="3" fillId="5" borderId="6" applyAlignment="1" pivotButton="0" quotePrefix="0" xfId="0">
      <alignment horizontal="center" vertical="top" wrapText="1"/>
    </xf>
    <xf numFmtId="0" fontId="3" fillId="6" borderId="1" applyAlignment="1" pivotButton="0" quotePrefix="0" xfId="0">
      <alignment horizontal="center" vertical="top" wrapText="1"/>
    </xf>
    <xf numFmtId="0" fontId="3" fillId="6" borderId="6" applyAlignment="1" pivotButton="0" quotePrefix="0" xfId="0">
      <alignment horizontal="center" vertical="top" wrapText="1"/>
    </xf>
    <xf numFmtId="0" fontId="3" fillId="0" borderId="1" applyAlignment="1" pivotButton="0" quotePrefix="0" xfId="0">
      <alignment horizontal="left" vertical="top" wrapText="1"/>
    </xf>
    <xf numFmtId="0" fontId="3" fillId="0" borderId="1" applyAlignment="1" pivotButton="0" quotePrefix="0" xfId="0">
      <alignment horizontal="left" vertical="top"/>
    </xf>
    <xf numFmtId="0" fontId="3" fillId="0" borderId="11" applyAlignment="1" pivotButton="0" quotePrefix="0" xfId="0">
      <alignment horizontal="left" vertical="top" wrapText="1"/>
    </xf>
    <xf numFmtId="0" fontId="3" fillId="0" borderId="11" applyAlignment="1" pivotButton="0" quotePrefix="0" xfId="0">
      <alignment horizontal="left" vertical="top"/>
    </xf>
    <xf numFmtId="0" fontId="0" fillId="4" borderId="0" applyAlignment="1" pivotButton="0" quotePrefix="0" xfId="0">
      <alignment horizontal="left" vertical="top" wrapText="1"/>
    </xf>
    <xf numFmtId="0" fontId="0" fillId="0" borderId="0" pivotButton="0" quotePrefix="0" xfId="0"/>
    <xf numFmtId="0" fontId="0" fillId="0" borderId="0" pivotButton="1" quotePrefix="0" xfId="0"/>
    <xf numFmtId="0" fontId="2" fillId="0" borderId="0" applyAlignment="1" pivotButton="0" quotePrefix="0" xfId="0">
      <alignment horizontal="left" vertical="top" wrapText="1"/>
    </xf>
    <xf numFmtId="0" fontId="2" fillId="0" borderId="13" applyAlignment="1" pivotButton="0" quotePrefix="0" xfId="0">
      <alignment horizontal="left" vertical="top" wrapText="1"/>
    </xf>
  </cellXfs>
  <cellStyles count="3">
    <cellStyle name="Standard" xfId="0" builtinId="0"/>
    <cellStyle name="Prozent" xfId="1" builtinId="5"/>
    <cellStyle name="Link" xfId="2" builtinId="8"/>
  </cellStyles>
  <dxfs count="101">
    <dxf>
      <alignment horizontal="center" vertical="top"/>
    </dxf>
    <dxf>
      <fill>
        <patternFill>
          <bgColor theme="0" tint="-0.0499893185216834"/>
        </patternFill>
      </fill>
    </dxf>
    <dxf>
      <fill>
        <patternFill>
          <bgColor theme="0" tint="-0.0499893185216834"/>
        </patternFill>
      </fill>
    </dxf>
    <dxf>
      <alignment horizontal="left" vertical="top" wrapText="1"/>
    </dxf>
    <dxf>
      <numFmt numFmtId="165" formatCode="0.0"/>
      <alignment horizontal="right"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left" vertical="top" wrapText="1"/>
    </dxf>
    <dxf>
      <numFmt numFmtId="165" formatCode="0.0"/>
      <alignment horizontal="right"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left" vertical="top"/>
    </dxf>
    <dxf>
      <alignment horizontal="left" vertical="top" wrapText="1"/>
    </dxf>
    <dxf>
      <alignment horizontal="left" vertical="top"/>
    </dxf>
    <dxf>
      <alignment horizontal="left" vertical="top" wrapText="1"/>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numFmt numFmtId="165" formatCode="0.0"/>
      <alignment horizontal="right" vertical="top"/>
    </dxf>
    <dxf>
      <alignment horizontal="center" vertical="top" wrapText="1"/>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alignment horizontal="center" vertical="top"/>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wrapText="1"/>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wrapText="1"/>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wrapText="1"/>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ont>
        <name val="Verdana"/>
        <strike val="0"/>
        <outline val="0"/>
        <shadow val="0"/>
        <condense val="0"/>
        <color theme="1"/>
        <extend val="0"/>
        <sz val="9"/>
        <vertAlign val="baseline"/>
      </font>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dxf>
    <dxf>
      <font>
        <name val="Verdana"/>
        <strike val="0"/>
        <outline val="0"/>
        <shadow val="0"/>
        <condense val="0"/>
        <color theme="1"/>
        <extend val="0"/>
        <sz val="9"/>
        <vertAlign val="baseline"/>
      </font>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ont>
        <name val="Verdana"/>
        <strike val="0"/>
        <outline val="0"/>
        <shadow val="0"/>
        <condense val="0"/>
        <color theme="1"/>
        <extend val="0"/>
        <sz val="9"/>
        <vertAlign val="baseline"/>
      </font>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fill>
        <patternFill>
          <fgColor indexed="64"/>
          <bgColor indexed="65"/>
        </patternFill>
      </fill>
      <alignment horizontal="left" vertical="top"/>
      <border>
        <left style="thin">
          <color indexed="64"/>
        </left>
        <right style="thin">
          <color indexed="64"/>
        </right>
        <top style="thin">
          <color indexed="64"/>
        </top>
        <bottom style="thin">
          <color indexed="64"/>
        </bottom>
        <vertical/>
        <horizontal/>
      </border>
    </dxf>
    <dxf>
      <alignment horizontal="center" vertical="top"/>
    </dxf>
    <dxf>
      <font>
        <name val="Verdana"/>
        <b val="1"/>
        <strike val="0"/>
        <outline val="0"/>
        <shadow val="0"/>
        <condense val="0"/>
        <color theme="1"/>
        <extend val="0"/>
        <sz val="10"/>
        <vertAlign val="baseline"/>
      </font>
      <fill>
        <patternFill patternType="solid">
          <fgColor indexed="64"/>
          <bgColor theme="9" tint="0.5999938962981048"/>
        </patternFill>
      </fill>
      <alignment horizontal="center" vertical="top" wrapText="1"/>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pivotCacheDefinition" Target="/xl/pivotCache/pivotCacheDefinition1.xml" Id="rId9" /><Relationship Type="http://schemas.openxmlformats.org/officeDocument/2006/relationships/externalLink" Target="/xl/externalLinks/externalLink1.xml" Id="rId10" /><Relationship Type="http://schemas.openxmlformats.org/officeDocument/2006/relationships/externalLink" Target="/xl/externalLinks/externalLink2.xml" Id="rId11" /><Relationship Type="http://schemas.openxmlformats.org/officeDocument/2006/relationships/styles" Target="styles.xml" Id="rId12" /><Relationship Type="http://schemas.openxmlformats.org/officeDocument/2006/relationships/theme" Target="theme/theme1.xml" Id="rId13" /></Relationships>
</file>

<file path=xl/comments/comment1.xml><?xml version="1.0" encoding="utf-8"?>
<comments xmlns="http://schemas.openxmlformats.org/spreadsheetml/2006/main">
  <authors>
    <author>Thomschke, Friedrun</author>
  </authors>
  <commentList>
    <comment ref="T1" authorId="0" shapeId="0">
      <text>
        <t>Thomschke, Friedrun:
Maße des geschlossenen Buches</t>
      </text>
    </comment>
    <comment ref="AD1" authorId="0" shapeId="0">
      <text>
        <t>Thomschke, Friedrun:
x = normaler Schaden
xx = extremer Schaden</t>
      </text>
    </comment>
    <comment ref="AI1" authorId="0" shapeId="0">
      <text>
        <t>Thomschke, Friedrun:
dazugebundene, leere Seiten aus sauren Papier</t>
      </text>
    </comment>
    <comment ref="AM1" authorId="0" shapeId="0">
      <text>
        <t>Thomschke, Friedrun:
x = normaler Bauch
xx = extremer Bauch</t>
      </text>
    </comment>
    <comment ref="AP1" authorId="0" shapeId="0">
      <text>
        <t>Thomschke, Friedrun:
bei Breite immer von Buchfalz aus gemessen, nicht die Gesamtbreite bei durchgehenden Tafeln --&gt; Buchbreite muss also zur Gesamtgröße der Tafel dazu gerechnet werden</t>
      </text>
    </comment>
    <comment ref="AQ1" authorId="0" shapeId="0">
      <text>
        <t>Thomschke, Friedrun:
Es sind mehrere Grafiken enthalten, nicht nur Frontispiz oder Kupfertitel. Es kann sich auch um ganze Grafikbände handeln.</t>
      </text>
    </comment>
    <comment ref="AS1" authorId="0" shapeId="0">
      <text>
        <t>Thomschke, Friedrun:
x = wäre gut
xx = auf jeden Fall</t>
      </text>
    </comment>
    <comment ref="AU1" authorId="0" shapeId="0">
      <text>
        <t>Thomschke, Friedrun:
diese Spalte eingefügt am 23.02. --&gt; Rest der Tabelle darauf prüfen/nachtragen</t>
      </text>
    </comment>
    <comment ref="BJ2" authorId="0" shapeId="0">
      <text>
        <t>Thomschke, Friedrun:
beschädigt, aber stabil</t>
      </text>
    </comment>
    <comment ref="AB3" authorId="0" shapeId="0">
      <text>
        <t>Thomschke, Friedrun:
inzwischen hohl</t>
      </text>
    </comment>
    <comment ref="BJ3" authorId="0" shapeId="0">
      <text>
        <t>Thomschke, Friedrun:
beschädigt, aber stabil</t>
      </text>
    </comment>
    <comment ref="BJ8" authorId="0" shapeId="0">
      <text>
        <t>Thomschke, Friedrun:
beschädigt aber stabil genug</t>
      </text>
    </comment>
    <comment ref="BJ10" authorId="0" shapeId="0">
      <text>
        <t>Thomschke, Friedrun:
mit Schutzumschlag</t>
      </text>
    </comment>
    <comment ref="BJ44" authorId="0" shapeId="0">
      <text>
        <t>Thomschke, Friedrun:
Bundsteg = 0, ist restauriert</t>
      </text>
    </comment>
    <comment ref="AB110" authorId="0" shapeId="0">
      <text>
        <t>Thomschke, Friedrun:
jetzt hohl</t>
      </text>
    </comment>
    <comment ref="AB111" authorId="0" shapeId="0">
      <text>
        <t>Thomschke, Friedrun:
inzwischen fast vollständig hohl</t>
      </text>
    </comment>
    <comment ref="AV112" authorId="0" shapeId="0">
      <text>
        <t>Thomschke, Friedrun:
wegen Rücken</t>
      </text>
    </comment>
    <comment ref="BJ143" authorId="0" shapeId="0">
      <text>
        <t>Thomschke, Friedrun:
obere Schließe steif</t>
      </text>
    </comment>
    <comment ref="AB156" authorId="0" shapeId="0">
      <text>
        <t>Thomschke, Friedrun:
ehemals fest, jetzt hohl</t>
      </text>
    </comment>
    <comment ref="AY175" authorId="0" shapeId="0">
      <text>
        <t>Thomschke, Friedrun:
hinten</t>
      </text>
    </comment>
    <comment ref="BH179" authorId="0" shapeId="0">
      <text>
        <t>Thomschke, Friedrun:
Schuber etwas eng --&gt; Reibung --&gt; besser Box</t>
      </text>
    </comment>
    <comment ref="E182" authorId="0" shapeId="0">
      <text>
        <t>Thomschke, Friedrun:
?  Angebunden?</t>
      </text>
    </comment>
    <comment ref="E184" authorId="0" shapeId="0">
      <text>
        <t>Thomschke, Friedrun:
?angebunden?</t>
      </text>
    </comment>
    <comment ref="E185" authorId="0" shapeId="0">
      <text>
        <t>Thomschke, Friedrun:
angebunden?</t>
      </text>
    </comment>
    <comment ref="X198" authorId="0" shapeId="0">
      <text>
        <t>Thomschke, Friedrun:
flexibler Pg.</t>
      </text>
    </comment>
    <comment ref="BJ209" authorId="0" shapeId="0">
      <text>
        <t>Thomschke, Friedrun:
beschädigt, Schutzumschlag</t>
      </text>
    </comment>
    <comment ref="BJ223" authorId="0" shapeId="0">
      <text>
        <t>Thomschke, Friedrun:
extrem steife und dicke Rückeneinlage</t>
      </text>
    </comment>
    <comment ref="BJ243" authorId="0" shapeId="0">
      <text>
        <t>Thomschke, Friedrun:
beschädigt</t>
      </text>
    </comment>
    <comment ref="BJ245" authorId="0" shapeId="0">
      <text>
        <t>Thomschke, Friedrun:
beschädigt</t>
      </text>
    </comment>
    <comment ref="E252" authorId="0" shapeId="0">
      <text>
        <t>Thomschke, Friedrun:
liegt bei ÜF</t>
      </text>
    </comment>
    <comment ref="X276" authorId="0" shapeId="0">
      <text>
        <t>Thomschke, Friedrun:
flexibler Pg.</t>
      </text>
    </comment>
    <comment ref="AH286" authorId="0" shapeId="0">
      <text>
        <t>Thomschke, Friedrun:
Eine Lage aus Pergament enthalten mit Buchmalerei</t>
      </text>
    </comment>
    <comment ref="BK322" authorId="0" shapeId="0">
      <text>
        <t>Thomschke, Friedrun:
Umschlag ist bereits angefertigt (in Zshg. mit der Entwicklung des Umschlages)</t>
      </text>
    </comment>
    <comment ref="AT382" authorId="0" shapeId="0">
      <text>
        <t>Thomschke, Friedrun:
muss man probieren</t>
      </text>
    </comment>
    <comment ref="X395" authorId="0" shapeId="0">
      <text>
        <t>Thomschke, Friedrun:
Buchblock liegt in einzelnen Lagen vor</t>
      </text>
    </comment>
    <comment ref="E396" authorId="0" shapeId="0">
      <text>
        <t>Thomschke, Friedrun:
herausgenommener Druck ist in DA, am Standort ist nur der "geschlachtete" Einband mit den saurem Füllmaterial</t>
      </text>
    </comment>
    <comment ref="E399" authorId="0" shapeId="0">
      <text>
        <t>Thomschke, Friedrun:
Druck in DA, Einbanddecke am Standort</t>
      </text>
    </comment>
    <comment ref="E403" authorId="0" shapeId="0">
      <text>
        <t>Thomschke, Friedrun:
Druck in DA, Einband am Standort</t>
      </text>
    </comment>
    <comment ref="X404" authorId="0" shapeId="0">
      <text>
        <t>Thomschke, Friedrun:
Einband liegt der Mappe bei</t>
      </text>
    </comment>
    <comment ref="X410" authorId="0" shapeId="0">
      <text>
        <t>Thomschke, Friedrun:
Einband liegt er Mappe bei</t>
      </text>
    </comment>
    <comment ref="X411" authorId="0" shapeId="0">
      <text>
        <t>Thomschke, Friedrun:
Einband liegt der Mappe bei</t>
      </text>
    </comment>
    <comment ref="AV413" authorId="0" shapeId="0">
      <text>
        <t>Thomschke, Friedrun:
wegen Rücken</t>
      </text>
    </comment>
    <comment ref="X415" authorId="0" shapeId="0">
      <text>
        <t>Thomschke, Friedrun:
Einband liegt lose bei</t>
      </text>
    </comment>
    <comment ref="X421" authorId="0" shapeId="0">
      <text>
        <t>Thomschke, Friedrun:
Einband mit saurem Füllmaterial liegt bei</t>
      </text>
    </comment>
    <comment ref="S422" authorId="0" shapeId="0">
      <text>
        <t>Thomschke, Friedrun:
Einband am Standort</t>
      </text>
    </comment>
    <comment ref="AB424" authorId="0" shapeId="0">
      <text>
        <t>Thomschke, Friedrun:
inzwischen hohl</t>
      </text>
    </comment>
    <comment ref="X431" authorId="0" shapeId="0">
      <text>
        <t>Thomschke, Friedrun:
Einband liegt lose bei</t>
      </text>
    </comment>
    <comment ref="X434" authorId="0" shapeId="0">
      <text>
        <t>Thomschke, Friedrun:
Umschlag liegt der Mappe bei</t>
      </text>
    </comment>
    <comment ref="BJ434" authorId="0" shapeId="0">
      <text>
        <t>Thomschke, Friedrun:
Umschlag der Broschur liegt lose bei</t>
      </text>
    </comment>
    <comment ref="X449" authorId="0" shapeId="0">
      <text>
        <t>Thomschke, Friedrun:
Einband liegt bei</t>
      </text>
    </comment>
    <comment ref="X452" authorId="0" shapeId="0">
      <text>
        <t>Thomschke, Friedrun:
Einband liegt bei</t>
      </text>
    </comment>
    <comment ref="AV480" authorId="0" shapeId="0">
      <text>
        <t>Thomschke, Friedrun:
wegen Rücken, auch nach Rest. Sehr ws. nicht möglich/ratsam</t>
      </text>
    </comment>
    <comment ref="AV490" authorId="0" shapeId="0">
      <text>
        <t>Thomschke, Friedrun:
weniger als 45° zu öffnen</t>
      </text>
    </comment>
    <comment ref="BJ527" authorId="0" shapeId="0">
      <text>
        <t>Thomschke, Friedrun:
voll restauriert, Neueinband</t>
      </text>
    </comment>
    <comment ref="BM620" authorId="0" shapeId="0">
      <text>
        <t>Thomschke, Friedrun:
ws. extrem!</t>
      </text>
    </comment>
    <comment ref="E623" authorId="0" shapeId="0">
      <text>
        <t>Thomschke, Friedrun:
überprüfen, ob das das erst enthaltene Werk ist</t>
      </text>
    </comment>
    <comment ref="BM623" authorId="0" shapeId="0">
      <text>
        <t>Thomschke, Friedrun:
ws. extrem!</t>
      </text>
    </comment>
    <comment ref="BJ650" authorId="0" shapeId="0">
      <text>
        <t>Thomschke, Friedrun:
leichter Schaden im Gelenk</t>
      </text>
    </comment>
    <comment ref="BJ654" authorId="0" shapeId="0">
      <text>
        <t>Thomschke, Friedrun:
ÖW ist eigentlich 60, dicker überformter Holzdeckelband</t>
      </text>
    </comment>
    <comment ref="BJ656" authorId="0" shapeId="0">
      <text>
        <t>Thomschke, Friedrun:
unkompliziert, saures Füllmaterial</t>
      </text>
    </comment>
    <comment ref="E657" authorId="0" shapeId="0">
      <text>
        <t>Thomschke, Friedrun:
ist doppelt</t>
      </text>
    </comment>
    <comment ref="BJ679" authorId="0" shapeId="0">
      <text>
        <t>Thomschke, Friedrun:
beschädigt</t>
      </text>
    </comment>
    <comment ref="BJ689" authorId="0" shapeId="0">
      <text>
        <t>Thomschke, Friedrun:
BB aus Papier mit Perg.lage</t>
      </text>
    </comment>
    <comment ref="AW690" authorId="0" shapeId="0">
      <text>
        <t>Thomschke, Friedrun:
Rücken ggf. unterfüttern</t>
      </text>
    </comment>
    <comment ref="BJ694" authorId="0" shapeId="0">
      <text>
        <t>Thomschke, Friedrun:
nur 110, wegen Schaden</t>
      </text>
    </comment>
    <comment ref="BJ698" authorId="0" shapeId="0">
      <text>
        <t>Thomschke, Friedrun:
knapp 15 cm hoch</t>
      </text>
    </comment>
    <comment ref="BJ699" authorId="0" shapeId="0">
      <text>
        <t>Thomschke, Friedrun:
aufgepilzte Ecken</t>
      </text>
    </comment>
    <comment ref="BJ756" authorId="0" shapeId="0">
      <text>
        <t>Thomschke, Friedrun:
Neueinband (Perg.)</t>
      </text>
    </comment>
    <comment ref="AV763" authorId="0" shapeId="0">
      <text>
        <t>Thomschke, Friedrun:
wegen Rücken</t>
      </text>
    </comment>
    <comment ref="AZ763" authorId="0" shapeId="0">
      <text>
        <t>Thomschke, Friedrun:
wird nicht digit., ist für die Benutzung stabil genug</t>
      </text>
    </comment>
    <comment ref="E814" authorId="0" shapeId="0">
      <text>
        <t>Thomschke, Friedrun:
Bibliogr. Angaben klären, kein Titelblatt</t>
      </text>
    </comment>
    <comment ref="E815" authorId="0" shapeId="0">
      <text>
        <t>Thomschke, Friedrun:
Bibliogr. Angaben klären, kein Titelblatt</t>
      </text>
    </comment>
    <comment ref="BJ833" authorId="0" shapeId="0">
      <text>
        <t>Thomschke, Friedrun:
ÖW eigentlich 60</t>
      </text>
    </comment>
    <comment ref="X841" authorId="0" shapeId="0">
      <text>
        <t>Thomschke, Friedrun:
Pergamentumschlag</t>
      </text>
    </comment>
    <comment ref="AW841" authorId="0" shapeId="0">
      <text>
        <t>Thomschke, Friedrun:
bes. Vorsicht wegen Lage hinten</t>
      </text>
    </comment>
    <comment ref="A843" authorId="0" shapeId="0">
      <text>
        <t>Thomschke, Friedrun:
ab hier Prüfung durch Thomschke</t>
      </text>
    </comment>
    <comment ref="E847" authorId="0" shapeId="0">
      <text>
        <t>Thomschke, Friedrun:
doppelt?</t>
      </text>
    </comment>
    <comment ref="AE855" authorId="0" shapeId="0">
      <text>
        <t>Thomschke, Friedrun:
Deckel stark nach innen gerundet</t>
      </text>
    </comment>
    <comment ref="AB918" authorId="0" shapeId="0">
      <text>
        <t>Thomschke, Friedrun:
inzwischen hohl</t>
      </text>
    </comment>
    <comment ref="E950" authorId="0" shapeId="0">
      <text>
        <t>Thomschke, Friedrun:
ws. GF</t>
      </text>
    </comment>
    <comment ref="X952" authorId="0" shapeId="0">
      <text>
        <t>Thomschke, Friedrun:
Verlegereinband</t>
      </text>
    </comment>
    <comment ref="AW967" authorId="0" shapeId="0">
      <text>
        <t>Thomschke, Friedrun:
Rücken ausfüttern</t>
      </text>
    </comment>
    <comment ref="E968" authorId="0" shapeId="0">
      <text>
        <t>Thomschke, Friedrun:
steht bei GF</t>
      </text>
    </comment>
    <comment ref="AT971" authorId="0" shapeId="0">
      <text>
        <t>Thomschke, Friedrun:
durchgängige Tafeln</t>
      </text>
    </comment>
    <comment ref="E975" authorId="0" shapeId="0">
      <text>
        <t>Thomschke, Friedrun:
steht bei GF</t>
      </text>
    </comment>
    <comment ref="E977" authorId="0" shapeId="0">
      <text>
        <t>Thomschke, Friedrun:
steht bei GF</t>
      </text>
    </comment>
    <comment ref="AW977" authorId="0" shapeId="0">
      <text>
        <t>Thomschke, Friedrun:
wegen Rücken (der klappt ab)</t>
      </text>
    </comment>
    <comment ref="BJ977" authorId="0" shapeId="0">
      <text>
        <t>Thomschke, Friedrun:
ist mit Begleitung wg. Rücken</t>
      </text>
    </comment>
    <comment ref="E982" authorId="0" shapeId="0">
      <text>
        <t>Thomschke, Friedrun:
steht bei GF</t>
      </text>
    </comment>
    <comment ref="BJ982" authorId="0" shapeId="0">
      <text>
        <t>Thomschke, Friedrun:
BB baucht</t>
      </text>
    </comment>
    <comment ref="X984" authorId="0" shapeId="0">
      <text>
        <t>Thomschke, Friedrun:
durchbrochener Perg.bd. mit Damast unterlegt</t>
      </text>
    </comment>
    <comment ref="X1002" authorId="0" shapeId="0">
      <text>
        <t>Thomschke, Friedrun:
flexibler Perg.bd.</t>
      </text>
    </comment>
    <comment ref="E1003" authorId="0" shapeId="0">
      <text>
        <t>Thomschke, Friedrun:
??</t>
      </text>
    </comment>
    <comment ref="E1007" authorId="0" shapeId="0">
      <text>
        <t>Thomschke, Friedrun:
steht bei GF</t>
      </text>
    </comment>
    <comment ref="BJ1012" authorId="0" shapeId="0">
      <text>
        <t>Thomschke, Friedrun:
vorn klebt ein Zettel mit Infos drin (ähnlich wie Rest.bericht hinten)</t>
      </text>
    </comment>
    <comment ref="E1013" authorId="0" shapeId="0">
      <text>
        <t>Thomschke, Friedrun:
steht bei GF</t>
      </text>
    </comment>
    <comment ref="X1014" authorId="0" shapeId="0">
      <text>
        <t>Thomschke, Friedrun:
flexibler Perg.bd.</t>
      </text>
    </comment>
    <comment ref="X1019" authorId="0" shapeId="0">
      <text>
        <t>Thomschke, Friedrun:
Pergamentumschlag mit Einschlägen</t>
      </text>
    </comment>
    <comment ref="E1024" authorId="0" shapeId="0">
      <text>
        <t>Thomschke, Friedrun:
doppelter Katalogeintrag?</t>
      </text>
    </comment>
    <comment ref="X1026" authorId="0" shapeId="0">
      <text>
        <t>Thomschke, Friedrun:
flexibler Perg.bd.</t>
      </text>
    </comment>
    <comment ref="AE1032" authorId="0" shapeId="0">
      <text>
        <t>Thomschke, Friedrun:
Vorderdeckel</t>
      </text>
    </comment>
    <comment ref="E1060" authorId="0" shapeId="0">
      <text>
        <t>Thomschke, Friedrun:
steht bei GF</t>
      </text>
    </comment>
    <comment ref="E1063" authorId="0" shapeId="0">
      <text>
        <t>Thomschke, Friedrun:
steht bei GF</t>
      </text>
    </comment>
    <comment ref="BJ1063" authorId="0" shapeId="0">
      <text>
        <t>Thomschke, Friedrun:
13 cm dick, Bundsteg 0, steife Schließe</t>
      </text>
    </comment>
    <comment ref="BJ1075" authorId="0" shapeId="0">
      <text>
        <t>Thomschke, Friedrun:
12°</t>
      </text>
    </comment>
    <comment ref="BJ1081" authorId="0" shapeId="0">
      <text>
        <t>Thomschke, Friedrun:
hat Bauch, Textverlust</t>
      </text>
    </comment>
    <comment ref="E1084" authorId="0" shapeId="0">
      <text>
        <t>Thomschke, Friedrun:
steht bei GF</t>
      </text>
    </comment>
    <comment ref="AB1094" authorId="0" shapeId="0">
      <text>
        <t>Thomschke, Friedrun:
inzwischen hohl</t>
      </text>
    </comment>
    <comment ref="AW1094" authorId="0" shapeId="0">
      <text>
        <t>Thomschke, Friedrun:
evtl. Rücken ausfüttern</t>
      </text>
    </comment>
    <comment ref="E1103" authorId="0" shapeId="0">
      <text>
        <t>Thomschke, Friedrun:
steht bei GF</t>
      </text>
    </comment>
    <comment ref="E1104" authorId="0" shapeId="0">
      <text>
        <t>Thomschke, Friedrun:
steht bei GF</t>
      </text>
    </comment>
    <comment ref="E1105" authorId="0" shapeId="0">
      <text>
        <t>Thomschke, Friedrun:
steht bei GF</t>
      </text>
    </comment>
    <comment ref="AB1128" authorId="0" shapeId="0">
      <text>
        <t>Thomschke, Friedrun:
inzwischen hohl</t>
      </text>
    </comment>
    <comment ref="BJ1130" authorId="0" shapeId="0">
      <text>
        <t>Thomschke, Friedrun:
mit eingeklebten Infoblatt vorn</t>
      </text>
    </comment>
    <comment ref="E1137" authorId="0" shapeId="0">
      <text>
        <t>Thomschke, Friedrun:
ws. GF, steht nicht bei NF</t>
      </text>
    </comment>
    <comment ref="AV1178" authorId="0" shapeId="0">
      <text>
        <t>Thomschke, Friedrun:
oder 0 (Ledernarben ist extrem brüchig und bröselig)</t>
      </text>
    </comment>
    <comment ref="E1181" authorId="0" shapeId="0">
      <text>
        <t>Thomschke, Friedrun:
liegt bei ÜF</t>
      </text>
    </comment>
    <comment ref="E1185" authorId="0" shapeId="0">
      <text>
        <t>Thomschke, Friedrun:
steht bei GF</t>
      </text>
    </comment>
    <comment ref="AY1209" authorId="0" shapeId="0">
      <text>
        <t>Thomschke, Friedrun:
hinten eingeklebt</t>
      </text>
    </comment>
    <comment ref="E1210" authorId="0" shapeId="0">
      <text>
        <t>Thomschke, Friedrun:
steht bei GF</t>
      </text>
    </comment>
    <comment ref="AB1210" authorId="0" shapeId="0">
      <text>
        <t>Thomschke, Friedrun:
inzwischen hohl</t>
      </text>
    </comment>
    <comment ref="E1220" authorId="0" shapeId="0">
      <text>
        <t>Thomschke, Friedrun:
Signaturschild ist mit kleinem "a" beschriftet</t>
      </text>
    </comment>
    <comment ref="BJ1220" authorId="0" shapeId="0">
      <text>
        <t>Thomschke, Friedrun:
durch Rest. leichter! Bauch, sonst unkompliziert</t>
      </text>
    </comment>
    <comment ref="X1223" authorId="0" shapeId="0">
      <text>
        <t>Thomschke, Friedrun:
flexibel mit Klappe (Kopert)</t>
      </text>
    </comment>
    <comment ref="E1228" authorId="0" shapeId="0">
      <text>
        <t>Thomschke, Friedrun:
Einband am Standort</t>
      </text>
    </comment>
    <comment ref="S1230" authorId="0" shapeId="0">
      <text>
        <t>Thomschke, Friedrun:
Einband am Standort</t>
      </text>
    </comment>
    <comment ref="X1232" authorId="0" shapeId="0">
      <text>
        <t>Thomschke, Friedrun:
Einband liegt lose bei</t>
      </text>
    </comment>
  </commentList>
</comments>
</file>

<file path=xl/comments/comment2.xml><?xml version="1.0" encoding="utf-8"?>
<comments xmlns="http://schemas.openxmlformats.org/spreadsheetml/2006/main">
  <authors>
    <author>Thomschke, Friedrun</author>
  </authors>
  <commentList>
    <comment ref="T1" authorId="0" shapeId="0">
      <text>
        <t>Thomschke, Friedrun:
Maße des geschlossenen Buches</t>
      </text>
    </comment>
    <comment ref="AC1" authorId="0" shapeId="0">
      <text>
        <t>Thomschke, Friedrun:
x = normaler Schaden
xx = extremer Schaden</t>
      </text>
    </comment>
    <comment ref="AH1" authorId="0" shapeId="0">
      <text>
        <t>Thomschke, Friedrun:
dazugebundene, leere Seiten aus sauren Papier</t>
      </text>
    </comment>
    <comment ref="AL1" authorId="0" shapeId="0">
      <text>
        <t>Thomschke, Friedrun:
x = normaler Bauch
xx = extremer Bauch</t>
      </text>
    </comment>
    <comment ref="AO1" authorId="0" shapeId="0">
      <text>
        <t>Thomschke, Friedrun:
bei Breite immer von Buchfalz aus gemessen, nicht die Gesamtbreite bei durchgehenden Tafeln --&gt; Buchbreite muss also zur Gesamtgröße der Tafel dazu gerechnet werden</t>
      </text>
    </comment>
    <comment ref="AP1" authorId="0" shapeId="0">
      <text>
        <t>Thomschke, Friedrun:
Es sind mehrere Grafiken enthalten, nicht nur Frontispiz oder Kupfertitel. Es kann sich auch um ganze Grafikbände handeln.</t>
      </text>
    </comment>
    <comment ref="AR1" authorId="0" shapeId="0">
      <text>
        <t>Thomschke, Friedrun:
x = wäre gut
xx = auf jeden Fall</t>
      </text>
    </comment>
    <comment ref="AT1" authorId="0" shapeId="0">
      <text>
        <t>Thomschke, Friedrun:
diese Spalte eingefügt am 23.02. --&gt; Rest der Tabelle darauf prüfen/nachtragen</t>
      </text>
    </comment>
    <comment ref="AU2" authorId="0" shapeId="0">
      <text>
        <t>Thomschke, Friedrun:
Öffnungswinkel "0" bedeutet, das Buch ist nicht digitalisierbar</t>
      </text>
    </comment>
  </commentList>
</comments>
</file>

<file path=xl/comments/comment3.xml><?xml version="1.0" encoding="utf-8"?>
<comments xmlns="http://schemas.openxmlformats.org/spreadsheetml/2006/main">
  <authors>
    <author>Thomschke, Friedrun</author>
  </authors>
  <commentList>
    <comment ref="A2" authorId="0" shapeId="0">
      <text>
        <t>Thomschke, Friedrun:
alle Signaturen, inkl. der angebundenen Werke und der ggf. noch nicht geprüften Bücher</t>
      </text>
    </comment>
    <comment ref="A3" authorId="0" shapeId="0">
      <text>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text>
    </comment>
    <comment ref="D79" authorId="0" shapeId="0">
      <text>
        <t>Thomschke, Friedrun:
Gesamtsumme Umschläge minus säurehaltige Umschläge (die werden von uns entfernt)</t>
      </text>
    </comment>
  </commentList>
</comments>
</file>

<file path=xl/externalLinks/_rels/externalLink1.xml.rels><Relationships xmlns="http://schemas.openxmlformats.org/package/2006/relationships"><Relationship Type="http://schemas.openxmlformats.org/officeDocument/2006/relationships/externalLinkPath" Target="file:///\\DNB-FS01\DNB-Gesamt\06_DBSM\08_Projekte\99_Digital%20Humanities\Datenlabor\Wendler\dbsm-altbestand\DBSM-Altbestand-Signaturlisten.xlsx" TargetMode="External" Id="rId1" /></Relationships>
</file>

<file path=xl/externalLinks/_rels/externalLink2.xml.rels><Relationships xmlns="http://schemas.openxmlformats.org/package/2006/relationships"><Relationship Type="http://schemas.openxmlformats.org/officeDocument/2006/relationships/externalLinkPath" Target="file:///D:\UserData\thomschkef\Home\myData\Desktop\02_Zustandserfassungslisten_ab2022\II_Inkunabeln+.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Bö Ink"/>
      <sheetName val="Bö M"/>
      <sheetName val="I Handschriften"/>
      <sheetName val="II Inkunabeln"/>
      <sheetName val="III Drucke 1501-1560"/>
      <sheetName val="IV Drucke 1561-1800"/>
      <sheetName val="V Drucke 1801-1830"/>
      <sheetName val="VIII"/>
      <sheetName val="Bö Fachbib"/>
      <sheetName val="Klemm Fachbib"/>
      <sheetName val="DBSM-Altbestand-Signaturlisten"/>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Infos zu dieser Mappe"/>
      <sheetName val="Legende_Thomschke"/>
      <sheetName val="II_Inkunabeln+"/>
      <sheetName val="Tabelle1"/>
      <sheetName val="Schäden_Einband"/>
      <sheetName val="Schäden_Buchblock"/>
      <sheetName val="Datentransfer"/>
      <sheetName val="Legende"/>
      <sheetName val="Zusammenfassung"/>
    </sheetNames>
    <sheetDataSet>
      <sheetData sheetId="0"/>
      <sheetData sheetId="1"/>
      <sheetData sheetId="2"/>
      <sheetData sheetId="3"/>
      <sheetData sheetId="4"/>
      <sheetData sheetId="5"/>
      <sheetData sheetId="6"/>
      <sheetData sheetId="7"/>
      <sheetData sheetId="8"/>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Wendler, André" refreshedDate="44876.70118530092" createdVersion="6" refreshedVersion="6" minRefreshableVersion="3" recordCount="1236" r:id="rId1">
  <cacheSource type="worksheet">
    <worksheetSource name="Basistabelle"/>
  </cacheSource>
  <cacheFields count="96">
    <cacheField name="Lfd Nr." uniqueList="1" numFmtId="0" sqlType="0" hierarchy="0" level="0" databaseField="1">
      <sharedItems count="0" containsBlank="1" containsInteger="1" containsNumber="1" containsString="0" minValue="1" maxValue="1219"/>
    </cacheField>
    <cacheField name="AKZ" uniqueList="1" numFmtId="0" sqlType="0" hierarchy="0" level="0" databaseField="1">
      <sharedItems count="0" containsBlank="1"/>
    </cacheField>
    <cacheField name="IDN" uniqueList="1" numFmtId="0" sqlType="0" hierarchy="0" level="0" databaseField="1">
      <sharedItems count="0" containsBlank="1" containsInteger="1" containsMixedTypes="1" containsNumber="1" minValue="0" maxValue="1211581829"/>
    </cacheField>
    <cacheField name="Link zum Portal" uniqueList="1" numFmtId="0" sqlType="0" hierarchy="0" level="0" databaseField="1">
      <sharedItems count="0" containsBlank="1"/>
    </cacheField>
    <cacheField name="Signatur" uniqueList="1" numFmtId="0" sqlType="0" hierarchy="0" level="0" databaseField="1">
      <sharedItems count="0" containsBlank="1"/>
    </cacheField>
    <cacheField name="Provenienzmerkmal" uniqueList="1" numFmtId="0" sqlType="0" hierarchy="0" level="0" databaseField="1">
      <sharedItems count="0" containsBlank="1"/>
    </cacheField>
    <cacheField name="Material" uniqueList="1" numFmtId="0" sqlType="0" hierarchy="0" level="0" databaseField="1">
      <sharedItems count="0" containsBlank="1"/>
    </cacheField>
    <cacheField name="Format" uniqueList="1" numFmtId="0" sqlType="0" hierarchy="0" level="0" databaseField="1">
      <sharedItems count="5" containsBlank="1">
        <s v="bis 25 cm"/>
        <s v="bis 35 cm"/>
        <m/>
        <s v="bis 42 cm"/>
        <s v="&gt; 42 cm"/>
      </sharedItems>
    </cacheField>
    <cacheField name="Öffnungswinkel" uniqueList="1" numFmtId="0" sqlType="0" hierarchy="0" level="0" databaseField="1">
      <sharedItems count="0" containsBlank="1"/>
    </cacheField>
    <cacheField name="Einschränkungen" uniqueList="1" numFmtId="0" sqlType="0" hierarchy="0" level="0" databaseField="1">
      <sharedItems count="0" containsBlank="1"/>
    </cacheField>
    <cacheField name="Glasplatte " uniqueList="1" numFmtId="0" sqlType="0" hierarchy="0" level="0" databaseField="1">
      <sharedItems count="0" containsBlank="1"/>
    </cacheField>
    <cacheField name="Verpackung" uniqueList="1" numFmtId="0" sqlType="0" hierarchy="0" level="0" databaseField="1">
      <sharedItems count="0" containsBlank="1"/>
    </cacheField>
    <cacheField name="Verpackung austauschen " uniqueList="1" numFmtId="0" sqlType="0" hierarchy="0" level="0" databaseField="1">
      <sharedItems count="0" containsBlank="1"/>
    </cacheField>
    <cacheField name="Schadensklasse" uniqueList="1" numFmtId="0" sqlType="0" hierarchy="0" level="0" databaseField="1">
      <sharedItems count="0" containsBlank="1" containsInteger="1" containsNumber="1" containsString="0" minValue="0" maxValue="3"/>
    </cacheField>
    <cacheField name="notwendige Reparatur(en) vor der Digitalisierung, notwendige Reparatur(en) vor der Digitalisierung" uniqueList="1" numFmtId="0" sqlType="0" hierarchy="0" level="0" databaseField="1">
      <sharedItems count="0" containsBlank="1"/>
    </cacheField>
    <cacheField name="Bemerkungen" uniqueList="1" numFmtId="0" sqlType="0" hierarchy="0" level="0" databaseField="1">
      <sharedItems count="0" containsBlank="1"/>
    </cacheField>
    <cacheField name="Fragen/ Hinweise_x000a_an DBSM" uniqueList="1" numFmtId="0" sqlType="0" hierarchy="0" level="0" databaseField="1">
      <sharedItems count="0" containsBlank="1"/>
    </cacheField>
    <cacheField name="Fragen an M. Steinberg" uniqueList="1" numFmtId="0" sqlType="0" hierarchy="0" level="0" databaseField="1">
      <sharedItems count="0" containsBlank="1" containsNonDate="0" containsString="0"/>
    </cacheField>
    <cacheField name="nicht_x000a_am Stand-ort" uniqueList="1" numFmtId="0" sqlType="0" hierarchy="0" level="0" databaseField="1">
      <sharedItems count="0" containsBlank="1"/>
    </cacheField>
    <cacheField name="Größe ÜF_x000a_(BxH)" uniqueList="1" numFmtId="0" sqlType="0" hierarchy="0" level="0" databaseField="1">
      <sharedItems count="0" containsBlank="1" containsNonDate="0" containsString="0"/>
    </cacheField>
    <cacheField name="Breite_x000a_(nur Ausreißer)" uniqueList="1" numFmtId="0" sqlType="0" hierarchy="0" level="0" databaseField="1">
      <sharedItems count="0" containsBlank="1"/>
    </cacheField>
    <cacheField name="Dicke_x000a_(&gt;12 cm)" uniqueList="1" numFmtId="0" sqlType="0" hierarchy="0" level="0" databaseField="1">
      <sharedItems count="0" containsBlank="1"/>
    </cacheField>
    <cacheField name="12° Format_x000a_(&lt;15 cm)" uniqueList="1" numFmtId="0" sqlType="0" hierarchy="0" level="0" databaseField="1">
      <sharedItems count="0" containsBlank="1"/>
    </cacheField>
    <cacheField name="Einband-_x000a_art" uniqueList="1" numFmtId="0" sqlType="0" hierarchy="0" level="0" databaseField="1">
      <sharedItems count="12" containsBlank="1">
        <s v="L"/>
        <s v="HD"/>
        <m/>
        <s v="G"/>
        <s v="Pa"/>
        <s v="HL"/>
        <s v="Pg"/>
        <s v="Pg (Mak.)"/>
        <s v="HPg"/>
        <s v="oE"/>
        <s v="Br"/>
        <s v="HG"/>
      </sharedItems>
    </cacheField>
    <cacheField name="Einband über-_x000a_formt (ganz od. teilweise)" uniqueList="1" numFmtId="0" sqlType="0" hierarchy="0" level="0" databaseField="1">
      <sharedItems count="0" containsBlank="1"/>
    </cacheField>
    <cacheField name="Buch bereits restau-riert" uniqueList="1" numFmtId="0" sqlType="0" hierarchy="0" level="0" databaseField="1">
      <sharedItems count="0" containsBlank="1"/>
    </cacheField>
    <cacheField name="hohler/_x000a_fester Rücken (mit Einlage/_x000a_Vergoldung?)" uniqueList="1" numFmtId="0" sqlType="0" hierarchy="0" level="0" databaseField="1">
      <sharedItems count="0" containsBlank="1"/>
    </cacheField>
    <cacheField name="Steh-_x000a_kanten_x000a_(bei Perg.)" uniqueList="1" numFmtId="0" sqlType="0" hierarchy="0" level="0" databaseField="1">
      <sharedItems count="0" containsBlank="1"/>
    </cacheField>
    <cacheField name="Leder pudert ab/roter Zerfall (extrem)" uniqueList="1" numFmtId="0" sqlType="0" hierarchy="0" level="0" databaseField="1">
      <sharedItems count="0" containsBlank="1"/>
    </cacheField>
    <cacheField name="Einband stark defor-miert" uniqueList="1" numFmtId="0" sqlType="0" hierarchy="0" level="0" databaseField="1">
      <sharedItems count="0" containsBlank="1"/>
    </cacheField>
    <cacheField name="Be-schläge bes. auftra-gend" uniqueList="1" numFmtId="0" sqlType="0" hierarchy="0" level="0" databaseField="1">
      <sharedItems count="0" containsBlank="1"/>
    </cacheField>
    <cacheField name="Buch-schließe steif" uniqueList="1" numFmtId="0" sqlType="0" hierarchy="0" level="0" databaseField="1">
      <sharedItems count="0" containsBlank="1"/>
    </cacheField>
    <cacheField name="Buch-block Pa./Perg." uniqueList="1" numFmtId="0" sqlType="0" hierarchy="0" level="0" databaseField="1">
      <sharedItems count="0" containsBlank="1"/>
    </cacheField>
    <cacheField name="saures Füll-material" uniqueList="1" numFmtId="0" sqlType="0" hierarchy="0" level="0" databaseField="1">
      <sharedItems count="0" containsBlank="1"/>
    </cacheField>
    <cacheField name="Register-marken" uniqueList="1" numFmtId="0" sqlType="0" hierarchy="0" level="0" databaseField="1">
      <sharedItems count="0" containsBlank="1"/>
    </cacheField>
    <cacheField name="seitliche Heftung" uniqueList="1" numFmtId="0" sqlType="0" hierarchy="0" level="0" databaseField="1">
      <sharedItems count="0" containsBlank="1" containsNonDate="0" containsString="0"/>
    </cacheField>
    <cacheField name="Buch-block sehr wellig" uniqueList="1" numFmtId="0" sqlType="0" hierarchy="0" level="0" databaseField="1">
      <sharedItems count="0" containsBlank="1"/>
    </cacheField>
    <cacheField name="Buch-block neigt zum &quot;Bauch&quot;" uniqueList="1" numFmtId="0" sqlType="0" hierarchy="0" level="0" databaseField="1">
      <sharedItems count="0" containsBlank="1"/>
    </cacheField>
    <cacheField name="ge-schloss-ene Lagen" uniqueList="1" numFmtId="0" sqlType="0" hierarchy="0" level="0" databaseField="1">
      <sharedItems count="0" containsBlank="1" containsNonDate="0" containsString="0"/>
    </cacheField>
    <cacheField name="Falttafeln" uniqueList="1" numFmtId="0" sqlType="0" hierarchy="0" level="0" databaseField="1">
      <sharedItems count="0" containsBlank="1"/>
    </cacheField>
    <cacheField name="Größe Buch+_x000a_Falttafeln (BxH)" uniqueList="1" numFmtId="0" sqlType="0" hierarchy="0" level="0" databaseField="1">
      <sharedItems count="0" containsBlank="1"/>
    </cacheField>
    <cacheField name="Original-grafik" uniqueList="1" numFmtId="0" sqlType="0" hierarchy="0" level="0" databaseField="1">
      <sharedItems count="0" containsBlank="1"/>
    </cacheField>
    <cacheField name="Kolorier-ung / Buch-malerei / Initialen / Rubri-kation" uniqueList="1" numFmtId="0" sqlType="0" hierarchy="0" level="0" databaseField="1">
      <sharedItems count="0" containsBlank="1"/>
    </cacheField>
    <cacheField name="berühr-ungsfreie Digit." uniqueList="1" numFmtId="0" sqlType="0" hierarchy="0" level="0" databaseField="1">
      <sharedItems count="0" containsBlank="1"/>
    </cacheField>
    <cacheField name="Schrift weit bis in den Falz (Bund-steg in mm) Text-verlust" uniqueList="1" numFmtId="0" sqlType="0" hierarchy="0" level="0" databaseField="1">
      <sharedItems count="0" containsBlank="1" containsInteger="1" containsNumber="1" containsString="0" minValue="0" maxValue="6"/>
    </cacheField>
    <cacheField name="nicht digitali-sierbar wegen Bund-steg (vorraus-sichtlich)" uniqueList="1" numFmtId="0" sqlType="0" hierarchy="0" level="0" databaseField="1">
      <sharedItems count="0" containsBlank="1"/>
    </cacheField>
    <cacheField name="max. Öffnungs-winkel" uniqueList="1" numFmtId="0" sqlType="0" hierarchy="0" level="0" databaseField="1">
      <sharedItems count="0" containsBlank="1" containsInteger="1" containsMixedTypes="1" containsNumber="1" minValue="0" maxValue="180"/>
    </cacheField>
    <cacheField name="Digit. mit Begleit-ung" uniqueList="1" numFmtId="0" sqlType="0" hierarchy="0" level="0" databaseField="1">
      <sharedItems count="0" containsBlank="1"/>
    </cacheField>
    <cacheField name="Rest.-Bericht einge-klebt" uniqueList="1" numFmtId="0" sqlType="0" hierarchy="0" level="0" databaseField="1">
      <sharedItems count="0" containsBlank="1"/>
    </cacheField>
    <cacheField name="Blatt mit Notizen zum Buch eingeklebt " uniqueList="1" numFmtId="0" sqlType="0" hierarchy="0" level="0" databaseField="1">
      <sharedItems count="0" containsBlank="1"/>
    </cacheField>
    <cacheField name="Rest._x000a_not-wendig (ja/nein) (vor/nach der Digit.)" uniqueList="1" numFmtId="0" sqlType="0" hierarchy="0" level="0" databaseField="1">
      <sharedItems count="0" containsBlank="1"/>
    </cacheField>
    <cacheField name="Rest.-_x000a_Aufwand gesamt_x000a_(in Std.)" uniqueList="1" numFmtId="0" sqlType="0" hierarchy="0" level="0" databaseField="1">
      <sharedItems count="0" containsBlank="1" containsNumber="1" containsString="0" minValue="0" maxValue="64"/>
    </cacheField>
    <cacheField name="Rest._x000a_erfolgt" uniqueList="1" numFmtId="0" sqlType="0" hierarchy="0" level="0" databaseField="1">
      <sharedItems count="0" containsBlank="1" containsNonDate="0" containsString="0"/>
    </cacheField>
    <cacheField name="Kassette" uniqueList="1" numFmtId="0" sqlType="0" hierarchy="0" level="0" databaseField="1">
      <sharedItems count="0" containsBlank="1"/>
    </cacheField>
    <cacheField name="Schuber" uniqueList="1" numFmtId="0" sqlType="0" hierarchy="0" level="0" databaseField="1">
      <sharedItems count="0" containsBlank="1"/>
    </cacheField>
    <cacheField name="Buch-schuh" uniqueList="1" numFmtId="0" sqlType="0" hierarchy="0" level="0" databaseField="1">
      <sharedItems count="0" containsBlank="1"/>
    </cacheField>
    <cacheField name="Mappe " uniqueList="1" numFmtId="0" sqlType="0" hierarchy="0" level="0" databaseField="1">
      <sharedItems count="0" containsBlank="1"/>
    </cacheField>
    <cacheField name="Um-schlag" uniqueList="1" numFmtId="0" sqlType="0" hierarchy="0" level="0" databaseField="1">
      <sharedItems count="0" containsBlank="1"/>
    </cacheField>
    <cacheField name="SB neu" uniqueList="1" numFmtId="0" sqlType="0" hierarchy="0" level="0" databaseField="1">
      <sharedItems count="0" containsBlank="1"/>
    </cacheField>
    <cacheField name="Anmerkungen (allg.)" uniqueList="1" numFmtId="0" sqlType="0" hierarchy="0" level="0" databaseField="1">
      <sharedItems count="0" containsBlank="1"/>
    </cacheField>
    <cacheField name="für Testphase_x000a_vorsehen" uniqueList="1" numFmtId="0" sqlType="0" hierarchy="0" level="0" databaseField="1">
      <sharedItems count="0" containsBlank="1"/>
    </cacheField>
    <cacheField name="Schutzbehältnis empfohlen" uniqueList="1" numFmtId="0" sqlType="0" hierarchy="0" level="0" databaseField="1">
      <sharedItems count="0" containsBlank="1"/>
    </cacheField>
    <cacheField name="Foto für Erheb. Rest. angefertigt (ab August)" uniqueList="1" numFmtId="0" sqlType="0" hierarchy="0" level="0" databaseField="1">
      <sharedItems count="0" containsBlank="1"/>
    </cacheField>
    <cacheField name="feuchte-empfind-liches Leder" uniqueList="1" numFmtId="0" sqlType="0" hierarchy="0" level="0" databaseField="1">
      <sharedItems count="0" containsBlank="1"/>
    </cacheField>
    <cacheField name="Material am Rücken/_x000a_Einband lose / eingeris-sen (auch Titelschild)" uniqueList="1" numFmtId="0" sqlType="0" hierarchy="0" level="0" databaseField="1">
      <sharedItems count="0" containsBlank="1"/>
    </cacheField>
    <cacheField name="Narben spaltet sich ab" uniqueList="1" numFmtId="0" sqlType="0" hierarchy="0" level="0" databaseField="1">
      <sharedItems count="0" containsBlank="1"/>
    </cacheField>
    <cacheField name="Gelenk(e) _x000a_an/durch-gebro-chen" uniqueList="1" numFmtId="0" sqlType="0" hierarchy="0" level="0" databaseField="1">
      <sharedItems count="0" containsBlank="1"/>
    </cacheField>
    <cacheField name="Bünde gebro-chen (Anzahl)" uniqueList="1" numFmtId="0" sqlType="0" hierarchy="0" level="0" databaseField="1">
      <sharedItems count="0" containsBlank="1" containsInteger="1" containsNumber="1" containsString="0" minValue="1" maxValue="3"/>
    </cacheField>
    <cacheField name="Rücken lose/_x000a_halb lose" uniqueList="1" numFmtId="0" sqlType="0" hierarchy="0" level="0" databaseField="1">
      <sharedItems count="0" containsBlank="1"/>
    </cacheField>
    <cacheField name="Be-schläge locker" uniqueList="1" numFmtId="0" sqlType="0" hierarchy="0" level="0" databaseField="1">
      <sharedItems count="0" containsBlank="1"/>
    </cacheField>
    <cacheField name="Buch_x000a_schließe fragil" uniqueList="1" numFmtId="0" sqlType="0" hierarchy="0" level="0" databaseField="1">
      <sharedItems count="0" containsBlank="1"/>
    </cacheField>
    <cacheField name="Deckel spaltet sich / Fehlstelle im Deckel" uniqueList="1" numFmtId="0" sqlType="0" hierarchy="0" level="0" databaseField="1">
      <sharedItems count="0" containsBlank="1"/>
    </cacheField>
    <cacheField name="Deckel gebro-chen" uniqueList="1" numFmtId="0" sqlType="0" hierarchy="0" level="0" databaseField="1">
      <sharedItems count="0" containsBlank="1"/>
    </cacheField>
    <cacheField name="Deckel lose / halb lose" uniqueList="1" numFmtId="0" sqlType="0" hierarchy="0" level="0" databaseField="1">
      <sharedItems count="0" containsBlank="1"/>
    </cacheField>
    <cacheField name="Kapital fragil/_x000a_lose" uniqueList="1" numFmtId="0" sqlType="0" hierarchy="0" level="0" databaseField="1">
      <sharedItems count="0" containsBlank="1"/>
    </cacheField>
    <cacheField name="Rest.-Aufwand Einband_x000a_(in Std.)" uniqueList="1" numFmtId="0" sqlType="0" hierarchy="0" level="0" databaseField="1">
      <sharedItems count="0" containsBlank="1" containsNumber="1" containsString="0" minValue="0.5" maxValue="10"/>
    </cacheField>
    <cacheField name="Anmerkungen für die Restaurierung am Einband" uniqueList="1" numFmtId="0" sqlType="0" hierarchy="0" level="0" databaseField="1">
      <sharedItems count="0" containsBlank="1" longText="1"/>
    </cacheField>
    <cacheField name="Ver-schmutz-ung (Vorsatz / Ränder /_x000a_ges. BB)" uniqueList="1" numFmtId="0" sqlType="0" hierarchy="0" level="0" databaseField="1">
      <sharedItems count="0" containsBlank="1"/>
    </cacheField>
    <cacheField name="mikro-bieller Befall" uniqueList="1" numFmtId="0" sqlType="0" hierarchy="0" level="0" databaseField="1">
      <sharedItems count="0" containsBlank="1"/>
    </cacheField>
    <cacheField name="Farb-schicht pudert" uniqueList="1" numFmtId="0" sqlType="0" hierarchy="0" level="0" databaseField="1">
      <sharedItems count="0" containsBlank="1" containsNonDate="0" containsString="0"/>
    </cacheField>
    <cacheField name="Buch-block / Seiten verblockt" uniqueList="1" numFmtId="0" sqlType="0" hierarchy="0" level="0" databaseField="1">
      <sharedItems count="0" containsBlank="1" containsNonDate="0" containsString="0"/>
    </cacheField>
    <cacheField name="erste / letzte Lage oder Seiten lose" uniqueList="1" numFmtId="0" sqlType="0" hierarchy="0" level="0" databaseField="1">
      <sharedItems count="0" containsBlank="1"/>
    </cacheField>
    <cacheField name="(halb-) lose Seiten im BB" uniqueList="1" numFmtId="0" sqlType="0" hierarchy="0" level="0" databaseField="1">
      <sharedItems count="0" containsBlank="1"/>
    </cacheField>
    <cacheField name="Heftung zerstört" uniqueList="1" numFmtId="0" sqlType="0" hierarchy="0" level="0" databaseField="1">
      <sharedItems count="0" containsBlank="1" containsNonDate="0" containsString="0"/>
    </cacheField>
    <cacheField name="Risse / Fehl-stellen im Vorsatz" uniqueList="1" numFmtId="0" sqlType="0" hierarchy="0" level="0" databaseField="1">
      <sharedItems count="0" containsBlank="1"/>
    </cacheField>
    <cacheField name="Risse im Text-bereich / an exponier-ter Stelle (z.B. Ecke)" uniqueList="1" numFmtId="0" sqlType="0" hierarchy="0" level="0" databaseField="1">
      <sharedItems count="0" containsBlank="1"/>
    </cacheField>
    <cacheField name="Risse am Rand" uniqueList="1" numFmtId="0" sqlType="0" hierarchy="0" level="0" databaseField="1">
      <sharedItems count="0" containsBlank="1"/>
    </cacheField>
    <cacheField name="Fehl-stellen im BB_x000a_(groß) " uniqueList="1" numFmtId="0" sqlType="0" hierarchy="0" level="0" databaseField="1">
      <sharedItems count="0" containsBlank="1"/>
    </cacheField>
    <cacheField name="Insekten-fraß (stark)" uniqueList="1" numFmtId="0" sqlType="0" hierarchy="0" level="0" databaseField="1">
      <sharedItems count="0" containsBlank="1"/>
    </cacheField>
    <cacheField name="Falten / Knicke" uniqueList="1" numFmtId="0" sqlType="0" hierarchy="0" level="0" databaseField="1">
      <sharedItems count="0" containsBlank="1"/>
    </cacheField>
    <cacheField name="saures /_x000a_brüchiges Papier" uniqueList="1" numFmtId="0" sqlType="0" hierarchy="0" level="0" databaseField="1">
      <sharedItems count="0" containsBlank="1" containsNonDate="0" containsString="0"/>
    </cacheField>
    <cacheField name="Tinten-/ Farbfraß (akut)" uniqueList="1" numFmtId="0" sqlType="0" hierarchy="0" level="0" databaseField="1">
      <sharedItems count="0" containsBlank="1"/>
    </cacheField>
    <cacheField name="Register-marken fragil" uniqueList="1" numFmtId="0" sqlType="0" hierarchy="0" level="0" databaseField="1">
      <sharedItems count="0" containsBlank="1" containsNonDate="0" containsString="0"/>
    </cacheField>
    <cacheField name="Klebe-_x000a_streifen ablösen" uniqueList="1" numFmtId="0" sqlType="0" hierarchy="0" level="0" databaseField="1">
      <sharedItems count="0" containsBlank="1" containsNonDate="0" containsString="0"/>
    </cacheField>
    <cacheField name="Rest.-Aufwand Buchblock_x000a_(in Std.)" uniqueList="1" numFmtId="0" sqlType="0" hierarchy="0" level="0" databaseField="1">
      <sharedItems count="0" containsBlank="1" containsNumber="1" containsString="0" minValue="0.5" maxValue="60"/>
    </cacheField>
    <cacheField name="Anmerkungen für die Restaurierung am Buchblock" uniqueList="1" numFmtId="0" sqlType="0" hierarchy="0" level="0" databaseField="1">
      <sharedItems count="0" containsBlank="1"/>
    </cacheField>
  </cacheFields>
</pivotCacheDefinition>
</file>

<file path=xl/pivotCache/pivotCacheRecords1.xml><?xml version="1.0" encoding="utf-8"?>
<pivotCacheRecords xmlns="http://schemas.openxmlformats.org/spreadsheetml/2006/main" count="1236">
  <r>
    <n v="1"/>
    <s v="L-1502-315318171"/>
    <n v="1066859469"/>
    <e v="#REF!"/>
    <s v="III 2, 1"/>
    <s v="X"/>
    <s v="Ledereinband"/>
    <x v="0"/>
    <s v="80° bis 110°, einseitig digitalisierbar?"/>
    <s v="hohler Rücken, welliger Buchblock"/>
    <m/>
    <m/>
    <m/>
    <n v="3"/>
    <m/>
    <m/>
    <m/>
    <m/>
    <m/>
    <m/>
    <m/>
    <m/>
    <s v="x"/>
    <x v="0"/>
    <m/>
    <s v="x"/>
    <s v="h/E"/>
    <m/>
    <m/>
    <m/>
    <m/>
    <m/>
    <s v="Pa"/>
    <m/>
    <m/>
    <m/>
    <m/>
    <m/>
    <m/>
    <m/>
    <m/>
    <m/>
    <s v="R"/>
    <s v="x"/>
    <n v="4"/>
    <s v="x"/>
    <n v="45"/>
    <m/>
    <m/>
    <m/>
    <s v="n"/>
    <n v="0"/>
    <m/>
    <m/>
    <m/>
    <m/>
    <m/>
    <m/>
    <m/>
    <s v="Schaden ist stabil"/>
    <s v="x 45"/>
    <m/>
    <m/>
    <m/>
    <m/>
    <m/>
    <m/>
    <m/>
    <m/>
    <m/>
    <m/>
    <m/>
    <m/>
    <m/>
    <m/>
    <m/>
    <m/>
    <m/>
    <m/>
    <m/>
    <m/>
    <m/>
    <m/>
    <m/>
    <m/>
    <m/>
    <m/>
    <m/>
    <m/>
    <m/>
    <m/>
    <m/>
    <m/>
    <m/>
    <m/>
    <m/>
  </r>
  <r>
    <n v="2"/>
    <s v="L-1534-315317728"/>
    <n v="1066859000"/>
    <e v="#REF!"/>
    <s v="III 2, 2"/>
    <s v="X"/>
    <s v="Ledereinband, Schließen, erhabene Buchbeschläge"/>
    <x v="1"/>
    <s v="180°"/>
    <s v="hohler Rücken, welliger Buchblock"/>
    <m/>
    <s v="Buchschuh"/>
    <s v="Nein"/>
    <n v="3"/>
    <m/>
    <s v="gereinigt"/>
    <m/>
    <m/>
    <m/>
    <m/>
    <m/>
    <m/>
    <m/>
    <x v="1"/>
    <m/>
    <m/>
    <s v="h"/>
    <m/>
    <m/>
    <m/>
    <m/>
    <m/>
    <s v="Pa"/>
    <m/>
    <m/>
    <m/>
    <m/>
    <m/>
    <m/>
    <m/>
    <m/>
    <m/>
    <m/>
    <m/>
    <m/>
    <m/>
    <n v="110"/>
    <m/>
    <m/>
    <m/>
    <s v="n"/>
    <n v="0"/>
    <m/>
    <m/>
    <m/>
    <s v="x"/>
    <m/>
    <m/>
    <m/>
    <s v="Schaden ist stabil"/>
    <s v="x 110"/>
    <m/>
    <m/>
    <m/>
    <m/>
    <m/>
    <m/>
    <m/>
    <m/>
    <m/>
    <m/>
    <m/>
    <m/>
    <m/>
    <m/>
    <m/>
    <m/>
    <m/>
    <m/>
    <m/>
    <m/>
    <m/>
    <m/>
    <m/>
    <m/>
    <m/>
    <m/>
    <m/>
    <m/>
    <m/>
    <m/>
    <m/>
    <m/>
    <m/>
    <m/>
    <m/>
  </r>
  <r>
    <n v="3"/>
    <s v="L-1540-180391380"/>
    <n v="1003653014"/>
    <e v="#REF!"/>
    <s v="III 2, 3"/>
    <s v="X"/>
    <s v="Pergamentband"/>
    <x v="0"/>
    <s v="80° bis 110°, einseitig digitalisierbar?"/>
    <s v="hohler Rücken, welliger Buchblock, Einband mit Schutz- oder Stoßkanten"/>
    <m/>
    <s v="Kassette"/>
    <s v="Nein"/>
    <n v="1"/>
    <m/>
    <m/>
    <m/>
    <m/>
    <m/>
    <m/>
    <m/>
    <m/>
    <m/>
    <x v="2"/>
    <m/>
    <m/>
    <m/>
    <m/>
    <m/>
    <m/>
    <m/>
    <m/>
    <m/>
    <m/>
    <m/>
    <m/>
    <m/>
    <m/>
    <m/>
    <m/>
    <m/>
    <m/>
    <m/>
    <m/>
    <m/>
    <m/>
    <m/>
    <m/>
    <m/>
    <m/>
    <m/>
    <n v="0"/>
    <m/>
    <m/>
    <m/>
    <m/>
    <m/>
    <m/>
    <m/>
    <m/>
    <m/>
    <m/>
    <m/>
    <m/>
    <m/>
    <m/>
    <m/>
    <m/>
    <m/>
    <m/>
    <m/>
    <m/>
    <m/>
    <m/>
    <m/>
    <m/>
    <m/>
    <m/>
    <m/>
    <m/>
    <m/>
    <m/>
    <m/>
    <m/>
    <m/>
    <m/>
    <m/>
    <m/>
    <m/>
    <m/>
    <m/>
    <m/>
    <m/>
    <m/>
    <m/>
    <m/>
  </r>
  <r>
    <n v="4"/>
    <s v="L-1535-168291959"/>
    <n v="999397737"/>
    <e v="#REF!"/>
    <s v="III 2, 4"/>
    <m/>
    <s v="Halbpergamentband"/>
    <x v="0"/>
    <s v="80° bis 110°, einseitig digitalisierbar?"/>
    <s v="hohler Rücken, welliger Buchblock"/>
    <m/>
    <m/>
    <m/>
    <n v="0"/>
    <m/>
    <m/>
    <m/>
    <m/>
    <m/>
    <m/>
    <m/>
    <m/>
    <m/>
    <x v="2"/>
    <m/>
    <m/>
    <m/>
    <m/>
    <m/>
    <m/>
    <m/>
    <m/>
    <m/>
    <m/>
    <m/>
    <m/>
    <m/>
    <m/>
    <m/>
    <m/>
    <m/>
    <m/>
    <m/>
    <m/>
    <m/>
    <m/>
    <m/>
    <m/>
    <m/>
    <m/>
    <m/>
    <n v="0"/>
    <m/>
    <m/>
    <m/>
    <m/>
    <m/>
    <m/>
    <m/>
    <m/>
    <m/>
    <m/>
    <m/>
    <m/>
    <m/>
    <m/>
    <m/>
    <m/>
    <m/>
    <m/>
    <m/>
    <m/>
    <m/>
    <m/>
    <m/>
    <m/>
    <m/>
    <m/>
    <m/>
    <m/>
    <m/>
    <m/>
    <m/>
    <m/>
    <m/>
    <m/>
    <m/>
    <m/>
    <m/>
    <m/>
    <m/>
    <m/>
    <m/>
    <m/>
    <m/>
    <m/>
  </r>
  <r>
    <n v="5"/>
    <s v="L-1555-175067589"/>
    <n v="1001530470"/>
    <e v="#REF!"/>
    <s v="III 2, 5"/>
    <s v="X"/>
    <s v="Pergamentband"/>
    <x v="0"/>
    <s v="80° bis 110°, einseitig digitalisierbar?"/>
    <s v="hohler Rücken, welliger Buchblock"/>
    <m/>
    <m/>
    <s v="Signaturfahne austauschen"/>
    <n v="0"/>
    <m/>
    <m/>
    <m/>
    <m/>
    <m/>
    <m/>
    <m/>
    <m/>
    <m/>
    <x v="2"/>
    <m/>
    <m/>
    <m/>
    <m/>
    <m/>
    <m/>
    <m/>
    <m/>
    <m/>
    <m/>
    <m/>
    <m/>
    <m/>
    <m/>
    <m/>
    <m/>
    <m/>
    <m/>
    <m/>
    <m/>
    <m/>
    <m/>
    <m/>
    <m/>
    <m/>
    <m/>
    <m/>
    <n v="0"/>
    <m/>
    <m/>
    <m/>
    <m/>
    <m/>
    <m/>
    <m/>
    <m/>
    <m/>
    <m/>
    <m/>
    <m/>
    <m/>
    <m/>
    <m/>
    <m/>
    <m/>
    <m/>
    <m/>
    <m/>
    <m/>
    <m/>
    <m/>
    <m/>
    <m/>
    <m/>
    <m/>
    <m/>
    <m/>
    <m/>
    <m/>
    <m/>
    <m/>
    <m/>
    <m/>
    <m/>
    <m/>
    <m/>
    <m/>
    <m/>
    <m/>
    <m/>
    <m/>
    <m/>
  </r>
  <r>
    <n v="6"/>
    <s v="L-1558-169832023"/>
    <n v="999996789"/>
    <e v="#REF!"/>
    <s v="III 2, 6"/>
    <s v="X"/>
    <s v="Pergamentband"/>
    <x v="0"/>
    <s v="80° bis 110°, einseitig digitalisierbar?"/>
    <s v="hohler Rücken, Einband mit Schutz- oder Stoßkanten"/>
    <m/>
    <s v="Kassette"/>
    <s v="Nein"/>
    <n v="0"/>
    <m/>
    <m/>
    <m/>
    <m/>
    <m/>
    <m/>
    <m/>
    <m/>
    <m/>
    <x v="2"/>
    <m/>
    <m/>
    <m/>
    <m/>
    <m/>
    <m/>
    <m/>
    <m/>
    <m/>
    <m/>
    <m/>
    <m/>
    <m/>
    <m/>
    <m/>
    <m/>
    <m/>
    <m/>
    <m/>
    <m/>
    <m/>
    <m/>
    <m/>
    <m/>
    <m/>
    <m/>
    <m/>
    <n v="0"/>
    <m/>
    <m/>
    <m/>
    <m/>
    <m/>
    <m/>
    <m/>
    <m/>
    <m/>
    <m/>
    <m/>
    <m/>
    <m/>
    <m/>
    <m/>
    <m/>
    <m/>
    <m/>
    <m/>
    <m/>
    <m/>
    <m/>
    <m/>
    <m/>
    <m/>
    <m/>
    <m/>
    <m/>
    <m/>
    <m/>
    <m/>
    <m/>
    <m/>
    <m/>
    <m/>
    <m/>
    <m/>
    <m/>
    <m/>
    <m/>
    <m/>
    <m/>
    <m/>
    <m/>
  </r>
  <r>
    <n v="7"/>
    <s v="L-1560-166917079"/>
    <n v="998774278"/>
    <e v="#REF!"/>
    <s v="III 2, 7"/>
    <s v="X"/>
    <s v="Ledereinband"/>
    <x v="0"/>
    <s v="80° bis 110°, einseitig digitalisierbar?"/>
    <s v="fester Rücken mit Schmuckprägung, Schrift bis in den Falz"/>
    <m/>
    <s v="Kassette"/>
    <s v="Nein"/>
    <n v="1"/>
    <m/>
    <m/>
    <m/>
    <m/>
    <m/>
    <m/>
    <m/>
    <m/>
    <m/>
    <x v="0"/>
    <m/>
    <m/>
    <s v="f/V"/>
    <m/>
    <m/>
    <m/>
    <m/>
    <m/>
    <s v="Pa"/>
    <m/>
    <m/>
    <m/>
    <m/>
    <m/>
    <m/>
    <m/>
    <m/>
    <m/>
    <m/>
    <m/>
    <m/>
    <m/>
    <n v="45"/>
    <m/>
    <m/>
    <m/>
    <s v="ja vor"/>
    <n v="1"/>
    <m/>
    <s v="Gewebe"/>
    <m/>
    <m/>
    <m/>
    <m/>
    <m/>
    <s v="Kapital stabilisieren, sonst stabil genug"/>
    <s v="x 45"/>
    <m/>
    <s v="x"/>
    <s v="x"/>
    <s v="x"/>
    <m/>
    <s v="v/h"/>
    <m/>
    <m/>
    <m/>
    <m/>
    <m/>
    <m/>
    <m/>
    <s v="x"/>
    <n v="1"/>
    <s v="nur Kapital stabilisieren, der Reste sollte stabil genug sein (ggf.! Gelenke mit JP überfangen)"/>
    <m/>
    <m/>
    <m/>
    <m/>
    <m/>
    <m/>
    <m/>
    <m/>
    <m/>
    <m/>
    <m/>
    <m/>
    <m/>
    <m/>
    <m/>
    <m/>
    <m/>
    <m/>
    <m/>
  </r>
  <r>
    <n v="8"/>
    <s v="L-1560-156009854"/>
    <n v="994470045"/>
    <e v="#REF!"/>
    <s v="III 2, 8"/>
    <s v="X"/>
    <s v="Halbledereinband"/>
    <x v="0"/>
    <s v="80° bis 110°, einseitig digitalisierbar?"/>
    <s v="fester Rücken mit Schmuckprägung"/>
    <m/>
    <s v="Kassette"/>
    <s v="Nein"/>
    <n v="0"/>
    <m/>
    <m/>
    <m/>
    <m/>
    <m/>
    <m/>
    <m/>
    <m/>
    <m/>
    <x v="2"/>
    <m/>
    <m/>
    <m/>
    <m/>
    <m/>
    <m/>
    <m/>
    <m/>
    <m/>
    <m/>
    <m/>
    <m/>
    <m/>
    <m/>
    <m/>
    <m/>
    <m/>
    <m/>
    <m/>
    <m/>
    <m/>
    <m/>
    <m/>
    <m/>
    <m/>
    <m/>
    <m/>
    <n v="0"/>
    <m/>
    <m/>
    <m/>
    <m/>
    <m/>
    <m/>
    <m/>
    <m/>
    <m/>
    <m/>
    <m/>
    <m/>
    <m/>
    <m/>
    <m/>
    <m/>
    <m/>
    <m/>
    <m/>
    <m/>
    <m/>
    <m/>
    <m/>
    <m/>
    <m/>
    <m/>
    <m/>
    <m/>
    <m/>
    <m/>
    <m/>
    <m/>
    <m/>
    <m/>
    <m/>
    <m/>
    <m/>
    <m/>
    <m/>
    <m/>
    <m/>
    <m/>
    <m/>
    <m/>
  </r>
  <r>
    <n v="9"/>
    <s v="L-1501-315295473"/>
    <n v="1066835527"/>
    <e v="#REF!"/>
    <s v="III 3, 1"/>
    <s v="X"/>
    <s v="Ledereinband, Schließen, erhabene Buchbeschläge"/>
    <x v="1"/>
    <s v="80° bis 110°, einseitig digitalisierbar?"/>
    <s v="stark brüchiges Einbandmaterial, fester Rücken mit Schmuckprägung"/>
    <m/>
    <s v="Kassette"/>
    <s v="Nein"/>
    <n v="2"/>
    <m/>
    <m/>
    <m/>
    <m/>
    <m/>
    <m/>
    <m/>
    <m/>
    <m/>
    <x v="1"/>
    <s v="x"/>
    <m/>
    <s v="f"/>
    <m/>
    <s v="x"/>
    <m/>
    <m/>
    <m/>
    <s v="Pa"/>
    <m/>
    <m/>
    <m/>
    <m/>
    <m/>
    <m/>
    <m/>
    <m/>
    <m/>
    <m/>
    <m/>
    <m/>
    <m/>
    <n v="110"/>
    <m/>
    <m/>
    <m/>
    <s v="ja vor"/>
    <n v="2"/>
    <m/>
    <s v="Gewebe"/>
    <m/>
    <m/>
    <m/>
    <m/>
    <m/>
    <m/>
    <s v="x 110"/>
    <s v="Umschlag (Leder pudert)"/>
    <s v="x"/>
    <s v="x"/>
    <s v="x"/>
    <m/>
    <m/>
    <m/>
    <m/>
    <m/>
    <m/>
    <m/>
    <m/>
    <m/>
    <m/>
    <n v="2"/>
    <m/>
    <m/>
    <m/>
    <m/>
    <m/>
    <m/>
    <m/>
    <m/>
    <m/>
    <m/>
    <m/>
    <m/>
    <m/>
    <m/>
    <m/>
    <m/>
    <m/>
    <m/>
    <m/>
    <m/>
  </r>
  <r>
    <n v="10"/>
    <s v="L-1508-315494670"/>
    <n v="1066964440"/>
    <e v="#REF!"/>
    <s v="III 3, 2"/>
    <m/>
    <s v="Ledereinband, Schließen, erhabene Buchbeschläge"/>
    <x v="0"/>
    <s v="180°"/>
    <s v="hohler Rücken"/>
    <m/>
    <s v="Buchschuh"/>
    <s v="Nein"/>
    <n v="0"/>
    <m/>
    <m/>
    <m/>
    <m/>
    <m/>
    <m/>
    <m/>
    <m/>
    <m/>
    <x v="0"/>
    <s v="x"/>
    <s v="x"/>
    <s v="h/E"/>
    <m/>
    <m/>
    <m/>
    <m/>
    <m/>
    <s v="Pa"/>
    <s v="x"/>
    <m/>
    <m/>
    <m/>
    <m/>
    <m/>
    <m/>
    <m/>
    <m/>
    <m/>
    <m/>
    <m/>
    <m/>
    <n v="80"/>
    <m/>
    <m/>
    <m/>
    <s v="ja vor"/>
    <n v="0.5"/>
    <m/>
    <m/>
    <m/>
    <s v="x"/>
    <m/>
    <m/>
    <m/>
    <m/>
    <m/>
    <m/>
    <s v="x"/>
    <m/>
    <m/>
    <m/>
    <s v="v"/>
    <m/>
    <m/>
    <m/>
    <m/>
    <m/>
    <m/>
    <m/>
    <m/>
    <n v="0.5"/>
    <s v="Gelenk überfangen mit JP"/>
    <m/>
    <m/>
    <m/>
    <m/>
    <m/>
    <m/>
    <m/>
    <m/>
    <m/>
    <m/>
    <m/>
    <m/>
    <m/>
    <m/>
    <m/>
    <m/>
    <m/>
    <m/>
    <m/>
  </r>
  <r>
    <n v="11"/>
    <s v="L-1508-315469293"/>
    <n v="1066941645"/>
    <e v="#REF!"/>
    <s v="III 3, 3"/>
    <s v="X"/>
    <s v="Ledereinband"/>
    <x v="1"/>
    <s v="180°"/>
    <s v="hohler Rücken"/>
    <m/>
    <m/>
    <m/>
    <n v="0"/>
    <m/>
    <m/>
    <m/>
    <m/>
    <m/>
    <m/>
    <m/>
    <m/>
    <m/>
    <x v="2"/>
    <m/>
    <m/>
    <m/>
    <m/>
    <m/>
    <m/>
    <m/>
    <m/>
    <m/>
    <m/>
    <m/>
    <m/>
    <m/>
    <m/>
    <m/>
    <m/>
    <m/>
    <m/>
    <m/>
    <m/>
    <m/>
    <m/>
    <m/>
    <m/>
    <m/>
    <m/>
    <m/>
    <n v="0"/>
    <m/>
    <m/>
    <m/>
    <m/>
    <m/>
    <m/>
    <m/>
    <m/>
    <m/>
    <m/>
    <m/>
    <m/>
    <m/>
    <m/>
    <m/>
    <m/>
    <m/>
    <m/>
    <m/>
    <m/>
    <m/>
    <m/>
    <m/>
    <m/>
    <m/>
    <m/>
    <m/>
    <m/>
    <m/>
    <m/>
    <m/>
    <m/>
    <m/>
    <m/>
    <m/>
    <m/>
    <m/>
    <m/>
    <m/>
    <m/>
    <m/>
    <m/>
    <m/>
    <m/>
  </r>
  <r>
    <n v="12"/>
    <s v="L-1508-31549204X"/>
    <n v="1066961646"/>
    <e v="#REF!"/>
    <s v="III 3, 4"/>
    <s v="X"/>
    <s v="Ledereinband, Schließen, erhabene Buchbeschläge"/>
    <x v="1"/>
    <s v="80° bis 110°, einseitig digitalisierbar?"/>
    <m/>
    <m/>
    <s v="Buchschuh"/>
    <s v="Nein"/>
    <n v="0"/>
    <m/>
    <m/>
    <m/>
    <m/>
    <m/>
    <m/>
    <m/>
    <m/>
    <m/>
    <x v="2"/>
    <m/>
    <m/>
    <m/>
    <m/>
    <m/>
    <m/>
    <m/>
    <m/>
    <m/>
    <m/>
    <m/>
    <m/>
    <m/>
    <m/>
    <m/>
    <m/>
    <m/>
    <m/>
    <m/>
    <m/>
    <m/>
    <m/>
    <m/>
    <m/>
    <m/>
    <m/>
    <m/>
    <n v="0"/>
    <m/>
    <m/>
    <m/>
    <m/>
    <m/>
    <m/>
    <m/>
    <m/>
    <m/>
    <m/>
    <m/>
    <m/>
    <m/>
    <m/>
    <m/>
    <m/>
    <m/>
    <m/>
    <m/>
    <m/>
    <m/>
    <m/>
    <m/>
    <m/>
    <m/>
    <m/>
    <m/>
    <m/>
    <m/>
    <m/>
    <m/>
    <m/>
    <m/>
    <m/>
    <m/>
    <m/>
    <m/>
    <m/>
    <m/>
    <m/>
    <m/>
    <m/>
    <m/>
    <m/>
  </r>
  <r>
    <n v="13"/>
    <s v="L-1512-315492252"/>
    <n v="1066961859"/>
    <e v="#REF!"/>
    <s v="III 3, 5"/>
    <s v="X"/>
    <s v="Halbledereinband, Schließen, erhabene Buchbeschläge"/>
    <x v="1"/>
    <s v="80° bis 110°, einseitig digitalisierbar?"/>
    <s v="welliger Buchblock, hohler Rücken"/>
    <m/>
    <s v="Buchschuh"/>
    <s v="Nein"/>
    <n v="0"/>
    <m/>
    <m/>
    <m/>
    <m/>
    <m/>
    <m/>
    <m/>
    <m/>
    <m/>
    <x v="2"/>
    <m/>
    <m/>
    <m/>
    <m/>
    <m/>
    <m/>
    <m/>
    <m/>
    <m/>
    <m/>
    <m/>
    <m/>
    <m/>
    <m/>
    <m/>
    <m/>
    <m/>
    <m/>
    <m/>
    <m/>
    <m/>
    <m/>
    <m/>
    <m/>
    <m/>
    <m/>
    <m/>
    <n v="0"/>
    <m/>
    <m/>
    <m/>
    <m/>
    <m/>
    <m/>
    <m/>
    <m/>
    <m/>
    <m/>
    <m/>
    <m/>
    <m/>
    <m/>
    <m/>
    <m/>
    <m/>
    <m/>
    <m/>
    <m/>
    <m/>
    <m/>
    <m/>
    <m/>
    <m/>
    <m/>
    <m/>
    <m/>
    <m/>
    <m/>
    <m/>
    <m/>
    <m/>
    <m/>
    <m/>
    <m/>
    <m/>
    <m/>
    <m/>
    <m/>
    <m/>
    <m/>
    <m/>
    <m/>
  </r>
  <r>
    <n v="14"/>
    <s v="L-1510-315494212"/>
    <n v="1066964009"/>
    <e v="#REF!"/>
    <s v="III 3, 6"/>
    <s v="X"/>
    <s v="Pergamentband"/>
    <x v="0"/>
    <s v="180°"/>
    <s v="hohler Rücken"/>
    <m/>
    <s v="Papierumschlag "/>
    <s v="Unklar"/>
    <n v="0"/>
    <m/>
    <m/>
    <m/>
    <m/>
    <m/>
    <m/>
    <m/>
    <m/>
    <m/>
    <x v="2"/>
    <m/>
    <m/>
    <m/>
    <m/>
    <m/>
    <m/>
    <m/>
    <m/>
    <m/>
    <m/>
    <m/>
    <m/>
    <m/>
    <m/>
    <m/>
    <m/>
    <m/>
    <m/>
    <m/>
    <m/>
    <m/>
    <m/>
    <m/>
    <m/>
    <m/>
    <m/>
    <m/>
    <n v="0"/>
    <m/>
    <m/>
    <m/>
    <m/>
    <m/>
    <m/>
    <m/>
    <m/>
    <m/>
    <m/>
    <m/>
    <m/>
    <m/>
    <m/>
    <m/>
    <m/>
    <m/>
    <m/>
    <m/>
    <m/>
    <m/>
    <m/>
    <m/>
    <m/>
    <m/>
    <m/>
    <m/>
    <m/>
    <m/>
    <m/>
    <m/>
    <m/>
    <m/>
    <m/>
    <m/>
    <m/>
    <m/>
    <m/>
    <m/>
    <m/>
    <m/>
    <m/>
    <m/>
    <m/>
  </r>
  <r>
    <n v="15"/>
    <s v="L-1513-315493801"/>
    <n v="1066963568"/>
    <e v="#REF!"/>
    <s v="III 3, 7"/>
    <m/>
    <m/>
    <x v="2"/>
    <m/>
    <m/>
    <m/>
    <m/>
    <m/>
    <m/>
    <m/>
    <m/>
    <m/>
    <m/>
    <m/>
    <m/>
    <m/>
    <m/>
    <m/>
    <x v="2"/>
    <m/>
    <m/>
    <m/>
    <m/>
    <m/>
    <m/>
    <m/>
    <m/>
    <m/>
    <m/>
    <m/>
    <m/>
    <m/>
    <m/>
    <m/>
    <m/>
    <m/>
    <m/>
    <m/>
    <m/>
    <m/>
    <m/>
    <m/>
    <m/>
    <m/>
    <m/>
    <m/>
    <n v="0"/>
    <m/>
    <m/>
    <m/>
    <m/>
    <m/>
    <m/>
    <m/>
    <m/>
    <m/>
    <m/>
    <m/>
    <m/>
    <m/>
    <m/>
    <m/>
    <m/>
    <m/>
    <m/>
    <m/>
    <m/>
    <m/>
    <m/>
    <m/>
    <m/>
    <m/>
    <m/>
    <m/>
    <m/>
    <m/>
    <m/>
    <m/>
    <m/>
    <m/>
    <m/>
    <m/>
    <m/>
    <m/>
    <m/>
    <m/>
    <m/>
    <m/>
    <m/>
    <m/>
    <m/>
  </r>
  <r>
    <n v="16"/>
    <s v="L-1515-315487372"/>
    <s v="106695674X"/>
    <e v="#REF!"/>
    <s v="III 3, 8"/>
    <s v="X"/>
    <s v="Gewebeeinband, Schließen, erhabene Buchbeschläge"/>
    <x v="1"/>
    <s v="180°"/>
    <s v="hohler Rücken"/>
    <m/>
    <s v="Buchschuh"/>
    <s v="Nein"/>
    <n v="0"/>
    <m/>
    <m/>
    <m/>
    <m/>
    <m/>
    <m/>
    <m/>
    <m/>
    <m/>
    <x v="2"/>
    <m/>
    <m/>
    <m/>
    <m/>
    <m/>
    <m/>
    <m/>
    <m/>
    <m/>
    <m/>
    <m/>
    <m/>
    <m/>
    <m/>
    <m/>
    <m/>
    <m/>
    <m/>
    <m/>
    <m/>
    <m/>
    <m/>
    <m/>
    <m/>
    <m/>
    <m/>
    <m/>
    <n v="0"/>
    <m/>
    <m/>
    <m/>
    <m/>
    <m/>
    <m/>
    <m/>
    <m/>
    <m/>
    <m/>
    <m/>
    <m/>
    <m/>
    <m/>
    <m/>
    <m/>
    <m/>
    <m/>
    <m/>
    <m/>
    <m/>
    <m/>
    <m/>
    <m/>
    <m/>
    <m/>
    <m/>
    <m/>
    <m/>
    <m/>
    <m/>
    <m/>
    <m/>
    <m/>
    <m/>
    <m/>
    <m/>
    <m/>
    <m/>
    <m/>
    <m/>
    <m/>
    <m/>
    <m/>
  </r>
  <r>
    <n v="17"/>
    <s v="L-1517-315329688"/>
    <n v="1066871930"/>
    <e v="#REF!"/>
    <s v="III 3, 9"/>
    <s v="X"/>
    <s v="Halbledereinband"/>
    <x v="0"/>
    <s v="180°"/>
    <s v="hohler Rücken, stark brüchiges Einbandmaterial"/>
    <m/>
    <m/>
    <m/>
    <n v="1"/>
    <m/>
    <s v="gereinigt"/>
    <m/>
    <m/>
    <m/>
    <m/>
    <m/>
    <m/>
    <m/>
    <x v="2"/>
    <m/>
    <m/>
    <m/>
    <m/>
    <m/>
    <m/>
    <m/>
    <m/>
    <m/>
    <m/>
    <m/>
    <m/>
    <m/>
    <m/>
    <m/>
    <m/>
    <m/>
    <m/>
    <m/>
    <m/>
    <m/>
    <m/>
    <m/>
    <m/>
    <m/>
    <m/>
    <m/>
    <n v="0"/>
    <m/>
    <m/>
    <m/>
    <m/>
    <m/>
    <m/>
    <m/>
    <m/>
    <m/>
    <m/>
    <m/>
    <m/>
    <m/>
    <m/>
    <m/>
    <m/>
    <m/>
    <m/>
    <m/>
    <m/>
    <m/>
    <m/>
    <m/>
    <m/>
    <m/>
    <m/>
    <m/>
    <m/>
    <m/>
    <m/>
    <m/>
    <m/>
    <m/>
    <m/>
    <m/>
    <m/>
    <m/>
    <m/>
    <m/>
    <m/>
    <m/>
    <m/>
    <m/>
    <m/>
  </r>
  <r>
    <n v="18"/>
    <s v="L-1518-315487518"/>
    <s v="106695691X"/>
    <e v="#REF!"/>
    <s v="III 3, 10"/>
    <s v="X"/>
    <s v="Halbledereinband, Schließen, erhabene Buchbeschläge"/>
    <x v="0"/>
    <s v="180°"/>
    <s v="fester Rücken mit Schmuckprägung"/>
    <m/>
    <s v="Archivkarton"/>
    <s v="Nein"/>
    <n v="0"/>
    <m/>
    <m/>
    <m/>
    <m/>
    <m/>
    <m/>
    <m/>
    <m/>
    <m/>
    <x v="2"/>
    <m/>
    <m/>
    <m/>
    <m/>
    <m/>
    <m/>
    <m/>
    <m/>
    <m/>
    <m/>
    <m/>
    <m/>
    <m/>
    <m/>
    <m/>
    <m/>
    <m/>
    <m/>
    <m/>
    <m/>
    <m/>
    <m/>
    <m/>
    <m/>
    <m/>
    <m/>
    <m/>
    <n v="0"/>
    <m/>
    <m/>
    <m/>
    <m/>
    <m/>
    <m/>
    <m/>
    <m/>
    <m/>
    <m/>
    <m/>
    <m/>
    <m/>
    <m/>
    <m/>
    <m/>
    <m/>
    <m/>
    <m/>
    <m/>
    <m/>
    <m/>
    <m/>
    <m/>
    <m/>
    <m/>
    <m/>
    <m/>
    <m/>
    <m/>
    <m/>
    <m/>
    <m/>
    <m/>
    <m/>
    <m/>
    <m/>
    <m/>
    <m/>
    <m/>
    <m/>
    <m/>
    <m/>
    <m/>
  </r>
  <r>
    <n v="19"/>
    <s v="L-1522-154280380"/>
    <s v="99400026X"/>
    <e v="#REF!"/>
    <s v="III 3, 12"/>
    <s v="X"/>
    <s v="Pergamentband"/>
    <x v="0"/>
    <s v="180°"/>
    <s v="stark deformiertes Objekt"/>
    <m/>
    <m/>
    <m/>
    <n v="1"/>
    <m/>
    <m/>
    <m/>
    <m/>
    <m/>
    <m/>
    <m/>
    <m/>
    <m/>
    <x v="2"/>
    <m/>
    <m/>
    <m/>
    <m/>
    <m/>
    <m/>
    <m/>
    <m/>
    <m/>
    <m/>
    <m/>
    <m/>
    <m/>
    <m/>
    <m/>
    <m/>
    <m/>
    <m/>
    <m/>
    <m/>
    <m/>
    <m/>
    <m/>
    <m/>
    <m/>
    <m/>
    <m/>
    <n v="0"/>
    <m/>
    <m/>
    <m/>
    <m/>
    <m/>
    <m/>
    <m/>
    <m/>
    <m/>
    <m/>
    <m/>
    <m/>
    <m/>
    <m/>
    <m/>
    <m/>
    <m/>
    <m/>
    <m/>
    <m/>
    <m/>
    <m/>
    <m/>
    <m/>
    <m/>
    <m/>
    <m/>
    <m/>
    <m/>
    <m/>
    <m/>
    <m/>
    <m/>
    <m/>
    <m/>
    <m/>
    <m/>
    <m/>
    <m/>
    <m/>
    <m/>
    <m/>
    <m/>
    <m/>
  </r>
  <r>
    <n v="20"/>
    <s v="L-1522-31532936X"/>
    <n v="1066871574"/>
    <e v="#REF!"/>
    <s v="III 3, 13"/>
    <m/>
    <s v="Pergamentband, Schließen, erhabene Buchbeschläge"/>
    <x v="0"/>
    <s v="180°"/>
    <s v="hohler Rücken"/>
    <m/>
    <s v="Archivkarton"/>
    <s v="Nein"/>
    <n v="0"/>
    <m/>
    <m/>
    <m/>
    <m/>
    <m/>
    <m/>
    <m/>
    <m/>
    <m/>
    <x v="2"/>
    <m/>
    <m/>
    <m/>
    <m/>
    <m/>
    <m/>
    <m/>
    <m/>
    <m/>
    <m/>
    <m/>
    <m/>
    <m/>
    <m/>
    <m/>
    <m/>
    <m/>
    <m/>
    <m/>
    <m/>
    <m/>
    <m/>
    <m/>
    <m/>
    <m/>
    <m/>
    <m/>
    <n v="0"/>
    <m/>
    <m/>
    <m/>
    <m/>
    <m/>
    <m/>
    <m/>
    <m/>
    <m/>
    <m/>
    <m/>
    <m/>
    <m/>
    <m/>
    <m/>
    <m/>
    <m/>
    <m/>
    <m/>
    <m/>
    <m/>
    <m/>
    <m/>
    <m/>
    <m/>
    <m/>
    <m/>
    <m/>
    <m/>
    <m/>
    <m/>
    <m/>
    <m/>
    <m/>
    <m/>
    <m/>
    <m/>
    <m/>
    <m/>
    <m/>
    <m/>
    <m/>
    <m/>
    <m/>
  </r>
  <r>
    <n v="21"/>
    <s v="L-1523-315299215"/>
    <n v="1066839182"/>
    <e v="#REF!"/>
    <s v="III 3, 14"/>
    <s v="X"/>
    <s v="Halbpergamentband, Schließen, erhabene Buchbeschläge"/>
    <x v="0"/>
    <s v="80° bis 110°, einseitig digitalisierbar?"/>
    <s v="hohler Rücken"/>
    <m/>
    <m/>
    <m/>
    <n v="0"/>
    <m/>
    <m/>
    <m/>
    <m/>
    <m/>
    <m/>
    <m/>
    <m/>
    <m/>
    <x v="2"/>
    <m/>
    <m/>
    <m/>
    <m/>
    <m/>
    <m/>
    <m/>
    <m/>
    <m/>
    <m/>
    <m/>
    <m/>
    <m/>
    <m/>
    <m/>
    <m/>
    <m/>
    <m/>
    <m/>
    <m/>
    <m/>
    <m/>
    <m/>
    <m/>
    <m/>
    <m/>
    <m/>
    <n v="0"/>
    <m/>
    <m/>
    <m/>
    <m/>
    <m/>
    <m/>
    <m/>
    <m/>
    <m/>
    <m/>
    <m/>
    <m/>
    <m/>
    <m/>
    <m/>
    <m/>
    <m/>
    <m/>
    <m/>
    <m/>
    <m/>
    <m/>
    <m/>
    <m/>
    <m/>
    <m/>
    <m/>
    <m/>
    <m/>
    <m/>
    <m/>
    <m/>
    <m/>
    <m/>
    <m/>
    <m/>
    <m/>
    <m/>
    <m/>
    <m/>
    <m/>
    <m/>
    <m/>
    <m/>
  </r>
  <r>
    <n v="22"/>
    <s v="L-1514-315465468"/>
    <n v="1066937621"/>
    <e v="#REF!"/>
    <s v="III 3, 15"/>
    <s v="X"/>
    <s v="Papier- oder Pappeinband"/>
    <x v="0"/>
    <s v="180°"/>
    <s v="hohler Rücken"/>
    <m/>
    <s v="Archivkarton"/>
    <s v="Nein"/>
    <n v="2"/>
    <m/>
    <m/>
    <m/>
    <m/>
    <m/>
    <m/>
    <m/>
    <m/>
    <m/>
    <x v="2"/>
    <m/>
    <m/>
    <m/>
    <m/>
    <m/>
    <m/>
    <m/>
    <m/>
    <m/>
    <m/>
    <m/>
    <m/>
    <m/>
    <m/>
    <m/>
    <m/>
    <m/>
    <m/>
    <m/>
    <m/>
    <m/>
    <m/>
    <m/>
    <m/>
    <m/>
    <m/>
    <m/>
    <n v="0"/>
    <m/>
    <m/>
    <m/>
    <m/>
    <m/>
    <m/>
    <m/>
    <m/>
    <m/>
    <m/>
    <m/>
    <m/>
    <m/>
    <m/>
    <m/>
    <m/>
    <m/>
    <m/>
    <m/>
    <m/>
    <m/>
    <m/>
    <m/>
    <m/>
    <m/>
    <m/>
    <m/>
    <m/>
    <m/>
    <m/>
    <m/>
    <m/>
    <m/>
    <m/>
    <m/>
    <m/>
    <m/>
    <m/>
    <m/>
    <m/>
    <m/>
    <m/>
    <m/>
    <m/>
  </r>
  <r>
    <n v="23"/>
    <s v="L-1524-315493577"/>
    <n v="1066963312"/>
    <e v="#REF!"/>
    <s v="III 3, 16"/>
    <s v="X"/>
    <s v="Pergamentband"/>
    <x v="0"/>
    <s v="80° bis 110°, einseitig digitalisierbar?"/>
    <s v="hohler Rücken"/>
    <m/>
    <s v="Papierumschlag "/>
    <s v="Ja"/>
    <n v="0"/>
    <m/>
    <m/>
    <m/>
    <m/>
    <m/>
    <m/>
    <m/>
    <m/>
    <m/>
    <x v="2"/>
    <m/>
    <m/>
    <m/>
    <m/>
    <m/>
    <m/>
    <m/>
    <m/>
    <m/>
    <m/>
    <m/>
    <m/>
    <m/>
    <m/>
    <m/>
    <m/>
    <m/>
    <m/>
    <m/>
    <m/>
    <m/>
    <m/>
    <m/>
    <m/>
    <m/>
    <m/>
    <m/>
    <n v="0"/>
    <m/>
    <m/>
    <m/>
    <m/>
    <m/>
    <m/>
    <m/>
    <m/>
    <m/>
    <m/>
    <m/>
    <m/>
    <m/>
    <m/>
    <m/>
    <m/>
    <m/>
    <m/>
    <m/>
    <m/>
    <m/>
    <m/>
    <m/>
    <m/>
    <m/>
    <m/>
    <m/>
    <m/>
    <m/>
    <m/>
    <m/>
    <m/>
    <m/>
    <m/>
    <m/>
    <m/>
    <m/>
    <m/>
    <m/>
    <m/>
    <m/>
    <m/>
    <m/>
    <m/>
  </r>
  <r>
    <n v="24"/>
    <s v="L-1531-315308966"/>
    <s v="106684996X"/>
    <e v="#REF!"/>
    <s v="III 3, 17"/>
    <s v="X"/>
    <s v="Ledereinband, Schließen, erhabene Buchbeschläge"/>
    <x v="0"/>
    <s v="80° bis 110°, einseitig digitalisierbar?"/>
    <s v="hohler Rücken, stark brüchiges Einbandmaterial"/>
    <m/>
    <s v="Buchschuh"/>
    <s v="Nein"/>
    <n v="1"/>
    <m/>
    <m/>
    <m/>
    <m/>
    <m/>
    <m/>
    <m/>
    <m/>
    <m/>
    <x v="3"/>
    <s v="x"/>
    <m/>
    <s v="h/E"/>
    <m/>
    <m/>
    <m/>
    <m/>
    <m/>
    <s v="Pa"/>
    <m/>
    <m/>
    <m/>
    <m/>
    <m/>
    <m/>
    <m/>
    <m/>
    <m/>
    <m/>
    <m/>
    <m/>
    <m/>
    <n v="110"/>
    <m/>
    <m/>
    <m/>
    <s v="ja vor"/>
    <n v="0.5"/>
    <m/>
    <m/>
    <m/>
    <s v="x"/>
    <m/>
    <m/>
    <m/>
    <m/>
    <m/>
    <m/>
    <s v="x"/>
    <m/>
    <m/>
    <m/>
    <s v="v"/>
    <m/>
    <m/>
    <m/>
    <m/>
    <m/>
    <m/>
    <m/>
    <m/>
    <n v="0.5"/>
    <s v="Hülse, ggf.! Gelenk mit JP überfangen"/>
    <m/>
    <m/>
    <m/>
    <m/>
    <m/>
    <m/>
    <m/>
    <m/>
    <m/>
    <m/>
    <m/>
    <m/>
    <m/>
    <m/>
    <m/>
    <m/>
    <m/>
    <m/>
    <m/>
  </r>
  <r>
    <n v="25"/>
    <s v="L-1531-315469935"/>
    <n v="1066942307"/>
    <e v="#REF!"/>
    <s v="III 3, 18"/>
    <m/>
    <m/>
    <x v="1"/>
    <m/>
    <m/>
    <m/>
    <m/>
    <m/>
    <m/>
    <m/>
    <m/>
    <m/>
    <m/>
    <m/>
    <m/>
    <m/>
    <m/>
    <m/>
    <x v="0"/>
    <m/>
    <m/>
    <s v="f/V"/>
    <m/>
    <m/>
    <m/>
    <m/>
    <m/>
    <s v="Pa"/>
    <m/>
    <m/>
    <m/>
    <m/>
    <m/>
    <m/>
    <m/>
    <m/>
    <m/>
    <m/>
    <m/>
    <m/>
    <m/>
    <n v="110"/>
    <m/>
    <m/>
    <m/>
    <s v="ja vor"/>
    <n v="2"/>
    <m/>
    <m/>
    <m/>
    <m/>
    <m/>
    <m/>
    <m/>
    <m/>
    <m/>
    <m/>
    <s v="x"/>
    <s v="x"/>
    <s v="x"/>
    <m/>
    <s v="v"/>
    <m/>
    <m/>
    <m/>
    <m/>
    <m/>
    <m/>
    <m/>
    <m/>
    <n v="2"/>
    <s v="Gelenk mit JP unterlegen"/>
    <m/>
    <m/>
    <m/>
    <m/>
    <m/>
    <m/>
    <m/>
    <m/>
    <m/>
    <m/>
    <m/>
    <m/>
    <m/>
    <m/>
    <m/>
    <m/>
    <m/>
    <m/>
    <m/>
  </r>
  <r>
    <n v="26"/>
    <s v="L-1531-315469331"/>
    <n v="1066941688"/>
    <e v="#REF!"/>
    <s v="III 3, 19"/>
    <m/>
    <m/>
    <x v="1"/>
    <m/>
    <m/>
    <m/>
    <m/>
    <m/>
    <m/>
    <m/>
    <m/>
    <m/>
    <m/>
    <m/>
    <m/>
    <m/>
    <m/>
    <m/>
    <x v="0"/>
    <s v="x"/>
    <m/>
    <s v="f/V"/>
    <m/>
    <m/>
    <m/>
    <m/>
    <m/>
    <s v="Pa"/>
    <m/>
    <m/>
    <m/>
    <m/>
    <m/>
    <m/>
    <m/>
    <m/>
    <m/>
    <m/>
    <m/>
    <m/>
    <m/>
    <n v="110"/>
    <m/>
    <m/>
    <m/>
    <s v="ja vor"/>
    <n v="0.5"/>
    <m/>
    <m/>
    <m/>
    <s v="x"/>
    <m/>
    <m/>
    <m/>
    <m/>
    <m/>
    <m/>
    <s v="x"/>
    <s v="x"/>
    <s v="x"/>
    <m/>
    <m/>
    <m/>
    <m/>
    <m/>
    <m/>
    <m/>
    <m/>
    <m/>
    <m/>
    <n v="0.5"/>
    <m/>
    <m/>
    <m/>
    <m/>
    <m/>
    <m/>
    <m/>
    <m/>
    <m/>
    <m/>
    <m/>
    <m/>
    <m/>
    <m/>
    <m/>
    <m/>
    <m/>
    <m/>
    <m/>
    <m/>
  </r>
  <r>
    <n v="27"/>
    <s v="L-1535-315464844"/>
    <n v="0"/>
    <e v="#REF!"/>
    <s v="III 3, 20"/>
    <s v="X"/>
    <s v="Papier- oder Pappeinband, Schließen, erhabene Buchbeschläge"/>
    <x v="1"/>
    <s v="180°"/>
    <s v="hohler Rücken"/>
    <m/>
    <s v="Buchschuh"/>
    <s v="Nein"/>
    <n v="2"/>
    <m/>
    <m/>
    <m/>
    <m/>
    <m/>
    <m/>
    <m/>
    <m/>
    <m/>
    <x v="4"/>
    <s v="x"/>
    <m/>
    <s v="h/E"/>
    <m/>
    <m/>
    <m/>
    <m/>
    <m/>
    <s v="Pa"/>
    <m/>
    <m/>
    <m/>
    <m/>
    <m/>
    <m/>
    <m/>
    <m/>
    <m/>
    <m/>
    <m/>
    <m/>
    <m/>
    <n v="110"/>
    <m/>
    <m/>
    <m/>
    <s v="n"/>
    <n v="0"/>
    <m/>
    <m/>
    <m/>
    <s v="x"/>
    <m/>
    <m/>
    <m/>
    <s v="Schaden stabil"/>
    <m/>
    <m/>
    <m/>
    <m/>
    <m/>
    <m/>
    <m/>
    <m/>
    <m/>
    <m/>
    <m/>
    <m/>
    <m/>
    <m/>
    <m/>
    <m/>
    <m/>
    <m/>
    <m/>
    <m/>
    <m/>
    <m/>
    <m/>
    <m/>
    <m/>
    <m/>
    <m/>
    <m/>
    <m/>
    <m/>
    <m/>
    <m/>
    <m/>
    <m/>
    <m/>
    <m/>
  </r>
  <r>
    <n v="28"/>
    <s v="L-1535-315470097"/>
    <s v="106694248X"/>
    <e v="#REF!"/>
    <s v="III 3, 21"/>
    <s v="X"/>
    <s v="Papier- oder Pappeinband, Schließen, erhabene Buchbeschläge"/>
    <x v="1"/>
    <s v="180°"/>
    <s v="hohler Rücken"/>
    <m/>
    <s v="Buchschuh"/>
    <s v="Nein"/>
    <n v="2"/>
    <m/>
    <m/>
    <m/>
    <m/>
    <m/>
    <m/>
    <m/>
    <m/>
    <m/>
    <x v="4"/>
    <s v="x"/>
    <m/>
    <s v="h/E"/>
    <m/>
    <m/>
    <m/>
    <m/>
    <m/>
    <s v="Pa"/>
    <m/>
    <m/>
    <m/>
    <m/>
    <m/>
    <m/>
    <m/>
    <m/>
    <m/>
    <m/>
    <m/>
    <m/>
    <m/>
    <n v="110"/>
    <m/>
    <m/>
    <m/>
    <s v="ja vor"/>
    <n v="1.5"/>
    <m/>
    <m/>
    <m/>
    <s v="x"/>
    <m/>
    <m/>
    <m/>
    <m/>
    <m/>
    <m/>
    <s v="x"/>
    <m/>
    <s v="x"/>
    <m/>
    <m/>
    <m/>
    <m/>
    <m/>
    <m/>
    <m/>
    <m/>
    <m/>
    <m/>
    <n v="1.5"/>
    <s v="v.a. Rücken am Kopf, ggf. Ecke hinten unten; Rest ist stabil genug"/>
    <m/>
    <m/>
    <m/>
    <m/>
    <m/>
    <m/>
    <m/>
    <m/>
    <m/>
    <m/>
    <m/>
    <m/>
    <m/>
    <m/>
    <m/>
    <m/>
    <m/>
    <m/>
    <m/>
  </r>
  <r>
    <n v="29"/>
    <s v="L-1535-315317280"/>
    <n v="1066858500"/>
    <e v="#REF!"/>
    <s v="III 3, 22"/>
    <m/>
    <m/>
    <x v="1"/>
    <m/>
    <m/>
    <m/>
    <m/>
    <m/>
    <m/>
    <m/>
    <m/>
    <m/>
    <m/>
    <m/>
    <m/>
    <m/>
    <m/>
    <m/>
    <x v="5"/>
    <s v="x"/>
    <m/>
    <s v="h/E"/>
    <m/>
    <m/>
    <m/>
    <m/>
    <m/>
    <s v="Pa"/>
    <m/>
    <m/>
    <m/>
    <m/>
    <m/>
    <m/>
    <m/>
    <m/>
    <m/>
    <m/>
    <m/>
    <m/>
    <m/>
    <n v="110"/>
    <m/>
    <m/>
    <m/>
    <s v="n"/>
    <n v="0"/>
    <m/>
    <m/>
    <m/>
    <m/>
    <m/>
    <m/>
    <m/>
    <s v="Schaden stabil"/>
    <m/>
    <m/>
    <m/>
    <m/>
    <m/>
    <m/>
    <m/>
    <m/>
    <m/>
    <m/>
    <m/>
    <m/>
    <m/>
    <m/>
    <m/>
    <m/>
    <m/>
    <m/>
    <m/>
    <m/>
    <m/>
    <m/>
    <m/>
    <m/>
    <m/>
    <m/>
    <m/>
    <m/>
    <m/>
    <m/>
    <m/>
    <m/>
    <m/>
    <m/>
    <m/>
    <m/>
  </r>
  <r>
    <n v="30"/>
    <s v="L-1540-31549347X"/>
    <n v="1066963193"/>
    <e v="#REF!"/>
    <s v="III 3, 23"/>
    <s v="X"/>
    <s v="Halbledereinband, Schließen, erhabene Buchbeschläge"/>
    <x v="1"/>
    <s v="180°"/>
    <s v="hohler Rücken, welliger Buchblock"/>
    <m/>
    <s v="Buchschuh"/>
    <s v="Nein"/>
    <n v="3"/>
    <m/>
    <m/>
    <m/>
    <m/>
    <m/>
    <m/>
    <m/>
    <m/>
    <m/>
    <x v="4"/>
    <s v="x"/>
    <m/>
    <s v="h/E"/>
    <m/>
    <m/>
    <m/>
    <m/>
    <m/>
    <s v="Pa"/>
    <m/>
    <m/>
    <m/>
    <m/>
    <m/>
    <m/>
    <m/>
    <m/>
    <m/>
    <m/>
    <m/>
    <m/>
    <m/>
    <n v="110"/>
    <m/>
    <m/>
    <m/>
    <s v="ja vor"/>
    <n v="0.5"/>
    <m/>
    <m/>
    <m/>
    <s v="x"/>
    <m/>
    <m/>
    <m/>
    <m/>
    <m/>
    <m/>
    <s v="x"/>
    <s v="x"/>
    <s v="x"/>
    <m/>
    <m/>
    <m/>
    <m/>
    <m/>
    <m/>
    <m/>
    <m/>
    <m/>
    <m/>
    <n v="0.5"/>
    <m/>
    <m/>
    <m/>
    <m/>
    <m/>
    <m/>
    <m/>
    <m/>
    <m/>
    <m/>
    <m/>
    <m/>
    <m/>
    <m/>
    <m/>
    <m/>
    <m/>
    <m/>
    <m/>
    <m/>
  </r>
  <r>
    <n v="31"/>
    <s v="L-1537-315486937"/>
    <n v="1066956219"/>
    <e v="#REF!"/>
    <s v="III 3, 24"/>
    <s v="X"/>
    <s v="Halbledereinband, Schließen, erhabene Buchbeschläge"/>
    <x v="1"/>
    <s v="80° bis 110°, einseitig digitalisierbar?"/>
    <s v="fester Rücken mit Schmuckprägung"/>
    <m/>
    <s v="Buchschuh"/>
    <s v="Nein"/>
    <n v="3"/>
    <m/>
    <m/>
    <m/>
    <m/>
    <m/>
    <m/>
    <m/>
    <m/>
    <m/>
    <x v="5"/>
    <s v="x"/>
    <m/>
    <s v="h/E"/>
    <m/>
    <m/>
    <m/>
    <m/>
    <m/>
    <s v="Pa"/>
    <m/>
    <s v="x"/>
    <m/>
    <m/>
    <m/>
    <m/>
    <m/>
    <m/>
    <m/>
    <m/>
    <m/>
    <m/>
    <m/>
    <n v="110"/>
    <m/>
    <m/>
    <m/>
    <s v="ja vor"/>
    <n v="0.5"/>
    <m/>
    <m/>
    <m/>
    <s v="x"/>
    <m/>
    <m/>
    <m/>
    <m/>
    <m/>
    <m/>
    <s v="x"/>
    <s v="x"/>
    <s v="x"/>
    <m/>
    <s v="v"/>
    <m/>
    <m/>
    <m/>
    <m/>
    <m/>
    <m/>
    <m/>
    <m/>
    <n v="0.5"/>
    <s v="Nur Titelschild und Gelenk vorn unten überfangen mit JP, Rest belassen (ist stabil genug)"/>
    <m/>
    <m/>
    <m/>
    <m/>
    <m/>
    <m/>
    <m/>
    <m/>
    <m/>
    <m/>
    <m/>
    <m/>
    <m/>
    <m/>
    <m/>
    <m/>
    <m/>
    <m/>
    <m/>
  </r>
  <r>
    <n v="32"/>
    <s v="L-1522-315469528"/>
    <n v="1066941874"/>
    <e v="#REF!"/>
    <s v="III 3, 25"/>
    <m/>
    <m/>
    <x v="2"/>
    <m/>
    <m/>
    <m/>
    <m/>
    <m/>
    <m/>
    <m/>
    <m/>
    <m/>
    <m/>
    <m/>
    <m/>
    <m/>
    <m/>
    <m/>
    <x v="2"/>
    <m/>
    <m/>
    <m/>
    <m/>
    <m/>
    <m/>
    <m/>
    <m/>
    <m/>
    <m/>
    <m/>
    <m/>
    <m/>
    <m/>
    <m/>
    <m/>
    <m/>
    <m/>
    <m/>
    <m/>
    <m/>
    <m/>
    <m/>
    <m/>
    <m/>
    <m/>
    <m/>
    <n v="0"/>
    <m/>
    <m/>
    <m/>
    <m/>
    <m/>
    <m/>
    <m/>
    <m/>
    <m/>
    <m/>
    <m/>
    <m/>
    <m/>
    <m/>
    <m/>
    <m/>
    <m/>
    <m/>
    <m/>
    <m/>
    <m/>
    <m/>
    <m/>
    <m/>
    <m/>
    <m/>
    <m/>
    <m/>
    <m/>
    <m/>
    <m/>
    <m/>
    <m/>
    <m/>
    <m/>
    <m/>
    <m/>
    <m/>
    <m/>
    <m/>
    <m/>
    <m/>
    <m/>
    <m/>
  </r>
  <r>
    <n v="33"/>
    <s v="L-1525-315493941"/>
    <n v="1066963703"/>
    <e v="#REF!"/>
    <s v="III 3, 26"/>
    <s v="X"/>
    <s v="Pergamentband"/>
    <x v="0"/>
    <s v="80° bis 110°, einseitig digitalisierbar?"/>
    <s v="hohler Rücken"/>
    <m/>
    <s v="Kassette"/>
    <s v="Nein"/>
    <n v="0"/>
    <m/>
    <m/>
    <m/>
    <m/>
    <m/>
    <m/>
    <m/>
    <m/>
    <m/>
    <x v="2"/>
    <m/>
    <m/>
    <m/>
    <m/>
    <m/>
    <m/>
    <m/>
    <m/>
    <m/>
    <m/>
    <m/>
    <m/>
    <m/>
    <m/>
    <m/>
    <m/>
    <m/>
    <m/>
    <m/>
    <m/>
    <m/>
    <m/>
    <m/>
    <m/>
    <m/>
    <m/>
    <m/>
    <n v="0"/>
    <m/>
    <m/>
    <m/>
    <m/>
    <m/>
    <m/>
    <m/>
    <m/>
    <m/>
    <m/>
    <m/>
    <m/>
    <m/>
    <m/>
    <m/>
    <m/>
    <m/>
    <m/>
    <m/>
    <m/>
    <m/>
    <m/>
    <m/>
    <m/>
    <m/>
    <m/>
    <m/>
    <m/>
    <m/>
    <m/>
    <m/>
    <m/>
    <m/>
    <m/>
    <m/>
    <m/>
    <m/>
    <m/>
    <m/>
    <m/>
    <m/>
    <m/>
    <m/>
    <m/>
  </r>
  <r>
    <n v="34"/>
    <s v="L-1522-31548828X"/>
    <n v="1066957665"/>
    <e v="#REF!"/>
    <s v="III 3, 27"/>
    <s v="X"/>
    <s v="Broschur, Papier- oder Pappeinband"/>
    <x v="0"/>
    <s v="180°"/>
    <m/>
    <m/>
    <m/>
    <m/>
    <n v="0"/>
    <m/>
    <m/>
    <m/>
    <m/>
    <m/>
    <m/>
    <m/>
    <m/>
    <m/>
    <x v="2"/>
    <m/>
    <m/>
    <m/>
    <m/>
    <m/>
    <m/>
    <m/>
    <m/>
    <m/>
    <m/>
    <m/>
    <m/>
    <m/>
    <m/>
    <m/>
    <m/>
    <m/>
    <m/>
    <m/>
    <m/>
    <m/>
    <m/>
    <m/>
    <m/>
    <m/>
    <m/>
    <m/>
    <n v="0"/>
    <m/>
    <m/>
    <m/>
    <m/>
    <m/>
    <m/>
    <m/>
    <m/>
    <m/>
    <m/>
    <m/>
    <m/>
    <m/>
    <m/>
    <m/>
    <m/>
    <m/>
    <m/>
    <m/>
    <m/>
    <m/>
    <m/>
    <m/>
    <m/>
    <m/>
    <m/>
    <m/>
    <m/>
    <m/>
    <m/>
    <m/>
    <m/>
    <m/>
    <m/>
    <m/>
    <m/>
    <m/>
    <m/>
    <m/>
    <m/>
    <m/>
    <m/>
    <m/>
    <m/>
  </r>
  <r>
    <n v="35"/>
    <s v="L-1523-165117486"/>
    <n v="997856157"/>
    <e v="#REF!"/>
    <s v="III 3, 28"/>
    <m/>
    <m/>
    <x v="2"/>
    <m/>
    <m/>
    <m/>
    <m/>
    <m/>
    <m/>
    <m/>
    <m/>
    <m/>
    <m/>
    <m/>
    <m/>
    <m/>
    <m/>
    <m/>
    <x v="2"/>
    <m/>
    <m/>
    <m/>
    <m/>
    <m/>
    <m/>
    <m/>
    <m/>
    <m/>
    <m/>
    <m/>
    <m/>
    <m/>
    <m/>
    <m/>
    <m/>
    <m/>
    <m/>
    <m/>
    <m/>
    <m/>
    <m/>
    <m/>
    <m/>
    <m/>
    <m/>
    <m/>
    <n v="0"/>
    <m/>
    <m/>
    <m/>
    <m/>
    <m/>
    <m/>
    <m/>
    <m/>
    <m/>
    <m/>
    <m/>
    <m/>
    <m/>
    <m/>
    <m/>
    <m/>
    <m/>
    <m/>
    <m/>
    <m/>
    <m/>
    <m/>
    <m/>
    <m/>
    <m/>
    <m/>
    <m/>
    <m/>
    <m/>
    <m/>
    <m/>
    <m/>
    <m/>
    <m/>
    <m/>
    <m/>
    <m/>
    <m/>
    <m/>
    <m/>
    <m/>
    <m/>
    <m/>
    <m/>
  </r>
  <r>
    <n v="36"/>
    <s v="L-1524-176403655"/>
    <n v="1002053153"/>
    <e v="#REF!"/>
    <s v="III 3, 29"/>
    <m/>
    <m/>
    <x v="2"/>
    <m/>
    <m/>
    <m/>
    <m/>
    <m/>
    <m/>
    <m/>
    <m/>
    <m/>
    <m/>
    <m/>
    <m/>
    <m/>
    <m/>
    <m/>
    <x v="2"/>
    <m/>
    <m/>
    <m/>
    <m/>
    <m/>
    <m/>
    <m/>
    <m/>
    <m/>
    <m/>
    <m/>
    <m/>
    <m/>
    <m/>
    <m/>
    <m/>
    <m/>
    <m/>
    <m/>
    <m/>
    <m/>
    <m/>
    <m/>
    <m/>
    <m/>
    <m/>
    <m/>
    <n v="0"/>
    <m/>
    <m/>
    <m/>
    <m/>
    <m/>
    <m/>
    <m/>
    <m/>
    <m/>
    <m/>
    <m/>
    <m/>
    <m/>
    <m/>
    <m/>
    <m/>
    <m/>
    <m/>
    <m/>
    <m/>
    <m/>
    <m/>
    <m/>
    <m/>
    <m/>
    <m/>
    <m/>
    <m/>
    <m/>
    <m/>
    <m/>
    <m/>
    <m/>
    <m/>
    <m/>
    <m/>
    <m/>
    <m/>
    <m/>
    <m/>
    <m/>
    <m/>
    <m/>
    <m/>
  </r>
  <r>
    <n v="37"/>
    <s v="L-1525-167684566"/>
    <n v="999177729"/>
    <e v="#REF!"/>
    <s v="III 3, 30"/>
    <m/>
    <m/>
    <x v="2"/>
    <m/>
    <m/>
    <m/>
    <m/>
    <m/>
    <m/>
    <m/>
    <m/>
    <m/>
    <m/>
    <m/>
    <m/>
    <m/>
    <m/>
    <m/>
    <x v="2"/>
    <m/>
    <m/>
    <m/>
    <m/>
    <m/>
    <m/>
    <m/>
    <m/>
    <m/>
    <m/>
    <m/>
    <m/>
    <m/>
    <m/>
    <m/>
    <m/>
    <m/>
    <m/>
    <m/>
    <m/>
    <m/>
    <m/>
    <m/>
    <m/>
    <m/>
    <m/>
    <m/>
    <n v="0"/>
    <m/>
    <m/>
    <m/>
    <m/>
    <m/>
    <m/>
    <m/>
    <m/>
    <m/>
    <m/>
    <m/>
    <m/>
    <m/>
    <m/>
    <m/>
    <m/>
    <m/>
    <m/>
    <m/>
    <m/>
    <m/>
    <m/>
    <m/>
    <m/>
    <m/>
    <m/>
    <m/>
    <m/>
    <m/>
    <m/>
    <m/>
    <m/>
    <m/>
    <m/>
    <m/>
    <m/>
    <m/>
    <m/>
    <m/>
    <m/>
    <m/>
    <m/>
    <m/>
    <m/>
  </r>
  <r>
    <n v="38"/>
    <s v="L-1527-170103552"/>
    <n v="1000152936"/>
    <e v="#REF!"/>
    <s v="III 3, 31"/>
    <m/>
    <s v="Pergamentband"/>
    <x v="0"/>
    <s v="80° bis 110°, einseitig digitalisierbar?"/>
    <m/>
    <m/>
    <m/>
    <m/>
    <n v="0"/>
    <m/>
    <m/>
    <m/>
    <m/>
    <m/>
    <m/>
    <m/>
    <m/>
    <m/>
    <x v="2"/>
    <m/>
    <m/>
    <m/>
    <m/>
    <m/>
    <m/>
    <m/>
    <m/>
    <m/>
    <m/>
    <m/>
    <m/>
    <m/>
    <m/>
    <m/>
    <m/>
    <m/>
    <m/>
    <m/>
    <m/>
    <m/>
    <m/>
    <m/>
    <m/>
    <m/>
    <m/>
    <m/>
    <n v="0"/>
    <m/>
    <m/>
    <m/>
    <m/>
    <m/>
    <m/>
    <m/>
    <m/>
    <m/>
    <m/>
    <m/>
    <m/>
    <m/>
    <m/>
    <m/>
    <m/>
    <m/>
    <m/>
    <m/>
    <m/>
    <m/>
    <m/>
    <m/>
    <m/>
    <m/>
    <m/>
    <m/>
    <m/>
    <m/>
    <m/>
    <m/>
    <m/>
    <m/>
    <m/>
    <m/>
    <m/>
    <m/>
    <m/>
    <m/>
    <m/>
    <m/>
    <m/>
    <m/>
    <m/>
  </r>
  <r>
    <n v="39"/>
    <s v="L-9999-154449180"/>
    <n v="994061757"/>
    <e v="#REF!"/>
    <s v="III 3, 32"/>
    <m/>
    <m/>
    <x v="2"/>
    <m/>
    <m/>
    <m/>
    <m/>
    <m/>
    <m/>
    <m/>
    <m/>
    <m/>
    <m/>
    <m/>
    <m/>
    <m/>
    <m/>
    <m/>
    <x v="2"/>
    <m/>
    <m/>
    <m/>
    <m/>
    <m/>
    <m/>
    <m/>
    <m/>
    <m/>
    <m/>
    <m/>
    <m/>
    <m/>
    <m/>
    <m/>
    <m/>
    <m/>
    <m/>
    <m/>
    <m/>
    <m/>
    <m/>
    <m/>
    <m/>
    <m/>
    <m/>
    <m/>
    <n v="0"/>
    <m/>
    <m/>
    <m/>
    <m/>
    <m/>
    <m/>
    <m/>
    <m/>
    <m/>
    <m/>
    <m/>
    <m/>
    <m/>
    <m/>
    <m/>
    <m/>
    <m/>
    <m/>
    <m/>
    <m/>
    <m/>
    <m/>
    <m/>
    <m/>
    <m/>
    <m/>
    <m/>
    <m/>
    <m/>
    <m/>
    <m/>
    <m/>
    <m/>
    <m/>
    <m/>
    <m/>
    <m/>
    <m/>
    <m/>
    <m/>
    <m/>
    <m/>
    <m/>
    <m/>
  </r>
  <r>
    <n v="40"/>
    <s v="L-1546-167648829"/>
    <n v="999175432"/>
    <e v="#REF!"/>
    <s v="III 3, 33"/>
    <m/>
    <s v="Halbpergamentband"/>
    <x v="0"/>
    <s v="180°"/>
    <s v="hohler Rücken"/>
    <m/>
    <m/>
    <m/>
    <n v="0"/>
    <m/>
    <m/>
    <m/>
    <m/>
    <m/>
    <m/>
    <m/>
    <m/>
    <m/>
    <x v="2"/>
    <m/>
    <m/>
    <m/>
    <m/>
    <m/>
    <m/>
    <m/>
    <m/>
    <m/>
    <m/>
    <m/>
    <m/>
    <m/>
    <m/>
    <m/>
    <m/>
    <m/>
    <m/>
    <m/>
    <m/>
    <m/>
    <m/>
    <m/>
    <m/>
    <m/>
    <m/>
    <m/>
    <n v="0"/>
    <m/>
    <m/>
    <m/>
    <m/>
    <m/>
    <m/>
    <m/>
    <m/>
    <m/>
    <m/>
    <m/>
    <m/>
    <m/>
    <m/>
    <m/>
    <m/>
    <m/>
    <m/>
    <m/>
    <m/>
    <m/>
    <m/>
    <m/>
    <m/>
    <m/>
    <m/>
    <m/>
    <m/>
    <m/>
    <m/>
    <m/>
    <m/>
    <m/>
    <m/>
    <m/>
    <m/>
    <m/>
    <m/>
    <m/>
    <m/>
    <m/>
    <m/>
    <m/>
    <m/>
  </r>
  <r>
    <n v="41"/>
    <s v="L-1522-165117257"/>
    <n v="997855789"/>
    <e v="#REF!"/>
    <s v="III 3, 34"/>
    <m/>
    <m/>
    <x v="2"/>
    <m/>
    <m/>
    <m/>
    <m/>
    <m/>
    <m/>
    <m/>
    <m/>
    <m/>
    <m/>
    <m/>
    <m/>
    <m/>
    <m/>
    <m/>
    <x v="2"/>
    <m/>
    <m/>
    <m/>
    <m/>
    <m/>
    <m/>
    <m/>
    <m/>
    <m/>
    <m/>
    <m/>
    <m/>
    <m/>
    <m/>
    <m/>
    <m/>
    <m/>
    <m/>
    <m/>
    <m/>
    <m/>
    <m/>
    <m/>
    <m/>
    <m/>
    <m/>
    <m/>
    <n v="0"/>
    <m/>
    <m/>
    <m/>
    <m/>
    <m/>
    <m/>
    <m/>
    <m/>
    <m/>
    <m/>
    <m/>
    <m/>
    <m/>
    <m/>
    <m/>
    <m/>
    <m/>
    <m/>
    <m/>
    <m/>
    <m/>
    <m/>
    <m/>
    <m/>
    <m/>
    <m/>
    <m/>
    <m/>
    <m/>
    <m/>
    <m/>
    <m/>
    <m/>
    <m/>
    <m/>
    <m/>
    <m/>
    <m/>
    <m/>
    <m/>
    <m/>
    <m/>
    <m/>
    <m/>
  </r>
  <r>
    <n v="42"/>
    <s v="L-2009-322630"/>
    <n v="998431591"/>
    <e v="#REF!"/>
    <s v="III 3, 35"/>
    <m/>
    <m/>
    <x v="2"/>
    <m/>
    <m/>
    <m/>
    <m/>
    <m/>
    <m/>
    <m/>
    <m/>
    <m/>
    <m/>
    <m/>
    <m/>
    <m/>
    <m/>
    <m/>
    <x v="2"/>
    <m/>
    <m/>
    <m/>
    <m/>
    <m/>
    <m/>
    <m/>
    <m/>
    <m/>
    <m/>
    <m/>
    <m/>
    <m/>
    <m/>
    <m/>
    <m/>
    <m/>
    <m/>
    <m/>
    <m/>
    <m/>
    <m/>
    <m/>
    <m/>
    <m/>
    <m/>
    <m/>
    <n v="0"/>
    <m/>
    <m/>
    <m/>
    <m/>
    <m/>
    <m/>
    <m/>
    <m/>
    <m/>
    <m/>
    <m/>
    <m/>
    <m/>
    <m/>
    <m/>
    <m/>
    <m/>
    <m/>
    <m/>
    <m/>
    <m/>
    <m/>
    <m/>
    <m/>
    <m/>
    <m/>
    <m/>
    <m/>
    <m/>
    <m/>
    <m/>
    <m/>
    <m/>
    <m/>
    <m/>
    <m/>
    <m/>
    <m/>
    <m/>
    <m/>
    <m/>
    <m/>
    <m/>
    <m/>
  </r>
  <r>
    <n v="43"/>
    <s v="L-2012-301916"/>
    <n v="1013629493"/>
    <e v="#REF!"/>
    <s v="III 3, 36"/>
    <m/>
    <s v="Ledereinband, Schließen, erhabene Buchbeschläge"/>
    <x v="1"/>
    <s v="80° bis 110°, einseitig digitalisierbar?"/>
    <s v="Schrift bis in den Falz"/>
    <m/>
    <m/>
    <m/>
    <n v="0"/>
    <m/>
    <m/>
    <m/>
    <m/>
    <m/>
    <m/>
    <m/>
    <m/>
    <m/>
    <x v="1"/>
    <m/>
    <s v="x"/>
    <s v="f"/>
    <m/>
    <m/>
    <m/>
    <m/>
    <m/>
    <s v="Pa"/>
    <m/>
    <m/>
    <m/>
    <s v="x"/>
    <m/>
    <m/>
    <m/>
    <m/>
    <m/>
    <m/>
    <m/>
    <n v="0"/>
    <s v="x"/>
    <n v="45"/>
    <m/>
    <m/>
    <m/>
    <s v="n"/>
    <n v="0"/>
    <m/>
    <m/>
    <m/>
    <m/>
    <m/>
    <m/>
    <m/>
    <m/>
    <s v="x 45"/>
    <s v="Box (sperrt)"/>
    <m/>
    <m/>
    <m/>
    <m/>
    <m/>
    <m/>
    <m/>
    <m/>
    <m/>
    <m/>
    <m/>
    <m/>
    <m/>
    <m/>
    <m/>
    <m/>
    <m/>
    <m/>
    <m/>
    <m/>
    <m/>
    <m/>
    <m/>
    <m/>
    <m/>
    <m/>
    <m/>
    <m/>
    <m/>
    <m/>
    <m/>
    <m/>
    <m/>
    <m/>
  </r>
  <r>
    <n v="44"/>
    <s v="L-1522-315488867"/>
    <s v="106695822X"/>
    <e v="#REF!"/>
    <s v="III 3, 10 a"/>
    <s v="X"/>
    <s v="Papier- oder Pappeinband"/>
    <x v="0"/>
    <s v="180°"/>
    <m/>
    <m/>
    <s v="Archivkarton"/>
    <s v="Nein"/>
    <n v="0"/>
    <m/>
    <m/>
    <m/>
    <m/>
    <m/>
    <m/>
    <m/>
    <m/>
    <m/>
    <x v="2"/>
    <m/>
    <m/>
    <m/>
    <m/>
    <m/>
    <m/>
    <m/>
    <m/>
    <m/>
    <m/>
    <m/>
    <m/>
    <m/>
    <m/>
    <m/>
    <m/>
    <m/>
    <m/>
    <m/>
    <m/>
    <m/>
    <m/>
    <m/>
    <m/>
    <m/>
    <m/>
    <m/>
    <n v="0"/>
    <m/>
    <m/>
    <m/>
    <m/>
    <m/>
    <m/>
    <m/>
    <m/>
    <m/>
    <m/>
    <m/>
    <m/>
    <m/>
    <m/>
    <m/>
    <m/>
    <m/>
    <m/>
    <m/>
    <m/>
    <m/>
    <m/>
    <m/>
    <m/>
    <m/>
    <m/>
    <m/>
    <m/>
    <m/>
    <m/>
    <m/>
    <m/>
    <m/>
    <m/>
    <m/>
    <m/>
    <m/>
    <m/>
    <m/>
    <m/>
    <m/>
    <m/>
    <m/>
    <m/>
  </r>
  <r>
    <n v="45"/>
    <s v="L-1519-315489030"/>
    <n v="1066958416"/>
    <e v="#REF!"/>
    <s v="III 3, 10 b"/>
    <s v="X"/>
    <s v="Halbgewebeband"/>
    <x v="0"/>
    <s v="180°"/>
    <s v="fester Rücken mit Schmuckprägung"/>
    <m/>
    <m/>
    <m/>
    <n v="1"/>
    <m/>
    <m/>
    <m/>
    <m/>
    <m/>
    <m/>
    <m/>
    <m/>
    <m/>
    <x v="2"/>
    <m/>
    <m/>
    <m/>
    <m/>
    <m/>
    <m/>
    <m/>
    <m/>
    <m/>
    <m/>
    <m/>
    <m/>
    <m/>
    <m/>
    <m/>
    <m/>
    <m/>
    <m/>
    <m/>
    <m/>
    <m/>
    <m/>
    <m/>
    <m/>
    <m/>
    <m/>
    <m/>
    <n v="0"/>
    <m/>
    <m/>
    <m/>
    <m/>
    <m/>
    <m/>
    <m/>
    <m/>
    <m/>
    <m/>
    <m/>
    <m/>
    <m/>
    <m/>
    <m/>
    <m/>
    <m/>
    <m/>
    <m/>
    <m/>
    <m/>
    <m/>
    <m/>
    <m/>
    <m/>
    <m/>
    <m/>
    <m/>
    <m/>
    <m/>
    <m/>
    <m/>
    <m/>
    <m/>
    <m/>
    <m/>
    <m/>
    <m/>
    <m/>
    <m/>
    <m/>
    <m/>
    <m/>
    <m/>
  </r>
  <r>
    <n v="46"/>
    <s v="L-1522-315492856"/>
    <n v="1066962499"/>
    <e v="#REF!"/>
    <s v="III 3, 10 c"/>
    <s v="X"/>
    <s v="Halbledereinband"/>
    <x v="0"/>
    <s v="180°"/>
    <s v="fester Rücken mit Schmuckprägung"/>
    <m/>
    <m/>
    <m/>
    <n v="0"/>
    <m/>
    <m/>
    <m/>
    <m/>
    <m/>
    <m/>
    <m/>
    <m/>
    <m/>
    <x v="2"/>
    <m/>
    <m/>
    <m/>
    <m/>
    <m/>
    <m/>
    <m/>
    <m/>
    <m/>
    <m/>
    <m/>
    <m/>
    <m/>
    <m/>
    <m/>
    <m/>
    <m/>
    <m/>
    <m/>
    <m/>
    <m/>
    <m/>
    <m/>
    <m/>
    <m/>
    <m/>
    <m/>
    <n v="0"/>
    <m/>
    <m/>
    <m/>
    <m/>
    <m/>
    <m/>
    <m/>
    <m/>
    <m/>
    <m/>
    <m/>
    <m/>
    <m/>
    <m/>
    <m/>
    <m/>
    <m/>
    <m/>
    <m/>
    <m/>
    <m/>
    <m/>
    <m/>
    <m/>
    <m/>
    <m/>
    <m/>
    <m/>
    <m/>
    <m/>
    <m/>
    <m/>
    <m/>
    <m/>
    <m/>
    <m/>
    <m/>
    <m/>
    <m/>
    <m/>
    <m/>
    <m/>
    <m/>
    <m/>
  </r>
  <r>
    <n v="47"/>
    <s v="L-1525-164450874"/>
    <n v="997626313"/>
    <e v="#REF!"/>
    <s v="III 3, 10 d"/>
    <m/>
    <s v="Halbledereinband"/>
    <x v="0"/>
    <s v="180°"/>
    <s v="hohler Rücken"/>
    <m/>
    <m/>
    <m/>
    <n v="0"/>
    <m/>
    <m/>
    <m/>
    <m/>
    <m/>
    <m/>
    <m/>
    <m/>
    <m/>
    <x v="2"/>
    <m/>
    <m/>
    <m/>
    <m/>
    <m/>
    <m/>
    <m/>
    <m/>
    <m/>
    <m/>
    <m/>
    <m/>
    <m/>
    <m/>
    <m/>
    <m/>
    <m/>
    <m/>
    <m/>
    <m/>
    <m/>
    <m/>
    <m/>
    <m/>
    <m/>
    <m/>
    <m/>
    <n v="0"/>
    <m/>
    <m/>
    <m/>
    <m/>
    <m/>
    <m/>
    <m/>
    <m/>
    <m/>
    <m/>
    <m/>
    <m/>
    <m/>
    <m/>
    <m/>
    <m/>
    <m/>
    <m/>
    <m/>
    <m/>
    <m/>
    <m/>
    <m/>
    <m/>
    <m/>
    <m/>
    <m/>
    <m/>
    <m/>
    <m/>
    <m/>
    <m/>
    <m/>
    <m/>
    <m/>
    <m/>
    <m/>
    <m/>
    <m/>
    <m/>
    <m/>
    <m/>
    <m/>
    <m/>
  </r>
  <r>
    <n v="48"/>
    <s v="L-1521-170695743"/>
    <n v="1000478475"/>
    <e v="#REF!"/>
    <s v="III 3, 12 a"/>
    <m/>
    <s v="Halbpergamentband"/>
    <x v="0"/>
    <s v="180°"/>
    <s v="hohler Rücken"/>
    <m/>
    <m/>
    <m/>
    <n v="0"/>
    <m/>
    <m/>
    <m/>
    <m/>
    <m/>
    <m/>
    <m/>
    <m/>
    <m/>
    <x v="2"/>
    <m/>
    <m/>
    <m/>
    <m/>
    <m/>
    <m/>
    <m/>
    <m/>
    <m/>
    <m/>
    <m/>
    <m/>
    <m/>
    <m/>
    <m/>
    <m/>
    <m/>
    <m/>
    <m/>
    <m/>
    <m/>
    <m/>
    <m/>
    <m/>
    <m/>
    <m/>
    <m/>
    <n v="0"/>
    <m/>
    <m/>
    <m/>
    <m/>
    <m/>
    <m/>
    <m/>
    <m/>
    <m/>
    <m/>
    <m/>
    <m/>
    <m/>
    <m/>
    <m/>
    <m/>
    <m/>
    <m/>
    <m/>
    <m/>
    <m/>
    <m/>
    <m/>
    <m/>
    <m/>
    <m/>
    <m/>
    <m/>
    <m/>
    <m/>
    <m/>
    <m/>
    <m/>
    <m/>
    <m/>
    <m/>
    <m/>
    <m/>
    <m/>
    <m/>
    <m/>
    <m/>
    <m/>
    <m/>
  </r>
  <r>
    <n v="49"/>
    <s v="L-1521-170695743"/>
    <n v="1000478475"/>
    <e v="#REF!"/>
    <s v="III 3, 12 a"/>
    <m/>
    <m/>
    <x v="2"/>
    <m/>
    <m/>
    <m/>
    <m/>
    <m/>
    <m/>
    <m/>
    <m/>
    <m/>
    <m/>
    <m/>
    <m/>
    <m/>
    <m/>
    <m/>
    <x v="2"/>
    <m/>
    <m/>
    <m/>
    <m/>
    <m/>
    <m/>
    <m/>
    <m/>
    <m/>
    <m/>
    <m/>
    <m/>
    <m/>
    <m/>
    <m/>
    <m/>
    <m/>
    <m/>
    <m/>
    <m/>
    <m/>
    <m/>
    <m/>
    <m/>
    <m/>
    <m/>
    <m/>
    <n v="0"/>
    <m/>
    <m/>
    <m/>
    <m/>
    <m/>
    <m/>
    <m/>
    <m/>
    <m/>
    <m/>
    <m/>
    <m/>
    <m/>
    <m/>
    <m/>
    <m/>
    <m/>
    <m/>
    <m/>
    <m/>
    <m/>
    <m/>
    <m/>
    <m/>
    <m/>
    <m/>
    <m/>
    <m/>
    <m/>
    <m/>
    <m/>
    <m/>
    <m/>
    <m/>
    <m/>
    <m/>
    <m/>
    <m/>
    <m/>
    <m/>
    <m/>
    <m/>
    <m/>
    <m/>
  </r>
  <r>
    <n v="50"/>
    <s v="L-1524-315490551"/>
    <s v="106696002X"/>
    <e v="#REF!"/>
    <s v="III 3, 12 b"/>
    <s v="X"/>
    <s v="Pergamentband, Schließen, erhabene Buchbeschläge"/>
    <x v="0"/>
    <s v="180°"/>
    <s v="hohler Rücken, welliger Buchblock"/>
    <m/>
    <s v="Buchschuh"/>
    <s v="Nein"/>
    <n v="0"/>
    <m/>
    <m/>
    <m/>
    <m/>
    <m/>
    <m/>
    <m/>
    <m/>
    <m/>
    <x v="2"/>
    <m/>
    <m/>
    <m/>
    <m/>
    <m/>
    <m/>
    <m/>
    <m/>
    <m/>
    <m/>
    <m/>
    <m/>
    <m/>
    <m/>
    <m/>
    <m/>
    <m/>
    <m/>
    <m/>
    <m/>
    <m/>
    <m/>
    <m/>
    <m/>
    <m/>
    <m/>
    <m/>
    <n v="0"/>
    <m/>
    <m/>
    <m/>
    <m/>
    <m/>
    <m/>
    <m/>
    <m/>
    <m/>
    <m/>
    <m/>
    <m/>
    <m/>
    <m/>
    <m/>
    <m/>
    <m/>
    <m/>
    <m/>
    <m/>
    <m/>
    <m/>
    <m/>
    <m/>
    <m/>
    <m/>
    <m/>
    <m/>
    <m/>
    <m/>
    <m/>
    <m/>
    <m/>
    <m/>
    <m/>
    <m/>
    <m/>
    <m/>
    <m/>
    <m/>
    <m/>
    <m/>
    <m/>
    <m/>
  </r>
  <r>
    <n v="51"/>
    <s v="L-1523-153700335"/>
    <n v="993849784"/>
    <e v="#REF!"/>
    <s v="III 3, 13 a"/>
    <m/>
    <s v="Halbpergamentband"/>
    <x v="0"/>
    <s v="180°"/>
    <s v="hohler Rücken"/>
    <m/>
    <m/>
    <m/>
    <n v="0"/>
    <m/>
    <m/>
    <m/>
    <m/>
    <m/>
    <m/>
    <m/>
    <m/>
    <m/>
    <x v="2"/>
    <m/>
    <m/>
    <m/>
    <m/>
    <m/>
    <m/>
    <m/>
    <m/>
    <m/>
    <m/>
    <m/>
    <m/>
    <m/>
    <m/>
    <m/>
    <m/>
    <m/>
    <m/>
    <m/>
    <m/>
    <m/>
    <m/>
    <m/>
    <m/>
    <m/>
    <m/>
    <m/>
    <n v="0"/>
    <m/>
    <m/>
    <m/>
    <m/>
    <m/>
    <m/>
    <m/>
    <m/>
    <m/>
    <m/>
    <m/>
    <m/>
    <m/>
    <m/>
    <m/>
    <m/>
    <m/>
    <m/>
    <m/>
    <m/>
    <m/>
    <m/>
    <m/>
    <m/>
    <m/>
    <m/>
    <m/>
    <m/>
    <m/>
    <m/>
    <m/>
    <m/>
    <m/>
    <m/>
    <m/>
    <m/>
    <m/>
    <m/>
    <m/>
    <m/>
    <m/>
    <m/>
    <m/>
    <m/>
  </r>
  <r>
    <n v="52"/>
    <s v="L-1522-167111574"/>
    <n v="998888257"/>
    <e v="#REF!"/>
    <s v="III 3, 14 b"/>
    <s v="X"/>
    <s v="Papier- oder Pappeinband"/>
    <x v="0"/>
    <s v="180°"/>
    <s v="hohler Rücken"/>
    <m/>
    <s v="Papierumschlag "/>
    <s v="Ja"/>
    <n v="0"/>
    <m/>
    <m/>
    <m/>
    <m/>
    <m/>
    <m/>
    <m/>
    <m/>
    <m/>
    <x v="2"/>
    <m/>
    <m/>
    <m/>
    <m/>
    <m/>
    <m/>
    <m/>
    <m/>
    <m/>
    <m/>
    <m/>
    <m/>
    <m/>
    <m/>
    <m/>
    <m/>
    <m/>
    <m/>
    <m/>
    <m/>
    <m/>
    <m/>
    <m/>
    <m/>
    <m/>
    <m/>
    <m/>
    <n v="0"/>
    <m/>
    <m/>
    <m/>
    <m/>
    <m/>
    <m/>
    <m/>
    <m/>
    <m/>
    <m/>
    <m/>
    <m/>
    <m/>
    <m/>
    <m/>
    <m/>
    <m/>
    <m/>
    <m/>
    <m/>
    <m/>
    <m/>
    <m/>
    <m/>
    <m/>
    <m/>
    <m/>
    <m/>
    <m/>
    <m/>
    <m/>
    <m/>
    <m/>
    <m/>
    <m/>
    <m/>
    <m/>
    <m/>
    <m/>
    <m/>
    <m/>
    <m/>
    <m/>
    <m/>
  </r>
  <r>
    <n v="53"/>
    <s v="L-1525-170699919"/>
    <n v="1000482995"/>
    <e v="#REF!"/>
    <s v="III 3, 16 a"/>
    <m/>
    <s v="Halbpergamentband"/>
    <x v="0"/>
    <s v="80° bis 110°, einseitig digitalisierbar?"/>
    <s v="hohler Rücken"/>
    <m/>
    <m/>
    <m/>
    <n v="0"/>
    <m/>
    <m/>
    <m/>
    <m/>
    <m/>
    <m/>
    <m/>
    <m/>
    <m/>
    <x v="2"/>
    <m/>
    <m/>
    <m/>
    <m/>
    <m/>
    <m/>
    <m/>
    <m/>
    <m/>
    <m/>
    <m/>
    <m/>
    <m/>
    <m/>
    <m/>
    <m/>
    <m/>
    <m/>
    <m/>
    <m/>
    <m/>
    <m/>
    <m/>
    <m/>
    <m/>
    <m/>
    <m/>
    <n v="0"/>
    <m/>
    <m/>
    <m/>
    <m/>
    <m/>
    <m/>
    <m/>
    <m/>
    <m/>
    <m/>
    <m/>
    <m/>
    <m/>
    <m/>
    <m/>
    <m/>
    <m/>
    <m/>
    <m/>
    <m/>
    <m/>
    <m/>
    <m/>
    <m/>
    <m/>
    <m/>
    <m/>
    <m/>
    <m/>
    <m/>
    <m/>
    <m/>
    <m/>
    <m/>
    <m/>
    <m/>
    <m/>
    <m/>
    <m/>
    <m/>
    <m/>
    <m/>
    <m/>
    <m/>
  </r>
  <r>
    <n v="54"/>
    <s v="L-1526-153949872"/>
    <s v="99388654X"/>
    <e v="#REF!"/>
    <s v="III 3, 16 b"/>
    <s v="X"/>
    <s v="Ledereinband, Schließen, erhabene Buchbeschläge"/>
    <x v="0"/>
    <s v="80° bis 110°, einseitig digitalisierbar?"/>
    <s v="fester Rücken mit Schmuckprägung, Schrift bis in den Falz"/>
    <m/>
    <s v="Buchschuh"/>
    <s v="Nein"/>
    <n v="0"/>
    <m/>
    <m/>
    <m/>
    <m/>
    <m/>
    <m/>
    <m/>
    <m/>
    <m/>
    <x v="2"/>
    <m/>
    <m/>
    <m/>
    <m/>
    <m/>
    <m/>
    <m/>
    <m/>
    <m/>
    <m/>
    <m/>
    <m/>
    <m/>
    <m/>
    <m/>
    <m/>
    <m/>
    <m/>
    <m/>
    <m/>
    <m/>
    <m/>
    <m/>
    <m/>
    <m/>
    <m/>
    <m/>
    <n v="0"/>
    <m/>
    <m/>
    <m/>
    <m/>
    <m/>
    <m/>
    <m/>
    <m/>
    <m/>
    <m/>
    <m/>
    <m/>
    <m/>
    <m/>
    <m/>
    <m/>
    <m/>
    <m/>
    <m/>
    <m/>
    <m/>
    <m/>
    <m/>
    <m/>
    <m/>
    <m/>
    <m/>
    <m/>
    <m/>
    <m/>
    <m/>
    <m/>
    <m/>
    <m/>
    <m/>
    <m/>
    <m/>
    <m/>
    <m/>
    <m/>
    <m/>
    <m/>
    <m/>
    <m/>
  </r>
  <r>
    <n v="55"/>
    <s v="L-1881-679691685"/>
    <n v="1211523438"/>
    <e v="#REF!"/>
    <s v="III 3, 17 (Angebundenes Werk)"/>
    <m/>
    <m/>
    <x v="2"/>
    <m/>
    <m/>
    <m/>
    <m/>
    <m/>
    <m/>
    <m/>
    <m/>
    <m/>
    <m/>
    <m/>
    <m/>
    <m/>
    <m/>
    <m/>
    <x v="2"/>
    <m/>
    <m/>
    <m/>
    <m/>
    <m/>
    <m/>
    <m/>
    <m/>
    <m/>
    <m/>
    <m/>
    <m/>
    <m/>
    <m/>
    <m/>
    <m/>
    <m/>
    <m/>
    <m/>
    <m/>
    <m/>
    <m/>
    <m/>
    <m/>
    <m/>
    <m/>
    <m/>
    <n v="0"/>
    <m/>
    <m/>
    <m/>
    <m/>
    <m/>
    <m/>
    <m/>
    <m/>
    <m/>
    <m/>
    <m/>
    <m/>
    <m/>
    <m/>
    <m/>
    <m/>
    <m/>
    <m/>
    <m/>
    <m/>
    <m/>
    <m/>
    <m/>
    <m/>
    <m/>
    <m/>
    <m/>
    <m/>
    <m/>
    <m/>
    <m/>
    <m/>
    <m/>
    <m/>
    <m/>
    <m/>
    <m/>
    <m/>
    <m/>
    <m/>
    <m/>
    <m/>
    <m/>
    <m/>
  </r>
  <r>
    <n v="56"/>
    <s v="L-1523-315493887"/>
    <n v="1066963649"/>
    <e v="#REF!"/>
    <s v="III 3, 17 a"/>
    <m/>
    <m/>
    <x v="2"/>
    <m/>
    <m/>
    <m/>
    <m/>
    <m/>
    <m/>
    <m/>
    <m/>
    <m/>
    <m/>
    <m/>
    <m/>
    <m/>
    <m/>
    <m/>
    <x v="2"/>
    <m/>
    <m/>
    <m/>
    <m/>
    <m/>
    <m/>
    <m/>
    <m/>
    <m/>
    <m/>
    <m/>
    <m/>
    <m/>
    <m/>
    <m/>
    <m/>
    <m/>
    <m/>
    <m/>
    <m/>
    <m/>
    <m/>
    <m/>
    <m/>
    <m/>
    <m/>
    <m/>
    <n v="0"/>
    <m/>
    <m/>
    <m/>
    <m/>
    <m/>
    <m/>
    <m/>
    <m/>
    <m/>
    <m/>
    <m/>
    <m/>
    <m/>
    <m/>
    <m/>
    <m/>
    <m/>
    <m/>
    <m/>
    <m/>
    <m/>
    <m/>
    <m/>
    <m/>
    <m/>
    <m/>
    <m/>
    <m/>
    <m/>
    <m/>
    <m/>
    <m/>
    <m/>
    <m/>
    <m/>
    <m/>
    <m/>
    <m/>
    <m/>
    <m/>
    <m/>
    <m/>
    <m/>
    <m/>
  </r>
  <r>
    <n v="57"/>
    <s v="L-1880-15546194X"/>
    <n v="994349130"/>
    <e v="#REF!"/>
    <s v="III 3, 17 a (1. angebundenes Werk)"/>
    <m/>
    <m/>
    <x v="2"/>
    <m/>
    <m/>
    <m/>
    <m/>
    <m/>
    <m/>
    <m/>
    <m/>
    <m/>
    <m/>
    <m/>
    <m/>
    <m/>
    <m/>
    <m/>
    <x v="2"/>
    <m/>
    <m/>
    <m/>
    <m/>
    <m/>
    <m/>
    <m/>
    <m/>
    <m/>
    <m/>
    <m/>
    <m/>
    <m/>
    <m/>
    <m/>
    <m/>
    <m/>
    <m/>
    <m/>
    <m/>
    <m/>
    <m/>
    <m/>
    <m/>
    <m/>
    <m/>
    <m/>
    <n v="0"/>
    <m/>
    <m/>
    <m/>
    <m/>
    <m/>
    <m/>
    <m/>
    <m/>
    <m/>
    <m/>
    <m/>
    <m/>
    <m/>
    <m/>
    <m/>
    <m/>
    <m/>
    <m/>
    <m/>
    <m/>
    <m/>
    <m/>
    <m/>
    <m/>
    <m/>
    <m/>
    <m/>
    <m/>
    <m/>
    <m/>
    <m/>
    <m/>
    <m/>
    <m/>
    <m/>
    <m/>
    <m/>
    <m/>
    <m/>
    <m/>
    <m/>
    <m/>
    <m/>
    <m/>
  </r>
  <r>
    <n v="58"/>
    <s v="L-1879-175171637"/>
    <n v="1001578988"/>
    <e v="#REF!"/>
    <s v="III 3, 17 a (2.angebundenes Werk)"/>
    <m/>
    <m/>
    <x v="2"/>
    <m/>
    <m/>
    <m/>
    <m/>
    <m/>
    <m/>
    <m/>
    <m/>
    <m/>
    <m/>
    <m/>
    <m/>
    <m/>
    <m/>
    <m/>
    <x v="2"/>
    <m/>
    <m/>
    <m/>
    <m/>
    <m/>
    <m/>
    <m/>
    <m/>
    <m/>
    <m/>
    <m/>
    <m/>
    <m/>
    <m/>
    <m/>
    <m/>
    <m/>
    <m/>
    <m/>
    <m/>
    <m/>
    <m/>
    <m/>
    <m/>
    <m/>
    <m/>
    <m/>
    <n v="0"/>
    <m/>
    <m/>
    <m/>
    <m/>
    <m/>
    <m/>
    <m/>
    <m/>
    <m/>
    <m/>
    <m/>
    <m/>
    <m/>
    <m/>
    <m/>
    <m/>
    <m/>
    <m/>
    <m/>
    <m/>
    <m/>
    <m/>
    <m/>
    <m/>
    <m/>
    <m/>
    <m/>
    <m/>
    <m/>
    <m/>
    <m/>
    <m/>
    <m/>
    <m/>
    <m/>
    <m/>
    <m/>
    <m/>
    <m/>
    <m/>
    <m/>
    <m/>
    <m/>
    <m/>
  </r>
  <r>
    <n v="59"/>
    <s v="L-1880-676557937"/>
    <n v="1210223023"/>
    <e v="#REF!"/>
    <s v="III 3, 17 a (3. angebundenes Werk)"/>
    <m/>
    <m/>
    <x v="2"/>
    <m/>
    <m/>
    <m/>
    <m/>
    <m/>
    <m/>
    <m/>
    <m/>
    <m/>
    <m/>
    <m/>
    <m/>
    <m/>
    <m/>
    <m/>
    <x v="2"/>
    <m/>
    <m/>
    <m/>
    <m/>
    <m/>
    <m/>
    <m/>
    <m/>
    <m/>
    <m/>
    <m/>
    <m/>
    <m/>
    <m/>
    <m/>
    <m/>
    <m/>
    <m/>
    <m/>
    <m/>
    <m/>
    <m/>
    <m/>
    <m/>
    <m/>
    <m/>
    <m/>
    <n v="0"/>
    <m/>
    <m/>
    <m/>
    <m/>
    <m/>
    <m/>
    <m/>
    <m/>
    <m/>
    <m/>
    <m/>
    <m/>
    <m/>
    <m/>
    <m/>
    <m/>
    <m/>
    <m/>
    <m/>
    <m/>
    <m/>
    <m/>
    <m/>
    <m/>
    <m/>
    <m/>
    <m/>
    <m/>
    <m/>
    <m/>
    <m/>
    <m/>
    <m/>
    <m/>
    <m/>
    <m/>
    <m/>
    <m/>
    <m/>
    <m/>
    <m/>
    <m/>
    <m/>
    <m/>
  </r>
  <r>
    <n v="60"/>
    <s v="L-1880-156357070"/>
    <n v="17440912"/>
    <e v="#REF!"/>
    <s v="III 3, 17 a (3. angebundenes Werk)"/>
    <m/>
    <m/>
    <x v="2"/>
    <m/>
    <m/>
    <m/>
    <m/>
    <m/>
    <m/>
    <m/>
    <m/>
    <m/>
    <m/>
    <m/>
    <m/>
    <m/>
    <m/>
    <m/>
    <x v="2"/>
    <m/>
    <m/>
    <m/>
    <m/>
    <m/>
    <m/>
    <m/>
    <m/>
    <m/>
    <m/>
    <m/>
    <m/>
    <m/>
    <m/>
    <m/>
    <m/>
    <m/>
    <m/>
    <m/>
    <m/>
    <m/>
    <m/>
    <m/>
    <m/>
    <m/>
    <m/>
    <m/>
    <n v="0"/>
    <m/>
    <m/>
    <m/>
    <m/>
    <m/>
    <m/>
    <m/>
    <m/>
    <m/>
    <m/>
    <m/>
    <m/>
    <m/>
    <m/>
    <m/>
    <m/>
    <m/>
    <m/>
    <m/>
    <m/>
    <m/>
    <m/>
    <m/>
    <m/>
    <m/>
    <m/>
    <m/>
    <m/>
    <m/>
    <m/>
    <m/>
    <m/>
    <m/>
    <m/>
    <m/>
    <m/>
    <m/>
    <m/>
    <m/>
    <m/>
    <m/>
    <m/>
    <m/>
    <m/>
  </r>
  <r>
    <n v="61"/>
    <s v="L-1879-161366910"/>
    <n v="995939500"/>
    <e v="#REF!"/>
    <s v="III 3, 17 a (4. angebundenes Werk)"/>
    <m/>
    <m/>
    <x v="2"/>
    <m/>
    <m/>
    <m/>
    <m/>
    <m/>
    <m/>
    <m/>
    <m/>
    <m/>
    <m/>
    <m/>
    <m/>
    <m/>
    <m/>
    <m/>
    <x v="2"/>
    <m/>
    <m/>
    <m/>
    <m/>
    <m/>
    <m/>
    <m/>
    <m/>
    <m/>
    <m/>
    <m/>
    <m/>
    <m/>
    <m/>
    <m/>
    <m/>
    <m/>
    <m/>
    <m/>
    <m/>
    <m/>
    <m/>
    <m/>
    <m/>
    <m/>
    <m/>
    <m/>
    <n v="0"/>
    <m/>
    <m/>
    <m/>
    <m/>
    <m/>
    <m/>
    <m/>
    <m/>
    <m/>
    <m/>
    <m/>
    <m/>
    <m/>
    <m/>
    <m/>
    <m/>
    <m/>
    <m/>
    <m/>
    <m/>
    <m/>
    <m/>
    <m/>
    <m/>
    <m/>
    <m/>
    <m/>
    <m/>
    <m/>
    <m/>
    <m/>
    <m/>
    <m/>
    <m/>
    <m/>
    <m/>
    <m/>
    <m/>
    <m/>
    <m/>
    <m/>
    <m/>
    <m/>
    <m/>
  </r>
  <r>
    <n v="62"/>
    <s v="L-1880-161855016"/>
    <n v="996191984"/>
    <e v="#REF!"/>
    <s v="III 3, 17 a (5. angebundenes Werk)"/>
    <m/>
    <m/>
    <x v="2"/>
    <m/>
    <m/>
    <m/>
    <m/>
    <m/>
    <m/>
    <m/>
    <m/>
    <m/>
    <m/>
    <m/>
    <m/>
    <m/>
    <m/>
    <m/>
    <x v="2"/>
    <m/>
    <m/>
    <m/>
    <m/>
    <m/>
    <m/>
    <m/>
    <m/>
    <m/>
    <m/>
    <m/>
    <m/>
    <m/>
    <m/>
    <m/>
    <m/>
    <m/>
    <m/>
    <m/>
    <m/>
    <m/>
    <m/>
    <m/>
    <m/>
    <m/>
    <m/>
    <m/>
    <n v="0"/>
    <m/>
    <m/>
    <m/>
    <m/>
    <m/>
    <m/>
    <m/>
    <m/>
    <m/>
    <m/>
    <m/>
    <m/>
    <m/>
    <m/>
    <m/>
    <m/>
    <m/>
    <m/>
    <m/>
    <m/>
    <m/>
    <m/>
    <m/>
    <m/>
    <m/>
    <m/>
    <m/>
    <m/>
    <m/>
    <m/>
    <m/>
    <m/>
    <m/>
    <m/>
    <m/>
    <m/>
    <m/>
    <m/>
    <m/>
    <m/>
    <m/>
    <m/>
    <m/>
    <m/>
  </r>
  <r>
    <n v="63"/>
    <s v="L-1524-167207652"/>
    <n v="998923478"/>
    <e v="#REF!"/>
    <s v="III 3, 17 b"/>
    <s v="X"/>
    <s v="Halbledereinband"/>
    <x v="0"/>
    <s v="180°"/>
    <s v="fester Rücken mit Schmuckprägung"/>
    <m/>
    <m/>
    <m/>
    <n v="2"/>
    <m/>
    <m/>
    <m/>
    <m/>
    <m/>
    <m/>
    <m/>
    <m/>
    <m/>
    <x v="2"/>
    <m/>
    <m/>
    <m/>
    <m/>
    <m/>
    <m/>
    <m/>
    <m/>
    <m/>
    <m/>
    <m/>
    <m/>
    <m/>
    <m/>
    <m/>
    <m/>
    <m/>
    <m/>
    <m/>
    <m/>
    <m/>
    <m/>
    <m/>
    <m/>
    <m/>
    <m/>
    <m/>
    <n v="0"/>
    <m/>
    <m/>
    <m/>
    <m/>
    <m/>
    <m/>
    <m/>
    <m/>
    <m/>
    <m/>
    <m/>
    <m/>
    <m/>
    <m/>
    <m/>
    <m/>
    <m/>
    <m/>
    <m/>
    <m/>
    <m/>
    <m/>
    <m/>
    <m/>
    <m/>
    <m/>
    <m/>
    <m/>
    <m/>
    <m/>
    <m/>
    <m/>
    <m/>
    <m/>
    <m/>
    <m/>
    <m/>
    <m/>
    <m/>
    <m/>
    <m/>
    <m/>
    <m/>
    <m/>
  </r>
  <r>
    <n v="64"/>
    <s v="L-1531-336756208"/>
    <n v="1066941688"/>
    <e v="#REF!"/>
    <s v="III 3, 18 (1. angebundenes Werk)"/>
    <m/>
    <m/>
    <x v="2"/>
    <m/>
    <m/>
    <m/>
    <m/>
    <m/>
    <m/>
    <m/>
    <m/>
    <m/>
    <m/>
    <m/>
    <m/>
    <m/>
    <m/>
    <m/>
    <x v="2"/>
    <m/>
    <m/>
    <m/>
    <m/>
    <m/>
    <m/>
    <m/>
    <m/>
    <m/>
    <m/>
    <m/>
    <m/>
    <m/>
    <m/>
    <m/>
    <m/>
    <m/>
    <m/>
    <m/>
    <m/>
    <m/>
    <m/>
    <m/>
    <m/>
    <m/>
    <m/>
    <m/>
    <n v="0"/>
    <m/>
    <m/>
    <m/>
    <m/>
    <m/>
    <m/>
    <m/>
    <m/>
    <m/>
    <m/>
    <m/>
    <m/>
    <m/>
    <m/>
    <m/>
    <m/>
    <m/>
    <m/>
    <m/>
    <m/>
    <m/>
    <m/>
    <m/>
    <m/>
    <m/>
    <m/>
    <m/>
    <m/>
    <m/>
    <m/>
    <m/>
    <m/>
    <m/>
    <m/>
    <m/>
    <m/>
    <m/>
    <m/>
    <m/>
    <m/>
    <m/>
    <m/>
    <m/>
    <m/>
  </r>
  <r>
    <n v="65"/>
    <s v="L-1525-178547425"/>
    <n v="1002988691"/>
    <e v="#REF!"/>
    <s v="III 3, 18 a"/>
    <m/>
    <s v="Broschur, Halbpergamentband"/>
    <x v="0"/>
    <s v="180°"/>
    <m/>
    <m/>
    <m/>
    <m/>
    <n v="1"/>
    <m/>
    <m/>
    <m/>
    <m/>
    <m/>
    <m/>
    <m/>
    <m/>
    <m/>
    <x v="2"/>
    <m/>
    <m/>
    <m/>
    <m/>
    <m/>
    <m/>
    <m/>
    <m/>
    <m/>
    <m/>
    <m/>
    <m/>
    <m/>
    <m/>
    <m/>
    <m/>
    <m/>
    <m/>
    <m/>
    <m/>
    <m/>
    <m/>
    <m/>
    <m/>
    <m/>
    <m/>
    <m/>
    <n v="0"/>
    <m/>
    <m/>
    <m/>
    <m/>
    <m/>
    <m/>
    <m/>
    <m/>
    <m/>
    <m/>
    <m/>
    <m/>
    <m/>
    <m/>
    <m/>
    <m/>
    <m/>
    <m/>
    <m/>
    <m/>
    <m/>
    <m/>
    <m/>
    <m/>
    <m/>
    <m/>
    <m/>
    <m/>
    <m/>
    <m/>
    <m/>
    <m/>
    <m/>
    <m/>
    <m/>
    <m/>
    <m/>
    <m/>
    <m/>
    <m/>
    <m/>
    <m/>
    <m/>
    <m/>
  </r>
  <r>
    <n v="66"/>
    <s v="L-1520-315220031"/>
    <s v="106680012X"/>
    <e v="#REF!"/>
    <s v="III 3, 2 a"/>
    <s v="X"/>
    <s v="Pergamentband"/>
    <x v="0"/>
    <s v="80° bis 110°, einseitig digitalisierbar?"/>
    <s v="hohler Rücken, Schrift bis in den Falz"/>
    <m/>
    <m/>
    <m/>
    <n v="0"/>
    <m/>
    <m/>
    <m/>
    <m/>
    <m/>
    <m/>
    <m/>
    <m/>
    <m/>
    <x v="2"/>
    <m/>
    <m/>
    <m/>
    <m/>
    <m/>
    <m/>
    <m/>
    <m/>
    <m/>
    <m/>
    <m/>
    <m/>
    <m/>
    <m/>
    <m/>
    <m/>
    <m/>
    <m/>
    <m/>
    <m/>
    <m/>
    <m/>
    <m/>
    <m/>
    <m/>
    <m/>
    <m/>
    <n v="0"/>
    <m/>
    <m/>
    <m/>
    <m/>
    <m/>
    <m/>
    <m/>
    <m/>
    <m/>
    <m/>
    <m/>
    <m/>
    <m/>
    <m/>
    <m/>
    <m/>
    <m/>
    <m/>
    <m/>
    <m/>
    <m/>
    <m/>
    <m/>
    <m/>
    <m/>
    <m/>
    <m/>
    <m/>
    <m/>
    <m/>
    <m/>
    <m/>
    <m/>
    <m/>
    <m/>
    <m/>
    <m/>
    <m/>
    <m/>
    <m/>
    <m/>
    <m/>
    <m/>
    <m/>
  </r>
  <r>
    <n v="67"/>
    <s v="L-1522-315494719"/>
    <n v="1066964483"/>
    <e v="#REF!"/>
    <s v="III 3, 23 a"/>
    <s v="X"/>
    <s v="Broschur"/>
    <x v="0"/>
    <s v="180°"/>
    <m/>
    <m/>
    <m/>
    <s v="Signaturfahne austauschen"/>
    <n v="0"/>
    <m/>
    <m/>
    <m/>
    <m/>
    <m/>
    <m/>
    <m/>
    <m/>
    <m/>
    <x v="2"/>
    <m/>
    <m/>
    <m/>
    <m/>
    <m/>
    <m/>
    <m/>
    <m/>
    <m/>
    <m/>
    <m/>
    <m/>
    <m/>
    <m/>
    <m/>
    <m/>
    <m/>
    <m/>
    <m/>
    <m/>
    <m/>
    <m/>
    <m/>
    <m/>
    <m/>
    <m/>
    <m/>
    <n v="0"/>
    <m/>
    <m/>
    <m/>
    <m/>
    <m/>
    <m/>
    <m/>
    <m/>
    <m/>
    <m/>
    <m/>
    <m/>
    <m/>
    <m/>
    <m/>
    <m/>
    <m/>
    <m/>
    <m/>
    <m/>
    <m/>
    <m/>
    <m/>
    <m/>
    <m/>
    <m/>
    <m/>
    <m/>
    <m/>
    <m/>
    <m/>
    <m/>
    <m/>
    <m/>
    <m/>
    <m/>
    <m/>
    <m/>
    <m/>
    <m/>
    <m/>
    <m/>
    <m/>
    <m/>
  </r>
  <r>
    <n v="68"/>
    <s v="L-1544-178431168"/>
    <n v="1002922046"/>
    <e v="#REF!"/>
    <s v="III 3, 23 b"/>
    <m/>
    <m/>
    <x v="0"/>
    <m/>
    <m/>
    <m/>
    <m/>
    <m/>
    <m/>
    <m/>
    <m/>
    <m/>
    <m/>
    <m/>
    <m/>
    <m/>
    <m/>
    <m/>
    <x v="4"/>
    <m/>
    <m/>
    <s v="h/E"/>
    <m/>
    <m/>
    <m/>
    <m/>
    <m/>
    <s v="Pa"/>
    <m/>
    <m/>
    <m/>
    <m/>
    <m/>
    <m/>
    <m/>
    <m/>
    <m/>
    <m/>
    <m/>
    <m/>
    <m/>
    <n v="110"/>
    <m/>
    <m/>
    <m/>
    <s v="n"/>
    <n v="0"/>
    <m/>
    <m/>
    <m/>
    <m/>
    <m/>
    <m/>
    <m/>
    <s v="Schaden stabil"/>
    <m/>
    <m/>
    <m/>
    <m/>
    <m/>
    <m/>
    <m/>
    <m/>
    <m/>
    <m/>
    <m/>
    <m/>
    <m/>
    <m/>
    <m/>
    <m/>
    <m/>
    <m/>
    <m/>
    <m/>
    <m/>
    <m/>
    <m/>
    <m/>
    <m/>
    <m/>
    <m/>
    <m/>
    <m/>
    <m/>
    <m/>
    <m/>
    <m/>
    <m/>
    <m/>
    <m/>
  </r>
  <r>
    <n v="69"/>
    <s v="L-1523-170696316"/>
    <n v="1000479455"/>
    <e v="#REF!"/>
    <s v="III 3, 27 a"/>
    <m/>
    <m/>
    <x v="2"/>
    <m/>
    <m/>
    <m/>
    <m/>
    <m/>
    <m/>
    <m/>
    <m/>
    <m/>
    <m/>
    <m/>
    <m/>
    <m/>
    <m/>
    <m/>
    <x v="2"/>
    <m/>
    <m/>
    <m/>
    <m/>
    <m/>
    <m/>
    <m/>
    <m/>
    <m/>
    <m/>
    <m/>
    <m/>
    <m/>
    <m/>
    <m/>
    <m/>
    <m/>
    <m/>
    <m/>
    <m/>
    <m/>
    <m/>
    <m/>
    <m/>
    <m/>
    <m/>
    <m/>
    <n v="0"/>
    <m/>
    <m/>
    <m/>
    <m/>
    <m/>
    <m/>
    <m/>
    <m/>
    <m/>
    <m/>
    <m/>
    <m/>
    <m/>
    <m/>
    <m/>
    <m/>
    <m/>
    <m/>
    <m/>
    <m/>
    <m/>
    <m/>
    <m/>
    <m/>
    <m/>
    <m/>
    <m/>
    <m/>
    <m/>
    <m/>
    <m/>
    <m/>
    <m/>
    <m/>
    <m/>
    <m/>
    <m/>
    <m/>
    <m/>
    <m/>
    <m/>
    <m/>
    <m/>
    <m/>
  </r>
  <r>
    <n v="70"/>
    <s v="L-1523-175552843"/>
    <n v="1001776801"/>
    <e v="#REF!"/>
    <s v="III 3, 27 b"/>
    <m/>
    <s v="Broschur, Halbpergamentband"/>
    <x v="0"/>
    <s v="180°"/>
    <m/>
    <m/>
    <m/>
    <m/>
    <n v="1"/>
    <m/>
    <m/>
    <m/>
    <m/>
    <m/>
    <m/>
    <m/>
    <m/>
    <m/>
    <x v="2"/>
    <m/>
    <m/>
    <m/>
    <m/>
    <m/>
    <m/>
    <m/>
    <m/>
    <m/>
    <m/>
    <m/>
    <m/>
    <m/>
    <m/>
    <m/>
    <m/>
    <m/>
    <m/>
    <m/>
    <m/>
    <m/>
    <m/>
    <m/>
    <m/>
    <m/>
    <m/>
    <m/>
    <n v="0"/>
    <m/>
    <m/>
    <m/>
    <m/>
    <m/>
    <m/>
    <m/>
    <m/>
    <m/>
    <m/>
    <m/>
    <m/>
    <m/>
    <m/>
    <m/>
    <m/>
    <m/>
    <m/>
    <m/>
    <m/>
    <m/>
    <m/>
    <m/>
    <m/>
    <m/>
    <m/>
    <m/>
    <m/>
    <m/>
    <m/>
    <m/>
    <m/>
    <m/>
    <m/>
    <m/>
    <m/>
    <m/>
    <m/>
    <m/>
    <m/>
    <m/>
    <m/>
    <m/>
    <m/>
  </r>
  <r>
    <n v="71"/>
    <s v="L-1524-162673280"/>
    <n v="996725954"/>
    <e v="#REF!"/>
    <s v="III 3, 27 c"/>
    <m/>
    <m/>
    <x v="2"/>
    <m/>
    <m/>
    <m/>
    <m/>
    <m/>
    <m/>
    <m/>
    <m/>
    <m/>
    <m/>
    <m/>
    <m/>
    <m/>
    <m/>
    <m/>
    <x v="2"/>
    <m/>
    <m/>
    <m/>
    <m/>
    <m/>
    <m/>
    <m/>
    <m/>
    <m/>
    <m/>
    <m/>
    <m/>
    <m/>
    <m/>
    <m/>
    <m/>
    <m/>
    <m/>
    <m/>
    <m/>
    <m/>
    <m/>
    <m/>
    <m/>
    <m/>
    <m/>
    <m/>
    <n v="0"/>
    <m/>
    <m/>
    <m/>
    <m/>
    <m/>
    <m/>
    <m/>
    <m/>
    <m/>
    <m/>
    <m/>
    <m/>
    <m/>
    <m/>
    <m/>
    <m/>
    <m/>
    <m/>
    <m/>
    <m/>
    <m/>
    <m/>
    <m/>
    <m/>
    <m/>
    <m/>
    <m/>
    <m/>
    <m/>
    <m/>
    <m/>
    <m/>
    <m/>
    <m/>
    <m/>
    <m/>
    <m/>
    <m/>
    <m/>
    <m/>
    <m/>
    <m/>
    <m/>
    <m/>
  </r>
  <r>
    <n v="72"/>
    <s v="L-1523-15411331X"/>
    <n v="993973221"/>
    <e v="#REF!"/>
    <s v="III 3, 27 d"/>
    <s v="X"/>
    <s v="Leder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73"/>
    <s v="L-2007-325402"/>
    <n v="986063355"/>
    <e v="#REF!"/>
    <s v="III 3, 27 e"/>
    <m/>
    <s v="Broschur"/>
    <x v="0"/>
    <s v="180°"/>
    <s v="gefaltete Blätter"/>
    <m/>
    <s v="Mappe"/>
    <s v="Nein"/>
    <n v="1"/>
    <m/>
    <m/>
    <m/>
    <m/>
    <m/>
    <m/>
    <m/>
    <m/>
    <m/>
    <x v="2"/>
    <m/>
    <m/>
    <m/>
    <m/>
    <m/>
    <m/>
    <m/>
    <m/>
    <m/>
    <m/>
    <m/>
    <m/>
    <m/>
    <m/>
    <m/>
    <m/>
    <m/>
    <m/>
    <m/>
    <m/>
    <m/>
    <m/>
    <m/>
    <m/>
    <m/>
    <m/>
    <m/>
    <n v="0"/>
    <m/>
    <m/>
    <m/>
    <m/>
    <m/>
    <m/>
    <m/>
    <m/>
    <m/>
    <m/>
    <m/>
    <m/>
    <m/>
    <m/>
    <m/>
    <m/>
    <m/>
    <m/>
    <m/>
    <m/>
    <m/>
    <m/>
    <m/>
    <m/>
    <m/>
    <m/>
    <m/>
    <m/>
    <m/>
    <m/>
    <m/>
    <m/>
    <m/>
    <m/>
    <m/>
    <m/>
    <m/>
    <m/>
    <m/>
    <m/>
    <m/>
    <m/>
    <m/>
    <m/>
  </r>
  <r>
    <n v="74"/>
    <s v="L-1519-170697215"/>
    <n v="1000480518"/>
    <e v="#REF!"/>
    <s v="III 3, 8 a"/>
    <m/>
    <s v="Halbpergamentband"/>
    <x v="0"/>
    <s v="180°"/>
    <s v="hohler Rücken"/>
    <m/>
    <m/>
    <m/>
    <n v="0"/>
    <m/>
    <m/>
    <m/>
    <m/>
    <m/>
    <m/>
    <m/>
    <m/>
    <m/>
    <x v="2"/>
    <m/>
    <m/>
    <m/>
    <m/>
    <m/>
    <m/>
    <m/>
    <m/>
    <m/>
    <m/>
    <m/>
    <m/>
    <m/>
    <m/>
    <m/>
    <m/>
    <m/>
    <m/>
    <m/>
    <m/>
    <m/>
    <m/>
    <m/>
    <m/>
    <m/>
    <m/>
    <m/>
    <n v="0"/>
    <m/>
    <m/>
    <m/>
    <m/>
    <m/>
    <m/>
    <m/>
    <m/>
    <m/>
    <m/>
    <m/>
    <m/>
    <m/>
    <m/>
    <m/>
    <m/>
    <m/>
    <m/>
    <m/>
    <m/>
    <m/>
    <m/>
    <m/>
    <m/>
    <m/>
    <m/>
    <m/>
    <m/>
    <m/>
    <m/>
    <m/>
    <m/>
    <m/>
    <m/>
    <m/>
    <m/>
    <m/>
    <m/>
    <m/>
    <m/>
    <m/>
    <m/>
    <m/>
    <m/>
  </r>
  <r>
    <n v="75"/>
    <s v="L-1556-31532421X"/>
    <n v="1066865930"/>
    <e v="#REF!"/>
    <s v="III 4, 1"/>
    <s v="X"/>
    <s v="Broschur, Halbgewebeband"/>
    <x v="0"/>
    <s v="80° bis 110°, einseitig digitalisierbar?"/>
    <m/>
    <m/>
    <m/>
    <m/>
    <n v="1"/>
    <m/>
    <m/>
    <m/>
    <m/>
    <m/>
    <m/>
    <m/>
    <m/>
    <m/>
    <x v="2"/>
    <m/>
    <m/>
    <m/>
    <m/>
    <m/>
    <m/>
    <m/>
    <m/>
    <m/>
    <m/>
    <m/>
    <m/>
    <m/>
    <m/>
    <m/>
    <m/>
    <m/>
    <m/>
    <m/>
    <m/>
    <m/>
    <m/>
    <m/>
    <m/>
    <m/>
    <m/>
    <m/>
    <n v="0"/>
    <m/>
    <m/>
    <m/>
    <m/>
    <m/>
    <m/>
    <m/>
    <m/>
    <m/>
    <m/>
    <m/>
    <m/>
    <m/>
    <m/>
    <m/>
    <m/>
    <m/>
    <m/>
    <m/>
    <m/>
    <m/>
    <m/>
    <m/>
    <m/>
    <m/>
    <m/>
    <m/>
    <m/>
    <m/>
    <m/>
    <m/>
    <m/>
    <m/>
    <m/>
    <m/>
    <m/>
    <m/>
    <m/>
    <m/>
    <m/>
    <m/>
    <m/>
    <m/>
    <m/>
  </r>
  <r>
    <n v="76"/>
    <s v="L-1501-315306459"/>
    <n v="1066847150"/>
    <e v="#REF!"/>
    <s v="III 5, 1"/>
    <m/>
    <m/>
    <x v="3"/>
    <m/>
    <m/>
    <m/>
    <m/>
    <m/>
    <m/>
    <m/>
    <m/>
    <m/>
    <m/>
    <m/>
    <m/>
    <m/>
    <m/>
    <m/>
    <x v="5"/>
    <s v="x"/>
    <m/>
    <s v="h/E"/>
    <m/>
    <m/>
    <m/>
    <m/>
    <m/>
    <s v="Pa"/>
    <m/>
    <m/>
    <m/>
    <m/>
    <m/>
    <m/>
    <m/>
    <m/>
    <m/>
    <s v="B/I/R"/>
    <s v="x"/>
    <m/>
    <m/>
    <n v="45"/>
    <m/>
    <m/>
    <m/>
    <s v="n"/>
    <n v="0"/>
    <m/>
    <m/>
    <m/>
    <m/>
    <m/>
    <m/>
    <m/>
    <m/>
    <m/>
    <m/>
    <m/>
    <m/>
    <m/>
    <m/>
    <m/>
    <m/>
    <m/>
    <m/>
    <m/>
    <m/>
    <m/>
    <m/>
    <m/>
    <m/>
    <m/>
    <m/>
    <m/>
    <m/>
    <m/>
    <m/>
    <m/>
    <m/>
    <m/>
    <m/>
    <m/>
    <m/>
    <m/>
    <m/>
    <m/>
    <m/>
    <m/>
    <m/>
    <m/>
    <m/>
  </r>
  <r>
    <n v="77"/>
    <s v="L-1512-315492287"/>
    <n v="1066961883"/>
    <e v="#REF!"/>
    <s v="III 5, 2"/>
    <m/>
    <m/>
    <x v="2"/>
    <m/>
    <m/>
    <m/>
    <m/>
    <m/>
    <m/>
    <m/>
    <m/>
    <m/>
    <m/>
    <m/>
    <m/>
    <m/>
    <m/>
    <m/>
    <x v="2"/>
    <m/>
    <m/>
    <m/>
    <m/>
    <m/>
    <m/>
    <m/>
    <m/>
    <m/>
    <m/>
    <m/>
    <m/>
    <m/>
    <m/>
    <m/>
    <m/>
    <m/>
    <m/>
    <m/>
    <m/>
    <m/>
    <m/>
    <m/>
    <m/>
    <m/>
    <m/>
    <m/>
    <n v="0"/>
    <m/>
    <m/>
    <m/>
    <m/>
    <m/>
    <m/>
    <m/>
    <m/>
    <m/>
    <m/>
    <m/>
    <m/>
    <m/>
    <m/>
    <m/>
    <m/>
    <m/>
    <m/>
    <m/>
    <m/>
    <m/>
    <m/>
    <m/>
    <m/>
    <m/>
    <m/>
    <m/>
    <m/>
    <m/>
    <m/>
    <m/>
    <m/>
    <m/>
    <m/>
    <m/>
    <m/>
    <m/>
    <m/>
    <m/>
    <m/>
    <m/>
    <m/>
    <m/>
    <m/>
  </r>
  <r>
    <n v="78"/>
    <s v="L-1507-315492791"/>
    <s v="106696243X"/>
    <e v="#REF!"/>
    <s v="III 6, 1"/>
    <s v="X"/>
    <s v="Gewebeeinband"/>
    <x v="0"/>
    <s v="80° bis 110°, einseitig digitalisierbar?"/>
    <s v="fester Rücken mit Schmuckprägung"/>
    <m/>
    <m/>
    <m/>
    <n v="0"/>
    <m/>
    <m/>
    <m/>
    <m/>
    <m/>
    <m/>
    <m/>
    <m/>
    <m/>
    <x v="2"/>
    <m/>
    <m/>
    <m/>
    <m/>
    <m/>
    <m/>
    <m/>
    <m/>
    <m/>
    <m/>
    <m/>
    <m/>
    <m/>
    <m/>
    <m/>
    <m/>
    <m/>
    <m/>
    <m/>
    <m/>
    <m/>
    <m/>
    <m/>
    <m/>
    <m/>
    <m/>
    <m/>
    <n v="0"/>
    <m/>
    <m/>
    <m/>
    <m/>
    <m/>
    <m/>
    <m/>
    <m/>
    <m/>
    <m/>
    <m/>
    <m/>
    <m/>
    <m/>
    <m/>
    <m/>
    <m/>
    <m/>
    <m/>
    <m/>
    <m/>
    <m/>
    <m/>
    <m/>
    <m/>
    <m/>
    <m/>
    <m/>
    <m/>
    <m/>
    <m/>
    <m/>
    <m/>
    <m/>
    <m/>
    <m/>
    <m/>
    <m/>
    <m/>
    <m/>
    <m/>
    <m/>
    <m/>
    <m/>
  </r>
  <r>
    <n v="80"/>
    <s v="L-1510-315490659"/>
    <n v="1066960135"/>
    <e v="#REF!"/>
    <s v="III 6, 3"/>
    <m/>
    <m/>
    <x v="2"/>
    <m/>
    <m/>
    <m/>
    <m/>
    <m/>
    <m/>
    <m/>
    <m/>
    <m/>
    <m/>
    <s v="DA"/>
    <m/>
    <m/>
    <m/>
    <m/>
    <x v="2"/>
    <m/>
    <m/>
    <m/>
    <m/>
    <m/>
    <m/>
    <m/>
    <m/>
    <m/>
    <m/>
    <m/>
    <m/>
    <m/>
    <m/>
    <m/>
    <m/>
    <m/>
    <m/>
    <m/>
    <m/>
    <m/>
    <m/>
    <m/>
    <m/>
    <m/>
    <m/>
    <m/>
    <n v="0"/>
    <m/>
    <m/>
    <m/>
    <m/>
    <m/>
    <m/>
    <m/>
    <m/>
    <m/>
    <m/>
    <m/>
    <m/>
    <m/>
    <m/>
    <m/>
    <m/>
    <m/>
    <m/>
    <m/>
    <m/>
    <m/>
    <m/>
    <m/>
    <m/>
    <m/>
    <m/>
    <m/>
    <m/>
    <m/>
    <m/>
    <m/>
    <m/>
    <m/>
    <m/>
    <m/>
    <m/>
    <m/>
    <m/>
    <m/>
    <m/>
    <m/>
    <m/>
    <m/>
    <m/>
  </r>
  <r>
    <n v="82"/>
    <s v="L-1509-31549011X"/>
    <n v="1066959587"/>
    <s v="https://portal.dnb.de/opac.htm?method=simpleSearch&amp;cqlMode=true&amp;query=idn%3D1066959587"/>
    <s v="III 6, 5"/>
    <s v="X"/>
    <s v="Ledereinband"/>
    <x v="0"/>
    <s v="80° bis 110°, einseitig digitalisierbar?"/>
    <s v="fester Rücken mit Schmuckprägung, stark brüchiges Einbandmaterial"/>
    <m/>
    <m/>
    <m/>
    <n v="3"/>
    <m/>
    <m/>
    <m/>
    <m/>
    <m/>
    <m/>
    <m/>
    <m/>
    <m/>
    <x v="0"/>
    <s v="x"/>
    <m/>
    <s v="f/V"/>
    <m/>
    <m/>
    <m/>
    <m/>
    <m/>
    <s v="Pa"/>
    <m/>
    <m/>
    <m/>
    <m/>
    <m/>
    <m/>
    <m/>
    <m/>
    <m/>
    <m/>
    <m/>
    <m/>
    <m/>
    <n v="45"/>
    <m/>
    <m/>
    <m/>
    <s v="ja vor"/>
    <n v="2"/>
    <m/>
    <m/>
    <m/>
    <m/>
    <m/>
    <m/>
    <m/>
    <m/>
    <m/>
    <m/>
    <s v="x"/>
    <s v="x"/>
    <s v="x"/>
    <m/>
    <s v="v"/>
    <m/>
    <m/>
    <m/>
    <m/>
    <m/>
    <m/>
    <m/>
    <m/>
    <n v="2"/>
    <s v="Ergänzung/Stabilisierung mit JP"/>
    <m/>
    <m/>
    <m/>
    <m/>
    <m/>
    <m/>
    <m/>
    <m/>
    <m/>
    <m/>
    <m/>
    <m/>
    <m/>
    <m/>
    <m/>
    <m/>
    <m/>
    <m/>
    <m/>
  </r>
  <r>
    <n v="83"/>
    <s v="L-1516-315490861"/>
    <n v="1066960372"/>
    <s v="https://portal.dnb.de/opac.htm?method=simpleSearch&amp;cqlMode=true&amp;query=idn%3D1066960372"/>
    <s v="III 6, 6"/>
    <s v="X"/>
    <s v="Ledereinband"/>
    <x v="1"/>
    <s v="80° bis 110°, einseitig digitalisierbar?"/>
    <s v="fester Rücken mit Schmuckprägung, welliger Buchblock, Schrift bis in den Falz"/>
    <m/>
    <m/>
    <m/>
    <n v="3"/>
    <m/>
    <m/>
    <m/>
    <m/>
    <m/>
    <m/>
    <m/>
    <m/>
    <m/>
    <x v="0"/>
    <s v="x"/>
    <m/>
    <s v="f/V"/>
    <m/>
    <m/>
    <m/>
    <m/>
    <m/>
    <s v="Pa"/>
    <m/>
    <m/>
    <m/>
    <m/>
    <m/>
    <m/>
    <m/>
    <m/>
    <m/>
    <m/>
    <m/>
    <m/>
    <m/>
    <n v="110"/>
    <m/>
    <m/>
    <m/>
    <s v="n"/>
    <n v="0"/>
    <m/>
    <m/>
    <m/>
    <m/>
    <m/>
    <m/>
    <m/>
    <s v="Schaden stabil"/>
    <m/>
    <m/>
    <m/>
    <m/>
    <m/>
    <m/>
    <m/>
    <m/>
    <m/>
    <m/>
    <m/>
    <m/>
    <m/>
    <m/>
    <m/>
    <m/>
    <m/>
    <m/>
    <m/>
    <m/>
    <m/>
    <m/>
    <m/>
    <m/>
    <m/>
    <m/>
    <m/>
    <m/>
    <m/>
    <m/>
    <m/>
    <m/>
    <m/>
    <m/>
    <m/>
    <m/>
  </r>
  <r>
    <n v="84"/>
    <s v="L-1523-315488999"/>
    <n v="1066958378"/>
    <s v="https://portal.dnb.de/opac.htm?method=simpleSearch&amp;cqlMode=true&amp;query=idn%3D1066958378"/>
    <s v="III 6, 7"/>
    <m/>
    <m/>
    <x v="2"/>
    <m/>
    <m/>
    <m/>
    <m/>
    <m/>
    <m/>
    <m/>
    <m/>
    <m/>
    <m/>
    <m/>
    <m/>
    <m/>
    <m/>
    <m/>
    <x v="2"/>
    <m/>
    <m/>
    <m/>
    <m/>
    <m/>
    <m/>
    <m/>
    <m/>
    <m/>
    <m/>
    <m/>
    <m/>
    <m/>
    <m/>
    <m/>
    <m/>
    <m/>
    <m/>
    <m/>
    <m/>
    <m/>
    <m/>
    <m/>
    <m/>
    <m/>
    <m/>
    <m/>
    <n v="0"/>
    <m/>
    <m/>
    <m/>
    <m/>
    <m/>
    <m/>
    <m/>
    <m/>
    <m/>
    <m/>
    <m/>
    <m/>
    <m/>
    <m/>
    <m/>
    <m/>
    <m/>
    <m/>
    <m/>
    <m/>
    <m/>
    <m/>
    <m/>
    <m/>
    <m/>
    <m/>
    <m/>
    <m/>
    <m/>
    <m/>
    <m/>
    <m/>
    <m/>
    <m/>
    <m/>
    <m/>
    <m/>
    <m/>
    <m/>
    <m/>
    <m/>
    <m/>
    <m/>
    <m/>
  </r>
  <r>
    <n v="85"/>
    <s v="L-1531-315301317"/>
    <n v="1066841489"/>
    <s v="https://portal.dnb.de/opac.htm?method=simpleSearch&amp;cqlMode=true&amp;query=idn%3D1066841489"/>
    <s v="III 6, 8"/>
    <s v="X"/>
    <s v="Ledereinband, Schließen, erhabene Buchbeschläge"/>
    <x v="1"/>
    <s v="80° bis 110°, einseitig digitalisierbar?"/>
    <s v="fester Rücken mit Schmuckprägung"/>
    <m/>
    <s v="Buchschuh"/>
    <s v="Nein"/>
    <n v="0"/>
    <m/>
    <m/>
    <m/>
    <m/>
    <m/>
    <m/>
    <m/>
    <m/>
    <m/>
    <x v="2"/>
    <m/>
    <m/>
    <m/>
    <m/>
    <m/>
    <m/>
    <m/>
    <m/>
    <m/>
    <m/>
    <m/>
    <m/>
    <m/>
    <m/>
    <m/>
    <m/>
    <m/>
    <m/>
    <m/>
    <m/>
    <m/>
    <m/>
    <m/>
    <m/>
    <m/>
    <m/>
    <m/>
    <n v="0"/>
    <m/>
    <m/>
    <m/>
    <m/>
    <m/>
    <m/>
    <m/>
    <m/>
    <m/>
    <m/>
    <m/>
    <m/>
    <m/>
    <m/>
    <m/>
    <m/>
    <m/>
    <m/>
    <m/>
    <m/>
    <m/>
    <m/>
    <m/>
    <m/>
    <m/>
    <m/>
    <m/>
    <m/>
    <m/>
    <m/>
    <m/>
    <m/>
    <m/>
    <m/>
    <m/>
    <m/>
    <m/>
    <m/>
    <m/>
    <m/>
    <m/>
    <m/>
    <m/>
    <m/>
  </r>
  <r>
    <n v="86"/>
    <s v="L-1532-315491809"/>
    <n v="1066961395"/>
    <s v="https://portal.dnb.de/opac.htm?method=simpleSearch&amp;cqlMode=true&amp;query=idn%3D1066961395"/>
    <s v="III 6, 9"/>
    <s v="X"/>
    <s v="Gewebeeinband, Schließen, erhabene Buchbeschläge"/>
    <x v="0"/>
    <s v="180°"/>
    <s v="hohler Rücken"/>
    <m/>
    <s v="Buchschuh"/>
    <s v="Nein"/>
    <n v="1"/>
    <m/>
    <m/>
    <m/>
    <m/>
    <m/>
    <m/>
    <m/>
    <m/>
    <m/>
    <x v="3"/>
    <s v="x"/>
    <m/>
    <s v="h/E"/>
    <m/>
    <m/>
    <m/>
    <m/>
    <m/>
    <s v="Pa"/>
    <m/>
    <m/>
    <m/>
    <m/>
    <m/>
    <m/>
    <m/>
    <m/>
    <m/>
    <m/>
    <m/>
    <m/>
    <m/>
    <n v="110"/>
    <m/>
    <m/>
    <m/>
    <s v="ja vor"/>
    <n v="1"/>
    <m/>
    <m/>
    <m/>
    <s v="x"/>
    <m/>
    <m/>
    <m/>
    <m/>
    <m/>
    <m/>
    <s v="x"/>
    <m/>
    <m/>
    <m/>
    <s v="v"/>
    <m/>
    <m/>
    <m/>
    <m/>
    <m/>
    <m/>
    <m/>
    <m/>
    <n v="1"/>
    <s v="Gelenk mit JP unterlegen/überfangen"/>
    <m/>
    <m/>
    <m/>
    <m/>
    <m/>
    <m/>
    <m/>
    <m/>
    <m/>
    <m/>
    <m/>
    <m/>
    <m/>
    <m/>
    <m/>
    <m/>
    <m/>
    <m/>
    <m/>
  </r>
  <r>
    <n v="87"/>
    <s v="L-1534-315220279"/>
    <n v="1066800375"/>
    <s v="https://portal.dnb.de/opac.htm?method=simpleSearch&amp;cqlMode=true&amp;query=idn%3D1066800375"/>
    <s v="III 6, 10 - 1"/>
    <m/>
    <m/>
    <x v="1"/>
    <m/>
    <m/>
    <m/>
    <m/>
    <m/>
    <m/>
    <m/>
    <m/>
    <m/>
    <m/>
    <m/>
    <m/>
    <m/>
    <m/>
    <m/>
    <x v="3"/>
    <s v="x"/>
    <m/>
    <s v="h/E"/>
    <m/>
    <m/>
    <m/>
    <m/>
    <m/>
    <s v="Pa"/>
    <m/>
    <m/>
    <m/>
    <m/>
    <m/>
    <m/>
    <m/>
    <m/>
    <m/>
    <m/>
    <m/>
    <m/>
    <m/>
    <n v="110"/>
    <m/>
    <m/>
    <m/>
    <s v="ja vor"/>
    <n v="1"/>
    <m/>
    <m/>
    <m/>
    <m/>
    <m/>
    <m/>
    <m/>
    <m/>
    <m/>
    <m/>
    <s v="x"/>
    <m/>
    <m/>
    <m/>
    <s v="v/h"/>
    <m/>
    <m/>
    <m/>
    <m/>
    <m/>
    <m/>
    <m/>
    <m/>
    <n v="1"/>
    <s v="Hülse, ggf. Gelenk mit JP überfangen"/>
    <m/>
    <m/>
    <m/>
    <m/>
    <m/>
    <m/>
    <m/>
    <m/>
    <m/>
    <m/>
    <m/>
    <m/>
    <m/>
    <m/>
    <m/>
    <m/>
    <m/>
    <m/>
    <m/>
  </r>
  <r>
    <n v="88"/>
    <s v="L-1534-315491078"/>
    <n v="1066960585"/>
    <s v="https://portal.dnb.de/opac.htm?method=simpleSearch&amp;cqlMode=true&amp;query=idn%3D1066960585"/>
    <s v="III 6, 11"/>
    <m/>
    <m/>
    <x v="0"/>
    <m/>
    <m/>
    <m/>
    <m/>
    <m/>
    <m/>
    <m/>
    <m/>
    <m/>
    <m/>
    <m/>
    <m/>
    <m/>
    <m/>
    <m/>
    <x v="1"/>
    <s v="x"/>
    <m/>
    <s v="f/V"/>
    <m/>
    <m/>
    <m/>
    <m/>
    <m/>
    <s v="Pa"/>
    <m/>
    <m/>
    <m/>
    <m/>
    <m/>
    <m/>
    <m/>
    <m/>
    <m/>
    <m/>
    <m/>
    <m/>
    <m/>
    <n v="60"/>
    <m/>
    <m/>
    <m/>
    <s v="ja vor"/>
    <n v="0.5"/>
    <m/>
    <m/>
    <s v="x"/>
    <m/>
    <m/>
    <m/>
    <m/>
    <m/>
    <m/>
    <m/>
    <s v="x"/>
    <m/>
    <s v="x"/>
    <m/>
    <m/>
    <m/>
    <m/>
    <m/>
    <m/>
    <m/>
    <m/>
    <m/>
    <m/>
    <n v="0.5"/>
    <m/>
    <m/>
    <m/>
    <m/>
    <m/>
    <m/>
    <m/>
    <m/>
    <m/>
    <m/>
    <m/>
    <m/>
    <m/>
    <m/>
    <m/>
    <m/>
    <m/>
    <m/>
    <m/>
    <m/>
  </r>
  <r>
    <n v="90"/>
    <s v="L-1516-163534381"/>
    <n v="997238526"/>
    <s v="https://portal.dnb.de/opac.htm?method=simpleSearch&amp;cqlMode=true&amp;query=idn%3D997238526"/>
    <s v="III 6, 12 - 2 (angebunden)"/>
    <m/>
    <m/>
    <x v="2"/>
    <m/>
    <m/>
    <m/>
    <m/>
    <m/>
    <m/>
    <m/>
    <m/>
    <m/>
    <m/>
    <m/>
    <m/>
    <m/>
    <m/>
    <m/>
    <x v="2"/>
    <m/>
    <m/>
    <m/>
    <m/>
    <m/>
    <m/>
    <m/>
    <m/>
    <m/>
    <m/>
    <m/>
    <m/>
    <m/>
    <m/>
    <m/>
    <m/>
    <m/>
    <m/>
    <m/>
    <m/>
    <m/>
    <m/>
    <m/>
    <m/>
    <m/>
    <m/>
    <m/>
    <n v="0"/>
    <m/>
    <m/>
    <m/>
    <m/>
    <m/>
    <m/>
    <m/>
    <m/>
    <m/>
    <m/>
    <m/>
    <m/>
    <m/>
    <m/>
    <m/>
    <m/>
    <m/>
    <m/>
    <m/>
    <m/>
    <m/>
    <m/>
    <m/>
    <m/>
    <m/>
    <m/>
    <m/>
    <m/>
    <m/>
    <m/>
    <m/>
    <m/>
    <m/>
    <m/>
    <m/>
    <m/>
    <m/>
    <m/>
    <m/>
    <m/>
    <m/>
    <m/>
    <m/>
    <m/>
  </r>
  <r>
    <n v="91"/>
    <s v="L-1516-163533857"/>
    <s v="99723816X"/>
    <s v="https://portal.dnb.de/opac.htm?method=simpleSearch&amp;cqlMode=true&amp;query=idn%3D99723816X"/>
    <s v="III 6, 12 - 1"/>
    <m/>
    <m/>
    <x v="3"/>
    <m/>
    <m/>
    <m/>
    <m/>
    <m/>
    <m/>
    <m/>
    <m/>
    <m/>
    <m/>
    <m/>
    <m/>
    <m/>
    <m/>
    <m/>
    <x v="1"/>
    <m/>
    <m/>
    <s v="f"/>
    <m/>
    <m/>
    <m/>
    <m/>
    <m/>
    <s v="Pa"/>
    <m/>
    <m/>
    <m/>
    <m/>
    <m/>
    <m/>
    <m/>
    <m/>
    <m/>
    <m/>
    <m/>
    <n v="0"/>
    <s v="x"/>
    <n v="60"/>
    <m/>
    <m/>
    <m/>
    <s v="n"/>
    <n v="0"/>
    <m/>
    <m/>
    <m/>
    <m/>
    <m/>
    <s v="x sauer"/>
    <s v="x"/>
    <m/>
    <m/>
    <s v="Box (sperrt)"/>
    <m/>
    <m/>
    <m/>
    <m/>
    <m/>
    <m/>
    <m/>
    <m/>
    <m/>
    <m/>
    <m/>
    <m/>
    <m/>
    <m/>
    <m/>
    <m/>
    <m/>
    <m/>
    <m/>
    <m/>
    <m/>
    <m/>
    <m/>
    <m/>
    <m/>
    <m/>
    <m/>
    <m/>
    <m/>
    <m/>
    <m/>
    <m/>
    <m/>
    <m/>
  </r>
  <r>
    <n v="92"/>
    <s v="L-1516-163533954"/>
    <n v="997238208"/>
    <s v="https://portal.dnb.de/opac.htm?method=simpleSearch&amp;cqlMode=true&amp;query=idn%3D997238208"/>
    <s v="III 6, 12 - 1 (angebunden)"/>
    <m/>
    <m/>
    <x v="2"/>
    <m/>
    <m/>
    <m/>
    <m/>
    <m/>
    <m/>
    <m/>
    <m/>
    <m/>
    <m/>
    <m/>
    <m/>
    <m/>
    <m/>
    <m/>
    <x v="2"/>
    <m/>
    <m/>
    <m/>
    <m/>
    <m/>
    <m/>
    <m/>
    <m/>
    <m/>
    <m/>
    <m/>
    <m/>
    <m/>
    <m/>
    <m/>
    <m/>
    <m/>
    <m/>
    <m/>
    <m/>
    <m/>
    <m/>
    <m/>
    <m/>
    <m/>
    <m/>
    <m/>
    <n v="0"/>
    <m/>
    <m/>
    <m/>
    <m/>
    <m/>
    <m/>
    <m/>
    <m/>
    <m/>
    <m/>
    <m/>
    <m/>
    <m/>
    <m/>
    <m/>
    <m/>
    <m/>
    <m/>
    <m/>
    <m/>
    <m/>
    <m/>
    <m/>
    <m/>
    <m/>
    <m/>
    <m/>
    <m/>
    <m/>
    <m/>
    <m/>
    <m/>
    <m/>
    <m/>
    <m/>
    <m/>
    <m/>
    <m/>
    <m/>
    <m/>
    <m/>
    <m/>
    <m/>
    <m/>
  </r>
  <r>
    <n v="93"/>
    <s v="L-1517-315464437"/>
    <n v="1066936609"/>
    <s v="https://portal.dnb.de/opac.htm?method=simpleSearch&amp;cqlMode=true&amp;query=idn%3D1066936609"/>
    <s v="III 6, 13"/>
    <m/>
    <m/>
    <x v="2"/>
    <m/>
    <m/>
    <m/>
    <m/>
    <m/>
    <m/>
    <m/>
    <m/>
    <m/>
    <m/>
    <m/>
    <m/>
    <m/>
    <m/>
    <m/>
    <x v="2"/>
    <m/>
    <m/>
    <m/>
    <m/>
    <m/>
    <m/>
    <m/>
    <m/>
    <m/>
    <m/>
    <m/>
    <m/>
    <m/>
    <m/>
    <m/>
    <m/>
    <m/>
    <m/>
    <m/>
    <m/>
    <m/>
    <m/>
    <m/>
    <m/>
    <m/>
    <m/>
    <m/>
    <n v="0"/>
    <m/>
    <m/>
    <m/>
    <m/>
    <m/>
    <m/>
    <m/>
    <m/>
    <m/>
    <m/>
    <m/>
    <m/>
    <m/>
    <m/>
    <m/>
    <m/>
    <m/>
    <m/>
    <m/>
    <m/>
    <m/>
    <m/>
    <m/>
    <m/>
    <m/>
    <m/>
    <m/>
    <m/>
    <m/>
    <m/>
    <m/>
    <m/>
    <m/>
    <m/>
    <m/>
    <m/>
    <m/>
    <m/>
    <m/>
    <m/>
    <m/>
    <m/>
    <m/>
    <m/>
  </r>
  <r>
    <n v="94"/>
    <s v="L-1520-315328991"/>
    <n v="1066871159"/>
    <s v="https://portal.dnb.de/opac.htm?method=simpleSearch&amp;cqlMode=true&amp;query=idn%3D1066871159"/>
    <s v="III 6, 14"/>
    <m/>
    <m/>
    <x v="2"/>
    <m/>
    <m/>
    <m/>
    <m/>
    <m/>
    <m/>
    <m/>
    <m/>
    <m/>
    <m/>
    <m/>
    <m/>
    <m/>
    <m/>
    <m/>
    <x v="2"/>
    <m/>
    <m/>
    <m/>
    <m/>
    <m/>
    <m/>
    <m/>
    <m/>
    <m/>
    <m/>
    <m/>
    <m/>
    <m/>
    <m/>
    <m/>
    <m/>
    <m/>
    <m/>
    <m/>
    <m/>
    <m/>
    <m/>
    <m/>
    <m/>
    <m/>
    <m/>
    <m/>
    <n v="0"/>
    <m/>
    <m/>
    <m/>
    <m/>
    <m/>
    <m/>
    <m/>
    <m/>
    <m/>
    <m/>
    <m/>
    <m/>
    <m/>
    <m/>
    <m/>
    <m/>
    <m/>
    <m/>
    <m/>
    <m/>
    <m/>
    <m/>
    <m/>
    <m/>
    <m/>
    <m/>
    <m/>
    <m/>
    <m/>
    <m/>
    <m/>
    <m/>
    <m/>
    <m/>
    <m/>
    <m/>
    <m/>
    <m/>
    <m/>
    <m/>
    <m/>
    <m/>
    <m/>
    <m/>
  </r>
  <r>
    <n v="95"/>
    <s v="L-1520-315323825"/>
    <s v="106686554X"/>
    <s v="https://portal.dnb.de/opac.htm?method=simpleSearch&amp;cqlMode=true&amp;query=idn%3D106686554X"/>
    <s v="III 6, 15"/>
    <m/>
    <m/>
    <x v="2"/>
    <m/>
    <m/>
    <m/>
    <m/>
    <m/>
    <m/>
    <m/>
    <m/>
    <m/>
    <m/>
    <m/>
    <m/>
    <m/>
    <m/>
    <m/>
    <x v="2"/>
    <m/>
    <m/>
    <m/>
    <m/>
    <m/>
    <m/>
    <m/>
    <m/>
    <m/>
    <m/>
    <m/>
    <m/>
    <m/>
    <m/>
    <m/>
    <m/>
    <m/>
    <m/>
    <m/>
    <m/>
    <m/>
    <m/>
    <m/>
    <m/>
    <m/>
    <m/>
    <m/>
    <n v="0"/>
    <m/>
    <m/>
    <m/>
    <m/>
    <m/>
    <m/>
    <m/>
    <m/>
    <m/>
    <m/>
    <m/>
    <m/>
    <m/>
    <m/>
    <m/>
    <m/>
    <m/>
    <m/>
    <m/>
    <m/>
    <m/>
    <m/>
    <m/>
    <m/>
    <m/>
    <m/>
    <m/>
    <m/>
    <m/>
    <m/>
    <m/>
    <m/>
    <m/>
    <m/>
    <m/>
    <m/>
    <m/>
    <m/>
    <m/>
    <m/>
    <m/>
    <m/>
    <m/>
    <m/>
  </r>
  <r>
    <n v="96"/>
    <s v="L-1528-315492996"/>
    <n v="1066962642"/>
    <s v="https://portal.dnb.de/opac.htm?method=simpleSearch&amp;cqlMode=true&amp;query=idn%3D1066962642"/>
    <s v="III 6, 16"/>
    <s v="X"/>
    <s v="Ledereinband, Schließen, erhabene Buchbeschläge"/>
    <x v="1"/>
    <s v="180°"/>
    <m/>
    <m/>
    <m/>
    <m/>
    <m/>
    <m/>
    <s v="defekte Schließe in Sammelbox"/>
    <m/>
    <m/>
    <m/>
    <m/>
    <m/>
    <m/>
    <m/>
    <x v="1"/>
    <s v="x"/>
    <m/>
    <s v="f"/>
    <m/>
    <m/>
    <m/>
    <m/>
    <m/>
    <s v="Pa"/>
    <m/>
    <m/>
    <m/>
    <m/>
    <m/>
    <m/>
    <m/>
    <m/>
    <m/>
    <m/>
    <m/>
    <m/>
    <m/>
    <n v="80"/>
    <m/>
    <m/>
    <m/>
    <s v="ja vor"/>
    <n v="1"/>
    <m/>
    <m/>
    <m/>
    <s v="x"/>
    <m/>
    <m/>
    <m/>
    <m/>
    <m/>
    <m/>
    <s v="x"/>
    <m/>
    <m/>
    <m/>
    <m/>
    <m/>
    <m/>
    <m/>
    <s v="o"/>
    <m/>
    <m/>
    <m/>
    <m/>
    <n v="1"/>
    <s v="Material als &quot;Brücke&quot; einfügen"/>
    <m/>
    <m/>
    <m/>
    <m/>
    <m/>
    <m/>
    <m/>
    <m/>
    <m/>
    <m/>
    <m/>
    <m/>
    <m/>
    <m/>
    <m/>
    <m/>
    <m/>
    <m/>
    <m/>
  </r>
  <r>
    <n v="97"/>
    <s v="L-1519-315492597"/>
    <n v="1066962197"/>
    <s v="https://portal.dnb.de/opac.htm?method=simpleSearch&amp;cqlMode=true&amp;query=idn%3D1066962197"/>
    <s v="III 6, 17"/>
    <s v="X"/>
    <s v="Gewebeeinband"/>
    <x v="0"/>
    <m/>
    <m/>
    <m/>
    <m/>
    <m/>
    <m/>
    <m/>
    <m/>
    <m/>
    <m/>
    <m/>
    <m/>
    <m/>
    <m/>
    <m/>
    <x v="2"/>
    <m/>
    <m/>
    <m/>
    <m/>
    <m/>
    <m/>
    <m/>
    <m/>
    <m/>
    <m/>
    <m/>
    <m/>
    <m/>
    <m/>
    <m/>
    <m/>
    <m/>
    <m/>
    <m/>
    <m/>
    <m/>
    <m/>
    <m/>
    <m/>
    <m/>
    <m/>
    <m/>
    <n v="0"/>
    <m/>
    <m/>
    <m/>
    <m/>
    <m/>
    <m/>
    <m/>
    <m/>
    <m/>
    <m/>
    <m/>
    <m/>
    <m/>
    <m/>
    <m/>
    <m/>
    <m/>
    <m/>
    <m/>
    <m/>
    <m/>
    <m/>
    <m/>
    <m/>
    <m/>
    <m/>
    <m/>
    <m/>
    <m/>
    <m/>
    <m/>
    <m/>
    <m/>
    <m/>
    <m/>
    <m/>
    <m/>
    <m/>
    <m/>
    <m/>
    <m/>
    <m/>
    <m/>
    <m/>
  </r>
  <r>
    <n v="98"/>
    <s v="L-1520-15394689X"/>
    <n v="993882870"/>
    <s v="https://portal.dnb.de/opac.htm?method=simpleSearch&amp;cqlMode=true&amp;query=idn%3D993882870"/>
    <s v="III 6, 18"/>
    <s v="X"/>
    <s v="Gewebeeinband, Schließen, erhabene Buchbeschläge"/>
    <x v="0"/>
    <s v="180°"/>
    <s v="hohler Rücken"/>
    <m/>
    <s v="Schuber"/>
    <s v="Nein"/>
    <n v="0"/>
    <m/>
    <m/>
    <m/>
    <m/>
    <m/>
    <m/>
    <m/>
    <m/>
    <m/>
    <x v="2"/>
    <m/>
    <m/>
    <m/>
    <m/>
    <m/>
    <m/>
    <m/>
    <m/>
    <m/>
    <m/>
    <m/>
    <m/>
    <m/>
    <m/>
    <m/>
    <m/>
    <m/>
    <m/>
    <m/>
    <m/>
    <m/>
    <m/>
    <m/>
    <m/>
    <m/>
    <m/>
    <m/>
    <n v="0"/>
    <m/>
    <m/>
    <m/>
    <m/>
    <m/>
    <m/>
    <m/>
    <m/>
    <m/>
    <m/>
    <m/>
    <m/>
    <m/>
    <m/>
    <m/>
    <m/>
    <m/>
    <m/>
    <m/>
    <m/>
    <m/>
    <m/>
    <m/>
    <m/>
    <m/>
    <m/>
    <m/>
    <m/>
    <m/>
    <m/>
    <m/>
    <m/>
    <m/>
    <m/>
    <m/>
    <m/>
    <m/>
    <m/>
    <m/>
    <m/>
    <m/>
    <m/>
    <m/>
    <m/>
  </r>
  <r>
    <n v="99"/>
    <s v="L-1520-169970418"/>
    <n v="1000071774"/>
    <s v="https://portal.dnb.de/opac.htm?method=simpleSearch&amp;cqlMode=true&amp;query=idn%3D1000071774"/>
    <s v="III 6, 18"/>
    <m/>
    <m/>
    <x v="2"/>
    <m/>
    <m/>
    <m/>
    <m/>
    <m/>
    <m/>
    <m/>
    <m/>
    <m/>
    <m/>
    <m/>
    <m/>
    <m/>
    <m/>
    <m/>
    <x v="2"/>
    <m/>
    <m/>
    <m/>
    <m/>
    <m/>
    <m/>
    <m/>
    <m/>
    <m/>
    <m/>
    <m/>
    <m/>
    <m/>
    <m/>
    <m/>
    <m/>
    <m/>
    <m/>
    <m/>
    <m/>
    <m/>
    <m/>
    <m/>
    <m/>
    <m/>
    <m/>
    <m/>
    <n v="0"/>
    <m/>
    <m/>
    <m/>
    <m/>
    <m/>
    <m/>
    <m/>
    <m/>
    <m/>
    <m/>
    <m/>
    <m/>
    <m/>
    <m/>
    <m/>
    <m/>
    <m/>
    <m/>
    <m/>
    <m/>
    <m/>
    <m/>
    <m/>
    <m/>
    <m/>
    <m/>
    <m/>
    <m/>
    <m/>
    <m/>
    <m/>
    <m/>
    <m/>
    <m/>
    <m/>
    <m/>
    <m/>
    <m/>
    <m/>
    <m/>
    <m/>
    <m/>
    <m/>
    <m/>
  </r>
  <r>
    <n v="100"/>
    <s v="L-1527-315490845"/>
    <n v="1066960356"/>
    <s v="https://portal.dnb.de/opac.htm?method=simpleSearch&amp;cqlMode=true&amp;query=idn%3D1066960356"/>
    <s v="III 6, 19"/>
    <s v="X"/>
    <s v="Gewebeeinband, Schließen, erhabene Buchbeschläge"/>
    <x v="0"/>
    <s v="180°"/>
    <s v="hohler Rücken"/>
    <m/>
    <s v="Schuber"/>
    <s v="Nein"/>
    <n v="0"/>
    <m/>
    <m/>
    <m/>
    <m/>
    <m/>
    <m/>
    <m/>
    <m/>
    <m/>
    <x v="2"/>
    <m/>
    <m/>
    <m/>
    <m/>
    <m/>
    <m/>
    <m/>
    <m/>
    <m/>
    <m/>
    <m/>
    <m/>
    <m/>
    <m/>
    <m/>
    <m/>
    <m/>
    <m/>
    <m/>
    <m/>
    <m/>
    <m/>
    <m/>
    <m/>
    <m/>
    <m/>
    <m/>
    <n v="0"/>
    <m/>
    <m/>
    <m/>
    <m/>
    <m/>
    <m/>
    <m/>
    <m/>
    <m/>
    <m/>
    <m/>
    <m/>
    <m/>
    <m/>
    <m/>
    <m/>
    <m/>
    <m/>
    <m/>
    <m/>
    <m/>
    <m/>
    <m/>
    <m/>
    <m/>
    <m/>
    <m/>
    <m/>
    <m/>
    <m/>
    <m/>
    <m/>
    <m/>
    <m/>
    <m/>
    <m/>
    <m/>
    <m/>
    <m/>
    <m/>
    <m/>
    <m/>
    <m/>
    <m/>
  </r>
  <r>
    <n v="101"/>
    <s v="L-1533-169972178"/>
    <n v="1000078248"/>
    <s v="https://portal.dnb.de/opac.htm?method=simpleSearch&amp;cqlMode=true&amp;query=idn%3D1000078248"/>
    <s v="III 6, 20"/>
    <m/>
    <m/>
    <x v="1"/>
    <m/>
    <m/>
    <m/>
    <m/>
    <m/>
    <m/>
    <m/>
    <m/>
    <m/>
    <m/>
    <m/>
    <m/>
    <m/>
    <m/>
    <m/>
    <x v="1"/>
    <s v="x"/>
    <m/>
    <s v="f/V"/>
    <m/>
    <m/>
    <m/>
    <m/>
    <m/>
    <s v="Pa"/>
    <m/>
    <m/>
    <m/>
    <m/>
    <m/>
    <m/>
    <m/>
    <m/>
    <m/>
    <m/>
    <m/>
    <m/>
    <m/>
    <n v="60"/>
    <m/>
    <m/>
    <m/>
    <s v="ja vor"/>
    <n v="1.5"/>
    <m/>
    <m/>
    <m/>
    <s v="x"/>
    <m/>
    <m/>
    <m/>
    <m/>
    <m/>
    <m/>
    <m/>
    <s v="x"/>
    <s v="x"/>
    <m/>
    <s v="v"/>
    <m/>
    <m/>
    <m/>
    <m/>
    <m/>
    <m/>
    <m/>
    <m/>
    <n v="1.5"/>
    <s v="Rücken/Gelenk sichern, Ecke belassen"/>
    <m/>
    <m/>
    <m/>
    <m/>
    <m/>
    <m/>
    <m/>
    <m/>
    <m/>
    <m/>
    <m/>
    <m/>
    <m/>
    <m/>
    <m/>
    <m/>
    <m/>
    <m/>
    <m/>
  </r>
  <r>
    <n v="102"/>
    <s v="L-1519-315490616"/>
    <n v="1066960089"/>
    <s v="https://portal.dnb.de/opac.htm?method=simpleSearch&amp;cqlMode=true&amp;query=idn%3D1066960089"/>
    <s v="III 6, 21"/>
    <s v="X"/>
    <s v="Gewebeeinband"/>
    <x v="0"/>
    <s v="180°"/>
    <s v="hohler Rücken"/>
    <m/>
    <m/>
    <m/>
    <n v="2"/>
    <m/>
    <m/>
    <m/>
    <m/>
    <m/>
    <m/>
    <m/>
    <m/>
    <m/>
    <x v="2"/>
    <m/>
    <m/>
    <m/>
    <m/>
    <m/>
    <m/>
    <m/>
    <m/>
    <m/>
    <m/>
    <m/>
    <m/>
    <m/>
    <m/>
    <m/>
    <m/>
    <m/>
    <m/>
    <m/>
    <m/>
    <m/>
    <m/>
    <m/>
    <m/>
    <m/>
    <m/>
    <m/>
    <n v="0"/>
    <m/>
    <m/>
    <m/>
    <m/>
    <m/>
    <m/>
    <m/>
    <m/>
    <m/>
    <m/>
    <m/>
    <m/>
    <m/>
    <m/>
    <m/>
    <m/>
    <m/>
    <m/>
    <m/>
    <m/>
    <m/>
    <m/>
    <m/>
    <m/>
    <m/>
    <m/>
    <m/>
    <m/>
    <m/>
    <m/>
    <m/>
    <m/>
    <m/>
    <m/>
    <m/>
    <m/>
    <m/>
    <m/>
    <m/>
    <m/>
    <m/>
    <m/>
    <m/>
    <m/>
  </r>
  <r>
    <n v="103"/>
    <s v="L-1522-315469250"/>
    <n v="1066941599"/>
    <s v="https://portal.dnb.de/opac.htm?method=simpleSearch&amp;cqlMode=true&amp;query=idn%3D1066941599"/>
    <s v="III 6, 22"/>
    <s v="X"/>
    <s v="Gewebeeinband"/>
    <x v="0"/>
    <s v="180°"/>
    <s v="hohler Rücken"/>
    <m/>
    <m/>
    <m/>
    <n v="0"/>
    <m/>
    <m/>
    <m/>
    <m/>
    <m/>
    <m/>
    <m/>
    <m/>
    <m/>
    <x v="2"/>
    <m/>
    <m/>
    <m/>
    <m/>
    <m/>
    <m/>
    <m/>
    <m/>
    <m/>
    <m/>
    <m/>
    <m/>
    <m/>
    <m/>
    <m/>
    <m/>
    <m/>
    <m/>
    <m/>
    <m/>
    <m/>
    <m/>
    <m/>
    <m/>
    <m/>
    <m/>
    <m/>
    <n v="0"/>
    <m/>
    <m/>
    <m/>
    <m/>
    <m/>
    <m/>
    <m/>
    <m/>
    <m/>
    <m/>
    <m/>
    <m/>
    <m/>
    <m/>
    <m/>
    <m/>
    <m/>
    <m/>
    <m/>
    <m/>
    <m/>
    <m/>
    <m/>
    <m/>
    <m/>
    <m/>
    <m/>
    <m/>
    <m/>
    <m/>
    <m/>
    <m/>
    <m/>
    <m/>
    <m/>
    <m/>
    <m/>
    <m/>
    <m/>
    <m/>
    <m/>
    <m/>
    <m/>
    <m/>
  </r>
  <r>
    <n v="104"/>
    <s v="L-1522-315489200"/>
    <n v="1066958599"/>
    <s v="https://portal.dnb.de/opac.htm?method=simpleSearch&amp;cqlMode=true&amp;query=idn%3D1066958599"/>
    <s v="III 6, 25"/>
    <m/>
    <m/>
    <x v="2"/>
    <m/>
    <m/>
    <m/>
    <m/>
    <m/>
    <m/>
    <m/>
    <m/>
    <m/>
    <m/>
    <m/>
    <m/>
    <m/>
    <m/>
    <m/>
    <x v="2"/>
    <m/>
    <m/>
    <m/>
    <m/>
    <m/>
    <m/>
    <m/>
    <m/>
    <m/>
    <m/>
    <m/>
    <m/>
    <m/>
    <m/>
    <m/>
    <m/>
    <m/>
    <m/>
    <m/>
    <m/>
    <m/>
    <m/>
    <m/>
    <m/>
    <m/>
    <m/>
    <m/>
    <n v="0"/>
    <m/>
    <m/>
    <m/>
    <m/>
    <m/>
    <m/>
    <m/>
    <m/>
    <m/>
    <m/>
    <m/>
    <m/>
    <m/>
    <m/>
    <m/>
    <m/>
    <m/>
    <m/>
    <m/>
    <m/>
    <m/>
    <m/>
    <m/>
    <m/>
    <m/>
    <m/>
    <m/>
    <m/>
    <m/>
    <m/>
    <m/>
    <m/>
    <m/>
    <m/>
    <m/>
    <m/>
    <m/>
    <m/>
    <m/>
    <m/>
    <m/>
    <m/>
    <m/>
    <m/>
  </r>
  <r>
    <n v="105"/>
    <s v="L-1530-315490063"/>
    <n v="1066959501"/>
    <s v="https://portal.dnb.de/opac.htm?method=simpleSearch&amp;cqlMode=true&amp;query=idn%3D1066959501"/>
    <s v="III 6, 26"/>
    <s v="X"/>
    <s v="Gewebeeinband, Schließen, erhabene Buchbeschläge"/>
    <x v="0"/>
    <s v="180°"/>
    <s v="hohler Rücken"/>
    <m/>
    <s v="Buchschuh"/>
    <s v="Nein"/>
    <n v="0"/>
    <m/>
    <m/>
    <m/>
    <m/>
    <m/>
    <m/>
    <m/>
    <m/>
    <m/>
    <x v="2"/>
    <m/>
    <m/>
    <m/>
    <m/>
    <m/>
    <m/>
    <m/>
    <m/>
    <m/>
    <m/>
    <m/>
    <m/>
    <m/>
    <m/>
    <m/>
    <m/>
    <m/>
    <m/>
    <m/>
    <m/>
    <m/>
    <m/>
    <m/>
    <m/>
    <m/>
    <m/>
    <m/>
    <n v="0"/>
    <m/>
    <m/>
    <m/>
    <m/>
    <m/>
    <m/>
    <m/>
    <m/>
    <m/>
    <m/>
    <m/>
    <m/>
    <m/>
    <m/>
    <m/>
    <m/>
    <m/>
    <m/>
    <m/>
    <m/>
    <m/>
    <m/>
    <m/>
    <m/>
    <m/>
    <m/>
    <m/>
    <m/>
    <m/>
    <m/>
    <m/>
    <m/>
    <m/>
    <m/>
    <m/>
    <m/>
    <m/>
    <m/>
    <m/>
    <m/>
    <m/>
    <m/>
    <m/>
    <m/>
  </r>
  <r>
    <n v="106"/>
    <s v="L-1544-154354929"/>
    <n v="994041403"/>
    <s v="https://portal.dnb.de/opac.htm?method=simpleSearch&amp;cqlMode=true&amp;query=idn%3D994041403"/>
    <s v="III 6, 27"/>
    <m/>
    <m/>
    <x v="2"/>
    <m/>
    <m/>
    <m/>
    <m/>
    <m/>
    <m/>
    <m/>
    <m/>
    <m/>
    <m/>
    <m/>
    <m/>
    <m/>
    <m/>
    <m/>
    <x v="2"/>
    <m/>
    <m/>
    <m/>
    <m/>
    <m/>
    <m/>
    <m/>
    <m/>
    <m/>
    <m/>
    <m/>
    <m/>
    <m/>
    <m/>
    <m/>
    <m/>
    <m/>
    <m/>
    <m/>
    <m/>
    <m/>
    <m/>
    <m/>
    <m/>
    <m/>
    <m/>
    <m/>
    <n v="0"/>
    <m/>
    <m/>
    <m/>
    <m/>
    <m/>
    <m/>
    <m/>
    <m/>
    <m/>
    <m/>
    <m/>
    <m/>
    <m/>
    <m/>
    <m/>
    <m/>
    <m/>
    <m/>
    <m/>
    <m/>
    <m/>
    <m/>
    <m/>
    <m/>
    <m/>
    <m/>
    <m/>
    <m/>
    <m/>
    <m/>
    <m/>
    <m/>
    <m/>
    <m/>
    <m/>
    <m/>
    <m/>
    <m/>
    <m/>
    <m/>
    <m/>
    <m/>
    <m/>
    <m/>
  </r>
  <r>
    <n v="107"/>
    <s v="L-1540-315320400"/>
    <n v="1066861765"/>
    <s v="https://portal.dnb.de/opac.htm?method=simpleSearch&amp;cqlMode=true&amp;query=idn%3D1066861765"/>
    <s v="III 6, 27"/>
    <s v="X"/>
    <s v="Ledereinband, Schließen, erhabene Buchbeschläge"/>
    <x v="1"/>
    <s v="80° bis 110°, einseitig digitalisierbar?"/>
    <s v="fester Rücken mit Schmuckprägung"/>
    <m/>
    <s v="Buchschuh"/>
    <s v="Nein"/>
    <n v="0"/>
    <m/>
    <m/>
    <m/>
    <m/>
    <m/>
    <m/>
    <m/>
    <m/>
    <m/>
    <x v="2"/>
    <m/>
    <m/>
    <m/>
    <m/>
    <m/>
    <m/>
    <m/>
    <m/>
    <m/>
    <m/>
    <m/>
    <m/>
    <m/>
    <m/>
    <m/>
    <m/>
    <m/>
    <m/>
    <m/>
    <m/>
    <m/>
    <m/>
    <m/>
    <m/>
    <m/>
    <m/>
    <m/>
    <n v="0"/>
    <m/>
    <m/>
    <m/>
    <m/>
    <m/>
    <m/>
    <m/>
    <m/>
    <m/>
    <m/>
    <m/>
    <m/>
    <m/>
    <m/>
    <m/>
    <m/>
    <m/>
    <m/>
    <m/>
    <m/>
    <m/>
    <m/>
    <m/>
    <m/>
    <m/>
    <m/>
    <m/>
    <m/>
    <m/>
    <m/>
    <m/>
    <m/>
    <m/>
    <m/>
    <m/>
    <m/>
    <m/>
    <m/>
    <m/>
    <m/>
    <m/>
    <m/>
    <m/>
    <m/>
  </r>
  <r>
    <n v="108"/>
    <s v="L-1544-154354929"/>
    <n v="994041403"/>
    <s v="https://portal.dnb.de/opac.htm?method=simpleSearch&amp;cqlMode=true&amp;query=idn%3D994041403"/>
    <s v="III 6, 27"/>
    <m/>
    <m/>
    <x v="2"/>
    <m/>
    <m/>
    <m/>
    <m/>
    <m/>
    <m/>
    <m/>
    <m/>
    <m/>
    <m/>
    <m/>
    <m/>
    <m/>
    <m/>
    <m/>
    <x v="2"/>
    <m/>
    <m/>
    <m/>
    <m/>
    <m/>
    <m/>
    <m/>
    <m/>
    <m/>
    <m/>
    <m/>
    <m/>
    <m/>
    <m/>
    <m/>
    <m/>
    <m/>
    <m/>
    <m/>
    <m/>
    <m/>
    <m/>
    <m/>
    <m/>
    <m/>
    <m/>
    <m/>
    <n v="0"/>
    <m/>
    <m/>
    <m/>
    <m/>
    <m/>
    <m/>
    <m/>
    <m/>
    <m/>
    <m/>
    <m/>
    <m/>
    <m/>
    <m/>
    <m/>
    <m/>
    <m/>
    <m/>
    <m/>
    <m/>
    <m/>
    <m/>
    <m/>
    <m/>
    <m/>
    <m/>
    <m/>
    <m/>
    <m/>
    <m/>
    <m/>
    <m/>
    <m/>
    <m/>
    <m/>
    <m/>
    <m/>
    <m/>
    <m/>
    <m/>
    <m/>
    <m/>
    <m/>
    <m/>
  </r>
  <r>
    <n v="109"/>
    <s v="L-1557-315488565"/>
    <n v="1066957924"/>
    <s v="https://portal.dnb.de/opac.htm?method=simpleSearch&amp;cqlMode=true&amp;query=idn%3D1066957924"/>
    <s v="III 6, 28"/>
    <s v="X"/>
    <s v="Halbpergamentband, Schließen, erhabene Buchbeschläge"/>
    <x v="1"/>
    <s v="180°"/>
    <s v="hohler Rücken"/>
    <m/>
    <s v="Buchschuh"/>
    <s v="Nein"/>
    <n v="0"/>
    <m/>
    <m/>
    <m/>
    <m/>
    <m/>
    <m/>
    <m/>
    <m/>
    <m/>
    <x v="2"/>
    <m/>
    <m/>
    <m/>
    <m/>
    <m/>
    <m/>
    <m/>
    <m/>
    <m/>
    <m/>
    <m/>
    <m/>
    <m/>
    <m/>
    <m/>
    <m/>
    <m/>
    <m/>
    <m/>
    <m/>
    <m/>
    <m/>
    <m/>
    <m/>
    <m/>
    <m/>
    <m/>
    <n v="0"/>
    <m/>
    <m/>
    <m/>
    <m/>
    <m/>
    <m/>
    <m/>
    <m/>
    <m/>
    <m/>
    <m/>
    <m/>
    <m/>
    <m/>
    <m/>
    <m/>
    <m/>
    <m/>
    <m/>
    <m/>
    <m/>
    <m/>
    <m/>
    <m/>
    <m/>
    <m/>
    <m/>
    <m/>
    <m/>
    <m/>
    <m/>
    <m/>
    <m/>
    <m/>
    <m/>
    <m/>
    <m/>
    <m/>
    <m/>
    <m/>
    <m/>
    <m/>
    <m/>
    <m/>
  </r>
  <r>
    <n v="110"/>
    <s v="L-1560-315329416"/>
    <n v="1066871612"/>
    <s v="https://portal.dnb.de/opac.htm?method=simpleSearch&amp;cqlMode=true&amp;query=idn%3D1066871612"/>
    <s v="III 6, 29"/>
    <s v="X"/>
    <s v="Pergamentband, Schließen, erhabene Buchbeschläge"/>
    <x v="1"/>
    <s v="180°"/>
    <s v="hohler Rücken, welliger Buchblock"/>
    <m/>
    <s v="Buchschuh"/>
    <s v="Nein"/>
    <n v="0"/>
    <m/>
    <s v="gereinigt"/>
    <m/>
    <m/>
    <m/>
    <m/>
    <m/>
    <m/>
    <m/>
    <x v="2"/>
    <m/>
    <m/>
    <m/>
    <m/>
    <m/>
    <m/>
    <m/>
    <m/>
    <m/>
    <m/>
    <m/>
    <m/>
    <m/>
    <m/>
    <m/>
    <m/>
    <m/>
    <m/>
    <m/>
    <m/>
    <m/>
    <m/>
    <m/>
    <m/>
    <m/>
    <m/>
    <m/>
    <n v="0"/>
    <m/>
    <m/>
    <m/>
    <m/>
    <m/>
    <m/>
    <m/>
    <m/>
    <m/>
    <m/>
    <m/>
    <m/>
    <m/>
    <m/>
    <m/>
    <m/>
    <m/>
    <m/>
    <m/>
    <m/>
    <m/>
    <m/>
    <m/>
    <m/>
    <m/>
    <m/>
    <m/>
    <m/>
    <m/>
    <m/>
    <m/>
    <m/>
    <m/>
    <m/>
    <m/>
    <m/>
    <m/>
    <m/>
    <m/>
    <m/>
    <m/>
    <m/>
    <m/>
    <m/>
  </r>
  <r>
    <n v="111"/>
    <s v="L-1533-315307676"/>
    <n v="1066848572"/>
    <s v="https://portal.dnb.de/opac.htm?method=simpleSearch&amp;cqlMode=true&amp;query=idn%3D1066848572"/>
    <s v="III 6, 30"/>
    <s v="X"/>
    <s v="Papier- oder Pappeinband"/>
    <x v="0"/>
    <s v="180°"/>
    <m/>
    <m/>
    <m/>
    <m/>
    <m/>
    <m/>
    <m/>
    <m/>
    <m/>
    <m/>
    <m/>
    <m/>
    <m/>
    <m/>
    <x v="4"/>
    <m/>
    <m/>
    <m/>
    <m/>
    <m/>
    <m/>
    <m/>
    <m/>
    <s v="Pa"/>
    <m/>
    <m/>
    <m/>
    <m/>
    <m/>
    <m/>
    <m/>
    <m/>
    <m/>
    <m/>
    <m/>
    <m/>
    <m/>
    <n v="110"/>
    <m/>
    <m/>
    <m/>
    <s v="ja vor"/>
    <n v="1.5"/>
    <m/>
    <m/>
    <m/>
    <m/>
    <m/>
    <m/>
    <m/>
    <m/>
    <m/>
    <m/>
    <s v="x"/>
    <m/>
    <m/>
    <m/>
    <s v="v"/>
    <m/>
    <s v="x"/>
    <m/>
    <m/>
    <m/>
    <m/>
    <m/>
    <m/>
    <n v="1.5"/>
    <s v="Hülse, Ecken stabilisieren"/>
    <m/>
    <m/>
    <m/>
    <m/>
    <m/>
    <m/>
    <m/>
    <m/>
    <m/>
    <m/>
    <m/>
    <m/>
    <m/>
    <m/>
    <m/>
    <m/>
    <m/>
    <m/>
    <m/>
  </r>
  <r>
    <n v="112"/>
    <s v="L-1534-315493275"/>
    <n v="1066963002"/>
    <s v="https://portal.dnb.de/opac.htm?method=simpleSearch&amp;cqlMode=true&amp;query=idn%3D1066963002"/>
    <s v="III 6, 31"/>
    <s v="X"/>
    <s v="Ledereinband, Schließen, erhabene Buchbeschläge"/>
    <x v="0"/>
    <s v="80° bis 110°, einseitig digitalisierbar?"/>
    <s v="hohler Rücken, welliger Buchblock"/>
    <m/>
    <s v="Buchschuh"/>
    <s v="Nein"/>
    <n v="1"/>
    <m/>
    <s v="gereinigt"/>
    <m/>
    <m/>
    <m/>
    <m/>
    <m/>
    <m/>
    <m/>
    <x v="1"/>
    <s v="x"/>
    <m/>
    <s v="h"/>
    <m/>
    <m/>
    <m/>
    <m/>
    <m/>
    <s v="Pa"/>
    <m/>
    <m/>
    <m/>
    <m/>
    <m/>
    <m/>
    <m/>
    <m/>
    <m/>
    <m/>
    <m/>
    <m/>
    <m/>
    <n v="80"/>
    <m/>
    <m/>
    <m/>
    <s v="n"/>
    <n v="0"/>
    <m/>
    <m/>
    <m/>
    <s v="x"/>
    <m/>
    <m/>
    <m/>
    <m/>
    <m/>
    <m/>
    <m/>
    <m/>
    <m/>
    <m/>
    <m/>
    <m/>
    <m/>
    <m/>
    <m/>
    <m/>
    <m/>
    <m/>
    <m/>
    <m/>
    <m/>
    <m/>
    <m/>
    <m/>
    <m/>
    <m/>
    <m/>
    <m/>
    <m/>
    <m/>
    <m/>
    <m/>
    <m/>
    <m/>
    <m/>
    <m/>
    <m/>
    <m/>
    <m/>
    <m/>
  </r>
  <r>
    <n v="113"/>
    <s v="L-1540-315308206"/>
    <n v="1066849153"/>
    <s v="https://portal.dnb.de/opac.htm?method=simpleSearch&amp;cqlMode=true&amp;query=idn%3D1066849153"/>
    <s v="III 6, 32"/>
    <m/>
    <m/>
    <x v="1"/>
    <m/>
    <m/>
    <m/>
    <m/>
    <m/>
    <m/>
    <m/>
    <m/>
    <m/>
    <m/>
    <m/>
    <m/>
    <m/>
    <m/>
    <m/>
    <x v="1"/>
    <s v="x"/>
    <s v="x"/>
    <s v="f"/>
    <m/>
    <m/>
    <m/>
    <m/>
    <m/>
    <s v="Pa"/>
    <m/>
    <m/>
    <m/>
    <m/>
    <m/>
    <m/>
    <m/>
    <m/>
    <m/>
    <m/>
    <m/>
    <m/>
    <m/>
    <n v="45"/>
    <m/>
    <m/>
    <m/>
    <s v="ja vor"/>
    <n v="0.5"/>
    <m/>
    <m/>
    <m/>
    <m/>
    <s v="x"/>
    <m/>
    <m/>
    <m/>
    <m/>
    <m/>
    <m/>
    <s v="x"/>
    <s v="x"/>
    <m/>
    <m/>
    <m/>
    <m/>
    <m/>
    <m/>
    <m/>
    <m/>
    <m/>
    <m/>
    <n v="0.5"/>
    <s v="Gelenk ggf. mit JP überfangen"/>
    <m/>
    <m/>
    <m/>
    <m/>
    <m/>
    <m/>
    <m/>
    <m/>
    <m/>
    <m/>
    <m/>
    <m/>
    <m/>
    <m/>
    <m/>
    <m/>
    <m/>
    <m/>
    <m/>
  </r>
  <r>
    <n v="114"/>
    <s v="L-1538-315493291"/>
    <n v="1066963029"/>
    <s v="https://portal.dnb.de/opac.htm?method=simpleSearch&amp;cqlMode=true&amp;query=idn%3D1066963029"/>
    <s v="III 6, 33"/>
    <s v="X"/>
    <s v="Halbledereinband"/>
    <x v="0"/>
    <m/>
    <m/>
    <m/>
    <m/>
    <m/>
    <m/>
    <m/>
    <m/>
    <m/>
    <m/>
    <m/>
    <m/>
    <m/>
    <m/>
    <m/>
    <x v="0"/>
    <m/>
    <m/>
    <s v="f/V"/>
    <m/>
    <m/>
    <m/>
    <m/>
    <m/>
    <s v="Pa"/>
    <m/>
    <m/>
    <m/>
    <m/>
    <m/>
    <m/>
    <m/>
    <m/>
    <m/>
    <m/>
    <m/>
    <m/>
    <m/>
    <n v="0"/>
    <m/>
    <m/>
    <m/>
    <s v="n"/>
    <n v="0"/>
    <m/>
    <m/>
    <m/>
    <m/>
    <m/>
    <m/>
    <m/>
    <m/>
    <m/>
    <m/>
    <m/>
    <m/>
    <m/>
    <m/>
    <m/>
    <m/>
    <m/>
    <m/>
    <m/>
    <m/>
    <m/>
    <m/>
    <m/>
    <m/>
    <m/>
    <m/>
    <m/>
    <m/>
    <m/>
    <m/>
    <m/>
    <m/>
    <m/>
    <m/>
    <m/>
    <m/>
    <m/>
    <m/>
    <m/>
    <m/>
    <m/>
    <m/>
    <m/>
    <m/>
  </r>
  <r>
    <n v="115"/>
    <s v="L-1543-315489871"/>
    <n v="1066959285"/>
    <s v="https://portal.dnb.de/opac.htm?method=simpleSearch&amp;cqlMode=true&amp;query=idn%3D1066959285"/>
    <s v="III 6, 34"/>
    <s v="X"/>
    <s v="Halbledereinband, Schließen, erhabene Buchbeschläge"/>
    <x v="1"/>
    <m/>
    <m/>
    <m/>
    <m/>
    <m/>
    <m/>
    <m/>
    <m/>
    <m/>
    <m/>
    <m/>
    <m/>
    <m/>
    <m/>
    <m/>
    <x v="5"/>
    <s v="x"/>
    <m/>
    <s v="f/V"/>
    <m/>
    <m/>
    <m/>
    <m/>
    <m/>
    <s v="Pa"/>
    <m/>
    <m/>
    <m/>
    <m/>
    <m/>
    <m/>
    <m/>
    <m/>
    <m/>
    <m/>
    <m/>
    <m/>
    <m/>
    <n v="45"/>
    <m/>
    <m/>
    <m/>
    <s v="ja vor"/>
    <n v="6"/>
    <m/>
    <m/>
    <m/>
    <s v="x"/>
    <m/>
    <m/>
    <m/>
    <m/>
    <m/>
    <m/>
    <s v="x"/>
    <s v="x"/>
    <s v="x"/>
    <m/>
    <s v="v/h"/>
    <m/>
    <m/>
    <m/>
    <m/>
    <m/>
    <m/>
    <m/>
    <m/>
    <n v="6"/>
    <s v="loses Material fixieren, Gelenke mit JP unterlegen"/>
    <m/>
    <m/>
    <m/>
    <m/>
    <m/>
    <m/>
    <m/>
    <m/>
    <m/>
    <m/>
    <m/>
    <m/>
    <m/>
    <m/>
    <m/>
    <m/>
    <m/>
    <m/>
    <m/>
  </r>
  <r>
    <n v="116"/>
    <s v="L-1543-315490411"/>
    <n v="1066959897"/>
    <s v="https://portal.dnb.de/opac.htm?method=simpleSearch&amp;cqlMode=true&amp;query=idn%3D1066959897"/>
    <s v="III 6, 35"/>
    <s v="X"/>
    <s v="Ledereinband, Schließen, erhabene Buchbeschläge"/>
    <x v="0"/>
    <s v="nur sehr geringer Öffnungswinkel"/>
    <s v="fester Rücken mit Schmuckprägung, Schrift bis in den Falz"/>
    <m/>
    <s v="Kassette"/>
    <s v="Nein"/>
    <n v="0"/>
    <m/>
    <m/>
    <m/>
    <m/>
    <m/>
    <m/>
    <m/>
    <m/>
    <m/>
    <x v="2"/>
    <m/>
    <m/>
    <m/>
    <m/>
    <m/>
    <m/>
    <m/>
    <m/>
    <m/>
    <m/>
    <m/>
    <m/>
    <m/>
    <m/>
    <m/>
    <m/>
    <m/>
    <m/>
    <m/>
    <m/>
    <m/>
    <m/>
    <m/>
    <m/>
    <m/>
    <m/>
    <m/>
    <n v="0"/>
    <m/>
    <m/>
    <m/>
    <m/>
    <m/>
    <m/>
    <m/>
    <m/>
    <m/>
    <m/>
    <m/>
    <m/>
    <m/>
    <m/>
    <m/>
    <m/>
    <m/>
    <m/>
    <m/>
    <m/>
    <m/>
    <m/>
    <m/>
    <m/>
    <m/>
    <m/>
    <m/>
    <m/>
    <m/>
    <m/>
    <m/>
    <m/>
    <m/>
    <m/>
    <m/>
    <m/>
    <m/>
    <m/>
    <m/>
    <m/>
    <m/>
    <m/>
    <m/>
    <m/>
  </r>
  <r>
    <n v="117"/>
    <s v="L-1543-315494433"/>
    <n v="1066964203"/>
    <s v="https://portal.dnb.de/opac.htm?method=simpleSearch&amp;cqlMode=true&amp;query=idn%3D1066964203"/>
    <s v="III 6, 36"/>
    <m/>
    <m/>
    <x v="2"/>
    <m/>
    <m/>
    <m/>
    <m/>
    <m/>
    <m/>
    <m/>
    <m/>
    <m/>
    <m/>
    <m/>
    <m/>
    <m/>
    <m/>
    <m/>
    <x v="2"/>
    <m/>
    <m/>
    <m/>
    <m/>
    <m/>
    <m/>
    <m/>
    <m/>
    <m/>
    <m/>
    <m/>
    <m/>
    <m/>
    <m/>
    <m/>
    <m/>
    <m/>
    <m/>
    <m/>
    <m/>
    <m/>
    <m/>
    <m/>
    <m/>
    <m/>
    <m/>
    <m/>
    <n v="0"/>
    <m/>
    <m/>
    <m/>
    <m/>
    <m/>
    <m/>
    <m/>
    <m/>
    <m/>
    <m/>
    <m/>
    <m/>
    <m/>
    <m/>
    <m/>
    <m/>
    <m/>
    <m/>
    <m/>
    <m/>
    <m/>
    <m/>
    <m/>
    <m/>
    <m/>
    <m/>
    <m/>
    <m/>
    <m/>
    <m/>
    <m/>
    <m/>
    <m/>
    <m/>
    <m/>
    <m/>
    <m/>
    <m/>
    <m/>
    <m/>
    <m/>
    <m/>
    <m/>
    <m/>
  </r>
  <r>
    <n v="118"/>
    <s v="L-1551-163598088"/>
    <n v="997291915"/>
    <s v="https://portal.dnb.de/opac.htm?method=simpleSearch&amp;cqlMode=true&amp;query=idn%3D997291915"/>
    <s v="III 6, 37"/>
    <m/>
    <m/>
    <x v="1"/>
    <m/>
    <m/>
    <m/>
    <m/>
    <m/>
    <m/>
    <m/>
    <m/>
    <m/>
    <m/>
    <m/>
    <m/>
    <m/>
    <m/>
    <m/>
    <x v="6"/>
    <s v="x"/>
    <m/>
    <s v="h"/>
    <s v="x"/>
    <m/>
    <m/>
    <m/>
    <m/>
    <s v="Pa"/>
    <m/>
    <m/>
    <m/>
    <m/>
    <m/>
    <m/>
    <m/>
    <m/>
    <m/>
    <m/>
    <m/>
    <m/>
    <m/>
    <n v="110"/>
    <m/>
    <m/>
    <m/>
    <s v="ja vor"/>
    <n v="0.5"/>
    <m/>
    <m/>
    <m/>
    <s v="x"/>
    <m/>
    <m/>
    <m/>
    <m/>
    <m/>
    <m/>
    <s v="x"/>
    <m/>
    <s v="x"/>
    <m/>
    <m/>
    <m/>
    <m/>
    <m/>
    <m/>
    <m/>
    <m/>
    <m/>
    <m/>
    <n v="0.5"/>
    <m/>
    <m/>
    <m/>
    <m/>
    <m/>
    <m/>
    <m/>
    <m/>
    <m/>
    <m/>
    <m/>
    <m/>
    <m/>
    <m/>
    <m/>
    <m/>
    <m/>
    <m/>
    <m/>
    <m/>
  </r>
  <r>
    <n v="119"/>
    <s v="L-1551-163598045"/>
    <n v="997291877"/>
    <s v="https://portal.dnb.de/opac.htm?method=simpleSearch&amp;cqlMode=true&amp;query=idn%3D997291877"/>
    <s v="III 6, 37 (angebunden?)"/>
    <m/>
    <m/>
    <x v="2"/>
    <m/>
    <m/>
    <m/>
    <m/>
    <m/>
    <m/>
    <m/>
    <m/>
    <m/>
    <m/>
    <m/>
    <m/>
    <m/>
    <m/>
    <m/>
    <x v="2"/>
    <m/>
    <m/>
    <m/>
    <m/>
    <m/>
    <m/>
    <m/>
    <m/>
    <m/>
    <m/>
    <m/>
    <m/>
    <m/>
    <m/>
    <m/>
    <m/>
    <m/>
    <m/>
    <m/>
    <m/>
    <m/>
    <m/>
    <m/>
    <m/>
    <m/>
    <m/>
    <m/>
    <n v="0"/>
    <m/>
    <m/>
    <m/>
    <m/>
    <m/>
    <m/>
    <m/>
    <m/>
    <m/>
    <m/>
    <m/>
    <m/>
    <m/>
    <m/>
    <m/>
    <m/>
    <m/>
    <m/>
    <m/>
    <m/>
    <m/>
    <m/>
    <m/>
    <m/>
    <m/>
    <m/>
    <m/>
    <m/>
    <m/>
    <m/>
    <m/>
    <m/>
    <m/>
    <m/>
    <m/>
    <m/>
    <m/>
    <m/>
    <m/>
    <m/>
    <m/>
    <m/>
    <m/>
    <m/>
  </r>
  <r>
    <n v="120"/>
    <s v="L-1551-169971058"/>
    <n v="1000072444"/>
    <s v="https://portal.dnb.de/opac.htm?method=simpleSearch&amp;cqlMode=true&amp;query=idn%3D1000072444"/>
    <s v="III 6, 37 (angebunden?)"/>
    <m/>
    <m/>
    <x v="2"/>
    <m/>
    <m/>
    <m/>
    <m/>
    <m/>
    <m/>
    <m/>
    <m/>
    <m/>
    <m/>
    <m/>
    <m/>
    <m/>
    <m/>
    <m/>
    <x v="2"/>
    <m/>
    <m/>
    <m/>
    <m/>
    <m/>
    <m/>
    <m/>
    <m/>
    <m/>
    <m/>
    <m/>
    <m/>
    <m/>
    <m/>
    <m/>
    <m/>
    <m/>
    <m/>
    <m/>
    <m/>
    <m/>
    <m/>
    <m/>
    <m/>
    <m/>
    <m/>
    <m/>
    <n v="0"/>
    <m/>
    <m/>
    <m/>
    <m/>
    <m/>
    <m/>
    <m/>
    <m/>
    <m/>
    <m/>
    <m/>
    <m/>
    <m/>
    <m/>
    <m/>
    <m/>
    <m/>
    <m/>
    <m/>
    <m/>
    <m/>
    <m/>
    <m/>
    <m/>
    <m/>
    <m/>
    <m/>
    <m/>
    <m/>
    <m/>
    <m/>
    <m/>
    <m/>
    <m/>
    <m/>
    <m/>
    <m/>
    <m/>
    <m/>
    <m/>
    <m/>
    <m/>
    <m/>
    <m/>
  </r>
  <r>
    <n v="121"/>
    <s v="L-1552-315493992"/>
    <n v="1066963789"/>
    <s v="https://portal.dnb.de/opac.htm?method=simpleSearch&amp;cqlMode=true&amp;query=idn%3D1066963789"/>
    <s v="III 6, 38"/>
    <m/>
    <m/>
    <x v="2"/>
    <m/>
    <m/>
    <m/>
    <m/>
    <m/>
    <m/>
    <m/>
    <m/>
    <m/>
    <m/>
    <m/>
    <m/>
    <m/>
    <m/>
    <m/>
    <x v="2"/>
    <m/>
    <m/>
    <m/>
    <m/>
    <m/>
    <m/>
    <m/>
    <m/>
    <m/>
    <m/>
    <m/>
    <m/>
    <m/>
    <m/>
    <m/>
    <m/>
    <m/>
    <m/>
    <m/>
    <m/>
    <m/>
    <m/>
    <m/>
    <m/>
    <m/>
    <m/>
    <m/>
    <n v="0"/>
    <m/>
    <m/>
    <m/>
    <m/>
    <m/>
    <m/>
    <m/>
    <m/>
    <m/>
    <m/>
    <m/>
    <m/>
    <m/>
    <m/>
    <m/>
    <m/>
    <m/>
    <m/>
    <m/>
    <m/>
    <m/>
    <m/>
    <m/>
    <m/>
    <m/>
    <m/>
    <m/>
    <m/>
    <m/>
    <m/>
    <m/>
    <m/>
    <m/>
    <m/>
    <m/>
    <m/>
    <m/>
    <m/>
    <m/>
    <m/>
    <m/>
    <m/>
    <m/>
    <m/>
  </r>
  <r>
    <n v="122"/>
    <s v="L-1555-17842868X"/>
    <n v="1002919940"/>
    <s v="https://portal.dnb.de/opac.htm?method=simpleSearch&amp;cqlMode=true&amp;query=idn%3D1002919940"/>
    <s v="III 6, 40"/>
    <m/>
    <m/>
    <x v="2"/>
    <m/>
    <m/>
    <m/>
    <m/>
    <m/>
    <m/>
    <m/>
    <m/>
    <m/>
    <m/>
    <m/>
    <m/>
    <m/>
    <m/>
    <m/>
    <x v="2"/>
    <m/>
    <m/>
    <m/>
    <m/>
    <m/>
    <m/>
    <m/>
    <m/>
    <m/>
    <m/>
    <m/>
    <m/>
    <m/>
    <m/>
    <m/>
    <m/>
    <m/>
    <m/>
    <m/>
    <m/>
    <m/>
    <m/>
    <m/>
    <m/>
    <m/>
    <m/>
    <m/>
    <n v="0"/>
    <m/>
    <m/>
    <m/>
    <m/>
    <m/>
    <m/>
    <m/>
    <m/>
    <m/>
    <m/>
    <m/>
    <m/>
    <m/>
    <m/>
    <m/>
    <m/>
    <m/>
    <m/>
    <m/>
    <m/>
    <m/>
    <m/>
    <m/>
    <m/>
    <m/>
    <m/>
    <m/>
    <m/>
    <m/>
    <m/>
    <m/>
    <m/>
    <m/>
    <m/>
    <m/>
    <m/>
    <m/>
    <m/>
    <m/>
    <m/>
    <m/>
    <m/>
    <m/>
    <m/>
  </r>
  <r>
    <n v="123"/>
    <s v="L-1555-170542408"/>
    <n v="1000376133"/>
    <s v="https://portal.dnb.de/opac.htm?method=simpleSearch&amp;cqlMode=true&amp;query=idn%3D1000376133"/>
    <s v="III 6, 40"/>
    <m/>
    <m/>
    <x v="2"/>
    <m/>
    <m/>
    <m/>
    <m/>
    <m/>
    <m/>
    <m/>
    <m/>
    <m/>
    <m/>
    <m/>
    <m/>
    <m/>
    <m/>
    <m/>
    <x v="2"/>
    <m/>
    <m/>
    <m/>
    <m/>
    <m/>
    <m/>
    <m/>
    <m/>
    <m/>
    <m/>
    <m/>
    <m/>
    <m/>
    <m/>
    <m/>
    <m/>
    <m/>
    <m/>
    <m/>
    <m/>
    <m/>
    <m/>
    <m/>
    <m/>
    <m/>
    <m/>
    <m/>
    <n v="0"/>
    <m/>
    <m/>
    <m/>
    <m/>
    <m/>
    <m/>
    <m/>
    <m/>
    <m/>
    <m/>
    <m/>
    <m/>
    <m/>
    <m/>
    <m/>
    <m/>
    <m/>
    <m/>
    <m/>
    <m/>
    <m/>
    <m/>
    <m/>
    <m/>
    <m/>
    <m/>
    <m/>
    <m/>
    <m/>
    <m/>
    <m/>
    <m/>
    <m/>
    <m/>
    <m/>
    <m/>
    <m/>
    <m/>
    <m/>
    <m/>
    <m/>
    <m/>
    <m/>
    <m/>
  </r>
  <r>
    <n v="124"/>
    <s v="L-1555-159344743"/>
    <n v="995360138"/>
    <s v="https://portal.dnb.de/opac.htm?method=simpleSearch&amp;cqlMode=true&amp;query=idn%3D995360138"/>
    <s v="III 6, 40"/>
    <s v="X"/>
    <s v="Ledereinband, Schließen, erhabene Buchbeschläge"/>
    <x v="0"/>
    <s v="180°"/>
    <s v="hohler Rücken"/>
    <m/>
    <s v="Buchschuh"/>
    <s v="Nein, Signaturfahne austauschen"/>
    <n v="1"/>
    <m/>
    <m/>
    <m/>
    <m/>
    <m/>
    <m/>
    <m/>
    <m/>
    <m/>
    <x v="2"/>
    <m/>
    <m/>
    <m/>
    <m/>
    <m/>
    <m/>
    <m/>
    <m/>
    <m/>
    <m/>
    <m/>
    <m/>
    <m/>
    <m/>
    <m/>
    <m/>
    <m/>
    <m/>
    <m/>
    <m/>
    <m/>
    <m/>
    <m/>
    <m/>
    <m/>
    <m/>
    <m/>
    <n v="0"/>
    <m/>
    <m/>
    <m/>
    <m/>
    <m/>
    <m/>
    <m/>
    <m/>
    <m/>
    <m/>
    <m/>
    <m/>
    <m/>
    <m/>
    <m/>
    <m/>
    <m/>
    <m/>
    <m/>
    <m/>
    <m/>
    <m/>
    <m/>
    <m/>
    <m/>
    <m/>
    <m/>
    <m/>
    <m/>
    <m/>
    <m/>
    <m/>
    <m/>
    <m/>
    <m/>
    <m/>
    <m/>
    <m/>
    <m/>
    <m/>
    <m/>
    <m/>
    <m/>
    <m/>
  </r>
  <r>
    <n v="125"/>
    <s v="L-1555-178428493"/>
    <n v="1002919827"/>
    <s v="https://portal.dnb.de/opac.htm?method=simpleSearch&amp;cqlMode=true&amp;query=idn%3D1002919827"/>
    <s v="III 6, 42"/>
    <s v="X"/>
    <s v="Pergamentband"/>
    <x v="1"/>
    <s v="80° bis 110°, einseitig digitalisierbar?"/>
    <s v="hohler Rücken, Einband mit Schutz- oder Stoßkanten"/>
    <m/>
    <s v="Kassette"/>
    <s v="Nein"/>
    <n v="0"/>
    <m/>
    <m/>
    <m/>
    <m/>
    <m/>
    <m/>
    <m/>
    <m/>
    <m/>
    <x v="6"/>
    <m/>
    <s v="x"/>
    <s v="h/E"/>
    <s v="x"/>
    <m/>
    <m/>
    <m/>
    <m/>
    <s v="Pa"/>
    <m/>
    <m/>
    <m/>
    <m/>
    <m/>
    <m/>
    <m/>
    <m/>
    <m/>
    <m/>
    <m/>
    <m/>
    <m/>
    <n v="110"/>
    <m/>
    <m/>
    <m/>
    <s v="n"/>
    <n v="0"/>
    <m/>
    <s v="Gewebe"/>
    <m/>
    <m/>
    <m/>
    <m/>
    <m/>
    <m/>
    <m/>
    <m/>
    <m/>
    <m/>
    <m/>
    <m/>
    <m/>
    <m/>
    <m/>
    <m/>
    <m/>
    <m/>
    <m/>
    <m/>
    <m/>
    <m/>
    <m/>
    <m/>
    <m/>
    <m/>
    <m/>
    <m/>
    <m/>
    <m/>
    <m/>
    <m/>
    <m/>
    <m/>
    <m/>
    <m/>
    <m/>
    <m/>
    <m/>
    <m/>
    <m/>
    <m/>
  </r>
  <r>
    <n v="126"/>
    <s v="L-1560-178157546"/>
    <n v="1002778123"/>
    <s v="https://portal.dnb.de/opac.htm?method=simpleSearch&amp;cqlMode=true&amp;query=idn%3D1002778123"/>
    <s v="III 6, 43"/>
    <m/>
    <s v="Ledereinband, Schließen, erhabene Buchbeschläge"/>
    <x v="0"/>
    <s v="nur sehr geringer Öffnungswinkel"/>
    <s v="fester Rücken mit Schmuckprägung, Schrift bis in den Falz"/>
    <m/>
    <s v="Kassette"/>
    <s v="Nein"/>
    <n v="0"/>
    <m/>
    <m/>
    <m/>
    <m/>
    <m/>
    <m/>
    <m/>
    <m/>
    <m/>
    <x v="2"/>
    <m/>
    <m/>
    <m/>
    <m/>
    <m/>
    <m/>
    <m/>
    <m/>
    <m/>
    <m/>
    <m/>
    <m/>
    <m/>
    <m/>
    <m/>
    <m/>
    <m/>
    <m/>
    <m/>
    <m/>
    <m/>
    <m/>
    <m/>
    <m/>
    <m/>
    <m/>
    <m/>
    <n v="0"/>
    <m/>
    <m/>
    <m/>
    <m/>
    <m/>
    <m/>
    <m/>
    <m/>
    <m/>
    <m/>
    <m/>
    <m/>
    <m/>
    <m/>
    <m/>
    <m/>
    <m/>
    <m/>
    <m/>
    <m/>
    <m/>
    <m/>
    <m/>
    <m/>
    <m/>
    <m/>
    <m/>
    <m/>
    <m/>
    <m/>
    <m/>
    <m/>
    <m/>
    <m/>
    <m/>
    <m/>
    <m/>
    <m/>
    <m/>
    <m/>
    <m/>
    <m/>
    <m/>
    <m/>
  </r>
  <r>
    <n v="127"/>
    <s v="L-1560-162039808"/>
    <n v="996355340"/>
    <s v="https://portal.dnb.de/opac.htm?method=simpleSearch&amp;cqlMode=true&amp;query=idn%3D996355340"/>
    <s v="III 6, 44"/>
    <m/>
    <s v="Ledereinband, Schließen, erhabene Buchbeschläge"/>
    <x v="1"/>
    <s v="nur sehr geringer Öffnungswinkel"/>
    <s v="Schrift bis in den Falz"/>
    <m/>
    <s v="Buchschuh"/>
    <s v="Nein"/>
    <n v="1"/>
    <m/>
    <m/>
    <m/>
    <m/>
    <m/>
    <m/>
    <m/>
    <m/>
    <m/>
    <x v="1"/>
    <m/>
    <m/>
    <s v="f"/>
    <m/>
    <m/>
    <m/>
    <m/>
    <m/>
    <s v="Pa"/>
    <m/>
    <m/>
    <m/>
    <s v="x"/>
    <m/>
    <m/>
    <m/>
    <m/>
    <m/>
    <m/>
    <m/>
    <n v="2"/>
    <s v="x"/>
    <n v="45"/>
    <m/>
    <m/>
    <m/>
    <s v="ja vor"/>
    <n v="2"/>
    <m/>
    <m/>
    <m/>
    <s v="x"/>
    <m/>
    <m/>
    <m/>
    <m/>
    <m/>
    <m/>
    <m/>
    <m/>
    <s v="x"/>
    <m/>
    <m/>
    <m/>
    <m/>
    <m/>
    <s v="x"/>
    <m/>
    <m/>
    <m/>
    <m/>
    <n v="2"/>
    <m/>
    <m/>
    <m/>
    <m/>
    <m/>
    <m/>
    <m/>
    <m/>
    <m/>
    <m/>
    <m/>
    <m/>
    <m/>
    <m/>
    <m/>
    <m/>
    <m/>
    <m/>
    <m/>
    <m/>
  </r>
  <r>
    <n v="128"/>
    <s v="L-1550-154117374"/>
    <n v="993976697"/>
    <s v="https://portal.dnb.de/opac.htm?method=simpleSearch&amp;cqlMode=true&amp;query=idn%3D993976697"/>
    <s v="III 6, 45"/>
    <m/>
    <m/>
    <x v="2"/>
    <m/>
    <m/>
    <m/>
    <m/>
    <m/>
    <m/>
    <m/>
    <m/>
    <m/>
    <m/>
    <m/>
    <m/>
    <m/>
    <m/>
    <m/>
    <x v="2"/>
    <m/>
    <m/>
    <m/>
    <m/>
    <m/>
    <m/>
    <m/>
    <m/>
    <m/>
    <m/>
    <m/>
    <m/>
    <m/>
    <m/>
    <m/>
    <m/>
    <m/>
    <m/>
    <m/>
    <m/>
    <m/>
    <m/>
    <m/>
    <m/>
    <m/>
    <m/>
    <m/>
    <n v="0"/>
    <m/>
    <m/>
    <m/>
    <m/>
    <m/>
    <m/>
    <m/>
    <m/>
    <m/>
    <m/>
    <m/>
    <m/>
    <m/>
    <m/>
    <m/>
    <m/>
    <m/>
    <m/>
    <m/>
    <m/>
    <m/>
    <m/>
    <m/>
    <m/>
    <m/>
    <m/>
    <m/>
    <m/>
    <m/>
    <m/>
    <m/>
    <m/>
    <m/>
    <m/>
    <m/>
    <m/>
    <m/>
    <m/>
    <m/>
    <m/>
    <m/>
    <m/>
    <m/>
    <m/>
  </r>
  <r>
    <n v="129"/>
    <s v="L-1550-154117307"/>
    <n v="993976670"/>
    <s v="https://portal.dnb.de/opac.htm?method=simpleSearch&amp;cqlMode=true&amp;query=idn%3D993976670"/>
    <s v="III 6, 45"/>
    <m/>
    <s v="Ledereinband, Schließen, erhabene Buchbeschläge"/>
    <x v="3"/>
    <s v="80° bis 110°, einseitig digitalisierbar?"/>
    <s v="Schrift bis in den Falz"/>
    <m/>
    <s v="Kassette"/>
    <s v="Nein"/>
    <n v="0"/>
    <m/>
    <m/>
    <m/>
    <m/>
    <m/>
    <m/>
    <m/>
    <m/>
    <m/>
    <x v="1"/>
    <m/>
    <s v="x"/>
    <s v="f"/>
    <m/>
    <m/>
    <m/>
    <m/>
    <m/>
    <s v="Pa"/>
    <m/>
    <m/>
    <m/>
    <m/>
    <s v="x"/>
    <m/>
    <m/>
    <m/>
    <m/>
    <m/>
    <m/>
    <n v="2"/>
    <m/>
    <n v="110"/>
    <m/>
    <m/>
    <m/>
    <s v="ja vor"/>
    <n v="1"/>
    <m/>
    <s v="Gewebe"/>
    <m/>
    <m/>
    <m/>
    <m/>
    <m/>
    <m/>
    <m/>
    <m/>
    <m/>
    <m/>
    <m/>
    <m/>
    <m/>
    <m/>
    <m/>
    <s v="x"/>
    <m/>
    <m/>
    <m/>
    <m/>
    <m/>
    <n v="1"/>
    <m/>
    <m/>
    <m/>
    <m/>
    <m/>
    <m/>
    <m/>
    <m/>
    <m/>
    <m/>
    <m/>
    <m/>
    <m/>
    <m/>
    <m/>
    <m/>
    <m/>
    <m/>
    <m/>
    <m/>
  </r>
  <r>
    <n v="130"/>
    <s v="L-2009-322713"/>
    <n v="998517313"/>
    <s v="https://portal.dnb.de/opac.htm?method=simpleSearch&amp;cqlMode=true&amp;query=idn%3D998517313"/>
    <s v="III 6, 46"/>
    <m/>
    <s v="Halbpergamentband"/>
    <x v="1"/>
    <s v="180°"/>
    <s v="hohler Rücken"/>
    <m/>
    <s v="Papierumschlag "/>
    <s v="Unklar"/>
    <n v="0"/>
    <m/>
    <s v="gereinigt"/>
    <m/>
    <m/>
    <m/>
    <m/>
    <m/>
    <m/>
    <m/>
    <x v="2"/>
    <m/>
    <m/>
    <m/>
    <m/>
    <m/>
    <m/>
    <m/>
    <m/>
    <m/>
    <m/>
    <m/>
    <m/>
    <m/>
    <m/>
    <m/>
    <m/>
    <m/>
    <m/>
    <m/>
    <m/>
    <m/>
    <m/>
    <m/>
    <m/>
    <m/>
    <m/>
    <m/>
    <n v="0"/>
    <m/>
    <m/>
    <m/>
    <m/>
    <m/>
    <m/>
    <m/>
    <m/>
    <m/>
    <m/>
    <m/>
    <m/>
    <m/>
    <m/>
    <m/>
    <m/>
    <m/>
    <m/>
    <m/>
    <m/>
    <m/>
    <m/>
    <m/>
    <m/>
    <m/>
    <m/>
    <m/>
    <m/>
    <m/>
    <m/>
    <m/>
    <m/>
    <m/>
    <m/>
    <m/>
    <m/>
    <m/>
    <m/>
    <m/>
    <m/>
    <m/>
    <m/>
    <m/>
    <m/>
  </r>
  <r>
    <n v="131"/>
    <s v="L-2012-327132"/>
    <n v="1027390439"/>
    <s v="https://portal.dnb.de/opac.htm?method=simpleSearch&amp;cqlMode=true&amp;query=idn%3D1027390439"/>
    <s v="III 6, 47"/>
    <m/>
    <s v="Gewebeeinband"/>
    <x v="1"/>
    <s v="180°"/>
    <s v="hohler Rücken"/>
    <m/>
    <s v="Archivkarton"/>
    <s v="Nein"/>
    <n v="0"/>
    <m/>
    <m/>
    <m/>
    <m/>
    <m/>
    <m/>
    <m/>
    <m/>
    <m/>
    <x v="2"/>
    <m/>
    <m/>
    <m/>
    <m/>
    <m/>
    <m/>
    <m/>
    <m/>
    <m/>
    <m/>
    <m/>
    <m/>
    <m/>
    <m/>
    <m/>
    <m/>
    <m/>
    <m/>
    <m/>
    <m/>
    <m/>
    <m/>
    <m/>
    <m/>
    <m/>
    <m/>
    <m/>
    <n v="0"/>
    <m/>
    <m/>
    <m/>
    <m/>
    <m/>
    <m/>
    <m/>
    <m/>
    <m/>
    <m/>
    <m/>
    <m/>
    <m/>
    <m/>
    <m/>
    <m/>
    <m/>
    <m/>
    <m/>
    <m/>
    <m/>
    <m/>
    <m/>
    <m/>
    <m/>
    <m/>
    <m/>
    <m/>
    <m/>
    <m/>
    <m/>
    <m/>
    <m/>
    <m/>
    <m/>
    <m/>
    <m/>
    <m/>
    <m/>
    <m/>
    <m/>
    <m/>
    <m/>
    <m/>
  </r>
  <r>
    <n v="132"/>
    <s v="L-1534-667829652"/>
    <n v="1207422266"/>
    <s v="https://portal.dnb.de/opac.htm?method=simpleSearch&amp;cqlMode=true&amp;query=idn%3D1207422266"/>
    <s v="III 6, 11 (angebunden)"/>
    <m/>
    <m/>
    <x v="2"/>
    <m/>
    <m/>
    <m/>
    <m/>
    <m/>
    <m/>
    <m/>
    <m/>
    <m/>
    <m/>
    <m/>
    <m/>
    <m/>
    <m/>
    <m/>
    <x v="2"/>
    <m/>
    <m/>
    <m/>
    <m/>
    <m/>
    <m/>
    <m/>
    <m/>
    <m/>
    <m/>
    <m/>
    <m/>
    <m/>
    <m/>
    <m/>
    <m/>
    <m/>
    <m/>
    <m/>
    <m/>
    <m/>
    <m/>
    <m/>
    <m/>
    <m/>
    <m/>
    <m/>
    <n v="0"/>
    <m/>
    <m/>
    <m/>
    <m/>
    <m/>
    <m/>
    <m/>
    <m/>
    <m/>
    <m/>
    <m/>
    <m/>
    <m/>
    <m/>
    <m/>
    <m/>
    <m/>
    <m/>
    <m/>
    <m/>
    <m/>
    <m/>
    <m/>
    <m/>
    <m/>
    <m/>
    <m/>
    <m/>
    <m/>
    <m/>
    <m/>
    <m/>
    <m/>
    <m/>
    <m/>
    <m/>
    <m/>
    <m/>
    <m/>
    <m/>
    <m/>
    <m/>
    <m/>
    <m/>
  </r>
  <r>
    <n v="133"/>
    <s v="L-1538-169844722"/>
    <n v="1000007804"/>
    <s v="https://portal.dnb.de/opac.htm?method=simpleSearch&amp;cqlMode=true&amp;query=idn%3D1000007804"/>
    <s v="III 6, 11 a"/>
    <m/>
    <m/>
    <x v="1"/>
    <m/>
    <m/>
    <m/>
    <m/>
    <m/>
    <m/>
    <m/>
    <m/>
    <m/>
    <m/>
    <m/>
    <m/>
    <m/>
    <m/>
    <m/>
    <x v="3"/>
    <s v="x"/>
    <m/>
    <s v="h/E"/>
    <m/>
    <m/>
    <m/>
    <m/>
    <m/>
    <s v="Pa"/>
    <m/>
    <m/>
    <m/>
    <m/>
    <m/>
    <m/>
    <m/>
    <m/>
    <m/>
    <m/>
    <m/>
    <m/>
    <m/>
    <n v="110"/>
    <m/>
    <m/>
    <m/>
    <s v="n"/>
    <n v="0"/>
    <m/>
    <m/>
    <m/>
    <m/>
    <m/>
    <m/>
    <m/>
    <s v="Schaden stabil"/>
    <m/>
    <m/>
    <m/>
    <m/>
    <m/>
    <m/>
    <m/>
    <m/>
    <m/>
    <m/>
    <m/>
    <m/>
    <m/>
    <m/>
    <m/>
    <m/>
    <m/>
    <m/>
    <m/>
    <m/>
    <m/>
    <m/>
    <m/>
    <m/>
    <m/>
    <m/>
    <m/>
    <m/>
    <m/>
    <m/>
    <m/>
    <m/>
    <m/>
    <m/>
    <m/>
    <m/>
  </r>
  <r>
    <n v="134"/>
    <s v="L-1555-163773319"/>
    <n v="997393971"/>
    <s v="https://portal.dnb.de/opac.htm?method=simpleSearch&amp;cqlMode=true&amp;query=idn%3D997393971"/>
    <s v="III 6, 11 b"/>
    <m/>
    <m/>
    <x v="2"/>
    <m/>
    <m/>
    <m/>
    <m/>
    <m/>
    <m/>
    <m/>
    <m/>
    <m/>
    <m/>
    <m/>
    <m/>
    <m/>
    <m/>
    <m/>
    <x v="2"/>
    <m/>
    <m/>
    <m/>
    <m/>
    <m/>
    <m/>
    <m/>
    <m/>
    <m/>
    <m/>
    <m/>
    <m/>
    <m/>
    <m/>
    <m/>
    <m/>
    <m/>
    <m/>
    <m/>
    <m/>
    <m/>
    <m/>
    <m/>
    <m/>
    <m/>
    <m/>
    <m/>
    <n v="0"/>
    <m/>
    <m/>
    <m/>
    <m/>
    <m/>
    <m/>
    <m/>
    <m/>
    <m/>
    <m/>
    <m/>
    <m/>
    <m/>
    <m/>
    <m/>
    <m/>
    <m/>
    <m/>
    <m/>
    <m/>
    <m/>
    <m/>
    <m/>
    <m/>
    <m/>
    <m/>
    <m/>
    <m/>
    <m/>
    <m/>
    <m/>
    <m/>
    <m/>
    <m/>
    <m/>
    <m/>
    <m/>
    <m/>
    <m/>
    <m/>
    <m/>
    <m/>
    <m/>
    <m/>
  </r>
  <r>
    <n v="135"/>
    <s v="L-1555-163773475"/>
    <n v="997394153"/>
    <s v="https://portal.dnb.de/opac.htm?method=simpleSearch&amp;cqlMode=true&amp;query=idn%3D997394153"/>
    <s v="III 6, 11 b"/>
    <m/>
    <m/>
    <x v="2"/>
    <m/>
    <m/>
    <m/>
    <m/>
    <m/>
    <m/>
    <m/>
    <m/>
    <m/>
    <m/>
    <m/>
    <m/>
    <m/>
    <m/>
    <m/>
    <x v="2"/>
    <m/>
    <m/>
    <m/>
    <m/>
    <m/>
    <m/>
    <m/>
    <m/>
    <m/>
    <m/>
    <m/>
    <m/>
    <m/>
    <m/>
    <m/>
    <m/>
    <m/>
    <m/>
    <m/>
    <m/>
    <m/>
    <m/>
    <m/>
    <m/>
    <m/>
    <m/>
    <m/>
    <n v="0"/>
    <m/>
    <m/>
    <m/>
    <m/>
    <m/>
    <m/>
    <m/>
    <m/>
    <m/>
    <m/>
    <m/>
    <m/>
    <m/>
    <m/>
    <m/>
    <m/>
    <m/>
    <m/>
    <m/>
    <m/>
    <m/>
    <m/>
    <m/>
    <m/>
    <m/>
    <m/>
    <m/>
    <m/>
    <m/>
    <m/>
    <m/>
    <m/>
    <m/>
    <m/>
    <m/>
    <m/>
    <m/>
    <m/>
    <m/>
    <m/>
    <m/>
    <m/>
    <m/>
    <m/>
  </r>
  <r>
    <n v="136"/>
    <s v="L-1557-167183141"/>
    <s v="99889818X"/>
    <s v="https://portal.dnb.de/opac.htm?method=simpleSearch&amp;cqlMode=true&amp;query=idn%3D99889818X"/>
    <s v="III 6, 11 c"/>
    <m/>
    <m/>
    <x v="2"/>
    <m/>
    <m/>
    <m/>
    <m/>
    <m/>
    <m/>
    <m/>
    <m/>
    <m/>
    <m/>
    <m/>
    <m/>
    <m/>
    <m/>
    <m/>
    <x v="2"/>
    <m/>
    <m/>
    <m/>
    <m/>
    <m/>
    <m/>
    <m/>
    <m/>
    <m/>
    <m/>
    <m/>
    <m/>
    <m/>
    <m/>
    <m/>
    <m/>
    <m/>
    <m/>
    <m/>
    <m/>
    <m/>
    <m/>
    <m/>
    <m/>
    <m/>
    <m/>
    <m/>
    <n v="0"/>
    <m/>
    <m/>
    <m/>
    <m/>
    <m/>
    <m/>
    <m/>
    <m/>
    <m/>
    <m/>
    <m/>
    <m/>
    <m/>
    <m/>
    <m/>
    <m/>
    <m/>
    <m/>
    <m/>
    <m/>
    <m/>
    <m/>
    <m/>
    <m/>
    <m/>
    <m/>
    <m/>
    <m/>
    <m/>
    <m/>
    <m/>
    <m/>
    <m/>
    <m/>
    <m/>
    <m/>
    <m/>
    <m/>
    <m/>
    <m/>
    <m/>
    <m/>
    <m/>
    <m/>
  </r>
  <r>
    <n v="137"/>
    <s v="L-1517-668125241"/>
    <n v="1207570680"/>
    <s v="https://portal.dnb.de/opac.htm?method=simpleSearch&amp;cqlMode=true&amp;query=idn%3D1207570680"/>
    <s v="III 6, 13 (Angebundenes Werk)"/>
    <m/>
    <m/>
    <x v="2"/>
    <m/>
    <m/>
    <m/>
    <m/>
    <m/>
    <m/>
    <m/>
    <m/>
    <m/>
    <m/>
    <m/>
    <m/>
    <m/>
    <m/>
    <m/>
    <x v="2"/>
    <m/>
    <m/>
    <m/>
    <m/>
    <m/>
    <m/>
    <m/>
    <m/>
    <m/>
    <m/>
    <m/>
    <m/>
    <m/>
    <m/>
    <m/>
    <m/>
    <m/>
    <m/>
    <m/>
    <m/>
    <m/>
    <m/>
    <m/>
    <m/>
    <m/>
    <m/>
    <m/>
    <n v="0"/>
    <m/>
    <m/>
    <m/>
    <m/>
    <m/>
    <m/>
    <m/>
    <m/>
    <m/>
    <m/>
    <m/>
    <m/>
    <m/>
    <m/>
    <m/>
    <m/>
    <m/>
    <m/>
    <m/>
    <m/>
    <m/>
    <m/>
    <m/>
    <m/>
    <m/>
    <m/>
    <m/>
    <m/>
    <m/>
    <m/>
    <m/>
    <m/>
    <m/>
    <m/>
    <m/>
    <m/>
    <m/>
    <m/>
    <m/>
    <m/>
    <m/>
    <m/>
    <m/>
    <m/>
  </r>
  <r>
    <n v="138"/>
    <s v="L-1522-176986065"/>
    <n v="1002284589"/>
    <s v="https://portal.dnb.de/opac.htm?method=simpleSearch&amp;cqlMode=true&amp;query=idn%3D1002284589"/>
    <s v="III 6, 14 a"/>
    <m/>
    <m/>
    <x v="1"/>
    <m/>
    <m/>
    <m/>
    <m/>
    <m/>
    <m/>
    <m/>
    <m/>
    <m/>
    <m/>
    <m/>
    <m/>
    <m/>
    <m/>
    <m/>
    <x v="1"/>
    <m/>
    <s v="x"/>
    <s v="f"/>
    <m/>
    <m/>
    <m/>
    <m/>
    <m/>
    <s v="Pa"/>
    <m/>
    <m/>
    <m/>
    <m/>
    <m/>
    <m/>
    <m/>
    <m/>
    <m/>
    <m/>
    <m/>
    <m/>
    <m/>
    <n v="110"/>
    <m/>
    <m/>
    <m/>
    <s v="n"/>
    <n v="0"/>
    <m/>
    <s v="Gewebe"/>
    <m/>
    <m/>
    <m/>
    <m/>
    <m/>
    <m/>
    <m/>
    <m/>
    <m/>
    <m/>
    <m/>
    <m/>
    <m/>
    <m/>
    <m/>
    <m/>
    <m/>
    <m/>
    <m/>
    <m/>
    <m/>
    <m/>
    <m/>
    <m/>
    <m/>
    <m/>
    <m/>
    <m/>
    <m/>
    <m/>
    <m/>
    <m/>
    <m/>
    <m/>
    <m/>
    <m/>
    <m/>
    <m/>
    <m/>
    <m/>
    <m/>
    <m/>
  </r>
  <r>
    <n v="139"/>
    <s v="L-1517-170718212"/>
    <n v="1000490092"/>
    <s v="https://portal.dnb.de/opac.htm?method=simpleSearch&amp;cqlMode=true&amp;query=idn%3D1000490092"/>
    <s v="III 6, 14 b"/>
    <m/>
    <m/>
    <x v="2"/>
    <m/>
    <m/>
    <m/>
    <m/>
    <m/>
    <m/>
    <m/>
    <m/>
    <m/>
    <m/>
    <m/>
    <m/>
    <m/>
    <m/>
    <m/>
    <x v="2"/>
    <m/>
    <m/>
    <m/>
    <m/>
    <m/>
    <m/>
    <m/>
    <m/>
    <m/>
    <m/>
    <m/>
    <m/>
    <m/>
    <m/>
    <m/>
    <m/>
    <m/>
    <m/>
    <m/>
    <m/>
    <m/>
    <m/>
    <m/>
    <m/>
    <m/>
    <m/>
    <m/>
    <n v="0"/>
    <m/>
    <m/>
    <m/>
    <m/>
    <m/>
    <m/>
    <m/>
    <m/>
    <m/>
    <m/>
    <m/>
    <m/>
    <m/>
    <m/>
    <m/>
    <m/>
    <m/>
    <m/>
    <m/>
    <m/>
    <m/>
    <m/>
    <m/>
    <m/>
    <m/>
    <m/>
    <m/>
    <m/>
    <m/>
    <m/>
    <m/>
    <m/>
    <m/>
    <m/>
    <m/>
    <m/>
    <m/>
    <m/>
    <m/>
    <m/>
    <m/>
    <m/>
    <m/>
    <m/>
  </r>
  <r>
    <n v="140"/>
    <s v="L-1522-167627902"/>
    <n v="999154273"/>
    <s v="https://portal.dnb.de/opac.htm?method=simpleSearch&amp;cqlMode=true&amp;query=idn%3D999154273"/>
    <s v="III 6, 14 c"/>
    <m/>
    <m/>
    <x v="2"/>
    <m/>
    <m/>
    <m/>
    <m/>
    <m/>
    <m/>
    <m/>
    <m/>
    <m/>
    <m/>
    <m/>
    <m/>
    <m/>
    <m/>
    <m/>
    <x v="2"/>
    <m/>
    <m/>
    <m/>
    <m/>
    <m/>
    <m/>
    <m/>
    <m/>
    <m/>
    <m/>
    <m/>
    <m/>
    <m/>
    <m/>
    <m/>
    <m/>
    <m/>
    <m/>
    <m/>
    <m/>
    <m/>
    <m/>
    <m/>
    <m/>
    <m/>
    <m/>
    <m/>
    <n v="0"/>
    <m/>
    <m/>
    <m/>
    <m/>
    <m/>
    <m/>
    <m/>
    <m/>
    <m/>
    <m/>
    <m/>
    <m/>
    <m/>
    <m/>
    <m/>
    <m/>
    <m/>
    <m/>
    <m/>
    <m/>
    <m/>
    <m/>
    <m/>
    <m/>
    <m/>
    <m/>
    <m/>
    <m/>
    <m/>
    <m/>
    <m/>
    <m/>
    <m/>
    <m/>
    <m/>
    <m/>
    <m/>
    <m/>
    <m/>
    <m/>
    <m/>
    <m/>
    <m/>
    <m/>
  </r>
  <r>
    <n v="141"/>
    <s v="L-1521-159347181"/>
    <n v="995362432"/>
    <s v="https://portal.dnb.de/opac.htm?method=simpleSearch&amp;cqlMode=true&amp;query=idn%3D995362432"/>
    <s v="III 6, 15 a (Angebundenes Werk)"/>
    <m/>
    <m/>
    <x v="2"/>
    <m/>
    <m/>
    <m/>
    <m/>
    <m/>
    <m/>
    <m/>
    <m/>
    <m/>
    <m/>
    <m/>
    <m/>
    <m/>
    <m/>
    <m/>
    <x v="2"/>
    <m/>
    <m/>
    <m/>
    <m/>
    <m/>
    <m/>
    <m/>
    <m/>
    <m/>
    <m/>
    <m/>
    <m/>
    <m/>
    <m/>
    <m/>
    <m/>
    <m/>
    <m/>
    <m/>
    <m/>
    <m/>
    <m/>
    <m/>
    <m/>
    <m/>
    <m/>
    <m/>
    <n v="0"/>
    <m/>
    <m/>
    <m/>
    <m/>
    <m/>
    <m/>
    <m/>
    <m/>
    <m/>
    <m/>
    <m/>
    <m/>
    <m/>
    <m/>
    <m/>
    <m/>
    <m/>
    <m/>
    <m/>
    <m/>
    <m/>
    <m/>
    <m/>
    <m/>
    <m/>
    <m/>
    <m/>
    <m/>
    <m/>
    <m/>
    <m/>
    <m/>
    <m/>
    <m/>
    <m/>
    <m/>
    <m/>
    <m/>
    <m/>
    <m/>
    <m/>
    <m/>
    <m/>
    <m/>
  </r>
  <r>
    <n v="142"/>
    <s v="L-1531-16647780X"/>
    <n v="998550892"/>
    <s v="https://portal.dnb.de/opac.htm?method=simpleSearch&amp;cqlMode=true&amp;query=idn%3D998550892"/>
    <s v="III 6, 15 a"/>
    <s v="X"/>
    <s v="Ledereinband, Schließen, erhabene Buchbeschläge"/>
    <x v="0"/>
    <s v="80° bis 110°, einseitig digitalisierbar?"/>
    <s v="fester Rücken mit Schmuckprägung"/>
    <m/>
    <s v="Kassette"/>
    <s v="Nein"/>
    <n v="0"/>
    <m/>
    <m/>
    <m/>
    <m/>
    <m/>
    <m/>
    <m/>
    <m/>
    <m/>
    <x v="2"/>
    <m/>
    <m/>
    <m/>
    <m/>
    <m/>
    <m/>
    <m/>
    <m/>
    <m/>
    <m/>
    <m/>
    <m/>
    <m/>
    <m/>
    <m/>
    <m/>
    <m/>
    <m/>
    <m/>
    <m/>
    <m/>
    <m/>
    <m/>
    <m/>
    <m/>
    <m/>
    <m/>
    <n v="0"/>
    <m/>
    <m/>
    <m/>
    <m/>
    <m/>
    <m/>
    <m/>
    <m/>
    <m/>
    <m/>
    <m/>
    <m/>
    <m/>
    <m/>
    <m/>
    <m/>
    <m/>
    <m/>
    <m/>
    <m/>
    <m/>
    <m/>
    <m/>
    <m/>
    <m/>
    <m/>
    <m/>
    <m/>
    <m/>
    <m/>
    <m/>
    <m/>
    <m/>
    <m/>
    <m/>
    <m/>
    <m/>
    <m/>
    <m/>
    <m/>
    <m/>
    <m/>
    <m/>
    <m/>
  </r>
  <r>
    <n v="143"/>
    <s v="L-1533-154002852"/>
    <n v="993914608"/>
    <s v="https://portal.dnb.de/opac.htm?method=simpleSearch&amp;cqlMode=true&amp;query=idn%3D993914608"/>
    <s v="III 6, 15 b (angebunden?)"/>
    <m/>
    <m/>
    <x v="2"/>
    <m/>
    <m/>
    <m/>
    <m/>
    <m/>
    <m/>
    <m/>
    <m/>
    <m/>
    <m/>
    <m/>
    <m/>
    <m/>
    <m/>
    <m/>
    <x v="2"/>
    <m/>
    <m/>
    <m/>
    <m/>
    <m/>
    <m/>
    <m/>
    <m/>
    <m/>
    <m/>
    <m/>
    <m/>
    <m/>
    <m/>
    <m/>
    <m/>
    <m/>
    <m/>
    <m/>
    <m/>
    <m/>
    <m/>
    <m/>
    <m/>
    <m/>
    <m/>
    <m/>
    <n v="0"/>
    <m/>
    <m/>
    <m/>
    <m/>
    <m/>
    <m/>
    <m/>
    <m/>
    <m/>
    <m/>
    <m/>
    <m/>
    <m/>
    <m/>
    <m/>
    <m/>
    <m/>
    <m/>
    <m/>
    <m/>
    <m/>
    <m/>
    <m/>
    <m/>
    <m/>
    <m/>
    <m/>
    <m/>
    <m/>
    <m/>
    <m/>
    <m/>
    <m/>
    <m/>
    <m/>
    <m/>
    <m/>
    <m/>
    <m/>
    <m/>
    <m/>
    <m/>
    <m/>
    <m/>
  </r>
  <r>
    <n v="144"/>
    <s v="L-1533-175496242"/>
    <n v="1001756231"/>
    <s v="https://portal.dnb.de/opac.htm?method=simpleSearch&amp;cqlMode=true&amp;query=idn%3D1001756231"/>
    <s v="III 6, 15 b (angebunden?)"/>
    <m/>
    <m/>
    <x v="2"/>
    <m/>
    <m/>
    <m/>
    <m/>
    <m/>
    <m/>
    <m/>
    <m/>
    <m/>
    <m/>
    <m/>
    <m/>
    <m/>
    <m/>
    <m/>
    <x v="2"/>
    <m/>
    <m/>
    <m/>
    <m/>
    <m/>
    <m/>
    <m/>
    <m/>
    <m/>
    <m/>
    <m/>
    <m/>
    <m/>
    <m/>
    <m/>
    <m/>
    <m/>
    <m/>
    <m/>
    <m/>
    <m/>
    <m/>
    <m/>
    <m/>
    <m/>
    <m/>
    <m/>
    <n v="0"/>
    <m/>
    <m/>
    <m/>
    <m/>
    <m/>
    <m/>
    <m/>
    <m/>
    <m/>
    <m/>
    <m/>
    <m/>
    <m/>
    <m/>
    <m/>
    <m/>
    <m/>
    <m/>
    <m/>
    <m/>
    <m/>
    <m/>
    <m/>
    <m/>
    <m/>
    <m/>
    <m/>
    <m/>
    <m/>
    <m/>
    <m/>
    <m/>
    <m/>
    <m/>
    <m/>
    <m/>
    <m/>
    <m/>
    <m/>
    <m/>
    <m/>
    <m/>
    <m/>
    <m/>
  </r>
  <r>
    <n v="145"/>
    <s v="L-1533-176474358"/>
    <n v="1002109876"/>
    <s v="https://portal.dnb.de/opac.htm?method=simpleSearch&amp;cqlMode=true&amp;query=idn%3D1002109876"/>
    <s v="III 6, 15 b"/>
    <m/>
    <m/>
    <x v="3"/>
    <m/>
    <m/>
    <m/>
    <m/>
    <m/>
    <m/>
    <m/>
    <m/>
    <m/>
    <m/>
    <m/>
    <m/>
    <m/>
    <m/>
    <m/>
    <x v="1"/>
    <m/>
    <m/>
    <s v="f"/>
    <m/>
    <m/>
    <m/>
    <m/>
    <s v="x"/>
    <s v="Pa"/>
    <m/>
    <m/>
    <m/>
    <m/>
    <m/>
    <m/>
    <m/>
    <m/>
    <m/>
    <m/>
    <m/>
    <m/>
    <m/>
    <n v="45"/>
    <m/>
    <m/>
    <m/>
    <s v="n"/>
    <n v="0"/>
    <m/>
    <m/>
    <m/>
    <s v="x"/>
    <m/>
    <m/>
    <m/>
    <m/>
    <s v="x? 45"/>
    <m/>
    <m/>
    <m/>
    <m/>
    <m/>
    <m/>
    <m/>
    <m/>
    <m/>
    <m/>
    <m/>
    <m/>
    <m/>
    <m/>
    <m/>
    <m/>
    <m/>
    <m/>
    <m/>
    <m/>
    <m/>
    <m/>
    <m/>
    <m/>
    <m/>
    <m/>
    <m/>
    <m/>
    <m/>
    <m/>
    <m/>
    <m/>
    <m/>
    <m/>
    <m/>
  </r>
  <r>
    <n v="146"/>
    <s v="L-9999-155943421"/>
    <n v="994442157"/>
    <s v="https://portal.dnb.de/opac.htm?method=simpleSearch&amp;cqlMode=true&amp;query=idn%3D994442157"/>
    <s v="III 6, 15 b (angebunden?)"/>
    <m/>
    <m/>
    <x v="2"/>
    <m/>
    <m/>
    <m/>
    <m/>
    <m/>
    <m/>
    <m/>
    <m/>
    <m/>
    <m/>
    <m/>
    <m/>
    <m/>
    <m/>
    <m/>
    <x v="2"/>
    <m/>
    <m/>
    <m/>
    <m/>
    <m/>
    <m/>
    <m/>
    <m/>
    <m/>
    <m/>
    <m/>
    <m/>
    <m/>
    <m/>
    <m/>
    <m/>
    <m/>
    <m/>
    <m/>
    <m/>
    <m/>
    <m/>
    <m/>
    <m/>
    <m/>
    <m/>
    <m/>
    <n v="0"/>
    <m/>
    <m/>
    <m/>
    <m/>
    <m/>
    <m/>
    <m/>
    <m/>
    <m/>
    <m/>
    <m/>
    <m/>
    <m/>
    <m/>
    <m/>
    <m/>
    <m/>
    <m/>
    <m/>
    <m/>
    <m/>
    <m/>
    <m/>
    <m/>
    <m/>
    <m/>
    <m/>
    <m/>
    <m/>
    <m/>
    <m/>
    <m/>
    <m/>
    <m/>
    <m/>
    <m/>
    <m/>
    <m/>
    <m/>
    <m/>
    <m/>
    <m/>
    <m/>
    <m/>
  </r>
  <r>
    <n v="147"/>
    <s v="L-1535-169968472"/>
    <n v="1000069990"/>
    <s v="https://portal.dnb.de/opac.htm?method=simpleSearch&amp;cqlMode=true&amp;query=idn%3D1000069990"/>
    <s v="III 6, 15 c"/>
    <m/>
    <m/>
    <x v="3"/>
    <m/>
    <m/>
    <m/>
    <m/>
    <m/>
    <m/>
    <m/>
    <m/>
    <m/>
    <m/>
    <m/>
    <m/>
    <m/>
    <m/>
    <m/>
    <x v="0"/>
    <m/>
    <s v="x"/>
    <s v="f/V"/>
    <m/>
    <m/>
    <m/>
    <m/>
    <m/>
    <s v="Pa"/>
    <m/>
    <m/>
    <m/>
    <m/>
    <m/>
    <m/>
    <m/>
    <m/>
    <m/>
    <m/>
    <m/>
    <m/>
    <m/>
    <n v="45"/>
    <m/>
    <m/>
    <m/>
    <s v="n"/>
    <n v="0"/>
    <m/>
    <s v="Halbgewebe mit Papier"/>
    <m/>
    <m/>
    <m/>
    <m/>
    <m/>
    <m/>
    <m/>
    <m/>
    <m/>
    <m/>
    <m/>
    <m/>
    <m/>
    <m/>
    <m/>
    <m/>
    <m/>
    <m/>
    <m/>
    <m/>
    <m/>
    <m/>
    <m/>
    <m/>
    <m/>
    <m/>
    <m/>
    <m/>
    <m/>
    <m/>
    <m/>
    <m/>
    <m/>
    <m/>
    <m/>
    <m/>
    <m/>
    <m/>
    <m/>
    <m/>
    <m/>
    <m/>
  </r>
  <r>
    <n v="148"/>
    <s v="L-1551-159354684"/>
    <n v="995369925"/>
    <s v="https://portal.dnb.de/opac.htm?method=simpleSearch&amp;cqlMode=true&amp;query=idn%3D995369925"/>
    <s v="III 6, 15 d"/>
    <m/>
    <s v="Papier- oder Pappeinband"/>
    <x v="0"/>
    <s v="80° bis 110°, einseitig digitalisierbar?"/>
    <s v="hohler Rücken"/>
    <m/>
    <m/>
    <s v="Signaturfahne austauschen"/>
    <n v="0"/>
    <m/>
    <m/>
    <m/>
    <m/>
    <m/>
    <m/>
    <m/>
    <m/>
    <m/>
    <x v="2"/>
    <m/>
    <m/>
    <m/>
    <m/>
    <m/>
    <m/>
    <m/>
    <m/>
    <m/>
    <m/>
    <m/>
    <m/>
    <m/>
    <m/>
    <m/>
    <m/>
    <m/>
    <m/>
    <m/>
    <m/>
    <m/>
    <m/>
    <m/>
    <m/>
    <m/>
    <m/>
    <m/>
    <n v="0"/>
    <m/>
    <m/>
    <m/>
    <m/>
    <m/>
    <m/>
    <m/>
    <m/>
    <m/>
    <m/>
    <m/>
    <m/>
    <m/>
    <m/>
    <m/>
    <m/>
    <m/>
    <m/>
    <m/>
    <m/>
    <m/>
    <m/>
    <m/>
    <m/>
    <m/>
    <m/>
    <m/>
    <m/>
    <m/>
    <m/>
    <m/>
    <m/>
    <m/>
    <m/>
    <m/>
    <m/>
    <m/>
    <m/>
    <m/>
    <m/>
    <m/>
    <m/>
    <m/>
    <m/>
  </r>
  <r>
    <n v="149"/>
    <s v="L-1551-175065330"/>
    <s v="100152828X"/>
    <s v="https://portal.dnb.de/opac.htm?method=simpleSearch&amp;cqlMode=true&amp;query=idn%3D100152828X"/>
    <s v="III 6, 15 d"/>
    <m/>
    <m/>
    <x v="2"/>
    <m/>
    <m/>
    <m/>
    <m/>
    <m/>
    <m/>
    <m/>
    <m/>
    <m/>
    <m/>
    <m/>
    <m/>
    <m/>
    <m/>
    <m/>
    <x v="2"/>
    <m/>
    <m/>
    <m/>
    <m/>
    <m/>
    <m/>
    <m/>
    <m/>
    <m/>
    <m/>
    <m/>
    <m/>
    <m/>
    <m/>
    <m/>
    <m/>
    <m/>
    <m/>
    <m/>
    <m/>
    <m/>
    <m/>
    <m/>
    <m/>
    <m/>
    <m/>
    <m/>
    <n v="0"/>
    <m/>
    <m/>
    <m/>
    <m/>
    <m/>
    <m/>
    <m/>
    <m/>
    <m/>
    <m/>
    <m/>
    <m/>
    <m/>
    <m/>
    <m/>
    <m/>
    <m/>
    <m/>
    <m/>
    <m/>
    <m/>
    <m/>
    <m/>
    <m/>
    <m/>
    <m/>
    <m/>
    <m/>
    <m/>
    <m/>
    <m/>
    <m/>
    <m/>
    <m/>
    <m/>
    <m/>
    <m/>
    <m/>
    <m/>
    <m/>
    <m/>
    <m/>
    <m/>
    <m/>
  </r>
  <r>
    <n v="150"/>
    <s v="L-1551-176762302"/>
    <n v="1002180104"/>
    <s v="https://portal.dnb.de/opac.htm?method=simpleSearch&amp;cqlMode=true&amp;query=idn%3D1002180104"/>
    <s v="III 6, 15 d"/>
    <m/>
    <m/>
    <x v="2"/>
    <m/>
    <m/>
    <m/>
    <m/>
    <m/>
    <m/>
    <m/>
    <m/>
    <m/>
    <m/>
    <m/>
    <m/>
    <m/>
    <m/>
    <m/>
    <x v="2"/>
    <m/>
    <m/>
    <m/>
    <m/>
    <m/>
    <m/>
    <m/>
    <m/>
    <m/>
    <m/>
    <m/>
    <m/>
    <m/>
    <m/>
    <m/>
    <m/>
    <m/>
    <m/>
    <m/>
    <m/>
    <m/>
    <m/>
    <m/>
    <m/>
    <m/>
    <m/>
    <m/>
    <n v="0"/>
    <m/>
    <m/>
    <m/>
    <m/>
    <m/>
    <m/>
    <m/>
    <m/>
    <m/>
    <m/>
    <m/>
    <m/>
    <m/>
    <m/>
    <m/>
    <m/>
    <m/>
    <m/>
    <m/>
    <m/>
    <m/>
    <m/>
    <m/>
    <m/>
    <m/>
    <m/>
    <m/>
    <m/>
    <m/>
    <m/>
    <m/>
    <m/>
    <m/>
    <m/>
    <m/>
    <m/>
    <m/>
    <m/>
    <m/>
    <m/>
    <m/>
    <m/>
    <m/>
    <m/>
  </r>
  <r>
    <n v="151"/>
    <s v="L-1559-163620636"/>
    <n v="997304758"/>
    <s v="https://portal.dnb.de/opac.htm?method=simpleSearch&amp;cqlMode=true&amp;query=idn%3D997304758"/>
    <s v="III 6, 15 e"/>
    <m/>
    <m/>
    <x v="1"/>
    <m/>
    <m/>
    <m/>
    <m/>
    <m/>
    <m/>
    <m/>
    <m/>
    <m/>
    <m/>
    <m/>
    <m/>
    <m/>
    <m/>
    <m/>
    <x v="5"/>
    <m/>
    <m/>
    <s v="f"/>
    <m/>
    <m/>
    <m/>
    <m/>
    <m/>
    <s v="Pa"/>
    <m/>
    <m/>
    <m/>
    <m/>
    <m/>
    <m/>
    <m/>
    <m/>
    <m/>
    <m/>
    <m/>
    <m/>
    <m/>
    <n v="60"/>
    <m/>
    <m/>
    <m/>
    <s v="ja vor"/>
    <n v="4.5"/>
    <m/>
    <m/>
    <m/>
    <s v="x"/>
    <m/>
    <m/>
    <m/>
    <m/>
    <m/>
    <m/>
    <m/>
    <m/>
    <s v="x"/>
    <m/>
    <m/>
    <m/>
    <m/>
    <m/>
    <m/>
    <m/>
    <m/>
    <m/>
    <m/>
    <n v="1"/>
    <s v="nur das Nötigste: loses Material an Ecken und Kanten zurückkleben/sichern"/>
    <m/>
    <m/>
    <m/>
    <m/>
    <m/>
    <m/>
    <m/>
    <m/>
    <m/>
    <m/>
    <m/>
    <s v="x"/>
    <m/>
    <m/>
    <m/>
    <m/>
    <m/>
    <n v="3.5"/>
    <m/>
  </r>
  <r>
    <n v="152"/>
    <s v="L-1534-171135792"/>
    <s v="100077130X"/>
    <s v="https://portal.dnb.de/opac.htm?method=simpleSearch&amp;cqlMode=true&amp;query=idn%3D100077130X"/>
    <s v="III 6, 15 f"/>
    <m/>
    <m/>
    <x v="2"/>
    <m/>
    <m/>
    <m/>
    <m/>
    <m/>
    <m/>
    <m/>
    <m/>
    <m/>
    <m/>
    <m/>
    <m/>
    <m/>
    <m/>
    <m/>
    <x v="2"/>
    <m/>
    <m/>
    <m/>
    <m/>
    <m/>
    <m/>
    <m/>
    <m/>
    <m/>
    <m/>
    <m/>
    <m/>
    <m/>
    <m/>
    <m/>
    <m/>
    <m/>
    <m/>
    <m/>
    <m/>
    <m/>
    <m/>
    <m/>
    <m/>
    <m/>
    <m/>
    <m/>
    <n v="0"/>
    <m/>
    <m/>
    <m/>
    <m/>
    <m/>
    <m/>
    <m/>
    <m/>
    <m/>
    <m/>
    <m/>
    <m/>
    <m/>
    <m/>
    <m/>
    <m/>
    <m/>
    <m/>
    <m/>
    <m/>
    <m/>
    <m/>
    <m/>
    <m/>
    <m/>
    <m/>
    <m/>
    <m/>
    <m/>
    <m/>
    <m/>
    <m/>
    <m/>
    <m/>
    <m/>
    <m/>
    <m/>
    <m/>
    <m/>
    <m/>
    <m/>
    <m/>
    <m/>
    <m/>
  </r>
  <r>
    <n v="153"/>
    <s v="L-1534-161289894"/>
    <n v="995883831"/>
    <s v="https://portal.dnb.de/opac.htm?method=simpleSearch&amp;cqlMode=true&amp;query=idn%3D995883831"/>
    <s v="III 6, 15 f"/>
    <m/>
    <m/>
    <x v="2"/>
    <m/>
    <m/>
    <m/>
    <m/>
    <m/>
    <m/>
    <m/>
    <m/>
    <m/>
    <m/>
    <m/>
    <m/>
    <m/>
    <m/>
    <m/>
    <x v="2"/>
    <m/>
    <m/>
    <m/>
    <m/>
    <m/>
    <m/>
    <m/>
    <m/>
    <m/>
    <m/>
    <m/>
    <m/>
    <m/>
    <m/>
    <m/>
    <m/>
    <m/>
    <m/>
    <m/>
    <m/>
    <m/>
    <m/>
    <m/>
    <m/>
    <m/>
    <m/>
    <m/>
    <n v="0"/>
    <m/>
    <m/>
    <m/>
    <m/>
    <m/>
    <m/>
    <m/>
    <m/>
    <m/>
    <m/>
    <m/>
    <m/>
    <m/>
    <m/>
    <m/>
    <m/>
    <m/>
    <m/>
    <m/>
    <m/>
    <m/>
    <m/>
    <m/>
    <m/>
    <m/>
    <m/>
    <m/>
    <m/>
    <m/>
    <m/>
    <m/>
    <m/>
    <m/>
    <m/>
    <m/>
    <m/>
    <m/>
    <m/>
    <m/>
    <m/>
    <m/>
    <m/>
    <m/>
    <m/>
  </r>
  <r>
    <n v="154"/>
    <s v="L-1534-169918203"/>
    <n v="1000043290"/>
    <s v="https://portal.dnb.de/opac.htm?method=simpleSearch&amp;cqlMode=true&amp;query=idn%3D1000043290"/>
    <s v="III 6, 15 f"/>
    <m/>
    <m/>
    <x v="2"/>
    <m/>
    <m/>
    <m/>
    <m/>
    <m/>
    <m/>
    <m/>
    <m/>
    <m/>
    <m/>
    <m/>
    <m/>
    <m/>
    <m/>
    <m/>
    <x v="2"/>
    <m/>
    <m/>
    <m/>
    <m/>
    <m/>
    <m/>
    <m/>
    <m/>
    <m/>
    <m/>
    <m/>
    <m/>
    <m/>
    <m/>
    <m/>
    <m/>
    <m/>
    <m/>
    <m/>
    <m/>
    <m/>
    <m/>
    <m/>
    <m/>
    <m/>
    <m/>
    <m/>
    <n v="0"/>
    <m/>
    <m/>
    <m/>
    <m/>
    <m/>
    <m/>
    <m/>
    <m/>
    <m/>
    <m/>
    <m/>
    <m/>
    <m/>
    <m/>
    <m/>
    <m/>
    <m/>
    <m/>
    <m/>
    <m/>
    <m/>
    <m/>
    <m/>
    <m/>
    <m/>
    <m/>
    <m/>
    <m/>
    <m/>
    <m/>
    <m/>
    <m/>
    <m/>
    <m/>
    <m/>
    <m/>
    <m/>
    <m/>
    <m/>
    <m/>
    <m/>
    <m/>
    <m/>
    <m/>
  </r>
  <r>
    <n v="155"/>
    <s v="L-1534-153917210"/>
    <n v="993863388"/>
    <s v="https://portal.dnb.de/opac.htm?method=simpleSearch&amp;cqlMode=true&amp;query=idn%3D993863388"/>
    <s v="III 6, 15 f"/>
    <s v="X"/>
    <s v="Halbledereinband"/>
    <x v="0"/>
    <s v="80° bis 110°, einseitig digitalisierbar?"/>
    <s v="hohler Rücken, Kupferfraß"/>
    <m/>
    <s v="Papierumschlag "/>
    <s v="Ja"/>
    <n v="1"/>
    <m/>
    <m/>
    <m/>
    <m/>
    <m/>
    <m/>
    <m/>
    <m/>
    <m/>
    <x v="2"/>
    <m/>
    <m/>
    <m/>
    <m/>
    <m/>
    <m/>
    <m/>
    <m/>
    <m/>
    <m/>
    <m/>
    <m/>
    <m/>
    <m/>
    <m/>
    <m/>
    <m/>
    <m/>
    <m/>
    <m/>
    <m/>
    <m/>
    <m/>
    <m/>
    <m/>
    <m/>
    <m/>
    <n v="0"/>
    <m/>
    <m/>
    <m/>
    <m/>
    <m/>
    <m/>
    <m/>
    <m/>
    <m/>
    <m/>
    <m/>
    <m/>
    <m/>
    <m/>
    <m/>
    <m/>
    <m/>
    <m/>
    <m/>
    <m/>
    <m/>
    <m/>
    <m/>
    <m/>
    <m/>
    <m/>
    <m/>
    <m/>
    <m/>
    <m/>
    <m/>
    <m/>
    <m/>
    <m/>
    <m/>
    <m/>
    <m/>
    <m/>
    <m/>
    <m/>
    <m/>
    <m/>
    <m/>
    <m/>
  </r>
  <r>
    <n v="156"/>
    <s v="L-1549-162141661"/>
    <n v="996432159"/>
    <s v="https://portal.dnb.de/opac.htm?method=simpleSearch&amp;cqlMode=true&amp;query=idn%3D996432159"/>
    <s v="III 6, 15 g (angebunden)"/>
    <m/>
    <m/>
    <x v="2"/>
    <m/>
    <m/>
    <m/>
    <m/>
    <m/>
    <m/>
    <m/>
    <m/>
    <m/>
    <m/>
    <m/>
    <m/>
    <m/>
    <m/>
    <m/>
    <x v="2"/>
    <m/>
    <m/>
    <m/>
    <m/>
    <m/>
    <m/>
    <m/>
    <m/>
    <m/>
    <m/>
    <m/>
    <m/>
    <m/>
    <m/>
    <m/>
    <m/>
    <m/>
    <m/>
    <m/>
    <m/>
    <m/>
    <m/>
    <m/>
    <m/>
    <m/>
    <m/>
    <m/>
    <n v="0"/>
    <m/>
    <m/>
    <m/>
    <m/>
    <m/>
    <m/>
    <m/>
    <m/>
    <m/>
    <m/>
    <m/>
    <m/>
    <m/>
    <m/>
    <m/>
    <m/>
    <m/>
    <m/>
    <m/>
    <m/>
    <m/>
    <m/>
    <m/>
    <m/>
    <m/>
    <m/>
    <m/>
    <m/>
    <m/>
    <m/>
    <m/>
    <m/>
    <m/>
    <m/>
    <m/>
    <m/>
    <m/>
    <m/>
    <m/>
    <m/>
    <m/>
    <m/>
    <m/>
    <m/>
  </r>
  <r>
    <n v="157"/>
    <s v="L-1549-157863611"/>
    <s v="99480251X"/>
    <s v="https://portal.dnb.de/opac.htm?method=simpleSearch&amp;cqlMode=true&amp;query=idn%3D99480251X"/>
    <s v="III 6, 15 g"/>
    <m/>
    <m/>
    <x v="1"/>
    <m/>
    <m/>
    <m/>
    <m/>
    <m/>
    <m/>
    <m/>
    <m/>
    <m/>
    <m/>
    <m/>
    <m/>
    <m/>
    <m/>
    <m/>
    <x v="0"/>
    <m/>
    <s v="x"/>
    <s v="f"/>
    <m/>
    <m/>
    <m/>
    <m/>
    <m/>
    <s v="Pa"/>
    <m/>
    <m/>
    <m/>
    <m/>
    <m/>
    <m/>
    <m/>
    <m/>
    <m/>
    <m/>
    <m/>
    <m/>
    <m/>
    <n v="110"/>
    <m/>
    <m/>
    <m/>
    <s v="n"/>
    <n v="0"/>
    <m/>
    <s v="Gewebe"/>
    <m/>
    <m/>
    <m/>
    <m/>
    <m/>
    <m/>
    <m/>
    <m/>
    <m/>
    <m/>
    <m/>
    <m/>
    <m/>
    <m/>
    <m/>
    <m/>
    <m/>
    <m/>
    <m/>
    <m/>
    <m/>
    <m/>
    <m/>
    <m/>
    <m/>
    <m/>
    <m/>
    <m/>
    <m/>
    <m/>
    <m/>
    <m/>
    <m/>
    <m/>
    <m/>
    <m/>
    <m/>
    <m/>
    <m/>
    <m/>
    <m/>
    <m/>
  </r>
  <r>
    <n v="158"/>
    <s v="L-1537-315066954"/>
    <n v="1066678316"/>
    <s v="https://portal.dnb.de/opac.htm?method=simpleSearch&amp;cqlMode=true&amp;query=idn%3D1066678316"/>
    <s v="III 6, 15 h"/>
    <s v="X"/>
    <s v="Pergamentband"/>
    <x v="1"/>
    <s v="180°"/>
    <s v="hohler Rücken"/>
    <m/>
    <s v="Papierumschlag "/>
    <s v="Ja"/>
    <n v="1"/>
    <m/>
    <m/>
    <m/>
    <m/>
    <m/>
    <m/>
    <m/>
    <m/>
    <m/>
    <x v="6"/>
    <m/>
    <m/>
    <s v="h"/>
    <m/>
    <m/>
    <m/>
    <m/>
    <m/>
    <s v="Pa"/>
    <m/>
    <m/>
    <m/>
    <m/>
    <m/>
    <m/>
    <m/>
    <m/>
    <m/>
    <m/>
    <m/>
    <m/>
    <m/>
    <n v="80"/>
    <m/>
    <m/>
    <m/>
    <s v="ja vor"/>
    <n v="2"/>
    <m/>
    <m/>
    <m/>
    <m/>
    <m/>
    <s v="x sauer"/>
    <s v="x"/>
    <m/>
    <m/>
    <m/>
    <s v="x"/>
    <m/>
    <s v="x"/>
    <m/>
    <m/>
    <m/>
    <m/>
    <m/>
    <m/>
    <m/>
    <m/>
    <m/>
    <m/>
    <n v="2"/>
    <s v="Fehlstelle mit JP ergänzen"/>
    <m/>
    <m/>
    <m/>
    <m/>
    <m/>
    <m/>
    <m/>
    <m/>
    <m/>
    <m/>
    <m/>
    <m/>
    <m/>
    <m/>
    <m/>
    <m/>
    <m/>
    <m/>
    <m/>
  </r>
  <r>
    <n v="159"/>
    <s v="L-1521-169770265"/>
    <n v="999957643"/>
    <s v="https://portal.dnb.de/opac.htm?method=simpleSearch&amp;cqlMode=true&amp;query=idn%3D999957643"/>
    <s v="III 6, 18 a"/>
    <m/>
    <m/>
    <x v="1"/>
    <m/>
    <m/>
    <m/>
    <m/>
    <m/>
    <m/>
    <m/>
    <m/>
    <m/>
    <m/>
    <m/>
    <m/>
    <m/>
    <m/>
    <m/>
    <x v="1"/>
    <m/>
    <m/>
    <s v="f"/>
    <m/>
    <m/>
    <m/>
    <m/>
    <s v="x"/>
    <s v="Pa"/>
    <m/>
    <m/>
    <m/>
    <m/>
    <m/>
    <m/>
    <m/>
    <m/>
    <m/>
    <m/>
    <m/>
    <m/>
    <m/>
    <n v="80"/>
    <m/>
    <m/>
    <m/>
    <s v="ja vor"/>
    <n v="2"/>
    <m/>
    <m/>
    <m/>
    <m/>
    <m/>
    <s v="x sauer"/>
    <s v="x"/>
    <m/>
    <m/>
    <s v="Box (wg. Schließe, sperrt)"/>
    <m/>
    <m/>
    <s v="x"/>
    <m/>
    <m/>
    <m/>
    <m/>
    <m/>
    <m/>
    <m/>
    <m/>
    <m/>
    <s v="x"/>
    <n v="1"/>
    <m/>
    <m/>
    <m/>
    <m/>
    <m/>
    <m/>
    <m/>
    <m/>
    <m/>
    <m/>
    <s v="x"/>
    <m/>
    <m/>
    <m/>
    <m/>
    <m/>
    <m/>
    <m/>
    <n v="1"/>
    <m/>
  </r>
  <r>
    <n v="160"/>
    <s v="L-1521-168951355"/>
    <n v="999656791"/>
    <s v="https://portal.dnb.de/opac.htm?method=simpleSearch&amp;cqlMode=true&amp;query=idn%3D999656791"/>
    <s v="III 6, 18 a (angebunden?)"/>
    <m/>
    <m/>
    <x v="2"/>
    <m/>
    <m/>
    <m/>
    <m/>
    <m/>
    <m/>
    <m/>
    <m/>
    <m/>
    <m/>
    <m/>
    <m/>
    <m/>
    <m/>
    <m/>
    <x v="2"/>
    <m/>
    <m/>
    <m/>
    <m/>
    <m/>
    <m/>
    <m/>
    <m/>
    <m/>
    <m/>
    <m/>
    <m/>
    <m/>
    <m/>
    <m/>
    <m/>
    <m/>
    <m/>
    <m/>
    <m/>
    <m/>
    <m/>
    <m/>
    <m/>
    <m/>
    <m/>
    <m/>
    <n v="0"/>
    <m/>
    <m/>
    <m/>
    <m/>
    <m/>
    <m/>
    <m/>
    <m/>
    <m/>
    <m/>
    <m/>
    <m/>
    <m/>
    <m/>
    <m/>
    <m/>
    <m/>
    <m/>
    <m/>
    <m/>
    <m/>
    <m/>
    <m/>
    <m/>
    <m/>
    <m/>
    <m/>
    <m/>
    <m/>
    <m/>
    <m/>
    <m/>
    <m/>
    <m/>
    <m/>
    <m/>
    <m/>
    <m/>
    <m/>
    <m/>
    <m/>
    <m/>
    <m/>
    <m/>
  </r>
  <r>
    <n v="161"/>
    <s v="L-1521-177835885"/>
    <n v="1002682134"/>
    <s v="https://portal.dnb.de/opac.htm?method=simpleSearch&amp;cqlMode=true&amp;query=idn%3D1002682134"/>
    <s v="III 6, 18 a (angebunden?)"/>
    <m/>
    <m/>
    <x v="2"/>
    <m/>
    <m/>
    <m/>
    <m/>
    <m/>
    <m/>
    <m/>
    <m/>
    <m/>
    <m/>
    <m/>
    <m/>
    <m/>
    <m/>
    <m/>
    <x v="2"/>
    <m/>
    <m/>
    <m/>
    <m/>
    <m/>
    <m/>
    <m/>
    <m/>
    <m/>
    <m/>
    <m/>
    <m/>
    <m/>
    <m/>
    <m/>
    <m/>
    <m/>
    <m/>
    <m/>
    <m/>
    <m/>
    <m/>
    <m/>
    <m/>
    <m/>
    <m/>
    <m/>
    <n v="0"/>
    <m/>
    <m/>
    <m/>
    <m/>
    <m/>
    <m/>
    <m/>
    <m/>
    <m/>
    <m/>
    <m/>
    <m/>
    <m/>
    <m/>
    <m/>
    <m/>
    <m/>
    <m/>
    <m/>
    <m/>
    <m/>
    <m/>
    <m/>
    <m/>
    <m/>
    <m/>
    <m/>
    <m/>
    <m/>
    <m/>
    <m/>
    <m/>
    <m/>
    <m/>
    <m/>
    <m/>
    <m/>
    <m/>
    <m/>
    <m/>
    <m/>
    <m/>
    <m/>
    <m/>
  </r>
  <r>
    <n v="162"/>
    <s v="L-2009-324233"/>
    <n v="997607521"/>
    <s v="https://portal.dnb.de/opac.htm?method=simpleSearch&amp;cqlMode=true&amp;query=idn%3D997607521"/>
    <s v="III 6, 26 a"/>
    <m/>
    <s v="Broschur"/>
    <x v="0"/>
    <s v="180°"/>
    <m/>
    <m/>
    <s v="Papierumschlag "/>
    <s v="Nein"/>
    <n v="0"/>
    <m/>
    <m/>
    <m/>
    <m/>
    <m/>
    <m/>
    <m/>
    <m/>
    <m/>
    <x v="2"/>
    <m/>
    <m/>
    <m/>
    <m/>
    <m/>
    <m/>
    <m/>
    <m/>
    <m/>
    <m/>
    <m/>
    <m/>
    <m/>
    <m/>
    <m/>
    <m/>
    <m/>
    <m/>
    <m/>
    <m/>
    <m/>
    <m/>
    <m/>
    <m/>
    <m/>
    <m/>
    <m/>
    <n v="0"/>
    <m/>
    <m/>
    <m/>
    <m/>
    <m/>
    <m/>
    <m/>
    <m/>
    <m/>
    <m/>
    <m/>
    <m/>
    <m/>
    <m/>
    <m/>
    <m/>
    <m/>
    <m/>
    <m/>
    <m/>
    <m/>
    <m/>
    <m/>
    <m/>
    <m/>
    <m/>
    <m/>
    <m/>
    <m/>
    <m/>
    <m/>
    <m/>
    <m/>
    <m/>
    <m/>
    <m/>
    <m/>
    <m/>
    <m/>
    <m/>
    <m/>
    <m/>
    <m/>
    <m/>
  </r>
  <r>
    <n v="163"/>
    <s v="L-1544-15952167X"/>
    <n v="995434395"/>
    <s v="https://portal.dnb.de/opac.htm?method=simpleSearch&amp;cqlMode=true&amp;query=idn%3D995434395"/>
    <s v="III 6, 27 a - 2"/>
    <m/>
    <s v="Papier- oder Pappeinband"/>
    <x v="0"/>
    <s v="80° bis 110°, einseitig digitalisierbar?"/>
    <s v="welliger Buchblock"/>
    <m/>
    <s v="Papierumschlag "/>
    <s v="Ja"/>
    <n v="2"/>
    <m/>
    <m/>
    <m/>
    <m/>
    <m/>
    <m/>
    <m/>
    <m/>
    <m/>
    <x v="7"/>
    <m/>
    <m/>
    <s v="f"/>
    <m/>
    <m/>
    <m/>
    <m/>
    <m/>
    <s v="Pa"/>
    <m/>
    <m/>
    <m/>
    <m/>
    <m/>
    <m/>
    <m/>
    <m/>
    <m/>
    <m/>
    <m/>
    <m/>
    <m/>
    <n v="45"/>
    <m/>
    <m/>
    <m/>
    <s v="ja vor"/>
    <n v="3"/>
    <m/>
    <m/>
    <m/>
    <m/>
    <m/>
    <s v="x sauer"/>
    <s v="x"/>
    <m/>
    <m/>
    <s v="Box (Pg. Mak.)"/>
    <s v="x"/>
    <m/>
    <s v="x"/>
    <m/>
    <s v="v/h"/>
    <m/>
    <m/>
    <m/>
    <m/>
    <s v="x"/>
    <m/>
    <m/>
    <m/>
    <n v="3"/>
    <s v="nur das Nötigste: Ecken stabilisieren, loses Material an Rücken und Ecken zurückkleben/sichern, ggf. teils mit JP überfangen"/>
    <m/>
    <m/>
    <m/>
    <m/>
    <m/>
    <m/>
    <m/>
    <m/>
    <m/>
    <m/>
    <m/>
    <m/>
    <m/>
    <m/>
    <m/>
    <m/>
    <m/>
    <m/>
    <m/>
  </r>
  <r>
    <n v="164"/>
    <s v="L-1544-159504325"/>
    <n v="995417059"/>
    <s v="https://portal.dnb.de/opac.htm?method=simpleSearch&amp;cqlMode=true&amp;query=idn%3D995417059"/>
    <s v="III 6, 27 a - 1"/>
    <s v="X"/>
    <s v="Ledereinband"/>
    <x v="0"/>
    <s v="80° bis 110°, einseitig digitalisierbar?"/>
    <s v="fester Rücken mit Schmuckprägung"/>
    <m/>
    <s v="Kassette"/>
    <s v="Nein"/>
    <n v="0"/>
    <m/>
    <m/>
    <m/>
    <m/>
    <m/>
    <m/>
    <m/>
    <m/>
    <m/>
    <x v="2"/>
    <m/>
    <m/>
    <m/>
    <m/>
    <m/>
    <m/>
    <m/>
    <m/>
    <m/>
    <m/>
    <m/>
    <m/>
    <m/>
    <m/>
    <m/>
    <m/>
    <m/>
    <m/>
    <m/>
    <m/>
    <m/>
    <m/>
    <m/>
    <m/>
    <m/>
    <m/>
    <m/>
    <n v="0"/>
    <m/>
    <m/>
    <m/>
    <m/>
    <m/>
    <m/>
    <m/>
    <m/>
    <m/>
    <m/>
    <m/>
    <m/>
    <m/>
    <m/>
    <m/>
    <m/>
    <m/>
    <m/>
    <m/>
    <m/>
    <m/>
    <m/>
    <m/>
    <m/>
    <m/>
    <m/>
    <m/>
    <m/>
    <m/>
    <m/>
    <m/>
    <m/>
    <m/>
    <m/>
    <m/>
    <m/>
    <m/>
    <m/>
    <m/>
    <m/>
    <m/>
    <m/>
    <m/>
    <m/>
  </r>
  <r>
    <n v="165"/>
    <s v="L-1536-169681939"/>
    <n v="999907077"/>
    <s v="https://portal.dnb.de/opac.htm?method=simpleSearch&amp;cqlMode=true&amp;query=idn%3D999907077"/>
    <s v="III 6, 27 b (angebunden?)"/>
    <m/>
    <m/>
    <x v="2"/>
    <m/>
    <m/>
    <m/>
    <m/>
    <m/>
    <m/>
    <m/>
    <m/>
    <m/>
    <m/>
    <m/>
    <m/>
    <m/>
    <m/>
    <m/>
    <x v="2"/>
    <m/>
    <m/>
    <m/>
    <m/>
    <m/>
    <m/>
    <m/>
    <m/>
    <m/>
    <m/>
    <m/>
    <m/>
    <m/>
    <m/>
    <m/>
    <m/>
    <m/>
    <m/>
    <m/>
    <m/>
    <m/>
    <m/>
    <m/>
    <m/>
    <m/>
    <m/>
    <m/>
    <n v="0"/>
    <m/>
    <m/>
    <m/>
    <m/>
    <m/>
    <m/>
    <m/>
    <m/>
    <m/>
    <m/>
    <m/>
    <m/>
    <m/>
    <m/>
    <m/>
    <m/>
    <m/>
    <m/>
    <m/>
    <m/>
    <m/>
    <m/>
    <m/>
    <m/>
    <m/>
    <m/>
    <m/>
    <m/>
    <m/>
    <m/>
    <m/>
    <m/>
    <m/>
    <m/>
    <m/>
    <m/>
    <m/>
    <m/>
    <m/>
    <m/>
    <m/>
    <m/>
    <m/>
    <m/>
  </r>
  <r>
    <n v="166"/>
    <s v="L-1536-164449248"/>
    <n v="997624930"/>
    <s v="https://portal.dnb.de/opac.htm?method=simpleSearch&amp;cqlMode=true&amp;query=idn%3D997624930"/>
    <s v="III 6, 27 b"/>
    <m/>
    <m/>
    <x v="1"/>
    <m/>
    <m/>
    <m/>
    <m/>
    <m/>
    <m/>
    <m/>
    <m/>
    <m/>
    <m/>
    <m/>
    <m/>
    <m/>
    <m/>
    <m/>
    <x v="1"/>
    <m/>
    <s v="x"/>
    <s v="f"/>
    <m/>
    <m/>
    <m/>
    <m/>
    <m/>
    <s v="Pa"/>
    <m/>
    <m/>
    <m/>
    <m/>
    <m/>
    <m/>
    <m/>
    <m/>
    <m/>
    <m/>
    <m/>
    <m/>
    <m/>
    <n v="110"/>
    <m/>
    <s v="x"/>
    <m/>
    <s v="n"/>
    <n v="0"/>
    <m/>
    <s v="Gewebe mit Papier"/>
    <m/>
    <m/>
    <m/>
    <m/>
    <m/>
    <m/>
    <m/>
    <m/>
    <m/>
    <m/>
    <m/>
    <m/>
    <m/>
    <m/>
    <m/>
    <m/>
    <m/>
    <m/>
    <m/>
    <m/>
    <m/>
    <m/>
    <m/>
    <m/>
    <m/>
    <m/>
    <m/>
    <m/>
    <m/>
    <m/>
    <m/>
    <m/>
    <m/>
    <m/>
    <m/>
    <m/>
    <m/>
    <m/>
    <m/>
    <m/>
    <m/>
    <m/>
  </r>
  <r>
    <n v="167"/>
    <s v="L-1557-161526888"/>
    <n v="995989966"/>
    <s v="https://portal.dnb.de/opac.htm?method=simpleSearch&amp;cqlMode=true&amp;query=idn%3D995989966"/>
    <s v="III 6, 27 c"/>
    <m/>
    <m/>
    <x v="2"/>
    <m/>
    <m/>
    <m/>
    <m/>
    <m/>
    <m/>
    <m/>
    <m/>
    <m/>
    <m/>
    <m/>
    <m/>
    <m/>
    <m/>
    <m/>
    <x v="2"/>
    <m/>
    <m/>
    <m/>
    <m/>
    <m/>
    <m/>
    <m/>
    <m/>
    <m/>
    <m/>
    <m/>
    <m/>
    <m/>
    <m/>
    <m/>
    <m/>
    <m/>
    <m/>
    <m/>
    <m/>
    <m/>
    <m/>
    <m/>
    <m/>
    <m/>
    <m/>
    <m/>
    <n v="0"/>
    <m/>
    <m/>
    <m/>
    <m/>
    <m/>
    <m/>
    <m/>
    <m/>
    <m/>
    <m/>
    <m/>
    <m/>
    <m/>
    <m/>
    <m/>
    <m/>
    <m/>
    <m/>
    <m/>
    <m/>
    <m/>
    <m/>
    <m/>
    <m/>
    <m/>
    <m/>
    <m/>
    <m/>
    <m/>
    <m/>
    <m/>
    <m/>
    <m/>
    <m/>
    <m/>
    <m/>
    <m/>
    <m/>
    <m/>
    <m/>
    <m/>
    <m/>
    <m/>
    <m/>
  </r>
  <r>
    <n v="168"/>
    <s v="L-1557-163414513"/>
    <s v="99713237X"/>
    <s v="https://portal.dnb.de/opac.htm?method=simpleSearch&amp;cqlMode=true&amp;query=idn%3D99713237X"/>
    <s v="III 6, 27 c"/>
    <s v="X"/>
    <s v="Halbpergamentband"/>
    <x v="1"/>
    <s v="180°"/>
    <s v="hohler Rücken, welliger Buchblock"/>
    <m/>
    <m/>
    <m/>
    <m/>
    <m/>
    <m/>
    <m/>
    <m/>
    <m/>
    <m/>
    <m/>
    <m/>
    <m/>
    <x v="2"/>
    <m/>
    <m/>
    <m/>
    <m/>
    <m/>
    <m/>
    <m/>
    <m/>
    <m/>
    <m/>
    <m/>
    <m/>
    <m/>
    <m/>
    <m/>
    <m/>
    <m/>
    <m/>
    <m/>
    <m/>
    <m/>
    <m/>
    <m/>
    <m/>
    <m/>
    <m/>
    <m/>
    <n v="0"/>
    <m/>
    <m/>
    <m/>
    <m/>
    <m/>
    <m/>
    <m/>
    <m/>
    <m/>
    <m/>
    <m/>
    <m/>
    <m/>
    <m/>
    <m/>
    <m/>
    <m/>
    <m/>
    <m/>
    <m/>
    <m/>
    <m/>
    <m/>
    <m/>
    <m/>
    <m/>
    <m/>
    <m/>
    <m/>
    <m/>
    <m/>
    <m/>
    <m/>
    <m/>
    <m/>
    <m/>
    <m/>
    <m/>
    <m/>
    <m/>
    <m/>
    <m/>
    <m/>
    <m/>
  </r>
  <r>
    <n v="169"/>
    <s v="L-1556-162142099"/>
    <n v="996432566"/>
    <s v="https://portal.dnb.de/opac.htm?method=simpleSearch&amp;cqlMode=true&amp;query=idn%3D996432566"/>
    <s v="III 6, 27 d"/>
    <m/>
    <m/>
    <x v="2"/>
    <m/>
    <m/>
    <m/>
    <m/>
    <m/>
    <m/>
    <m/>
    <m/>
    <m/>
    <m/>
    <m/>
    <m/>
    <m/>
    <m/>
    <m/>
    <x v="2"/>
    <m/>
    <m/>
    <m/>
    <m/>
    <m/>
    <m/>
    <m/>
    <m/>
    <m/>
    <m/>
    <m/>
    <m/>
    <m/>
    <m/>
    <m/>
    <m/>
    <m/>
    <m/>
    <m/>
    <m/>
    <m/>
    <m/>
    <m/>
    <m/>
    <m/>
    <m/>
    <m/>
    <n v="0"/>
    <m/>
    <m/>
    <m/>
    <m/>
    <m/>
    <m/>
    <m/>
    <m/>
    <m/>
    <m/>
    <m/>
    <m/>
    <m/>
    <m/>
    <m/>
    <m/>
    <m/>
    <m/>
    <m/>
    <m/>
    <m/>
    <m/>
    <m/>
    <m/>
    <m/>
    <m/>
    <m/>
    <m/>
    <m/>
    <m/>
    <m/>
    <m/>
    <m/>
    <m/>
    <m/>
    <m/>
    <m/>
    <m/>
    <m/>
    <m/>
    <m/>
    <m/>
    <m/>
    <m/>
  </r>
  <r>
    <n v="170"/>
    <s v="L-1556-16692430X"/>
    <n v="998780723"/>
    <s v="https://portal.dnb.de/opac.htm?method=simpleSearch&amp;cqlMode=true&amp;query=idn%3D998780723"/>
    <s v="III 6, 27 d - 3"/>
    <s v="X"/>
    <s v="Ledereinband, Schließen, erhabene Buchbeschläge"/>
    <x v="0"/>
    <s v="80° bis 110°, einseitig digitalisierbar?"/>
    <s v="fester Rücken mit Schmuckprägung, welliger Buchblock"/>
    <m/>
    <s v="Kassette"/>
    <s v="Nein"/>
    <n v="0"/>
    <m/>
    <m/>
    <m/>
    <m/>
    <m/>
    <m/>
    <m/>
    <m/>
    <m/>
    <x v="2"/>
    <m/>
    <m/>
    <m/>
    <m/>
    <m/>
    <m/>
    <m/>
    <m/>
    <m/>
    <m/>
    <m/>
    <m/>
    <m/>
    <m/>
    <m/>
    <m/>
    <m/>
    <m/>
    <m/>
    <m/>
    <m/>
    <m/>
    <m/>
    <m/>
    <m/>
    <m/>
    <m/>
    <n v="0"/>
    <m/>
    <m/>
    <m/>
    <m/>
    <m/>
    <m/>
    <m/>
    <m/>
    <m/>
    <m/>
    <m/>
    <m/>
    <m/>
    <m/>
    <m/>
    <m/>
    <m/>
    <m/>
    <m/>
    <m/>
    <m/>
    <m/>
    <m/>
    <m/>
    <m/>
    <m/>
    <m/>
    <m/>
    <m/>
    <m/>
    <m/>
    <m/>
    <m/>
    <m/>
    <m/>
    <m/>
    <m/>
    <m/>
    <m/>
    <m/>
    <m/>
    <m/>
    <m/>
    <m/>
  </r>
  <r>
    <n v="171"/>
    <s v="L-1556-166924229"/>
    <n v="998780650"/>
    <s v="https://portal.dnb.de/opac.htm?method=simpleSearch&amp;cqlMode=true&amp;query=idn%3D998780650"/>
    <s v="III 6, 27 d - 2"/>
    <s v="X"/>
    <s v="Ledereinband, Schließen, erhabene Buchbeschläge"/>
    <x v="0"/>
    <s v="80° bis 110°, einseitig digitalisierbar?"/>
    <s v="fester Rücken mit Schmuckprägung, welliger Buchblock"/>
    <m/>
    <s v="Kassette"/>
    <s v="Nein"/>
    <n v="0"/>
    <m/>
    <m/>
    <m/>
    <m/>
    <m/>
    <m/>
    <m/>
    <m/>
    <m/>
    <x v="2"/>
    <m/>
    <m/>
    <m/>
    <m/>
    <m/>
    <m/>
    <m/>
    <m/>
    <m/>
    <m/>
    <m/>
    <m/>
    <m/>
    <m/>
    <m/>
    <m/>
    <m/>
    <m/>
    <m/>
    <m/>
    <m/>
    <m/>
    <m/>
    <m/>
    <m/>
    <m/>
    <m/>
    <n v="0"/>
    <m/>
    <m/>
    <m/>
    <m/>
    <m/>
    <m/>
    <m/>
    <m/>
    <m/>
    <m/>
    <m/>
    <m/>
    <m/>
    <m/>
    <m/>
    <m/>
    <m/>
    <m/>
    <m/>
    <m/>
    <m/>
    <m/>
    <m/>
    <m/>
    <m/>
    <m/>
    <m/>
    <m/>
    <m/>
    <m/>
    <m/>
    <m/>
    <m/>
    <m/>
    <m/>
    <m/>
    <m/>
    <m/>
    <m/>
    <m/>
    <m/>
    <m/>
    <m/>
    <m/>
  </r>
  <r>
    <n v="172"/>
    <s v="L-1556-166924490"/>
    <n v="998780944"/>
    <s v="https://portal.dnb.de/opac.htm?method=simpleSearch&amp;cqlMode=true&amp;query=idn%3D998780944"/>
    <s v="III 6, 27 d - 4"/>
    <s v="X"/>
    <s v="Ledereinband, Schließen, erhabene Buchbeschläge"/>
    <x v="0"/>
    <s v="80° bis 110°, einseitig digitalisierbar?"/>
    <s v="fester Rücken mit Schmuckprägung, welliger Buchblock, Tintenfraß"/>
    <m/>
    <s v="Kassette"/>
    <s v="Nein"/>
    <n v="0"/>
    <m/>
    <m/>
    <m/>
    <m/>
    <m/>
    <m/>
    <m/>
    <m/>
    <m/>
    <x v="2"/>
    <m/>
    <m/>
    <m/>
    <m/>
    <m/>
    <m/>
    <m/>
    <m/>
    <m/>
    <m/>
    <m/>
    <m/>
    <m/>
    <m/>
    <m/>
    <m/>
    <m/>
    <m/>
    <m/>
    <m/>
    <m/>
    <m/>
    <m/>
    <m/>
    <m/>
    <m/>
    <m/>
    <n v="0"/>
    <m/>
    <m/>
    <m/>
    <m/>
    <m/>
    <m/>
    <m/>
    <m/>
    <m/>
    <m/>
    <m/>
    <m/>
    <m/>
    <m/>
    <m/>
    <m/>
    <m/>
    <m/>
    <m/>
    <m/>
    <m/>
    <m/>
    <m/>
    <m/>
    <m/>
    <m/>
    <m/>
    <m/>
    <m/>
    <m/>
    <m/>
    <m/>
    <m/>
    <m/>
    <m/>
    <m/>
    <m/>
    <m/>
    <m/>
    <m/>
    <m/>
    <m/>
    <m/>
    <m/>
  </r>
  <r>
    <n v="173"/>
    <s v="L-1540-17709835X"/>
    <n v="1002374065"/>
    <s v="https://portal.dnb.de/opac.htm?method=simpleSearch&amp;cqlMode=true&amp;query=idn%3D1002374065"/>
    <s v="III 6, 27 e"/>
    <s v="X"/>
    <s v="Papier- oder Pappeinband"/>
    <x v="1"/>
    <s v="180°"/>
    <s v="hohler Rücken"/>
    <m/>
    <s v="Papierumschlag "/>
    <s v="Ja"/>
    <n v="0"/>
    <m/>
    <m/>
    <m/>
    <m/>
    <m/>
    <m/>
    <m/>
    <m/>
    <m/>
    <x v="2"/>
    <m/>
    <m/>
    <m/>
    <m/>
    <m/>
    <m/>
    <m/>
    <m/>
    <m/>
    <m/>
    <m/>
    <m/>
    <m/>
    <m/>
    <m/>
    <m/>
    <m/>
    <m/>
    <m/>
    <m/>
    <m/>
    <m/>
    <m/>
    <m/>
    <m/>
    <m/>
    <m/>
    <n v="0"/>
    <m/>
    <m/>
    <m/>
    <m/>
    <m/>
    <m/>
    <m/>
    <m/>
    <m/>
    <m/>
    <m/>
    <m/>
    <m/>
    <m/>
    <m/>
    <m/>
    <m/>
    <m/>
    <m/>
    <m/>
    <m/>
    <m/>
    <m/>
    <m/>
    <m/>
    <m/>
    <m/>
    <m/>
    <m/>
    <m/>
    <m/>
    <m/>
    <m/>
    <m/>
    <m/>
    <m/>
    <m/>
    <m/>
    <m/>
    <m/>
    <m/>
    <m/>
    <m/>
    <m/>
  </r>
  <r>
    <n v="174"/>
    <s v="L-1549-175974756"/>
    <s v="100199566X"/>
    <s v="https://portal.dnb.de/opac.htm?method=simpleSearch&amp;cqlMode=true&amp;query=idn%3D100199566X"/>
    <s v="III 6, 29 a"/>
    <m/>
    <m/>
    <x v="1"/>
    <m/>
    <m/>
    <m/>
    <m/>
    <m/>
    <m/>
    <m/>
    <m/>
    <m/>
    <m/>
    <m/>
    <m/>
    <m/>
    <m/>
    <m/>
    <x v="1"/>
    <m/>
    <s v="x"/>
    <s v="f"/>
    <m/>
    <m/>
    <m/>
    <m/>
    <m/>
    <s v="Pa"/>
    <m/>
    <m/>
    <m/>
    <m/>
    <m/>
    <m/>
    <m/>
    <m/>
    <m/>
    <m/>
    <m/>
    <m/>
    <m/>
    <n v="110"/>
    <m/>
    <m/>
    <m/>
    <s v="n"/>
    <n v="0"/>
    <m/>
    <s v="Gewebe"/>
    <m/>
    <m/>
    <m/>
    <m/>
    <m/>
    <m/>
    <m/>
    <m/>
    <m/>
    <m/>
    <m/>
    <m/>
    <m/>
    <m/>
    <m/>
    <m/>
    <m/>
    <m/>
    <m/>
    <m/>
    <m/>
    <m/>
    <m/>
    <m/>
    <m/>
    <m/>
    <m/>
    <m/>
    <m/>
    <m/>
    <m/>
    <m/>
    <m/>
    <m/>
    <m/>
    <m/>
    <m/>
    <m/>
    <m/>
    <m/>
    <m/>
    <m/>
  </r>
  <r>
    <n v="175"/>
    <s v="L-1538-170205894"/>
    <n v="1000202720"/>
    <s v="https://portal.dnb.de/opac.htm?method=simpleSearch&amp;cqlMode=true&amp;query=idn%3D1000202720"/>
    <s v="III 6, 32 a"/>
    <s v="X"/>
    <s v="Papier- oder Pappeinband"/>
    <x v="1"/>
    <s v="180°"/>
    <s v="hohler Rücken"/>
    <m/>
    <m/>
    <m/>
    <n v="0"/>
    <m/>
    <m/>
    <m/>
    <m/>
    <m/>
    <m/>
    <m/>
    <m/>
    <m/>
    <x v="4"/>
    <m/>
    <m/>
    <s v="h/E"/>
    <m/>
    <m/>
    <m/>
    <m/>
    <m/>
    <s v="Pa"/>
    <m/>
    <m/>
    <m/>
    <m/>
    <m/>
    <m/>
    <m/>
    <m/>
    <m/>
    <m/>
    <m/>
    <m/>
    <m/>
    <n v="110"/>
    <m/>
    <m/>
    <m/>
    <s v="n"/>
    <n v="0"/>
    <m/>
    <m/>
    <m/>
    <m/>
    <m/>
    <m/>
    <m/>
    <s v="Schaden stabil"/>
    <m/>
    <m/>
    <m/>
    <m/>
    <m/>
    <m/>
    <m/>
    <m/>
    <m/>
    <m/>
    <m/>
    <m/>
    <m/>
    <m/>
    <m/>
    <m/>
    <m/>
    <m/>
    <m/>
    <m/>
    <m/>
    <m/>
    <m/>
    <m/>
    <m/>
    <m/>
    <m/>
    <m/>
    <m/>
    <m/>
    <m/>
    <m/>
    <m/>
    <m/>
    <m/>
    <m/>
  </r>
  <r>
    <n v="176"/>
    <s v="L-1539-176023844"/>
    <n v="1002030188"/>
    <s v="https://portal.dnb.de/opac.htm?method=simpleSearch&amp;cqlMode=true&amp;query=idn%3D1002030188"/>
    <s v="III 6, 32 b"/>
    <m/>
    <m/>
    <x v="1"/>
    <m/>
    <m/>
    <m/>
    <m/>
    <m/>
    <m/>
    <m/>
    <m/>
    <m/>
    <m/>
    <m/>
    <m/>
    <m/>
    <m/>
    <m/>
    <x v="8"/>
    <m/>
    <m/>
    <s v="h/E"/>
    <m/>
    <m/>
    <m/>
    <m/>
    <m/>
    <s v="Pa"/>
    <m/>
    <m/>
    <m/>
    <m/>
    <m/>
    <m/>
    <m/>
    <m/>
    <m/>
    <m/>
    <m/>
    <m/>
    <m/>
    <s v="max 110"/>
    <m/>
    <m/>
    <s v="x"/>
    <s v="ja vor"/>
    <n v="5"/>
    <m/>
    <m/>
    <m/>
    <m/>
    <m/>
    <s v="x sauer"/>
    <s v="x"/>
    <m/>
    <m/>
    <s v="Umschlag (abriebgefährdet)"/>
    <m/>
    <m/>
    <m/>
    <m/>
    <m/>
    <m/>
    <m/>
    <m/>
    <m/>
    <m/>
    <m/>
    <m/>
    <m/>
    <m/>
    <m/>
    <m/>
    <m/>
    <m/>
    <m/>
    <m/>
    <m/>
    <m/>
    <m/>
    <s v="x"/>
    <m/>
    <m/>
    <m/>
    <m/>
    <m/>
    <m/>
    <m/>
    <m/>
    <n v="5"/>
    <s v="ca. 100-120 Seiten sind am Vorderschnitt sehr wattig --&gt; Nachleimen (Sprühen)"/>
  </r>
  <r>
    <n v="177"/>
    <s v="L-1538-315494654"/>
    <n v="1066964424"/>
    <s v="https://portal.dnb.de/opac.htm?method=simpleSearch&amp;cqlMode=true&amp;query=idn%3D1066964424"/>
    <s v="III 6, 33 a"/>
    <m/>
    <m/>
    <x v="1"/>
    <m/>
    <m/>
    <m/>
    <m/>
    <m/>
    <m/>
    <m/>
    <m/>
    <m/>
    <m/>
    <m/>
    <m/>
    <m/>
    <m/>
    <m/>
    <x v="1"/>
    <m/>
    <m/>
    <s v="f"/>
    <m/>
    <m/>
    <m/>
    <m/>
    <s v="x"/>
    <s v="Pa"/>
    <m/>
    <m/>
    <m/>
    <m/>
    <m/>
    <m/>
    <m/>
    <m/>
    <m/>
    <m/>
    <m/>
    <m/>
    <m/>
    <n v="60"/>
    <m/>
    <m/>
    <s v="x"/>
    <s v="n"/>
    <n v="0"/>
    <m/>
    <s v="Gewebe"/>
    <m/>
    <m/>
    <m/>
    <m/>
    <m/>
    <m/>
    <m/>
    <m/>
    <m/>
    <m/>
    <m/>
    <m/>
    <m/>
    <m/>
    <m/>
    <m/>
    <m/>
    <m/>
    <m/>
    <m/>
    <m/>
    <m/>
    <m/>
    <m/>
    <m/>
    <m/>
    <m/>
    <m/>
    <m/>
    <m/>
    <m/>
    <m/>
    <m/>
    <m/>
    <m/>
    <m/>
    <m/>
    <m/>
    <m/>
    <m/>
    <m/>
    <m/>
  </r>
  <r>
    <n v="178"/>
    <s v="L-1543-159380235"/>
    <n v="995382972"/>
    <s v="https://portal.dnb.de/opac.htm?method=simpleSearch&amp;cqlMode=true&amp;query=idn%3D995382972"/>
    <s v="III 6, 33 b"/>
    <m/>
    <m/>
    <x v="3"/>
    <m/>
    <m/>
    <m/>
    <m/>
    <m/>
    <m/>
    <m/>
    <m/>
    <m/>
    <m/>
    <m/>
    <m/>
    <m/>
    <m/>
    <m/>
    <x v="1"/>
    <m/>
    <m/>
    <s v="f"/>
    <m/>
    <m/>
    <m/>
    <m/>
    <m/>
    <s v="Pa"/>
    <m/>
    <m/>
    <m/>
    <m/>
    <m/>
    <m/>
    <m/>
    <m/>
    <m/>
    <m/>
    <m/>
    <m/>
    <m/>
    <n v="60"/>
    <m/>
    <m/>
    <m/>
    <s v="ja vor"/>
    <n v="2"/>
    <m/>
    <m/>
    <m/>
    <m/>
    <m/>
    <s v="x sauer"/>
    <s v="x"/>
    <m/>
    <m/>
    <s v="Box (sperrt)"/>
    <m/>
    <s v="x"/>
    <s v="x"/>
    <m/>
    <s v="v"/>
    <m/>
    <m/>
    <m/>
    <m/>
    <m/>
    <m/>
    <m/>
    <m/>
    <n v="2"/>
    <s v="Gelenk evtl. mit Leder anstatt JP unterlegen wegen Flexibilität"/>
    <m/>
    <m/>
    <m/>
    <m/>
    <m/>
    <m/>
    <m/>
    <m/>
    <m/>
    <m/>
    <m/>
    <m/>
    <m/>
    <m/>
    <m/>
    <m/>
    <m/>
    <m/>
    <m/>
  </r>
  <r>
    <n v="179"/>
    <s v="L-1553-177912766"/>
    <n v="1002740533"/>
    <s v="https://portal.dnb.de/opac.htm?method=simpleSearch&amp;cqlMode=true&amp;query=idn%3D1002740533"/>
    <s v="III 6, 34 a"/>
    <m/>
    <m/>
    <x v="2"/>
    <m/>
    <m/>
    <m/>
    <m/>
    <m/>
    <m/>
    <m/>
    <m/>
    <m/>
    <m/>
    <m/>
    <m/>
    <m/>
    <m/>
    <m/>
    <x v="2"/>
    <m/>
    <m/>
    <m/>
    <m/>
    <m/>
    <m/>
    <m/>
    <m/>
    <m/>
    <m/>
    <m/>
    <m/>
    <m/>
    <m/>
    <m/>
    <m/>
    <m/>
    <m/>
    <m/>
    <m/>
    <m/>
    <m/>
    <m/>
    <m/>
    <m/>
    <m/>
    <m/>
    <n v="0"/>
    <m/>
    <m/>
    <m/>
    <m/>
    <m/>
    <m/>
    <m/>
    <m/>
    <m/>
    <m/>
    <m/>
    <m/>
    <m/>
    <m/>
    <m/>
    <m/>
    <m/>
    <m/>
    <m/>
    <m/>
    <m/>
    <m/>
    <m/>
    <m/>
    <m/>
    <m/>
    <m/>
    <m/>
    <m/>
    <m/>
    <m/>
    <m/>
    <m/>
    <m/>
    <m/>
    <m/>
    <m/>
    <m/>
    <m/>
    <m/>
    <m/>
    <m/>
    <m/>
    <m/>
  </r>
  <r>
    <n v="180"/>
    <s v="L-1553-177913002"/>
    <n v="1002740738"/>
    <s v="https://portal.dnb.de/opac.htm?method=simpleSearch&amp;cqlMode=true&amp;query=idn%3D1002740738"/>
    <s v="III 6, 34 a"/>
    <s v="X"/>
    <s v="Ledereinband, Schließen, erhabene Buchbeschläge"/>
    <x v="0"/>
    <s v="80° bis 110°, einseitig digitalisierbar?"/>
    <s v="welliger Buchblock"/>
    <m/>
    <s v="Kassette"/>
    <s v="Nein"/>
    <n v="0"/>
    <m/>
    <s v="gereinigt"/>
    <m/>
    <m/>
    <m/>
    <m/>
    <m/>
    <m/>
    <m/>
    <x v="2"/>
    <m/>
    <m/>
    <m/>
    <m/>
    <m/>
    <m/>
    <m/>
    <m/>
    <m/>
    <m/>
    <m/>
    <m/>
    <m/>
    <m/>
    <m/>
    <m/>
    <m/>
    <m/>
    <m/>
    <m/>
    <m/>
    <m/>
    <m/>
    <m/>
    <m/>
    <m/>
    <m/>
    <n v="0"/>
    <m/>
    <m/>
    <m/>
    <m/>
    <m/>
    <m/>
    <m/>
    <m/>
    <m/>
    <m/>
    <m/>
    <m/>
    <m/>
    <m/>
    <m/>
    <m/>
    <m/>
    <m/>
    <m/>
    <m/>
    <m/>
    <m/>
    <m/>
    <m/>
    <m/>
    <m/>
    <m/>
    <m/>
    <m/>
    <m/>
    <m/>
    <m/>
    <m/>
    <m/>
    <m/>
    <m/>
    <m/>
    <m/>
    <m/>
    <m/>
    <m/>
    <m/>
    <m/>
    <m/>
  </r>
  <r>
    <n v="181"/>
    <s v="L-1549-169972550"/>
    <n v="1000079600"/>
    <s v="https://portal.dnb.de/opac.htm?method=simpleSearch&amp;cqlMode=true&amp;query=idn%3D1000079600"/>
    <s v="III 6, 34 b"/>
    <m/>
    <m/>
    <x v="3"/>
    <m/>
    <m/>
    <m/>
    <m/>
    <m/>
    <m/>
    <m/>
    <m/>
    <m/>
    <m/>
    <m/>
    <m/>
    <m/>
    <m/>
    <m/>
    <x v="1"/>
    <m/>
    <m/>
    <s v="f"/>
    <m/>
    <m/>
    <m/>
    <m/>
    <m/>
    <s v="Pa"/>
    <m/>
    <m/>
    <m/>
    <m/>
    <m/>
    <m/>
    <m/>
    <m/>
    <m/>
    <m/>
    <m/>
    <m/>
    <m/>
    <n v="60"/>
    <m/>
    <m/>
    <m/>
    <s v="n"/>
    <n v="0"/>
    <m/>
    <m/>
    <s v="x"/>
    <m/>
    <m/>
    <m/>
    <s v="x"/>
    <m/>
    <m/>
    <s v="Box (sperrt)"/>
    <m/>
    <m/>
    <m/>
    <m/>
    <m/>
    <m/>
    <m/>
    <m/>
    <m/>
    <m/>
    <m/>
    <m/>
    <m/>
    <m/>
    <m/>
    <m/>
    <m/>
    <m/>
    <m/>
    <m/>
    <m/>
    <m/>
    <m/>
    <m/>
    <m/>
    <m/>
    <m/>
    <m/>
    <m/>
    <m/>
    <m/>
    <m/>
    <m/>
    <m/>
  </r>
  <r>
    <n v="182"/>
    <s v="L-1551-180257552"/>
    <n v="1003588670"/>
    <s v="https://portal.dnb.de/opac.htm?method=simpleSearch&amp;cqlMode=true&amp;query=idn%3D1003588670"/>
    <s v="III 6, 34 c"/>
    <m/>
    <s v="Ledereinband"/>
    <x v="0"/>
    <s v="nur sehr geringer Öffnungswinkel"/>
    <s v="fester Rücken mit Schmuckprägung, Schrift bis in den Falz"/>
    <m/>
    <s v="Kassette"/>
    <s v="Nein"/>
    <n v="0"/>
    <m/>
    <m/>
    <m/>
    <m/>
    <m/>
    <m/>
    <m/>
    <m/>
    <m/>
    <x v="2"/>
    <m/>
    <m/>
    <m/>
    <m/>
    <m/>
    <m/>
    <m/>
    <m/>
    <m/>
    <m/>
    <m/>
    <m/>
    <m/>
    <m/>
    <m/>
    <m/>
    <m/>
    <m/>
    <m/>
    <m/>
    <m/>
    <m/>
    <m/>
    <m/>
    <m/>
    <m/>
    <m/>
    <n v="0"/>
    <m/>
    <m/>
    <m/>
    <m/>
    <m/>
    <m/>
    <m/>
    <m/>
    <m/>
    <m/>
    <m/>
    <m/>
    <m/>
    <m/>
    <m/>
    <m/>
    <m/>
    <m/>
    <m/>
    <m/>
    <m/>
    <m/>
    <m/>
    <m/>
    <m/>
    <m/>
    <m/>
    <m/>
    <m/>
    <m/>
    <m/>
    <m/>
    <m/>
    <m/>
    <m/>
    <m/>
    <m/>
    <m/>
    <m/>
    <m/>
    <m/>
    <m/>
    <m/>
    <m/>
  </r>
  <r>
    <n v="183"/>
    <s v="L-1538-179398717"/>
    <n v="1003299857"/>
    <s v="https://portal.dnb.de/opac.htm?method=simpleSearch&amp;cqlMode=true&amp;query=idn%3D1003299857"/>
    <s v="III 6, 36 a"/>
    <m/>
    <m/>
    <x v="2"/>
    <m/>
    <m/>
    <m/>
    <m/>
    <m/>
    <m/>
    <m/>
    <m/>
    <m/>
    <m/>
    <m/>
    <m/>
    <m/>
    <m/>
    <m/>
    <x v="2"/>
    <m/>
    <m/>
    <m/>
    <m/>
    <m/>
    <m/>
    <m/>
    <m/>
    <m/>
    <m/>
    <m/>
    <m/>
    <m/>
    <m/>
    <m/>
    <m/>
    <m/>
    <m/>
    <m/>
    <m/>
    <m/>
    <m/>
    <m/>
    <m/>
    <m/>
    <m/>
    <m/>
    <n v="0"/>
    <m/>
    <m/>
    <m/>
    <m/>
    <m/>
    <m/>
    <m/>
    <m/>
    <m/>
    <m/>
    <m/>
    <m/>
    <m/>
    <m/>
    <m/>
    <m/>
    <m/>
    <m/>
    <m/>
    <m/>
    <m/>
    <m/>
    <m/>
    <m/>
    <m/>
    <m/>
    <m/>
    <m/>
    <m/>
    <m/>
    <m/>
    <m/>
    <m/>
    <m/>
    <m/>
    <m/>
    <m/>
    <m/>
    <m/>
    <m/>
    <m/>
    <m/>
    <m/>
    <m/>
  </r>
  <r>
    <n v="184"/>
    <s v="L-1551-163598789"/>
    <n v="997291915"/>
    <s v="https://portal.dnb.de/opac.htm?method=simpleSearch&amp;cqlMode=true&amp;query=idn%3D997291915"/>
    <s v="III 6, 37 a"/>
    <m/>
    <m/>
    <x v="2"/>
    <m/>
    <m/>
    <m/>
    <m/>
    <m/>
    <m/>
    <m/>
    <m/>
    <m/>
    <m/>
    <m/>
    <m/>
    <m/>
    <m/>
    <m/>
    <x v="2"/>
    <m/>
    <m/>
    <m/>
    <m/>
    <m/>
    <m/>
    <m/>
    <m/>
    <m/>
    <m/>
    <m/>
    <m/>
    <m/>
    <m/>
    <m/>
    <m/>
    <m/>
    <m/>
    <m/>
    <m/>
    <m/>
    <m/>
    <m/>
    <m/>
    <m/>
    <m/>
    <m/>
    <n v="0"/>
    <m/>
    <m/>
    <m/>
    <m/>
    <m/>
    <m/>
    <m/>
    <m/>
    <m/>
    <m/>
    <m/>
    <m/>
    <m/>
    <m/>
    <m/>
    <m/>
    <m/>
    <m/>
    <m/>
    <m/>
    <m/>
    <m/>
    <m/>
    <m/>
    <m/>
    <m/>
    <m/>
    <m/>
    <m/>
    <m/>
    <m/>
    <m/>
    <m/>
    <m/>
    <m/>
    <m/>
    <m/>
    <m/>
    <m/>
    <m/>
    <m/>
    <m/>
    <m/>
    <m/>
  </r>
  <r>
    <n v="185"/>
    <s v="L-1553-16359869X"/>
    <s v="99729261X"/>
    <s v="https://portal.dnb.de/opac.htm?method=simpleSearch&amp;cqlMode=true&amp;query=idn%3D99729261X"/>
    <s v="III 6, 37 a"/>
    <m/>
    <s v="Ledereinband, Schließen, erhabene Buchbeschläge"/>
    <x v="1"/>
    <s v="80° bis 110°, einseitig digitalisierbar?"/>
    <s v="Schrift bis in den Falz"/>
    <m/>
    <s v="Kassette"/>
    <s v="Nein, Signaturfahne austauschen"/>
    <n v="0"/>
    <m/>
    <m/>
    <m/>
    <m/>
    <m/>
    <m/>
    <m/>
    <m/>
    <m/>
    <x v="1"/>
    <m/>
    <s v="x"/>
    <s v="f"/>
    <m/>
    <m/>
    <m/>
    <m/>
    <m/>
    <s v="Pa"/>
    <m/>
    <m/>
    <m/>
    <m/>
    <m/>
    <m/>
    <m/>
    <m/>
    <m/>
    <m/>
    <m/>
    <m/>
    <m/>
    <n v="110"/>
    <m/>
    <s v="x"/>
    <m/>
    <s v="n"/>
    <n v="0"/>
    <m/>
    <s v="Gewebe"/>
    <m/>
    <m/>
    <m/>
    <m/>
    <m/>
    <m/>
    <m/>
    <m/>
    <m/>
    <m/>
    <m/>
    <m/>
    <m/>
    <m/>
    <m/>
    <m/>
    <m/>
    <m/>
    <m/>
    <m/>
    <m/>
    <m/>
    <m/>
    <m/>
    <m/>
    <m/>
    <m/>
    <m/>
    <m/>
    <m/>
    <m/>
    <m/>
    <m/>
    <m/>
    <m/>
    <m/>
    <m/>
    <m/>
    <m/>
    <m/>
    <m/>
    <m/>
  </r>
  <r>
    <n v="186"/>
    <s v="L-1553-173762050"/>
    <n v="1001169433"/>
    <s v="https://portal.dnb.de/opac.htm?method=simpleSearch&amp;cqlMode=true&amp;query=idn%3D1001169433"/>
    <s v="III 6, 37 a"/>
    <m/>
    <m/>
    <x v="2"/>
    <m/>
    <m/>
    <m/>
    <m/>
    <m/>
    <m/>
    <m/>
    <m/>
    <m/>
    <m/>
    <m/>
    <m/>
    <m/>
    <m/>
    <m/>
    <x v="2"/>
    <m/>
    <m/>
    <m/>
    <m/>
    <m/>
    <m/>
    <m/>
    <m/>
    <m/>
    <m/>
    <m/>
    <m/>
    <m/>
    <m/>
    <m/>
    <m/>
    <m/>
    <m/>
    <m/>
    <m/>
    <m/>
    <m/>
    <m/>
    <m/>
    <m/>
    <m/>
    <m/>
    <n v="0"/>
    <m/>
    <m/>
    <m/>
    <m/>
    <m/>
    <m/>
    <m/>
    <m/>
    <m/>
    <m/>
    <m/>
    <m/>
    <m/>
    <m/>
    <m/>
    <m/>
    <m/>
    <m/>
    <m/>
    <m/>
    <m/>
    <m/>
    <m/>
    <m/>
    <m/>
    <m/>
    <m/>
    <m/>
    <m/>
    <m/>
    <m/>
    <m/>
    <m/>
    <m/>
    <m/>
    <m/>
    <m/>
    <m/>
    <m/>
    <m/>
    <m/>
    <m/>
    <m/>
    <m/>
  </r>
  <r>
    <n v="187"/>
    <s v="L-1551-169971120"/>
    <n v="1000072495"/>
    <s v="https://portal.dnb.de/opac.htm?method=simpleSearch&amp;cqlMode=true&amp;query=idn%3D1000072495"/>
    <s v="III 6, 37 a"/>
    <m/>
    <m/>
    <x v="2"/>
    <m/>
    <m/>
    <m/>
    <m/>
    <m/>
    <m/>
    <m/>
    <m/>
    <m/>
    <m/>
    <m/>
    <m/>
    <m/>
    <m/>
    <m/>
    <x v="2"/>
    <m/>
    <m/>
    <m/>
    <m/>
    <m/>
    <m/>
    <m/>
    <m/>
    <m/>
    <m/>
    <m/>
    <m/>
    <m/>
    <m/>
    <m/>
    <m/>
    <m/>
    <m/>
    <m/>
    <m/>
    <m/>
    <m/>
    <m/>
    <m/>
    <m/>
    <m/>
    <m/>
    <n v="0"/>
    <m/>
    <m/>
    <m/>
    <m/>
    <m/>
    <m/>
    <m/>
    <m/>
    <m/>
    <m/>
    <m/>
    <m/>
    <m/>
    <m/>
    <m/>
    <m/>
    <m/>
    <m/>
    <m/>
    <m/>
    <m/>
    <m/>
    <m/>
    <m/>
    <m/>
    <m/>
    <m/>
    <m/>
    <m/>
    <m/>
    <m/>
    <m/>
    <m/>
    <m/>
    <m/>
    <m/>
    <m/>
    <m/>
    <m/>
    <m/>
    <m/>
    <m/>
    <m/>
    <m/>
  </r>
  <r>
    <n v="188"/>
    <s v="L-1513-320046397"/>
    <n v="1068927240"/>
    <s v="https://portal.dnb.de/opac.htm?method=simpleSearch&amp;cqlMode=true&amp;query=idn%3D1068927240"/>
    <s v="III 6, 48 - Fragm."/>
    <m/>
    <m/>
    <x v="2"/>
    <m/>
    <m/>
    <m/>
    <m/>
    <m/>
    <m/>
    <m/>
    <m/>
    <m/>
    <m/>
    <m/>
    <m/>
    <m/>
    <m/>
    <m/>
    <x v="2"/>
    <m/>
    <m/>
    <m/>
    <m/>
    <m/>
    <m/>
    <m/>
    <m/>
    <m/>
    <m/>
    <m/>
    <m/>
    <m/>
    <m/>
    <m/>
    <m/>
    <m/>
    <m/>
    <m/>
    <m/>
    <m/>
    <m/>
    <m/>
    <m/>
    <m/>
    <m/>
    <m/>
    <n v="0"/>
    <m/>
    <m/>
    <m/>
    <m/>
    <m/>
    <m/>
    <m/>
    <m/>
    <m/>
    <m/>
    <m/>
    <m/>
    <m/>
    <m/>
    <m/>
    <m/>
    <m/>
    <m/>
    <m/>
    <m/>
    <m/>
    <m/>
    <m/>
    <m/>
    <m/>
    <m/>
    <m/>
    <m/>
    <m/>
    <m/>
    <m/>
    <m/>
    <m/>
    <m/>
    <m/>
    <m/>
    <m/>
    <m/>
    <m/>
    <m/>
    <m/>
    <m/>
    <m/>
    <m/>
  </r>
  <r>
    <n v="189"/>
    <s v="L-1516-315489715"/>
    <n v="1066959099"/>
    <s v="https://portal.dnb.de/opac.htm?method=simpleSearch&amp;cqlMode=true&amp;query=idn%3D1066959099"/>
    <s v="III 6, 6 a"/>
    <s v="X"/>
    <s v="Gewebeeinband"/>
    <x v="1"/>
    <s v="80° bis 110°, einseitig digitalisierbar?"/>
    <s v="hohler Rücken, Schrift bis in den Falz"/>
    <m/>
    <m/>
    <m/>
    <n v="0"/>
    <m/>
    <m/>
    <m/>
    <m/>
    <m/>
    <m/>
    <m/>
    <m/>
    <m/>
    <x v="2"/>
    <m/>
    <m/>
    <m/>
    <m/>
    <m/>
    <m/>
    <m/>
    <m/>
    <m/>
    <m/>
    <m/>
    <m/>
    <m/>
    <m/>
    <m/>
    <m/>
    <m/>
    <m/>
    <m/>
    <m/>
    <m/>
    <m/>
    <m/>
    <m/>
    <m/>
    <m/>
    <m/>
    <n v="0"/>
    <m/>
    <m/>
    <m/>
    <m/>
    <m/>
    <m/>
    <m/>
    <m/>
    <m/>
    <m/>
    <m/>
    <m/>
    <m/>
    <m/>
    <m/>
    <m/>
    <m/>
    <m/>
    <m/>
    <m/>
    <m/>
    <m/>
    <m/>
    <m/>
    <m/>
    <m/>
    <m/>
    <m/>
    <m/>
    <m/>
    <m/>
    <m/>
    <m/>
    <m/>
    <m/>
    <m/>
    <m/>
    <m/>
    <m/>
    <m/>
    <m/>
    <m/>
    <m/>
    <m/>
  </r>
  <r>
    <n v="190"/>
    <s v="L-1522-177748214"/>
    <n v="1002641578"/>
    <s v="https://portal.dnb.de/opac.htm?method=simpleSearch&amp;cqlMode=true&amp;query=idn%3D1002641578"/>
    <s v="III 6, 6 d"/>
    <m/>
    <s v="Broschur, Papier- oder Pappeinband"/>
    <x v="0"/>
    <s v="180°"/>
    <m/>
    <m/>
    <m/>
    <m/>
    <n v="0"/>
    <m/>
    <m/>
    <m/>
    <m/>
    <m/>
    <m/>
    <m/>
    <m/>
    <m/>
    <x v="2"/>
    <m/>
    <m/>
    <m/>
    <m/>
    <m/>
    <m/>
    <m/>
    <m/>
    <m/>
    <m/>
    <m/>
    <m/>
    <m/>
    <m/>
    <m/>
    <m/>
    <m/>
    <m/>
    <m/>
    <m/>
    <m/>
    <m/>
    <m/>
    <m/>
    <m/>
    <m/>
    <m/>
    <n v="0"/>
    <m/>
    <m/>
    <m/>
    <m/>
    <m/>
    <m/>
    <m/>
    <m/>
    <m/>
    <m/>
    <m/>
    <m/>
    <m/>
    <m/>
    <m/>
    <m/>
    <m/>
    <m/>
    <m/>
    <m/>
    <m/>
    <m/>
    <m/>
    <m/>
    <m/>
    <m/>
    <m/>
    <m/>
    <m/>
    <m/>
    <m/>
    <m/>
    <m/>
    <m/>
    <m/>
    <m/>
    <m/>
    <m/>
    <m/>
    <m/>
    <m/>
    <m/>
    <m/>
    <m/>
  </r>
  <r>
    <n v="191"/>
    <s v="L-1532-672619741"/>
    <n v="1209069822"/>
    <s v="https://portal.dnb.de/opac.htm?method=simpleSearch&amp;cqlMode=true&amp;query=idn%3D1209069822"/>
    <s v="III 6, 8 (angebundenes Werk)"/>
    <m/>
    <m/>
    <x v="2"/>
    <m/>
    <m/>
    <m/>
    <m/>
    <m/>
    <m/>
    <m/>
    <m/>
    <m/>
    <m/>
    <m/>
    <m/>
    <m/>
    <m/>
    <m/>
    <x v="2"/>
    <m/>
    <m/>
    <m/>
    <m/>
    <m/>
    <m/>
    <m/>
    <m/>
    <m/>
    <m/>
    <m/>
    <m/>
    <m/>
    <m/>
    <m/>
    <m/>
    <m/>
    <m/>
    <m/>
    <m/>
    <m/>
    <m/>
    <m/>
    <m/>
    <m/>
    <m/>
    <m/>
    <n v="0"/>
    <m/>
    <m/>
    <m/>
    <m/>
    <m/>
    <m/>
    <m/>
    <m/>
    <m/>
    <m/>
    <m/>
    <m/>
    <m/>
    <m/>
    <m/>
    <m/>
    <m/>
    <m/>
    <m/>
    <m/>
    <m/>
    <m/>
    <m/>
    <m/>
    <m/>
    <m/>
    <m/>
    <m/>
    <m/>
    <m/>
    <m/>
    <m/>
    <m/>
    <m/>
    <m/>
    <m/>
    <m/>
    <m/>
    <m/>
    <m/>
    <m/>
    <m/>
    <m/>
    <m/>
  </r>
  <r>
    <n v="192"/>
    <s v="L-1542-315494409"/>
    <n v="1066964181"/>
    <s v="https://portal.dnb.de/opac.htm?method=simpleSearch&amp;cqlMode=true&amp;query=idn%3D1066964181"/>
    <s v="III 7, 1"/>
    <s v="X"/>
    <s v="Pergamentband, Schließen, erhabene Buchbeschläge"/>
    <x v="0"/>
    <s v="180°"/>
    <m/>
    <m/>
    <s v="Kassette"/>
    <s v="Nein"/>
    <n v="3"/>
    <m/>
    <s v="Einband und Buchblock jeweils einzeln im Archivkarton"/>
    <m/>
    <m/>
    <m/>
    <m/>
    <m/>
    <m/>
    <m/>
    <x v="2"/>
    <m/>
    <m/>
    <m/>
    <m/>
    <m/>
    <m/>
    <m/>
    <m/>
    <m/>
    <m/>
    <m/>
    <m/>
    <m/>
    <m/>
    <m/>
    <m/>
    <m/>
    <m/>
    <m/>
    <m/>
    <m/>
    <m/>
    <m/>
    <m/>
    <m/>
    <m/>
    <m/>
    <n v="0"/>
    <m/>
    <m/>
    <m/>
    <m/>
    <m/>
    <m/>
    <m/>
    <m/>
    <m/>
    <m/>
    <m/>
    <m/>
    <m/>
    <m/>
    <m/>
    <m/>
    <m/>
    <m/>
    <m/>
    <m/>
    <m/>
    <m/>
    <m/>
    <m/>
    <m/>
    <m/>
    <m/>
    <m/>
    <m/>
    <m/>
    <m/>
    <m/>
    <m/>
    <m/>
    <m/>
    <m/>
    <m/>
    <m/>
    <m/>
    <m/>
    <m/>
    <m/>
    <m/>
    <m/>
  </r>
  <r>
    <n v="193"/>
    <s v="L-1555-315487259"/>
    <n v="1066956596"/>
    <s v="https://portal.dnb.de/opac.htm?method=simpleSearch&amp;cqlMode=true&amp;query=idn%3D1066956596"/>
    <s v="III 7, 2"/>
    <s v="X"/>
    <s v="Halbledereinband"/>
    <x v="0"/>
    <s v="80° bis 110°, einseitig digitalisierbar?"/>
    <s v="fester Rücken mit Schmuckprägung, gefaltete Blätter"/>
    <m/>
    <s v="Papierumschlag "/>
    <s v="Ja"/>
    <n v="0"/>
    <m/>
    <m/>
    <m/>
    <m/>
    <m/>
    <m/>
    <m/>
    <m/>
    <m/>
    <x v="5"/>
    <m/>
    <m/>
    <s v="f"/>
    <m/>
    <m/>
    <m/>
    <m/>
    <m/>
    <s v="Pa"/>
    <m/>
    <m/>
    <m/>
    <m/>
    <m/>
    <m/>
    <s v="x"/>
    <s v="B: 15x21_x000a_F: 33x42"/>
    <m/>
    <m/>
    <m/>
    <m/>
    <m/>
    <n v="80"/>
    <m/>
    <m/>
    <m/>
    <s v="ja vor"/>
    <n v="1"/>
    <m/>
    <m/>
    <m/>
    <m/>
    <m/>
    <s v="x sauer"/>
    <s v="x"/>
    <m/>
    <m/>
    <m/>
    <m/>
    <m/>
    <m/>
    <m/>
    <m/>
    <m/>
    <m/>
    <m/>
    <m/>
    <m/>
    <m/>
    <m/>
    <m/>
    <m/>
    <m/>
    <m/>
    <m/>
    <m/>
    <m/>
    <m/>
    <m/>
    <m/>
    <m/>
    <m/>
    <s v="x"/>
    <m/>
    <m/>
    <s v="x"/>
    <m/>
    <m/>
    <m/>
    <m/>
    <n v="1"/>
    <m/>
  </r>
  <r>
    <n v="194"/>
    <s v="L-1556-315306424"/>
    <n v="1066847134"/>
    <s v="https://portal.dnb.de/opac.htm?method=simpleSearch&amp;cqlMode=true&amp;query=idn%3D1066847134"/>
    <s v="III 7, 3"/>
    <s v="X"/>
    <s v="Gewebeeinband, Schließen, erhabene Buchbeschläge"/>
    <x v="0"/>
    <s v="180°"/>
    <s v="hohler Rücken"/>
    <m/>
    <s v="Buchschuh"/>
    <s v="Nein"/>
    <n v="0"/>
    <m/>
    <m/>
    <m/>
    <m/>
    <m/>
    <m/>
    <m/>
    <m/>
    <m/>
    <x v="2"/>
    <m/>
    <m/>
    <m/>
    <m/>
    <m/>
    <m/>
    <m/>
    <m/>
    <m/>
    <m/>
    <m/>
    <m/>
    <m/>
    <m/>
    <m/>
    <m/>
    <m/>
    <m/>
    <m/>
    <m/>
    <m/>
    <m/>
    <m/>
    <m/>
    <m/>
    <m/>
    <m/>
    <n v="0"/>
    <m/>
    <m/>
    <m/>
    <m/>
    <m/>
    <m/>
    <m/>
    <m/>
    <m/>
    <m/>
    <m/>
    <m/>
    <m/>
    <m/>
    <m/>
    <m/>
    <m/>
    <m/>
    <m/>
    <m/>
    <m/>
    <m/>
    <m/>
    <m/>
    <m/>
    <m/>
    <m/>
    <m/>
    <m/>
    <m/>
    <m/>
    <m/>
    <m/>
    <m/>
    <m/>
    <m/>
    <m/>
    <m/>
    <m/>
    <m/>
    <m/>
    <m/>
    <m/>
    <m/>
  </r>
  <r>
    <n v="195"/>
    <s v="L-1557-315490152"/>
    <n v="1066959625"/>
    <s v="https://portal.dnb.de/opac.htm?method=simpleSearch&amp;cqlMode=true&amp;query=idn%3D1066959625"/>
    <s v="III 7, 4"/>
    <m/>
    <m/>
    <x v="2"/>
    <m/>
    <m/>
    <m/>
    <m/>
    <m/>
    <m/>
    <m/>
    <m/>
    <m/>
    <m/>
    <m/>
    <m/>
    <m/>
    <m/>
    <m/>
    <x v="2"/>
    <m/>
    <m/>
    <m/>
    <m/>
    <m/>
    <m/>
    <m/>
    <m/>
    <m/>
    <m/>
    <m/>
    <m/>
    <m/>
    <m/>
    <m/>
    <m/>
    <m/>
    <m/>
    <m/>
    <m/>
    <m/>
    <m/>
    <m/>
    <m/>
    <m/>
    <m/>
    <m/>
    <n v="0"/>
    <m/>
    <m/>
    <m/>
    <m/>
    <m/>
    <m/>
    <m/>
    <m/>
    <m/>
    <m/>
    <m/>
    <m/>
    <m/>
    <m/>
    <m/>
    <m/>
    <m/>
    <m/>
    <m/>
    <m/>
    <m/>
    <m/>
    <m/>
    <m/>
    <m/>
    <m/>
    <m/>
    <m/>
    <m/>
    <m/>
    <m/>
    <m/>
    <m/>
    <m/>
    <m/>
    <m/>
    <m/>
    <m/>
    <m/>
    <m/>
    <m/>
    <m/>
    <m/>
    <m/>
  </r>
  <r>
    <n v="196"/>
    <s v="L-1540-315328770"/>
    <n v="1066870896"/>
    <s v="https://portal.dnb.de/opac.htm?method=simpleSearch&amp;cqlMode=true&amp;query=idn%3D1066870896"/>
    <s v="III 8, 1"/>
    <m/>
    <m/>
    <x v="2"/>
    <m/>
    <m/>
    <m/>
    <m/>
    <m/>
    <m/>
    <m/>
    <m/>
    <m/>
    <m/>
    <m/>
    <m/>
    <m/>
    <m/>
    <m/>
    <x v="2"/>
    <m/>
    <m/>
    <m/>
    <m/>
    <m/>
    <m/>
    <m/>
    <m/>
    <m/>
    <m/>
    <m/>
    <m/>
    <m/>
    <m/>
    <m/>
    <m/>
    <m/>
    <m/>
    <m/>
    <m/>
    <m/>
    <m/>
    <m/>
    <m/>
    <m/>
    <m/>
    <m/>
    <n v="0"/>
    <m/>
    <m/>
    <m/>
    <m/>
    <m/>
    <m/>
    <m/>
    <m/>
    <m/>
    <m/>
    <m/>
    <m/>
    <m/>
    <m/>
    <m/>
    <m/>
    <m/>
    <m/>
    <m/>
    <m/>
    <m/>
    <m/>
    <m/>
    <m/>
    <m/>
    <m/>
    <m/>
    <m/>
    <m/>
    <m/>
    <m/>
    <m/>
    <m/>
    <m/>
    <m/>
    <m/>
    <m/>
    <m/>
    <m/>
    <m/>
    <m/>
    <m/>
    <m/>
    <m/>
  </r>
  <r>
    <n v="197"/>
    <s v="L-1541-315183861"/>
    <n v="1066761140"/>
    <s v="https://portal.dnb.de/opac.htm?method=simpleSearch&amp;cqlMode=true&amp;query=idn%3D1066761140"/>
    <s v="III 8, 2"/>
    <m/>
    <m/>
    <x v="2"/>
    <m/>
    <m/>
    <m/>
    <m/>
    <m/>
    <m/>
    <m/>
    <m/>
    <m/>
    <m/>
    <m/>
    <m/>
    <m/>
    <m/>
    <m/>
    <x v="2"/>
    <m/>
    <m/>
    <m/>
    <m/>
    <m/>
    <m/>
    <m/>
    <m/>
    <m/>
    <m/>
    <m/>
    <m/>
    <m/>
    <m/>
    <m/>
    <m/>
    <m/>
    <m/>
    <m/>
    <m/>
    <m/>
    <m/>
    <m/>
    <m/>
    <m/>
    <m/>
    <m/>
    <n v="0"/>
    <m/>
    <m/>
    <m/>
    <m/>
    <m/>
    <m/>
    <m/>
    <m/>
    <m/>
    <m/>
    <m/>
    <m/>
    <m/>
    <m/>
    <m/>
    <m/>
    <m/>
    <m/>
    <m/>
    <m/>
    <m/>
    <m/>
    <m/>
    <m/>
    <m/>
    <m/>
    <m/>
    <m/>
    <m/>
    <m/>
    <m/>
    <m/>
    <m/>
    <m/>
    <m/>
    <m/>
    <m/>
    <m/>
    <m/>
    <m/>
    <m/>
    <m/>
    <m/>
    <m/>
  </r>
  <r>
    <n v="198"/>
    <s v="L-1542-315330813"/>
    <n v="1066873054"/>
    <s v="https://portal.dnb.de/opac.htm?method=simpleSearch&amp;cqlMode=true&amp;query=idn%3D1066873054"/>
    <s v="III 8, 3"/>
    <m/>
    <m/>
    <x v="2"/>
    <m/>
    <m/>
    <m/>
    <m/>
    <m/>
    <m/>
    <m/>
    <m/>
    <m/>
    <m/>
    <m/>
    <m/>
    <m/>
    <m/>
    <m/>
    <x v="2"/>
    <m/>
    <m/>
    <m/>
    <m/>
    <m/>
    <m/>
    <m/>
    <m/>
    <m/>
    <m/>
    <m/>
    <m/>
    <m/>
    <m/>
    <m/>
    <m/>
    <m/>
    <m/>
    <m/>
    <m/>
    <m/>
    <m/>
    <m/>
    <m/>
    <m/>
    <m/>
    <m/>
    <n v="0"/>
    <m/>
    <m/>
    <m/>
    <m/>
    <m/>
    <m/>
    <m/>
    <m/>
    <m/>
    <m/>
    <m/>
    <m/>
    <m/>
    <m/>
    <m/>
    <m/>
    <m/>
    <m/>
    <m/>
    <m/>
    <m/>
    <m/>
    <m/>
    <m/>
    <m/>
    <m/>
    <m/>
    <m/>
    <m/>
    <m/>
    <m/>
    <m/>
    <m/>
    <m/>
    <m/>
    <m/>
    <m/>
    <m/>
    <m/>
    <m/>
    <m/>
    <m/>
    <m/>
    <m/>
  </r>
  <r>
    <n v="199"/>
    <s v="L-1939-315298626"/>
    <n v="1066838550"/>
    <s v="https://portal.dnb.de/opac.htm?method=simpleSearch&amp;cqlMode=true&amp;query=idn%3D1066838550"/>
    <s v="III 9, 1"/>
    <m/>
    <m/>
    <x v="2"/>
    <m/>
    <m/>
    <m/>
    <m/>
    <m/>
    <m/>
    <m/>
    <m/>
    <m/>
    <m/>
    <m/>
    <m/>
    <m/>
    <m/>
    <m/>
    <x v="2"/>
    <m/>
    <m/>
    <m/>
    <m/>
    <m/>
    <m/>
    <m/>
    <m/>
    <m/>
    <m/>
    <m/>
    <m/>
    <m/>
    <m/>
    <m/>
    <m/>
    <m/>
    <m/>
    <m/>
    <m/>
    <m/>
    <m/>
    <m/>
    <m/>
    <m/>
    <m/>
    <m/>
    <n v="0"/>
    <m/>
    <m/>
    <m/>
    <m/>
    <m/>
    <m/>
    <m/>
    <m/>
    <m/>
    <m/>
    <m/>
    <m/>
    <m/>
    <m/>
    <m/>
    <m/>
    <m/>
    <m/>
    <m/>
    <m/>
    <m/>
    <m/>
    <m/>
    <m/>
    <m/>
    <m/>
    <m/>
    <m/>
    <m/>
    <m/>
    <m/>
    <m/>
    <m/>
    <m/>
    <m/>
    <m/>
    <m/>
    <m/>
    <m/>
    <m/>
    <m/>
    <m/>
    <m/>
    <m/>
  </r>
  <r>
    <n v="200"/>
    <s v="L-1543-315487356"/>
    <n v="1066956715"/>
    <s v="https://portal.dnb.de/opac.htm?method=simpleSearch&amp;cqlMode=true&amp;query=idn%3D1066956715"/>
    <s v="III 10, 1"/>
    <s v="X"/>
    <s v="Pergamentband"/>
    <x v="1"/>
    <s v="180°"/>
    <s v="hohler Rücken"/>
    <m/>
    <s v="Kassette"/>
    <s v="Nein"/>
    <n v="3"/>
    <m/>
    <m/>
    <m/>
    <m/>
    <m/>
    <m/>
    <m/>
    <m/>
    <m/>
    <x v="6"/>
    <m/>
    <m/>
    <s v="h"/>
    <m/>
    <m/>
    <m/>
    <m/>
    <m/>
    <s v="Pa"/>
    <m/>
    <m/>
    <m/>
    <m/>
    <m/>
    <m/>
    <m/>
    <m/>
    <m/>
    <m/>
    <m/>
    <m/>
    <m/>
    <n v="80"/>
    <m/>
    <m/>
    <m/>
    <s v="n"/>
    <n v="0"/>
    <m/>
    <s v="Gewebe"/>
    <m/>
    <m/>
    <m/>
    <m/>
    <m/>
    <s v="Schaden stabil"/>
    <m/>
    <m/>
    <m/>
    <m/>
    <m/>
    <m/>
    <m/>
    <m/>
    <m/>
    <m/>
    <m/>
    <m/>
    <m/>
    <m/>
    <m/>
    <m/>
    <m/>
    <m/>
    <m/>
    <m/>
    <m/>
    <m/>
    <m/>
    <m/>
    <m/>
    <m/>
    <m/>
    <m/>
    <m/>
    <m/>
    <m/>
    <m/>
    <m/>
    <m/>
    <m/>
    <m/>
  </r>
  <r>
    <n v="201"/>
    <s v="L-1545-667831827"/>
    <n v="1207426016"/>
    <s v="https://portal.dnb.de/opac.htm?method=simpleSearch&amp;cqlMode=true&amp;query=idn%3D1207426016"/>
    <s v="III 10, 1 (1. angebundenes Werk)"/>
    <m/>
    <m/>
    <x v="2"/>
    <m/>
    <m/>
    <m/>
    <m/>
    <m/>
    <m/>
    <m/>
    <m/>
    <m/>
    <m/>
    <m/>
    <m/>
    <m/>
    <m/>
    <m/>
    <x v="2"/>
    <m/>
    <m/>
    <m/>
    <m/>
    <m/>
    <m/>
    <m/>
    <m/>
    <m/>
    <m/>
    <m/>
    <m/>
    <m/>
    <m/>
    <m/>
    <m/>
    <m/>
    <m/>
    <m/>
    <m/>
    <m/>
    <m/>
    <m/>
    <m/>
    <m/>
    <m/>
    <m/>
    <n v="0"/>
    <m/>
    <m/>
    <m/>
    <m/>
    <m/>
    <m/>
    <m/>
    <m/>
    <m/>
    <m/>
    <m/>
    <m/>
    <m/>
    <m/>
    <m/>
    <m/>
    <m/>
    <m/>
    <m/>
    <m/>
    <m/>
    <m/>
    <m/>
    <m/>
    <m/>
    <m/>
    <m/>
    <m/>
    <m/>
    <m/>
    <m/>
    <m/>
    <m/>
    <m/>
    <m/>
    <m/>
    <m/>
    <m/>
    <m/>
    <m/>
    <m/>
    <m/>
    <m/>
    <m/>
  </r>
  <r>
    <n v="202"/>
    <s v="L-1547-668126027"/>
    <n v="1207571555"/>
    <s v="https://portal.dnb.de/opac.htm?method=simpleSearch&amp;cqlMode=true&amp;query=idn%3D1207571555"/>
    <s v="III 10, 1 (2. angebundenes Werk)"/>
    <m/>
    <m/>
    <x v="2"/>
    <m/>
    <m/>
    <m/>
    <m/>
    <m/>
    <m/>
    <m/>
    <m/>
    <m/>
    <m/>
    <m/>
    <m/>
    <m/>
    <m/>
    <m/>
    <x v="2"/>
    <m/>
    <m/>
    <m/>
    <m/>
    <m/>
    <m/>
    <m/>
    <m/>
    <m/>
    <m/>
    <m/>
    <m/>
    <m/>
    <m/>
    <m/>
    <m/>
    <m/>
    <m/>
    <m/>
    <m/>
    <m/>
    <m/>
    <m/>
    <m/>
    <m/>
    <m/>
    <m/>
    <n v="0"/>
    <m/>
    <m/>
    <m/>
    <m/>
    <m/>
    <m/>
    <m/>
    <m/>
    <m/>
    <m/>
    <m/>
    <m/>
    <m/>
    <m/>
    <m/>
    <m/>
    <m/>
    <m/>
    <m/>
    <m/>
    <m/>
    <m/>
    <m/>
    <m/>
    <m/>
    <m/>
    <m/>
    <m/>
    <m/>
    <m/>
    <m/>
    <m/>
    <m/>
    <m/>
    <m/>
    <m/>
    <m/>
    <m/>
    <m/>
    <m/>
    <m/>
    <m/>
    <m/>
    <m/>
  </r>
  <r>
    <n v="203"/>
    <s v="L-1557-315334738"/>
    <n v="1066877033"/>
    <s v="https://portal.dnb.de/opac.htm?method=simpleSearch&amp;cqlMode=true&amp;query=idn%3D1066877033"/>
    <s v="III 11, 1"/>
    <m/>
    <m/>
    <x v="2"/>
    <m/>
    <m/>
    <m/>
    <m/>
    <m/>
    <m/>
    <m/>
    <m/>
    <m/>
    <m/>
    <m/>
    <m/>
    <m/>
    <m/>
    <m/>
    <x v="2"/>
    <m/>
    <m/>
    <m/>
    <m/>
    <m/>
    <m/>
    <m/>
    <m/>
    <m/>
    <m/>
    <m/>
    <m/>
    <m/>
    <m/>
    <m/>
    <m/>
    <m/>
    <m/>
    <m/>
    <m/>
    <m/>
    <m/>
    <m/>
    <m/>
    <m/>
    <m/>
    <m/>
    <n v="0"/>
    <m/>
    <m/>
    <m/>
    <m/>
    <m/>
    <m/>
    <m/>
    <m/>
    <m/>
    <m/>
    <m/>
    <m/>
    <m/>
    <m/>
    <m/>
    <m/>
    <m/>
    <m/>
    <m/>
    <m/>
    <m/>
    <m/>
    <m/>
    <m/>
    <m/>
    <m/>
    <m/>
    <m/>
    <m/>
    <m/>
    <m/>
    <m/>
    <m/>
    <m/>
    <m/>
    <m/>
    <m/>
    <m/>
    <m/>
    <m/>
    <m/>
    <m/>
    <m/>
    <m/>
  </r>
  <r>
    <n v="204"/>
    <s v="L-1523-315469307"/>
    <n v="1066941653"/>
    <s v="https://portal.dnb.de/opac.htm?method=simpleSearch&amp;cqlMode=true&amp;query=idn%3D1066941653"/>
    <s v="III 12, 1"/>
    <m/>
    <s v="Halbledereinband, Schließen, erhabene Buchbeschläge"/>
    <x v="0"/>
    <s v="180°"/>
    <s v="hohler Rücken"/>
    <m/>
    <s v="Buchschuh"/>
    <s v="Nein"/>
    <n v="0"/>
    <m/>
    <m/>
    <m/>
    <m/>
    <m/>
    <m/>
    <m/>
    <m/>
    <m/>
    <x v="2"/>
    <m/>
    <m/>
    <m/>
    <m/>
    <m/>
    <m/>
    <m/>
    <m/>
    <m/>
    <m/>
    <m/>
    <m/>
    <m/>
    <m/>
    <m/>
    <m/>
    <m/>
    <m/>
    <m/>
    <m/>
    <m/>
    <m/>
    <m/>
    <m/>
    <m/>
    <m/>
    <m/>
    <n v="0"/>
    <m/>
    <m/>
    <m/>
    <m/>
    <m/>
    <m/>
    <m/>
    <m/>
    <m/>
    <m/>
    <m/>
    <m/>
    <m/>
    <m/>
    <m/>
    <m/>
    <m/>
    <m/>
    <m/>
    <m/>
    <m/>
    <m/>
    <m/>
    <m/>
    <m/>
    <m/>
    <m/>
    <m/>
    <m/>
    <m/>
    <m/>
    <m/>
    <m/>
    <m/>
    <m/>
    <m/>
    <m/>
    <m/>
    <m/>
    <m/>
    <m/>
    <m/>
    <m/>
    <m/>
  </r>
  <r>
    <n v="205"/>
    <s v="L-1523-315488174"/>
    <n v="1066957541"/>
    <s v="https://portal.dnb.de/opac.htm?method=simpleSearch&amp;cqlMode=true&amp;query=idn%3D1066957541"/>
    <s v="III 12, 2"/>
    <m/>
    <m/>
    <x v="2"/>
    <m/>
    <m/>
    <m/>
    <m/>
    <m/>
    <m/>
    <m/>
    <m/>
    <m/>
    <m/>
    <m/>
    <m/>
    <m/>
    <m/>
    <m/>
    <x v="2"/>
    <m/>
    <m/>
    <m/>
    <m/>
    <m/>
    <m/>
    <m/>
    <m/>
    <m/>
    <m/>
    <m/>
    <m/>
    <m/>
    <m/>
    <m/>
    <m/>
    <m/>
    <m/>
    <m/>
    <m/>
    <m/>
    <m/>
    <m/>
    <m/>
    <m/>
    <m/>
    <m/>
    <n v="0"/>
    <m/>
    <m/>
    <m/>
    <m/>
    <m/>
    <m/>
    <m/>
    <m/>
    <m/>
    <m/>
    <m/>
    <m/>
    <m/>
    <m/>
    <m/>
    <m/>
    <m/>
    <m/>
    <m/>
    <m/>
    <m/>
    <m/>
    <m/>
    <m/>
    <m/>
    <m/>
    <m/>
    <m/>
    <m/>
    <m/>
    <m/>
    <m/>
    <m/>
    <m/>
    <m/>
    <m/>
    <m/>
    <m/>
    <m/>
    <m/>
    <m/>
    <m/>
    <m/>
    <m/>
  </r>
  <r>
    <n v="206"/>
    <s v="L-1519-315488638"/>
    <n v="1066957991"/>
    <s v="https://portal.dnb.de/opac.htm?method=simpleSearch&amp;cqlMode=true&amp;query=idn%3D1066957991"/>
    <s v="III 12, 3"/>
    <s v="X"/>
    <s v="Halbgewebeband"/>
    <x v="0"/>
    <s v="180°"/>
    <m/>
    <m/>
    <m/>
    <s v="Signaturfahne austauschen"/>
    <n v="0"/>
    <m/>
    <m/>
    <m/>
    <m/>
    <m/>
    <m/>
    <m/>
    <m/>
    <m/>
    <x v="2"/>
    <m/>
    <m/>
    <m/>
    <m/>
    <m/>
    <m/>
    <m/>
    <m/>
    <m/>
    <m/>
    <m/>
    <m/>
    <m/>
    <m/>
    <m/>
    <m/>
    <m/>
    <m/>
    <m/>
    <m/>
    <m/>
    <m/>
    <m/>
    <m/>
    <m/>
    <m/>
    <m/>
    <n v="0"/>
    <m/>
    <m/>
    <m/>
    <m/>
    <m/>
    <m/>
    <m/>
    <m/>
    <m/>
    <m/>
    <m/>
    <m/>
    <m/>
    <m/>
    <m/>
    <m/>
    <m/>
    <m/>
    <m/>
    <m/>
    <m/>
    <m/>
    <m/>
    <m/>
    <m/>
    <m/>
    <m/>
    <m/>
    <m/>
    <m/>
    <m/>
    <m/>
    <m/>
    <m/>
    <m/>
    <m/>
    <m/>
    <m/>
    <m/>
    <m/>
    <m/>
    <m/>
    <m/>
    <m/>
  </r>
  <r>
    <n v="207"/>
    <s v="L-1870-370531019"/>
    <n v="10730419"/>
    <s v="https://portal.dnb.de/opac.htm?method=simpleSearch&amp;cqlMode=true&amp;query=idn%3D10730419"/>
    <s v="III 12, 1 (angebunden)"/>
    <m/>
    <m/>
    <x v="2"/>
    <m/>
    <m/>
    <m/>
    <m/>
    <m/>
    <m/>
    <m/>
    <m/>
    <m/>
    <m/>
    <m/>
    <m/>
    <m/>
    <m/>
    <m/>
    <x v="2"/>
    <m/>
    <m/>
    <m/>
    <m/>
    <m/>
    <m/>
    <m/>
    <m/>
    <m/>
    <m/>
    <m/>
    <m/>
    <m/>
    <m/>
    <m/>
    <m/>
    <m/>
    <m/>
    <m/>
    <m/>
    <m/>
    <m/>
    <m/>
    <m/>
    <m/>
    <m/>
    <m/>
    <n v="0"/>
    <m/>
    <m/>
    <m/>
    <m/>
    <m/>
    <m/>
    <m/>
    <m/>
    <m/>
    <m/>
    <m/>
    <m/>
    <m/>
    <m/>
    <m/>
    <m/>
    <m/>
    <m/>
    <m/>
    <m/>
    <m/>
    <m/>
    <m/>
    <m/>
    <m/>
    <m/>
    <m/>
    <m/>
    <m/>
    <m/>
    <m/>
    <m/>
    <m/>
    <m/>
    <m/>
    <m/>
    <m/>
    <m/>
    <m/>
    <m/>
    <m/>
    <m/>
    <m/>
    <m/>
  </r>
  <r>
    <n v="208"/>
    <s v="L-1520-315338350"/>
    <n v="1066880867"/>
    <s v="https://portal.dnb.de/opac.htm?method=simpleSearch&amp;cqlMode=true&amp;query=idn%3D1066880867"/>
    <s v="III 13, 1"/>
    <m/>
    <m/>
    <x v="2"/>
    <m/>
    <m/>
    <m/>
    <m/>
    <m/>
    <m/>
    <m/>
    <m/>
    <m/>
    <m/>
    <m/>
    <m/>
    <m/>
    <m/>
    <m/>
    <x v="2"/>
    <m/>
    <m/>
    <m/>
    <m/>
    <m/>
    <m/>
    <m/>
    <m/>
    <m/>
    <m/>
    <m/>
    <m/>
    <m/>
    <m/>
    <m/>
    <m/>
    <m/>
    <m/>
    <m/>
    <m/>
    <m/>
    <m/>
    <m/>
    <m/>
    <m/>
    <m/>
    <m/>
    <n v="0"/>
    <m/>
    <m/>
    <m/>
    <m/>
    <m/>
    <m/>
    <m/>
    <m/>
    <m/>
    <m/>
    <m/>
    <m/>
    <m/>
    <m/>
    <m/>
    <m/>
    <m/>
    <m/>
    <m/>
    <m/>
    <m/>
    <m/>
    <m/>
    <m/>
    <m/>
    <m/>
    <m/>
    <m/>
    <m/>
    <m/>
    <m/>
    <m/>
    <m/>
    <m/>
    <m/>
    <m/>
    <m/>
    <m/>
    <m/>
    <m/>
    <m/>
    <m/>
    <m/>
    <m/>
  </r>
  <r>
    <n v="209"/>
    <s v="L-1545-406971099"/>
    <n v="1132654785"/>
    <s v="https://portal.dnb.de/opac.htm?method=simpleSearch&amp;cqlMode=true&amp;query=idn%3D1132654785"/>
    <s v="III 14, 1"/>
    <s v="X"/>
    <s v="Halbledereinband, Schließen, erhabene Buchbeschläge"/>
    <x v="1"/>
    <s v="180°"/>
    <s v="fester Rücken mit Schmuckprägung"/>
    <m/>
    <s v="Buchschuh"/>
    <s v="Nein"/>
    <n v="2"/>
    <m/>
    <m/>
    <m/>
    <m/>
    <m/>
    <m/>
    <m/>
    <m/>
    <m/>
    <x v="5"/>
    <s v="x"/>
    <m/>
    <s v="h/E"/>
    <m/>
    <m/>
    <m/>
    <m/>
    <m/>
    <s v="Pa"/>
    <s v="x"/>
    <m/>
    <m/>
    <m/>
    <m/>
    <m/>
    <m/>
    <m/>
    <m/>
    <m/>
    <m/>
    <m/>
    <m/>
    <n v="110"/>
    <m/>
    <m/>
    <m/>
    <s v="n"/>
    <n v="0"/>
    <m/>
    <m/>
    <m/>
    <s v="x"/>
    <m/>
    <m/>
    <m/>
    <s v="Schaden stabil"/>
    <m/>
    <m/>
    <m/>
    <m/>
    <m/>
    <m/>
    <m/>
    <m/>
    <m/>
    <m/>
    <m/>
    <m/>
    <m/>
    <m/>
    <m/>
    <m/>
    <m/>
    <m/>
    <m/>
    <m/>
    <m/>
    <m/>
    <m/>
    <m/>
    <m/>
    <m/>
    <m/>
    <m/>
    <m/>
    <m/>
    <m/>
    <m/>
    <m/>
    <m/>
    <m/>
    <m/>
  </r>
  <r>
    <n v="210"/>
    <s v="L-1506-315066989"/>
    <n v="1066678340"/>
    <s v="https://portal.dnb.de/opac.htm?method=simpleSearch&amp;cqlMode=true&amp;query=idn%3D1066678340"/>
    <s v="III 15, 1"/>
    <m/>
    <m/>
    <x v="2"/>
    <m/>
    <m/>
    <m/>
    <m/>
    <m/>
    <m/>
    <m/>
    <m/>
    <m/>
    <m/>
    <m/>
    <m/>
    <m/>
    <m/>
    <m/>
    <x v="2"/>
    <m/>
    <m/>
    <m/>
    <m/>
    <m/>
    <m/>
    <m/>
    <m/>
    <m/>
    <m/>
    <m/>
    <m/>
    <m/>
    <m/>
    <m/>
    <m/>
    <m/>
    <m/>
    <m/>
    <m/>
    <m/>
    <m/>
    <m/>
    <m/>
    <m/>
    <m/>
    <m/>
    <n v="0"/>
    <m/>
    <m/>
    <m/>
    <m/>
    <m/>
    <m/>
    <m/>
    <m/>
    <m/>
    <m/>
    <m/>
    <m/>
    <m/>
    <m/>
    <m/>
    <m/>
    <m/>
    <m/>
    <m/>
    <m/>
    <m/>
    <m/>
    <m/>
    <m/>
    <m/>
    <m/>
    <m/>
    <m/>
    <m/>
    <m/>
    <m/>
    <m/>
    <m/>
    <m/>
    <m/>
    <m/>
    <m/>
    <m/>
    <m/>
    <m/>
    <m/>
    <m/>
    <m/>
    <m/>
  </r>
  <r>
    <n v="211"/>
    <s v="L-1510-315468580"/>
    <n v="1066940827"/>
    <s v="https://portal.dnb.de/opac.htm?method=simpleSearch&amp;cqlMode=true&amp;query=idn%3D1066940827"/>
    <s v="III 17, 1"/>
    <m/>
    <m/>
    <x v="1"/>
    <m/>
    <m/>
    <m/>
    <m/>
    <m/>
    <m/>
    <m/>
    <m/>
    <m/>
    <m/>
    <m/>
    <m/>
    <m/>
    <m/>
    <m/>
    <x v="5"/>
    <s v="x"/>
    <m/>
    <s v="h/E"/>
    <m/>
    <s v="x"/>
    <m/>
    <m/>
    <m/>
    <s v="Pa"/>
    <m/>
    <m/>
    <m/>
    <m/>
    <m/>
    <m/>
    <m/>
    <m/>
    <m/>
    <m/>
    <m/>
    <m/>
    <m/>
    <n v="110"/>
    <m/>
    <m/>
    <m/>
    <s v="n"/>
    <n v="0"/>
    <m/>
    <m/>
    <m/>
    <s v="x"/>
    <m/>
    <m/>
    <m/>
    <s v="Schaden stabil"/>
    <s v="x 110"/>
    <s v="Umschlag (Leder pudert)"/>
    <m/>
    <m/>
    <m/>
    <m/>
    <m/>
    <m/>
    <m/>
    <m/>
    <m/>
    <m/>
    <m/>
    <m/>
    <m/>
    <m/>
    <m/>
    <m/>
    <m/>
    <m/>
    <m/>
    <m/>
    <m/>
    <m/>
    <m/>
    <m/>
    <m/>
    <m/>
    <m/>
    <m/>
    <m/>
    <m/>
    <m/>
    <m/>
    <m/>
    <m/>
  </r>
  <r>
    <n v="212"/>
    <s v="L-1543-153967803"/>
    <n v="993906184"/>
    <s v="https://portal.dnb.de/opac.htm?method=simpleSearch&amp;cqlMode=true&amp;query=idn%3D993906184"/>
    <s v="III 18, 1"/>
    <s v="X"/>
    <s v="Pergamentband, Schließen, erhabene Buchbeschläge"/>
    <x v="0"/>
    <s v="180°"/>
    <s v="hohler Rücken"/>
    <m/>
    <s v="Buchschuh"/>
    <s v="Nein"/>
    <n v="0"/>
    <m/>
    <m/>
    <m/>
    <m/>
    <m/>
    <m/>
    <m/>
    <m/>
    <m/>
    <x v="2"/>
    <m/>
    <m/>
    <m/>
    <m/>
    <m/>
    <m/>
    <m/>
    <m/>
    <m/>
    <m/>
    <m/>
    <m/>
    <m/>
    <m/>
    <m/>
    <m/>
    <m/>
    <m/>
    <m/>
    <m/>
    <m/>
    <m/>
    <m/>
    <m/>
    <m/>
    <m/>
    <m/>
    <n v="0"/>
    <m/>
    <m/>
    <m/>
    <m/>
    <m/>
    <m/>
    <m/>
    <m/>
    <m/>
    <m/>
    <m/>
    <m/>
    <m/>
    <m/>
    <m/>
    <m/>
    <m/>
    <m/>
    <m/>
    <m/>
    <m/>
    <m/>
    <m/>
    <m/>
    <m/>
    <m/>
    <m/>
    <m/>
    <m/>
    <m/>
    <m/>
    <m/>
    <m/>
    <m/>
    <m/>
    <m/>
    <m/>
    <m/>
    <m/>
    <m/>
    <m/>
    <m/>
    <m/>
    <m/>
  </r>
  <r>
    <n v="213"/>
    <s v="L-1550-153916583"/>
    <n v="993862659"/>
    <s v="https://portal.dnb.de/opac.htm?method=simpleSearch&amp;cqlMode=true&amp;query=idn%3D993862659"/>
    <s v="III 20, 1"/>
    <s v="X"/>
    <s v="Papier- oder Pappeinband"/>
    <x v="0"/>
    <s v="180°"/>
    <s v="hohler Rücken"/>
    <m/>
    <m/>
    <m/>
    <n v="1"/>
    <m/>
    <m/>
    <m/>
    <m/>
    <m/>
    <m/>
    <m/>
    <m/>
    <m/>
    <x v="2"/>
    <m/>
    <m/>
    <m/>
    <m/>
    <m/>
    <m/>
    <m/>
    <m/>
    <m/>
    <m/>
    <m/>
    <m/>
    <m/>
    <m/>
    <m/>
    <m/>
    <m/>
    <m/>
    <m/>
    <m/>
    <m/>
    <m/>
    <m/>
    <m/>
    <m/>
    <m/>
    <m/>
    <n v="0"/>
    <m/>
    <m/>
    <m/>
    <m/>
    <m/>
    <m/>
    <m/>
    <m/>
    <m/>
    <m/>
    <m/>
    <m/>
    <m/>
    <m/>
    <m/>
    <m/>
    <m/>
    <m/>
    <m/>
    <m/>
    <m/>
    <m/>
    <m/>
    <m/>
    <m/>
    <m/>
    <m/>
    <m/>
    <m/>
    <m/>
    <m/>
    <m/>
    <m/>
    <m/>
    <m/>
    <m/>
    <m/>
    <m/>
    <m/>
    <m/>
    <m/>
    <m/>
    <m/>
    <m/>
  </r>
  <r>
    <n v="214"/>
    <s v="L-1551-315492651"/>
    <n v="1066962251"/>
    <s v="https://portal.dnb.de/opac.htm?method=simpleSearch&amp;cqlMode=true&amp;query=idn%3D1066962251"/>
    <s v="III 20, 2"/>
    <s v="X"/>
    <s v="Halbgewebeband"/>
    <x v="0"/>
    <s v="180°"/>
    <m/>
    <m/>
    <m/>
    <m/>
    <n v="0"/>
    <m/>
    <m/>
    <m/>
    <m/>
    <m/>
    <m/>
    <m/>
    <m/>
    <m/>
    <x v="2"/>
    <m/>
    <m/>
    <m/>
    <m/>
    <m/>
    <m/>
    <m/>
    <m/>
    <m/>
    <m/>
    <m/>
    <m/>
    <m/>
    <m/>
    <m/>
    <m/>
    <m/>
    <m/>
    <m/>
    <m/>
    <m/>
    <m/>
    <m/>
    <m/>
    <m/>
    <m/>
    <m/>
    <n v="0"/>
    <m/>
    <m/>
    <m/>
    <m/>
    <m/>
    <m/>
    <m/>
    <m/>
    <m/>
    <m/>
    <m/>
    <m/>
    <m/>
    <m/>
    <m/>
    <m/>
    <m/>
    <m/>
    <m/>
    <m/>
    <m/>
    <m/>
    <m/>
    <m/>
    <m/>
    <m/>
    <m/>
    <m/>
    <m/>
    <m/>
    <m/>
    <m/>
    <m/>
    <m/>
    <m/>
    <m/>
    <m/>
    <m/>
    <m/>
    <m/>
    <m/>
    <m/>
    <m/>
    <m/>
  </r>
  <r>
    <n v="215"/>
    <s v="L-1501-31533228X"/>
    <n v="1066874492"/>
    <s v="https://portal.dnb.de/opac.htm?method=simpleSearch&amp;cqlMode=true&amp;query=idn%3D1066874492"/>
    <s v="III 21, 1"/>
    <s v="X"/>
    <s v="Halbledereinband, Schließen, erhabene Buchbeschläge"/>
    <x v="0"/>
    <s v="180°"/>
    <s v="fester Rücken mit Schmuckprägung, Schrift bis in den Falz"/>
    <m/>
    <s v="Buchschuh"/>
    <s v="Nein"/>
    <n v="3"/>
    <m/>
    <m/>
    <m/>
    <m/>
    <m/>
    <m/>
    <m/>
    <m/>
    <m/>
    <x v="5"/>
    <s v="x"/>
    <m/>
    <s v="h/E"/>
    <m/>
    <m/>
    <m/>
    <m/>
    <m/>
    <s v="Pa"/>
    <s v="x"/>
    <m/>
    <m/>
    <m/>
    <m/>
    <m/>
    <m/>
    <m/>
    <m/>
    <m/>
    <m/>
    <m/>
    <m/>
    <n v="80"/>
    <m/>
    <m/>
    <m/>
    <s v="n"/>
    <n v="0"/>
    <m/>
    <m/>
    <m/>
    <s v="x"/>
    <m/>
    <m/>
    <m/>
    <m/>
    <m/>
    <m/>
    <m/>
    <m/>
    <m/>
    <m/>
    <m/>
    <m/>
    <m/>
    <m/>
    <m/>
    <m/>
    <m/>
    <m/>
    <m/>
    <m/>
    <m/>
    <m/>
    <m/>
    <m/>
    <m/>
    <m/>
    <m/>
    <m/>
    <m/>
    <m/>
    <m/>
    <m/>
    <m/>
    <m/>
    <m/>
    <m/>
    <m/>
    <m/>
    <m/>
    <m/>
  </r>
  <r>
    <n v="216"/>
    <s v="L-1502-154070270"/>
    <n v="993948014"/>
    <s v="https://portal.dnb.de/opac.htm?method=simpleSearch&amp;cqlMode=true&amp;query=idn%3D993948014"/>
    <s v="III 21, 2"/>
    <m/>
    <s v="Leder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m/>
    <m/>
    <m/>
    <m/>
    <s v="III 21, 3"/>
    <s v="X"/>
    <s v="Gewebeeinband"/>
    <x v="0"/>
    <s v="180°"/>
    <s v="hohler Rücken"/>
    <m/>
    <m/>
    <m/>
    <n v="0"/>
    <m/>
    <m/>
    <m/>
    <m/>
    <m/>
    <m/>
    <m/>
    <m/>
    <m/>
    <x v="2"/>
    <m/>
    <m/>
    <m/>
    <m/>
    <m/>
    <m/>
    <m/>
    <m/>
    <m/>
    <m/>
    <m/>
    <m/>
    <m/>
    <m/>
    <m/>
    <m/>
    <m/>
    <m/>
    <m/>
    <m/>
    <m/>
    <m/>
    <m/>
    <m/>
    <m/>
    <m/>
    <m/>
    <n v="0"/>
    <m/>
    <m/>
    <m/>
    <m/>
    <m/>
    <m/>
    <m/>
    <m/>
    <m/>
    <m/>
    <m/>
    <m/>
    <m/>
    <m/>
    <m/>
    <m/>
    <m/>
    <m/>
    <m/>
    <m/>
    <m/>
    <m/>
    <m/>
    <m/>
    <m/>
    <m/>
    <m/>
    <m/>
    <m/>
    <m/>
    <m/>
    <m/>
    <m/>
    <m/>
    <m/>
    <m/>
    <m/>
    <m/>
    <m/>
    <m/>
    <m/>
    <m/>
    <m/>
    <m/>
  </r>
  <r>
    <n v="217"/>
    <s v="L-1516-31549249X"/>
    <s v="106696209X"/>
    <s v="https://portal.dnb.de/opac.htm?method=simpleSearch&amp;cqlMode=true&amp;query=idn%3D106696209X"/>
    <s v="III 21, 4"/>
    <s v="X"/>
    <s v="Gewebeeinband"/>
    <x v="0"/>
    <s v="180°"/>
    <s v="hohler Rücken"/>
    <m/>
    <m/>
    <m/>
    <n v="0"/>
    <m/>
    <m/>
    <m/>
    <m/>
    <m/>
    <m/>
    <m/>
    <m/>
    <m/>
    <x v="2"/>
    <m/>
    <m/>
    <m/>
    <m/>
    <m/>
    <m/>
    <m/>
    <m/>
    <m/>
    <m/>
    <m/>
    <m/>
    <m/>
    <m/>
    <m/>
    <m/>
    <m/>
    <m/>
    <m/>
    <m/>
    <m/>
    <m/>
    <m/>
    <m/>
    <m/>
    <m/>
    <m/>
    <n v="0"/>
    <m/>
    <m/>
    <m/>
    <m/>
    <m/>
    <m/>
    <m/>
    <m/>
    <m/>
    <m/>
    <m/>
    <m/>
    <m/>
    <m/>
    <m/>
    <m/>
    <m/>
    <m/>
    <m/>
    <m/>
    <m/>
    <m/>
    <m/>
    <m/>
    <m/>
    <m/>
    <m/>
    <m/>
    <m/>
    <m/>
    <m/>
    <m/>
    <m/>
    <m/>
    <m/>
    <m/>
    <m/>
    <m/>
    <m/>
    <m/>
    <m/>
    <m/>
    <m/>
    <m/>
  </r>
  <r>
    <n v="218"/>
    <s v="L-1518-315299193"/>
    <s v="106683914X"/>
    <s v="https://portal.dnb.de/opac.htm?method=simpleSearch&amp;cqlMode=true&amp;query=idn%3D106683914X"/>
    <s v="III 21, 5"/>
    <s v="X"/>
    <s v="Gewebe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219"/>
    <s v="L-1524-315329734"/>
    <n v="1066871981"/>
    <s v="https://portal.dnb.de/opac.htm?method=simpleSearch&amp;cqlMode=true&amp;query=idn%3D1066871981"/>
    <s v="III 21, 6"/>
    <s v="X"/>
    <s v="Gewebeeinband, Schließen, erhabene Buchbeschläge"/>
    <x v="0"/>
    <s v="180°"/>
    <s v="hohler Rücken"/>
    <m/>
    <s v="Buchschuh"/>
    <s v="Nein"/>
    <n v="0"/>
    <m/>
    <m/>
    <m/>
    <m/>
    <m/>
    <m/>
    <m/>
    <m/>
    <m/>
    <x v="2"/>
    <m/>
    <m/>
    <m/>
    <m/>
    <m/>
    <m/>
    <m/>
    <m/>
    <m/>
    <m/>
    <m/>
    <m/>
    <m/>
    <m/>
    <m/>
    <m/>
    <m/>
    <m/>
    <m/>
    <m/>
    <m/>
    <m/>
    <m/>
    <m/>
    <m/>
    <m/>
    <m/>
    <n v="0"/>
    <m/>
    <m/>
    <m/>
    <m/>
    <m/>
    <m/>
    <m/>
    <m/>
    <m/>
    <m/>
    <m/>
    <m/>
    <m/>
    <m/>
    <m/>
    <m/>
    <m/>
    <m/>
    <m/>
    <m/>
    <m/>
    <m/>
    <m/>
    <m/>
    <m/>
    <m/>
    <m/>
    <m/>
    <m/>
    <m/>
    <m/>
    <m/>
    <m/>
    <m/>
    <m/>
    <m/>
    <m/>
    <m/>
    <m/>
    <m/>
    <m/>
    <m/>
    <m/>
    <m/>
  </r>
  <r>
    <n v="220"/>
    <s v="L-1525-315323558"/>
    <n v="1066865256"/>
    <s v="https://portal.dnb.de/opac.htm?method=simpleSearch&amp;cqlMode=true&amp;query=idn%3D1066865256"/>
    <s v="III 21, 7"/>
    <s v="X"/>
    <s v="Gewebeeinband"/>
    <x v="0"/>
    <s v="180°"/>
    <s v="hohler Rücken"/>
    <m/>
    <m/>
    <m/>
    <n v="0"/>
    <m/>
    <m/>
    <m/>
    <m/>
    <m/>
    <m/>
    <m/>
    <m/>
    <m/>
    <x v="2"/>
    <m/>
    <m/>
    <m/>
    <m/>
    <m/>
    <m/>
    <m/>
    <m/>
    <m/>
    <m/>
    <m/>
    <m/>
    <m/>
    <m/>
    <m/>
    <m/>
    <m/>
    <m/>
    <m/>
    <m/>
    <m/>
    <m/>
    <m/>
    <m/>
    <m/>
    <m/>
    <m/>
    <n v="0"/>
    <m/>
    <m/>
    <m/>
    <m/>
    <m/>
    <m/>
    <m/>
    <m/>
    <m/>
    <m/>
    <m/>
    <m/>
    <m/>
    <m/>
    <m/>
    <m/>
    <m/>
    <m/>
    <m/>
    <m/>
    <m/>
    <m/>
    <m/>
    <m/>
    <m/>
    <m/>
    <m/>
    <m/>
    <m/>
    <m/>
    <m/>
    <m/>
    <m/>
    <m/>
    <m/>
    <m/>
    <m/>
    <m/>
    <m/>
    <m/>
    <m/>
    <m/>
    <m/>
    <m/>
  </r>
  <r>
    <n v="221"/>
    <s v="L-1508-31548960X"/>
    <n v="1066958998"/>
    <s v="https://portal.dnb.de/opac.htm?method=simpleSearch&amp;cqlMode=true&amp;query=idn%3D1066958998"/>
    <s v="III 21, 8"/>
    <s v="X"/>
    <s v="Ledereinband"/>
    <x v="0"/>
    <s v="80° bis 110°, einseitig digitalisierbar?"/>
    <s v="hohler Rücken"/>
    <m/>
    <s v="Kassette"/>
    <s v="Nein"/>
    <n v="0"/>
    <m/>
    <m/>
    <s v="falscher Link zum Portal; Link gehört zu III 21, 3"/>
    <m/>
    <m/>
    <m/>
    <m/>
    <m/>
    <m/>
    <x v="2"/>
    <m/>
    <m/>
    <m/>
    <m/>
    <m/>
    <m/>
    <m/>
    <m/>
    <m/>
    <m/>
    <m/>
    <m/>
    <m/>
    <m/>
    <m/>
    <m/>
    <m/>
    <m/>
    <m/>
    <m/>
    <m/>
    <m/>
    <m/>
    <m/>
    <m/>
    <m/>
    <m/>
    <n v="0"/>
    <m/>
    <m/>
    <m/>
    <m/>
    <m/>
    <m/>
    <m/>
    <m/>
    <m/>
    <m/>
    <m/>
    <m/>
    <m/>
    <m/>
    <m/>
    <m/>
    <m/>
    <m/>
    <m/>
    <m/>
    <m/>
    <m/>
    <m/>
    <m/>
    <m/>
    <m/>
    <m/>
    <m/>
    <m/>
    <m/>
    <m/>
    <m/>
    <m/>
    <m/>
    <m/>
    <m/>
    <m/>
    <m/>
    <m/>
    <m/>
    <m/>
    <m/>
    <m/>
    <m/>
  </r>
  <r>
    <n v="222"/>
    <s v="L-1549-315488158"/>
    <n v="1066957525"/>
    <s v="https://portal.dnb.de/opac.htm?method=simpleSearch&amp;cqlMode=true&amp;query=idn%3D1066957525"/>
    <s v="III 21, 9"/>
    <s v="X"/>
    <s v="Gewebeeinband"/>
    <x v="0"/>
    <s v="180°"/>
    <s v="hohler Rücken"/>
    <m/>
    <m/>
    <m/>
    <n v="1"/>
    <m/>
    <m/>
    <m/>
    <m/>
    <m/>
    <m/>
    <m/>
    <m/>
    <m/>
    <x v="2"/>
    <m/>
    <m/>
    <m/>
    <m/>
    <m/>
    <m/>
    <m/>
    <m/>
    <m/>
    <m/>
    <m/>
    <m/>
    <m/>
    <m/>
    <m/>
    <m/>
    <m/>
    <m/>
    <m/>
    <m/>
    <m/>
    <m/>
    <m/>
    <m/>
    <m/>
    <m/>
    <m/>
    <n v="0"/>
    <m/>
    <m/>
    <m/>
    <m/>
    <m/>
    <m/>
    <m/>
    <m/>
    <m/>
    <m/>
    <m/>
    <m/>
    <m/>
    <m/>
    <m/>
    <m/>
    <m/>
    <m/>
    <m/>
    <m/>
    <m/>
    <m/>
    <m/>
    <m/>
    <m/>
    <m/>
    <m/>
    <m/>
    <m/>
    <m/>
    <m/>
    <m/>
    <m/>
    <m/>
    <m/>
    <m/>
    <m/>
    <m/>
    <m/>
    <m/>
    <m/>
    <m/>
    <m/>
    <m/>
  </r>
  <r>
    <n v="223"/>
    <s v="L-1549-315493429"/>
    <n v="1066963142"/>
    <s v="https://portal.dnb.de/opac.htm?method=simpleSearch&amp;cqlMode=true&amp;query=idn%3D1066963142"/>
    <s v="III 21, 10"/>
    <s v="X"/>
    <s v="Gewebeeinband"/>
    <x v="0"/>
    <s v="180°"/>
    <s v="hohler Rücken"/>
    <m/>
    <m/>
    <m/>
    <n v="0"/>
    <m/>
    <m/>
    <m/>
    <m/>
    <m/>
    <m/>
    <m/>
    <m/>
    <m/>
    <x v="2"/>
    <m/>
    <m/>
    <m/>
    <m/>
    <m/>
    <m/>
    <m/>
    <m/>
    <m/>
    <m/>
    <m/>
    <m/>
    <m/>
    <m/>
    <m/>
    <m/>
    <m/>
    <m/>
    <m/>
    <m/>
    <m/>
    <m/>
    <m/>
    <m/>
    <m/>
    <m/>
    <m/>
    <n v="0"/>
    <m/>
    <m/>
    <m/>
    <m/>
    <m/>
    <m/>
    <m/>
    <m/>
    <m/>
    <m/>
    <m/>
    <m/>
    <m/>
    <m/>
    <m/>
    <m/>
    <m/>
    <m/>
    <m/>
    <m/>
    <m/>
    <m/>
    <m/>
    <m/>
    <m/>
    <m/>
    <m/>
    <m/>
    <m/>
    <m/>
    <m/>
    <m/>
    <m/>
    <m/>
    <m/>
    <m/>
    <m/>
    <m/>
    <m/>
    <m/>
    <m/>
    <m/>
    <m/>
    <m/>
  </r>
  <r>
    <n v="224"/>
    <s v="L-1554-315492392"/>
    <n v="1066961999"/>
    <s v="https://portal.dnb.de/opac.htm?method=simpleSearch&amp;cqlMode=true&amp;query=idn%3D1066961999"/>
    <s v="III 21, 11"/>
    <s v="X"/>
    <s v="Ledereinband"/>
    <x v="1"/>
    <m/>
    <s v="hohler Rücken"/>
    <m/>
    <m/>
    <m/>
    <n v="0"/>
    <m/>
    <m/>
    <m/>
    <m/>
    <m/>
    <m/>
    <m/>
    <m/>
    <m/>
    <x v="0"/>
    <s v="x"/>
    <m/>
    <s v="h/E"/>
    <m/>
    <m/>
    <m/>
    <m/>
    <m/>
    <s v="Pa"/>
    <m/>
    <m/>
    <m/>
    <m/>
    <m/>
    <m/>
    <m/>
    <m/>
    <m/>
    <m/>
    <m/>
    <m/>
    <m/>
    <n v="110"/>
    <m/>
    <m/>
    <m/>
    <s v="n"/>
    <n v="0"/>
    <m/>
    <m/>
    <m/>
    <m/>
    <m/>
    <m/>
    <m/>
    <m/>
    <s v="x 110"/>
    <m/>
    <m/>
    <m/>
    <m/>
    <m/>
    <m/>
    <m/>
    <m/>
    <m/>
    <m/>
    <m/>
    <m/>
    <m/>
    <m/>
    <m/>
    <m/>
    <m/>
    <m/>
    <m/>
    <m/>
    <m/>
    <m/>
    <m/>
    <m/>
    <m/>
    <m/>
    <m/>
    <m/>
    <m/>
    <m/>
    <m/>
    <m/>
    <m/>
    <m/>
    <m/>
  </r>
  <r>
    <n v="225"/>
    <s v="L-1555-315490748"/>
    <n v="1066960232"/>
    <s v="https://portal.dnb.de/opac.htm?method=simpleSearch&amp;cqlMode=true&amp;query=idn%3D1066960232"/>
    <s v="III 21, 12"/>
    <s v="X"/>
    <s v="Ledereinband, Schließen, erhabene Buchbeschläge"/>
    <x v="0"/>
    <s v="nur sehr geringer Öffnungswinkel"/>
    <s v="fester Rücken mit Schmuckprägung, welliger Buchblock, Schrift bis in den Falz"/>
    <m/>
    <s v="Buchschuh"/>
    <s v="Nein"/>
    <n v="0"/>
    <m/>
    <m/>
    <m/>
    <m/>
    <m/>
    <m/>
    <m/>
    <m/>
    <m/>
    <x v="2"/>
    <m/>
    <m/>
    <m/>
    <m/>
    <m/>
    <m/>
    <m/>
    <m/>
    <m/>
    <m/>
    <m/>
    <m/>
    <m/>
    <m/>
    <m/>
    <m/>
    <m/>
    <m/>
    <m/>
    <m/>
    <m/>
    <m/>
    <m/>
    <m/>
    <m/>
    <m/>
    <m/>
    <n v="0"/>
    <m/>
    <m/>
    <m/>
    <m/>
    <m/>
    <m/>
    <m/>
    <m/>
    <m/>
    <m/>
    <m/>
    <m/>
    <m/>
    <m/>
    <m/>
    <m/>
    <m/>
    <m/>
    <m/>
    <m/>
    <m/>
    <m/>
    <m/>
    <m/>
    <m/>
    <m/>
    <m/>
    <m/>
    <m/>
    <m/>
    <m/>
    <m/>
    <m/>
    <m/>
    <m/>
    <m/>
    <m/>
    <m/>
    <m/>
    <m/>
    <m/>
    <m/>
    <m/>
    <m/>
  </r>
  <r>
    <n v="226"/>
    <s v="L-1503-315489111"/>
    <n v="1066958491"/>
    <s v="https://portal.dnb.de/opac.htm?method=simpleSearch&amp;cqlMode=true&amp;query=idn%3D1066958491"/>
    <s v="III 21, 13"/>
    <s v="X"/>
    <s v="Gewebeeinband"/>
    <x v="0"/>
    <s v="80° bis 110°, einseitig digitalisierbar?"/>
    <s v="hohler Rücken"/>
    <m/>
    <m/>
    <m/>
    <n v="0"/>
    <m/>
    <m/>
    <m/>
    <m/>
    <m/>
    <m/>
    <m/>
    <m/>
    <m/>
    <x v="2"/>
    <m/>
    <m/>
    <m/>
    <m/>
    <m/>
    <m/>
    <m/>
    <m/>
    <m/>
    <m/>
    <m/>
    <m/>
    <m/>
    <m/>
    <m/>
    <m/>
    <m/>
    <m/>
    <m/>
    <m/>
    <m/>
    <m/>
    <m/>
    <m/>
    <m/>
    <m/>
    <m/>
    <n v="0"/>
    <m/>
    <m/>
    <m/>
    <m/>
    <m/>
    <m/>
    <m/>
    <m/>
    <m/>
    <m/>
    <m/>
    <m/>
    <m/>
    <m/>
    <m/>
    <m/>
    <m/>
    <m/>
    <m/>
    <m/>
    <m/>
    <m/>
    <m/>
    <m/>
    <m/>
    <m/>
    <m/>
    <m/>
    <m/>
    <m/>
    <m/>
    <m/>
    <m/>
    <m/>
    <m/>
    <m/>
    <m/>
    <m/>
    <m/>
    <m/>
    <m/>
    <m/>
    <m/>
    <m/>
  </r>
  <r>
    <n v="227"/>
    <s v="L-1504-315464100"/>
    <n v="1066936242"/>
    <s v="https://portal.dnb.de/opac.htm?method=simpleSearch&amp;cqlMode=true&amp;query=idn%3D1066936242"/>
    <s v="III 21, 14"/>
    <s v="X"/>
    <s v="Ledereinband, Schließen, erhabene Buchbeschläge"/>
    <x v="0"/>
    <s v="nur sehr geringer Öffnungswinkel"/>
    <s v="fester Rücken mit Schmuckprägung, welliger Buchblock, Schrift bis in den Falz"/>
    <m/>
    <s v="Kassette"/>
    <s v="Nein"/>
    <n v="0"/>
    <m/>
    <m/>
    <m/>
    <m/>
    <m/>
    <m/>
    <m/>
    <m/>
    <m/>
    <x v="2"/>
    <m/>
    <m/>
    <m/>
    <m/>
    <m/>
    <m/>
    <m/>
    <m/>
    <m/>
    <m/>
    <m/>
    <m/>
    <m/>
    <m/>
    <m/>
    <m/>
    <m/>
    <m/>
    <m/>
    <m/>
    <m/>
    <m/>
    <m/>
    <m/>
    <m/>
    <m/>
    <m/>
    <n v="0"/>
    <m/>
    <m/>
    <m/>
    <m/>
    <m/>
    <m/>
    <m/>
    <m/>
    <m/>
    <m/>
    <m/>
    <m/>
    <m/>
    <m/>
    <m/>
    <m/>
    <m/>
    <m/>
    <m/>
    <m/>
    <m/>
    <m/>
    <m/>
    <m/>
    <m/>
    <m/>
    <m/>
    <m/>
    <m/>
    <m/>
    <m/>
    <m/>
    <m/>
    <m/>
    <m/>
    <m/>
    <m/>
    <m/>
    <m/>
    <m/>
    <m/>
    <m/>
    <m/>
    <m/>
  </r>
  <r>
    <n v="228"/>
    <s v="L-1506-315492910"/>
    <n v="1066962561"/>
    <s v="https://portal.dnb.de/opac.htm?method=simpleSearch&amp;cqlMode=true&amp;query=idn%3D1066962561"/>
    <s v="III 21, 15"/>
    <s v="X"/>
    <s v="Halbledereinband, Schließen, erhabene Buchbeschläge"/>
    <x v="0"/>
    <s v="80° bis 110°, einseitig digitalisierbar?"/>
    <s v="fester Rücken mit Schmuckprägung"/>
    <m/>
    <s v="Buchschuh"/>
    <s v="Nein"/>
    <n v="0"/>
    <m/>
    <m/>
    <m/>
    <m/>
    <m/>
    <m/>
    <m/>
    <m/>
    <m/>
    <x v="2"/>
    <m/>
    <m/>
    <m/>
    <m/>
    <m/>
    <m/>
    <m/>
    <m/>
    <m/>
    <m/>
    <m/>
    <m/>
    <m/>
    <m/>
    <m/>
    <m/>
    <m/>
    <m/>
    <m/>
    <m/>
    <m/>
    <m/>
    <m/>
    <m/>
    <m/>
    <m/>
    <m/>
    <n v="0"/>
    <m/>
    <m/>
    <m/>
    <m/>
    <m/>
    <m/>
    <m/>
    <m/>
    <m/>
    <m/>
    <m/>
    <m/>
    <m/>
    <m/>
    <m/>
    <m/>
    <m/>
    <m/>
    <m/>
    <m/>
    <m/>
    <m/>
    <m/>
    <m/>
    <m/>
    <m/>
    <m/>
    <m/>
    <m/>
    <m/>
    <m/>
    <m/>
    <m/>
    <m/>
    <m/>
    <m/>
    <m/>
    <m/>
    <m/>
    <m/>
    <m/>
    <m/>
    <m/>
    <m/>
  </r>
  <r>
    <n v="229"/>
    <s v="L-1508-315324228"/>
    <n v="1066865949"/>
    <s v="https://portal.dnb.de/opac.htm?method=simpleSearch&amp;cqlMode=true&amp;query=idn%3D1066865949"/>
    <s v="III 21, 16"/>
    <s v="X"/>
    <s v="Gewebeeinband"/>
    <x v="0"/>
    <s v="180°"/>
    <s v="hohler Rücken"/>
    <m/>
    <m/>
    <m/>
    <n v="0"/>
    <m/>
    <m/>
    <m/>
    <m/>
    <m/>
    <m/>
    <m/>
    <m/>
    <m/>
    <x v="2"/>
    <m/>
    <m/>
    <m/>
    <m/>
    <m/>
    <m/>
    <m/>
    <m/>
    <m/>
    <m/>
    <m/>
    <m/>
    <m/>
    <m/>
    <m/>
    <m/>
    <m/>
    <m/>
    <m/>
    <m/>
    <m/>
    <m/>
    <m/>
    <m/>
    <m/>
    <m/>
    <m/>
    <n v="0"/>
    <m/>
    <m/>
    <m/>
    <m/>
    <m/>
    <m/>
    <m/>
    <m/>
    <m/>
    <m/>
    <m/>
    <m/>
    <m/>
    <m/>
    <m/>
    <m/>
    <m/>
    <m/>
    <m/>
    <m/>
    <m/>
    <m/>
    <m/>
    <m/>
    <m/>
    <m/>
    <m/>
    <m/>
    <m/>
    <m/>
    <m/>
    <m/>
    <m/>
    <m/>
    <m/>
    <m/>
    <m/>
    <m/>
    <m/>
    <m/>
    <m/>
    <m/>
    <m/>
    <m/>
  </r>
  <r>
    <n v="230"/>
    <s v="L-1510-315487119"/>
    <s v="106695643X"/>
    <s v="https://portal.dnb.de/opac.htm?method=simpleSearch&amp;cqlMode=true&amp;query=idn%3D106695643X"/>
    <s v="III 21, 17"/>
    <s v="X"/>
    <s v="Gewebe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231"/>
    <s v="L-1508-315490632"/>
    <n v="1066960119"/>
    <s v="https://portal.dnb.de/opac.htm?method=simpleSearch&amp;cqlMode=true&amp;query=idn%3D1066960119"/>
    <s v="III 21, 18"/>
    <s v="X"/>
    <s v="Halbledereinband, Schließen, erhabene Buchbeschläge"/>
    <x v="0"/>
    <s v="180°"/>
    <s v="hohler Rücken"/>
    <m/>
    <s v="Buchschuh"/>
    <s v="Nein"/>
    <n v="0"/>
    <m/>
    <m/>
    <m/>
    <m/>
    <m/>
    <m/>
    <m/>
    <m/>
    <m/>
    <x v="2"/>
    <m/>
    <m/>
    <m/>
    <m/>
    <m/>
    <m/>
    <m/>
    <m/>
    <m/>
    <m/>
    <m/>
    <m/>
    <m/>
    <m/>
    <m/>
    <m/>
    <m/>
    <m/>
    <m/>
    <m/>
    <m/>
    <m/>
    <m/>
    <m/>
    <m/>
    <m/>
    <m/>
    <n v="0"/>
    <m/>
    <m/>
    <m/>
    <m/>
    <m/>
    <m/>
    <m/>
    <m/>
    <m/>
    <m/>
    <m/>
    <m/>
    <m/>
    <m/>
    <m/>
    <m/>
    <m/>
    <m/>
    <m/>
    <m/>
    <m/>
    <m/>
    <m/>
    <m/>
    <m/>
    <m/>
    <m/>
    <m/>
    <m/>
    <m/>
    <m/>
    <m/>
    <m/>
    <m/>
    <m/>
    <m/>
    <m/>
    <m/>
    <m/>
    <m/>
    <m/>
    <m/>
    <m/>
    <m/>
  </r>
  <r>
    <n v="232"/>
    <s v="L-1508-315491116"/>
    <n v="1066960623"/>
    <s v="https://portal.dnb.de/opac.htm?method=simpleSearch&amp;cqlMode=true&amp;query=idn%3D1066960623"/>
    <s v="III 21, 19"/>
    <s v="X"/>
    <s v="Halbledereinband"/>
    <x v="0"/>
    <s v="180°"/>
    <s v="hohler Rücken"/>
    <m/>
    <m/>
    <m/>
    <n v="1"/>
    <m/>
    <m/>
    <m/>
    <m/>
    <m/>
    <m/>
    <m/>
    <m/>
    <m/>
    <x v="2"/>
    <m/>
    <m/>
    <m/>
    <m/>
    <m/>
    <m/>
    <m/>
    <m/>
    <m/>
    <m/>
    <m/>
    <m/>
    <m/>
    <m/>
    <m/>
    <m/>
    <m/>
    <m/>
    <m/>
    <m/>
    <m/>
    <m/>
    <m/>
    <m/>
    <m/>
    <m/>
    <m/>
    <n v="0"/>
    <m/>
    <m/>
    <m/>
    <m/>
    <m/>
    <m/>
    <m/>
    <m/>
    <m/>
    <m/>
    <m/>
    <m/>
    <m/>
    <m/>
    <m/>
    <m/>
    <m/>
    <m/>
    <m/>
    <m/>
    <m/>
    <m/>
    <m/>
    <m/>
    <m/>
    <m/>
    <m/>
    <m/>
    <m/>
    <m/>
    <m/>
    <m/>
    <m/>
    <m/>
    <m/>
    <m/>
    <m/>
    <m/>
    <m/>
    <m/>
    <m/>
    <m/>
    <m/>
    <m/>
  </r>
  <r>
    <n v="233"/>
    <s v="L-1509-315493216"/>
    <n v="1066962944"/>
    <s v="https://portal.dnb.de/opac.htm?method=simpleSearch&amp;cqlMode=true&amp;query=idn%3D1066962944"/>
    <s v="III 21, 20"/>
    <s v="X"/>
    <s v="Gewebeeinband, Schließen, erhabene Buchbeschläge"/>
    <x v="0"/>
    <s v="180°"/>
    <s v="hohler Rücken"/>
    <m/>
    <s v="Buchschuh"/>
    <s v="Nein"/>
    <n v="0"/>
    <m/>
    <m/>
    <m/>
    <m/>
    <m/>
    <m/>
    <m/>
    <m/>
    <m/>
    <x v="2"/>
    <m/>
    <m/>
    <m/>
    <m/>
    <m/>
    <m/>
    <m/>
    <m/>
    <m/>
    <m/>
    <m/>
    <m/>
    <m/>
    <m/>
    <m/>
    <m/>
    <m/>
    <m/>
    <m/>
    <m/>
    <m/>
    <m/>
    <m/>
    <m/>
    <m/>
    <m/>
    <m/>
    <n v="0"/>
    <m/>
    <m/>
    <m/>
    <m/>
    <m/>
    <m/>
    <m/>
    <m/>
    <m/>
    <m/>
    <m/>
    <m/>
    <m/>
    <m/>
    <m/>
    <m/>
    <m/>
    <m/>
    <m/>
    <m/>
    <m/>
    <m/>
    <m/>
    <m/>
    <m/>
    <m/>
    <m/>
    <m/>
    <m/>
    <m/>
    <m/>
    <m/>
    <m/>
    <m/>
    <m/>
    <m/>
    <m/>
    <m/>
    <m/>
    <m/>
    <m/>
    <m/>
    <m/>
    <m/>
  </r>
  <r>
    <n v="234"/>
    <s v="L-1519-315487623"/>
    <n v="1066957002"/>
    <s v="https://portal.dnb.de/opac.htm?method=simpleSearch&amp;cqlMode=true&amp;query=idn%3D1066957002"/>
    <s v="III 21, 21"/>
    <s v="X"/>
    <s v="Ledereinband, Schließen, erhabene Buchbeschläge"/>
    <x v="1"/>
    <s v="80° bis 110°, einseitig digitalisierbar?"/>
    <s v="fester Rücken mit Schmuckprägung"/>
    <m/>
    <s v="Kassette"/>
    <s v="Nein"/>
    <n v="0"/>
    <m/>
    <m/>
    <m/>
    <m/>
    <m/>
    <m/>
    <m/>
    <m/>
    <m/>
    <x v="2"/>
    <m/>
    <m/>
    <m/>
    <m/>
    <m/>
    <m/>
    <m/>
    <m/>
    <m/>
    <m/>
    <m/>
    <m/>
    <m/>
    <m/>
    <m/>
    <m/>
    <m/>
    <m/>
    <m/>
    <m/>
    <m/>
    <m/>
    <m/>
    <m/>
    <m/>
    <m/>
    <m/>
    <n v="0"/>
    <m/>
    <m/>
    <m/>
    <m/>
    <m/>
    <m/>
    <m/>
    <m/>
    <m/>
    <m/>
    <m/>
    <m/>
    <m/>
    <m/>
    <m/>
    <m/>
    <m/>
    <m/>
    <m/>
    <m/>
    <m/>
    <m/>
    <m/>
    <m/>
    <m/>
    <m/>
    <m/>
    <m/>
    <m/>
    <m/>
    <m/>
    <m/>
    <m/>
    <m/>
    <m/>
    <m/>
    <m/>
    <m/>
    <m/>
    <m/>
    <m/>
    <m/>
    <m/>
    <m/>
  </r>
  <r>
    <n v="235"/>
    <s v="L-1522-315494190"/>
    <n v="1066963983"/>
    <s v="https://portal.dnb.de/opac.htm?method=simpleSearch&amp;cqlMode=true&amp;query=idn%3D1066963983"/>
    <s v="III 21, 22"/>
    <s v="X"/>
    <s v="Pergamentband"/>
    <x v="0"/>
    <s v="80° bis 110°, einseitig digitalisierbar?"/>
    <s v="hohler Rücken"/>
    <m/>
    <s v="Kassette"/>
    <s v="Nein"/>
    <n v="0"/>
    <m/>
    <m/>
    <m/>
    <m/>
    <m/>
    <m/>
    <m/>
    <m/>
    <m/>
    <x v="2"/>
    <m/>
    <m/>
    <m/>
    <m/>
    <m/>
    <m/>
    <m/>
    <m/>
    <m/>
    <m/>
    <m/>
    <m/>
    <m/>
    <m/>
    <m/>
    <m/>
    <m/>
    <m/>
    <m/>
    <m/>
    <m/>
    <m/>
    <m/>
    <m/>
    <m/>
    <m/>
    <m/>
    <n v="0"/>
    <m/>
    <m/>
    <m/>
    <m/>
    <m/>
    <m/>
    <m/>
    <m/>
    <m/>
    <m/>
    <m/>
    <m/>
    <m/>
    <m/>
    <m/>
    <m/>
    <m/>
    <m/>
    <m/>
    <m/>
    <m/>
    <m/>
    <m/>
    <m/>
    <m/>
    <m/>
    <m/>
    <m/>
    <m/>
    <m/>
    <m/>
    <m/>
    <m/>
    <m/>
    <m/>
    <m/>
    <m/>
    <m/>
    <m/>
    <m/>
    <m/>
    <m/>
    <m/>
    <m/>
  </r>
  <r>
    <n v="236"/>
    <s v="L-1510-315493909"/>
    <n v="1066963665"/>
    <s v="https://portal.dnb.de/opac.htm?method=simpleSearch&amp;cqlMode=true&amp;query=idn%3D1066963665"/>
    <s v="III 21, 23"/>
    <s v="X"/>
    <s v="Gewebeeinband"/>
    <x v="0"/>
    <s v="80° bis 110°, einseitig digitalisierbar?"/>
    <s v="hohler Rücken"/>
    <m/>
    <m/>
    <m/>
    <n v="0"/>
    <m/>
    <m/>
    <m/>
    <m/>
    <s v="Sonderkonto"/>
    <m/>
    <m/>
    <m/>
    <m/>
    <x v="2"/>
    <m/>
    <m/>
    <m/>
    <m/>
    <m/>
    <m/>
    <m/>
    <m/>
    <m/>
    <m/>
    <m/>
    <m/>
    <m/>
    <m/>
    <m/>
    <m/>
    <m/>
    <m/>
    <m/>
    <m/>
    <m/>
    <m/>
    <m/>
    <m/>
    <m/>
    <m/>
    <m/>
    <n v="0"/>
    <m/>
    <m/>
    <m/>
    <m/>
    <m/>
    <m/>
    <m/>
    <m/>
    <m/>
    <m/>
    <m/>
    <m/>
    <m/>
    <m/>
    <m/>
    <m/>
    <m/>
    <m/>
    <m/>
    <m/>
    <m/>
    <m/>
    <m/>
    <m/>
    <m/>
    <m/>
    <m/>
    <m/>
    <m/>
    <m/>
    <m/>
    <m/>
    <m/>
    <m/>
    <m/>
    <m/>
    <m/>
    <m/>
    <m/>
    <m/>
    <m/>
    <m/>
    <m/>
    <m/>
  </r>
  <r>
    <n v="237"/>
    <s v="L-1526-315492473"/>
    <n v="1066962073"/>
    <s v="https://portal.dnb.de/opac.htm?method=simpleSearch&amp;cqlMode=true&amp;query=idn%3D1066962073"/>
    <s v="III 21, 24"/>
    <s v="X"/>
    <s v="Ledereinband, Schließen, erhabene Buchbeschläge"/>
    <x v="1"/>
    <s v="80° bis 110°, einseitig digitalisierbar?"/>
    <s v="fester Rücken mit Schmuckprägung, welliger Buchblock"/>
    <m/>
    <s v="Buchschuh"/>
    <s v="Nein"/>
    <n v="1"/>
    <m/>
    <m/>
    <m/>
    <m/>
    <m/>
    <m/>
    <m/>
    <m/>
    <m/>
    <x v="1"/>
    <s v="x"/>
    <m/>
    <s v="f/V"/>
    <m/>
    <m/>
    <m/>
    <m/>
    <m/>
    <s v="Pa"/>
    <m/>
    <m/>
    <m/>
    <m/>
    <m/>
    <m/>
    <m/>
    <m/>
    <m/>
    <m/>
    <m/>
    <m/>
    <m/>
    <n v="45"/>
    <m/>
    <m/>
    <m/>
    <s v="ja vor"/>
    <n v="1"/>
    <m/>
    <m/>
    <m/>
    <s v="x"/>
    <m/>
    <m/>
    <m/>
    <m/>
    <m/>
    <m/>
    <s v="x"/>
    <m/>
    <s v="x"/>
    <m/>
    <m/>
    <m/>
    <m/>
    <m/>
    <m/>
    <m/>
    <m/>
    <m/>
    <s v="o"/>
    <n v="1"/>
    <m/>
    <m/>
    <m/>
    <m/>
    <m/>
    <m/>
    <m/>
    <m/>
    <m/>
    <m/>
    <m/>
    <m/>
    <m/>
    <m/>
    <m/>
    <m/>
    <m/>
    <m/>
    <m/>
    <m/>
  </r>
  <r>
    <n v="238"/>
    <s v="L-1526-315488379"/>
    <n v="1066957754"/>
    <s v="https://portal.dnb.de/opac.htm?method=simpleSearch&amp;cqlMode=true&amp;query=idn%3D1066957754"/>
    <s v="III 21, 25"/>
    <s v="X"/>
    <s v="Gewebeeinband, Schließen, erhabene Buchbeschläge"/>
    <x v="1"/>
    <s v="180°"/>
    <s v="hohler Rücken"/>
    <m/>
    <s v="Buchschuh"/>
    <s v="Nein"/>
    <n v="1"/>
    <m/>
    <m/>
    <m/>
    <m/>
    <m/>
    <m/>
    <m/>
    <m/>
    <m/>
    <x v="2"/>
    <m/>
    <m/>
    <m/>
    <m/>
    <m/>
    <m/>
    <m/>
    <m/>
    <m/>
    <m/>
    <m/>
    <m/>
    <m/>
    <m/>
    <m/>
    <m/>
    <m/>
    <m/>
    <m/>
    <m/>
    <m/>
    <m/>
    <m/>
    <m/>
    <m/>
    <m/>
    <m/>
    <n v="0"/>
    <m/>
    <m/>
    <m/>
    <m/>
    <m/>
    <m/>
    <m/>
    <m/>
    <m/>
    <m/>
    <m/>
    <m/>
    <m/>
    <m/>
    <m/>
    <m/>
    <m/>
    <m/>
    <m/>
    <m/>
    <m/>
    <m/>
    <m/>
    <m/>
    <m/>
    <m/>
    <m/>
    <m/>
    <m/>
    <m/>
    <m/>
    <m/>
    <m/>
    <m/>
    <m/>
    <m/>
    <m/>
    <m/>
    <m/>
    <m/>
    <m/>
    <m/>
    <m/>
    <m/>
  </r>
  <r>
    <n v="239"/>
    <s v="L-1526-315181427"/>
    <n v="1066758786"/>
    <s v="https://portal.dnb.de/opac.htm?method=simpleSearch&amp;cqlMode=true&amp;query=idn%3D1066758786"/>
    <s v="III 21, 26"/>
    <s v="X"/>
    <s v="Gewebeeinband"/>
    <x v="1"/>
    <s v="180°"/>
    <s v="hohler Rücken"/>
    <m/>
    <m/>
    <m/>
    <n v="1"/>
    <m/>
    <m/>
    <m/>
    <m/>
    <m/>
    <m/>
    <m/>
    <m/>
    <m/>
    <x v="2"/>
    <m/>
    <m/>
    <m/>
    <m/>
    <m/>
    <m/>
    <m/>
    <m/>
    <m/>
    <m/>
    <m/>
    <m/>
    <m/>
    <m/>
    <m/>
    <m/>
    <m/>
    <m/>
    <m/>
    <m/>
    <m/>
    <m/>
    <m/>
    <m/>
    <m/>
    <m/>
    <m/>
    <n v="0"/>
    <m/>
    <m/>
    <m/>
    <m/>
    <m/>
    <m/>
    <m/>
    <m/>
    <m/>
    <m/>
    <m/>
    <m/>
    <m/>
    <m/>
    <m/>
    <m/>
    <m/>
    <m/>
    <m/>
    <m/>
    <m/>
    <m/>
    <m/>
    <m/>
    <m/>
    <m/>
    <m/>
    <m/>
    <m/>
    <m/>
    <m/>
    <m/>
    <m/>
    <m/>
    <m/>
    <m/>
    <m/>
    <m/>
    <m/>
    <m/>
    <m/>
    <m/>
    <m/>
    <m/>
  </r>
  <r>
    <n v="240"/>
    <s v="L-1531-153964464"/>
    <n v="993901212"/>
    <s v="https://portal.dnb.de/opac.htm?method=simpleSearch&amp;cqlMode=true&amp;query=idn%3D993901212"/>
    <s v="III 21, 27"/>
    <s v="X"/>
    <s v="Pergamentband, Schließen, erhabene Buchbeschläge"/>
    <x v="0"/>
    <s v="80° bis 110°, einseitig digitalisierbar?"/>
    <m/>
    <m/>
    <s v="Kassette"/>
    <s v="Nein"/>
    <n v="0"/>
    <m/>
    <m/>
    <m/>
    <m/>
    <m/>
    <m/>
    <m/>
    <m/>
    <m/>
    <x v="2"/>
    <m/>
    <m/>
    <m/>
    <m/>
    <m/>
    <m/>
    <m/>
    <m/>
    <m/>
    <m/>
    <m/>
    <m/>
    <m/>
    <m/>
    <m/>
    <m/>
    <m/>
    <m/>
    <m/>
    <m/>
    <m/>
    <m/>
    <m/>
    <m/>
    <m/>
    <m/>
    <m/>
    <n v="0"/>
    <m/>
    <m/>
    <m/>
    <m/>
    <m/>
    <m/>
    <m/>
    <m/>
    <m/>
    <m/>
    <m/>
    <m/>
    <m/>
    <m/>
    <m/>
    <m/>
    <m/>
    <m/>
    <m/>
    <m/>
    <m/>
    <m/>
    <m/>
    <m/>
    <m/>
    <m/>
    <m/>
    <m/>
    <m/>
    <m/>
    <m/>
    <m/>
    <m/>
    <m/>
    <m/>
    <m/>
    <m/>
    <m/>
    <m/>
    <m/>
    <m/>
    <m/>
    <m/>
    <m/>
  </r>
  <r>
    <n v="241"/>
    <s v="L-1527-154280437"/>
    <n v="994000316"/>
    <s v="https://portal.dnb.de/opac.htm?method=simpleSearch&amp;cqlMode=true&amp;query=idn%3D994000316"/>
    <s v="III 21, 28"/>
    <s v="X"/>
    <s v="Gewebeeinband"/>
    <x v="0"/>
    <s v="80° bis 110°, einseitig digitalisierbar?"/>
    <s v="hohler Rücken, Schrift bis in den Falz"/>
    <m/>
    <m/>
    <m/>
    <n v="0"/>
    <m/>
    <m/>
    <m/>
    <m/>
    <m/>
    <m/>
    <m/>
    <m/>
    <m/>
    <x v="2"/>
    <m/>
    <m/>
    <m/>
    <m/>
    <m/>
    <m/>
    <m/>
    <m/>
    <m/>
    <m/>
    <m/>
    <m/>
    <m/>
    <m/>
    <m/>
    <m/>
    <m/>
    <m/>
    <m/>
    <m/>
    <m/>
    <m/>
    <m/>
    <m/>
    <m/>
    <m/>
    <m/>
    <n v="0"/>
    <m/>
    <m/>
    <m/>
    <m/>
    <m/>
    <m/>
    <m/>
    <m/>
    <m/>
    <m/>
    <m/>
    <m/>
    <m/>
    <m/>
    <m/>
    <m/>
    <m/>
    <m/>
    <m/>
    <m/>
    <m/>
    <m/>
    <m/>
    <m/>
    <m/>
    <m/>
    <m/>
    <m/>
    <m/>
    <m/>
    <m/>
    <m/>
    <m/>
    <m/>
    <m/>
    <m/>
    <m/>
    <m/>
    <m/>
    <m/>
    <m/>
    <m/>
    <m/>
    <m/>
  </r>
  <r>
    <n v="242"/>
    <s v="L-1531-315468513"/>
    <n v="1066940754"/>
    <s v="https://portal.dnb.de/opac.htm?method=simpleSearch&amp;cqlMode=true&amp;query=idn%3D1066940754"/>
    <s v="III 21, 29"/>
    <s v="X"/>
    <s v="Papier- oder Pappeinband"/>
    <x v="0"/>
    <s v="80° bis 110°, einseitig digitalisierbar?"/>
    <s v="hohler Rücken"/>
    <m/>
    <m/>
    <m/>
    <n v="1"/>
    <m/>
    <m/>
    <m/>
    <m/>
    <m/>
    <m/>
    <m/>
    <m/>
    <m/>
    <x v="2"/>
    <m/>
    <m/>
    <m/>
    <m/>
    <m/>
    <m/>
    <m/>
    <m/>
    <m/>
    <m/>
    <m/>
    <m/>
    <m/>
    <m/>
    <m/>
    <m/>
    <m/>
    <m/>
    <m/>
    <m/>
    <m/>
    <m/>
    <m/>
    <m/>
    <m/>
    <m/>
    <m/>
    <n v="0"/>
    <m/>
    <m/>
    <m/>
    <m/>
    <m/>
    <m/>
    <m/>
    <m/>
    <m/>
    <m/>
    <m/>
    <m/>
    <m/>
    <m/>
    <m/>
    <m/>
    <m/>
    <m/>
    <m/>
    <m/>
    <m/>
    <m/>
    <m/>
    <m/>
    <m/>
    <m/>
    <m/>
    <m/>
    <m/>
    <m/>
    <m/>
    <m/>
    <m/>
    <m/>
    <m/>
    <m/>
    <m/>
    <m/>
    <m/>
    <m/>
    <m/>
    <m/>
    <m/>
    <m/>
  </r>
  <r>
    <n v="243"/>
    <s v="L-1532-315487801"/>
    <n v="1066957185"/>
    <s v="https://portal.dnb.de/opac.htm?method=simpleSearch&amp;cqlMode=true&amp;query=idn%3D1066957185"/>
    <s v="III 21, 30"/>
    <s v="X"/>
    <s v="Gewebeeinband"/>
    <x v="0"/>
    <s v="80° bis 110°, einseitig digitalisierbar?"/>
    <s v="hohler Rücken"/>
    <m/>
    <m/>
    <m/>
    <n v="0"/>
    <m/>
    <m/>
    <m/>
    <m/>
    <m/>
    <m/>
    <m/>
    <m/>
    <m/>
    <x v="2"/>
    <m/>
    <m/>
    <m/>
    <m/>
    <m/>
    <m/>
    <m/>
    <m/>
    <m/>
    <m/>
    <m/>
    <m/>
    <m/>
    <m/>
    <m/>
    <m/>
    <m/>
    <m/>
    <m/>
    <m/>
    <m/>
    <m/>
    <m/>
    <m/>
    <m/>
    <m/>
    <m/>
    <n v="0"/>
    <m/>
    <m/>
    <m/>
    <m/>
    <m/>
    <m/>
    <m/>
    <m/>
    <m/>
    <m/>
    <m/>
    <m/>
    <m/>
    <m/>
    <m/>
    <m/>
    <m/>
    <m/>
    <m/>
    <m/>
    <m/>
    <m/>
    <m/>
    <m/>
    <m/>
    <m/>
    <m/>
    <m/>
    <m/>
    <m/>
    <m/>
    <m/>
    <m/>
    <m/>
    <m/>
    <m/>
    <m/>
    <m/>
    <m/>
    <m/>
    <m/>
    <m/>
    <m/>
    <m/>
  </r>
  <r>
    <n v="244"/>
    <s v="L-1532-315491167"/>
    <n v="1066960682"/>
    <s v="https://portal.dnb.de/opac.htm?method=simpleSearch&amp;cqlMode=true&amp;query=idn%3D1066960682"/>
    <s v="III 21, 31"/>
    <s v="X"/>
    <s v="Ledereinband, Schließen, erhabene Buchbeschläge"/>
    <x v="0"/>
    <s v="80° bis 110°, einseitig digitalisierbar?"/>
    <s v="fester Rücken mit Schmuckprägung"/>
    <m/>
    <s v="Buchschuh"/>
    <s v="Nein"/>
    <n v="2"/>
    <m/>
    <m/>
    <m/>
    <m/>
    <m/>
    <m/>
    <m/>
    <m/>
    <m/>
    <x v="0"/>
    <s v="x"/>
    <m/>
    <s v="h"/>
    <m/>
    <m/>
    <m/>
    <m/>
    <m/>
    <s v="Pa"/>
    <m/>
    <m/>
    <m/>
    <m/>
    <m/>
    <m/>
    <m/>
    <m/>
    <m/>
    <m/>
    <m/>
    <m/>
    <m/>
    <n v="110"/>
    <m/>
    <m/>
    <m/>
    <s v="n"/>
    <n v="0"/>
    <m/>
    <m/>
    <m/>
    <s v="x"/>
    <m/>
    <m/>
    <m/>
    <s v="Schaden stabil"/>
    <s v="x 110"/>
    <m/>
    <m/>
    <m/>
    <m/>
    <m/>
    <m/>
    <m/>
    <m/>
    <m/>
    <m/>
    <m/>
    <m/>
    <m/>
    <m/>
    <m/>
    <m/>
    <m/>
    <m/>
    <m/>
    <m/>
    <m/>
    <m/>
    <m/>
    <m/>
    <m/>
    <m/>
    <m/>
    <m/>
    <m/>
    <m/>
    <m/>
    <m/>
    <m/>
    <m/>
    <m/>
  </r>
  <r>
    <n v="245"/>
    <s v="L-1536-315200499"/>
    <n v="1066778531"/>
    <s v="https://portal.dnb.de/opac.htm?method=simpleSearch&amp;cqlMode=true&amp;query=idn%3D1066778531"/>
    <s v="III 21, 32"/>
    <s v="X"/>
    <s v="Ledereinband, Schließen, erhabene Buchbeschläge"/>
    <x v="0"/>
    <s v="80° bis 110°, einseitig digitalisierbar?"/>
    <s v="fester Rücken mit Schmuckprägung"/>
    <m/>
    <s v="Buchschuh"/>
    <s v="Nein"/>
    <n v="0"/>
    <m/>
    <m/>
    <m/>
    <m/>
    <m/>
    <m/>
    <m/>
    <m/>
    <m/>
    <x v="2"/>
    <m/>
    <m/>
    <m/>
    <m/>
    <m/>
    <m/>
    <m/>
    <m/>
    <m/>
    <m/>
    <m/>
    <m/>
    <m/>
    <m/>
    <m/>
    <m/>
    <m/>
    <m/>
    <m/>
    <m/>
    <m/>
    <m/>
    <m/>
    <m/>
    <m/>
    <m/>
    <m/>
    <n v="0"/>
    <m/>
    <m/>
    <m/>
    <m/>
    <m/>
    <m/>
    <m/>
    <m/>
    <m/>
    <m/>
    <m/>
    <m/>
    <m/>
    <m/>
    <m/>
    <m/>
    <m/>
    <m/>
    <m/>
    <m/>
    <m/>
    <m/>
    <m/>
    <m/>
    <m/>
    <m/>
    <m/>
    <m/>
    <m/>
    <m/>
    <m/>
    <m/>
    <m/>
    <m/>
    <m/>
    <m/>
    <m/>
    <m/>
    <m/>
    <m/>
    <m/>
    <m/>
    <m/>
    <m/>
  </r>
  <r>
    <n v="246"/>
    <s v="L-1539-315494484"/>
    <n v="1066964254"/>
    <s v="https://portal.dnb.de/opac.htm?method=simpleSearch&amp;cqlMode=true&amp;query=idn%3D1066964254"/>
    <s v="III 21, 33"/>
    <s v="X"/>
    <s v="Gewebeeinband"/>
    <x v="1"/>
    <s v="80° bis 110°, einseitig digitalisierbar?"/>
    <s v="hohler Rücken"/>
    <m/>
    <m/>
    <m/>
    <n v="1"/>
    <m/>
    <m/>
    <m/>
    <m/>
    <m/>
    <m/>
    <m/>
    <m/>
    <m/>
    <x v="3"/>
    <s v="x"/>
    <m/>
    <s v="h/E"/>
    <m/>
    <m/>
    <m/>
    <m/>
    <m/>
    <s v="Pa"/>
    <m/>
    <m/>
    <m/>
    <m/>
    <m/>
    <m/>
    <m/>
    <m/>
    <m/>
    <m/>
    <m/>
    <m/>
    <m/>
    <n v="45"/>
    <m/>
    <m/>
    <m/>
    <s v="n"/>
    <n v="0"/>
    <m/>
    <m/>
    <m/>
    <m/>
    <m/>
    <m/>
    <m/>
    <s v="Schaden stabil"/>
    <s v="x 45"/>
    <m/>
    <m/>
    <m/>
    <m/>
    <m/>
    <m/>
    <m/>
    <m/>
    <m/>
    <m/>
    <m/>
    <m/>
    <m/>
    <m/>
    <m/>
    <m/>
    <m/>
    <m/>
    <m/>
    <m/>
    <m/>
    <m/>
    <m/>
    <m/>
    <m/>
    <m/>
    <m/>
    <m/>
    <m/>
    <m/>
    <m/>
    <m/>
    <m/>
    <m/>
    <m/>
  </r>
  <r>
    <n v="247"/>
    <s v="L-1544-315494360"/>
    <n v="1066964149"/>
    <s v="https://portal.dnb.de/opac.htm?method=simpleSearch&amp;cqlMode=true&amp;query=idn%3D1066964149"/>
    <s v="III 21, 34"/>
    <s v="X"/>
    <s v="Gewebeeinband"/>
    <x v="0"/>
    <s v="80° bis 110°, einseitig digitalisierbar?"/>
    <s v="hohler Rücken, Schrift bis in den Falz"/>
    <m/>
    <m/>
    <m/>
    <n v="0"/>
    <m/>
    <m/>
    <m/>
    <m/>
    <m/>
    <m/>
    <m/>
    <m/>
    <m/>
    <x v="2"/>
    <m/>
    <m/>
    <m/>
    <m/>
    <m/>
    <m/>
    <m/>
    <m/>
    <m/>
    <m/>
    <m/>
    <m/>
    <m/>
    <m/>
    <m/>
    <m/>
    <m/>
    <m/>
    <m/>
    <m/>
    <m/>
    <m/>
    <m/>
    <m/>
    <m/>
    <m/>
    <m/>
    <n v="0"/>
    <m/>
    <m/>
    <m/>
    <m/>
    <m/>
    <m/>
    <m/>
    <m/>
    <m/>
    <m/>
    <m/>
    <m/>
    <m/>
    <m/>
    <m/>
    <m/>
    <m/>
    <m/>
    <m/>
    <m/>
    <m/>
    <m/>
    <m/>
    <m/>
    <m/>
    <m/>
    <m/>
    <m/>
    <m/>
    <m/>
    <m/>
    <m/>
    <m/>
    <m/>
    <m/>
    <m/>
    <m/>
    <m/>
    <m/>
    <m/>
    <m/>
    <m/>
    <m/>
    <m/>
  </r>
  <r>
    <n v="248"/>
    <s v="L-1538-315324120"/>
    <n v="1066865841"/>
    <s v="https://portal.dnb.de/opac.htm?method=simpleSearch&amp;cqlMode=true&amp;query=idn%3D1066865841"/>
    <s v="III 21, 35"/>
    <s v="X"/>
    <s v="Gewebeeinband"/>
    <x v="0"/>
    <s v="80° bis 110°, einseitig digitalisierbar?"/>
    <s v="hohler Rücken"/>
    <m/>
    <m/>
    <m/>
    <n v="0"/>
    <m/>
    <m/>
    <m/>
    <m/>
    <m/>
    <m/>
    <m/>
    <m/>
    <m/>
    <x v="2"/>
    <m/>
    <m/>
    <m/>
    <m/>
    <m/>
    <m/>
    <m/>
    <m/>
    <m/>
    <m/>
    <m/>
    <m/>
    <m/>
    <m/>
    <m/>
    <m/>
    <m/>
    <m/>
    <m/>
    <m/>
    <m/>
    <m/>
    <m/>
    <m/>
    <m/>
    <m/>
    <m/>
    <n v="0"/>
    <m/>
    <m/>
    <m/>
    <m/>
    <m/>
    <m/>
    <m/>
    <m/>
    <m/>
    <m/>
    <m/>
    <m/>
    <m/>
    <m/>
    <m/>
    <m/>
    <m/>
    <m/>
    <m/>
    <m/>
    <m/>
    <m/>
    <m/>
    <m/>
    <m/>
    <m/>
    <m/>
    <m/>
    <m/>
    <m/>
    <m/>
    <m/>
    <m/>
    <m/>
    <m/>
    <m/>
    <m/>
    <m/>
    <m/>
    <m/>
    <m/>
    <m/>
    <m/>
    <m/>
  </r>
  <r>
    <n v="249"/>
    <s v="L-1550-315490322"/>
    <n v="1066959803"/>
    <s v="https://portal.dnb.de/opac.htm?method=simpleSearch&amp;cqlMode=true&amp;query=idn%3D1066959803"/>
    <s v="III 21, 36"/>
    <s v="X"/>
    <s v="Gewebeeinband"/>
    <x v="0"/>
    <s v="80° bis 110°, einseitig digitalisierbar?"/>
    <s v="hohler Rücken"/>
    <m/>
    <m/>
    <m/>
    <n v="1"/>
    <m/>
    <m/>
    <m/>
    <m/>
    <m/>
    <m/>
    <m/>
    <m/>
    <m/>
    <x v="2"/>
    <m/>
    <m/>
    <m/>
    <m/>
    <m/>
    <m/>
    <m/>
    <m/>
    <m/>
    <m/>
    <m/>
    <m/>
    <m/>
    <m/>
    <m/>
    <m/>
    <m/>
    <m/>
    <m/>
    <m/>
    <m/>
    <m/>
    <m/>
    <m/>
    <m/>
    <m/>
    <m/>
    <n v="0"/>
    <m/>
    <m/>
    <m/>
    <m/>
    <m/>
    <m/>
    <m/>
    <m/>
    <m/>
    <m/>
    <m/>
    <m/>
    <m/>
    <m/>
    <m/>
    <m/>
    <m/>
    <m/>
    <m/>
    <m/>
    <m/>
    <m/>
    <m/>
    <m/>
    <m/>
    <m/>
    <m/>
    <m/>
    <m/>
    <m/>
    <m/>
    <m/>
    <m/>
    <m/>
    <m/>
    <m/>
    <m/>
    <m/>
    <m/>
    <m/>
    <m/>
    <m/>
    <m/>
    <m/>
  </r>
  <r>
    <n v="250"/>
    <s v="L-1552-315487410"/>
    <n v="1066956804"/>
    <s v="https://portal.dnb.de/opac.htm?method=simpleSearch&amp;cqlMode=true&amp;query=idn%3D1066956804"/>
    <s v="III 21, 37"/>
    <s v="X"/>
    <s v="Gewebeeinband"/>
    <x v="1"/>
    <s v="80° bis 110°, einseitig digitalisierbar?"/>
    <s v="hohler Rücken"/>
    <m/>
    <m/>
    <m/>
    <n v="0"/>
    <m/>
    <m/>
    <m/>
    <m/>
    <m/>
    <m/>
    <m/>
    <m/>
    <m/>
    <x v="2"/>
    <m/>
    <m/>
    <m/>
    <m/>
    <m/>
    <m/>
    <m/>
    <m/>
    <m/>
    <m/>
    <m/>
    <m/>
    <m/>
    <m/>
    <m/>
    <m/>
    <m/>
    <m/>
    <m/>
    <m/>
    <m/>
    <m/>
    <m/>
    <m/>
    <m/>
    <m/>
    <m/>
    <n v="0"/>
    <m/>
    <m/>
    <m/>
    <m/>
    <m/>
    <m/>
    <m/>
    <m/>
    <m/>
    <m/>
    <m/>
    <m/>
    <m/>
    <m/>
    <m/>
    <m/>
    <m/>
    <m/>
    <m/>
    <m/>
    <m/>
    <m/>
    <m/>
    <m/>
    <m/>
    <m/>
    <m/>
    <m/>
    <m/>
    <m/>
    <m/>
    <m/>
    <m/>
    <m/>
    <m/>
    <m/>
    <m/>
    <m/>
    <m/>
    <m/>
    <m/>
    <m/>
    <m/>
    <m/>
  </r>
  <r>
    <n v="251"/>
    <s v="L-1560-155912321"/>
    <n v="994422881"/>
    <s v="https://portal.dnb.de/opac.htm?method=simpleSearch&amp;cqlMode=true&amp;query=idn%3D994422881"/>
    <s v="III 21, 38"/>
    <m/>
    <s v="Pergamentband"/>
    <x v="0"/>
    <s v="80° bis 110°, einseitig digitalisierbar?"/>
    <s v="Schrift bis in den Falz"/>
    <m/>
    <s v="Kassette"/>
    <s v="Nein"/>
    <n v="0"/>
    <m/>
    <m/>
    <m/>
    <m/>
    <m/>
    <m/>
    <m/>
    <m/>
    <m/>
    <x v="2"/>
    <m/>
    <m/>
    <m/>
    <m/>
    <m/>
    <m/>
    <m/>
    <m/>
    <m/>
    <m/>
    <m/>
    <m/>
    <m/>
    <m/>
    <m/>
    <m/>
    <m/>
    <m/>
    <m/>
    <m/>
    <m/>
    <m/>
    <m/>
    <m/>
    <m/>
    <m/>
    <m/>
    <n v="0"/>
    <m/>
    <m/>
    <m/>
    <m/>
    <m/>
    <m/>
    <m/>
    <m/>
    <m/>
    <m/>
    <m/>
    <m/>
    <m/>
    <m/>
    <m/>
    <m/>
    <m/>
    <m/>
    <m/>
    <m/>
    <m/>
    <m/>
    <m/>
    <m/>
    <m/>
    <m/>
    <m/>
    <m/>
    <m/>
    <m/>
    <m/>
    <m/>
    <m/>
    <m/>
    <m/>
    <m/>
    <m/>
    <m/>
    <m/>
    <m/>
    <m/>
    <m/>
    <m/>
    <m/>
  </r>
  <r>
    <n v="252"/>
    <s v="L-1505-16792236X"/>
    <n v="999323601"/>
    <s v="https://portal.dnb.de/opac.htm?method=simpleSearch&amp;cqlMode=true&amp;query=idn%3D999323601"/>
    <s v="III 21, 39"/>
    <m/>
    <s v="Pergamentband"/>
    <x v="0"/>
    <s v="80° bis 110°, einseitig digitalisierbar?"/>
    <m/>
    <m/>
    <s v="Kassette"/>
    <s v="Nein"/>
    <n v="2"/>
    <m/>
    <m/>
    <m/>
    <m/>
    <m/>
    <m/>
    <m/>
    <m/>
    <m/>
    <x v="2"/>
    <m/>
    <m/>
    <m/>
    <m/>
    <m/>
    <m/>
    <m/>
    <m/>
    <m/>
    <m/>
    <m/>
    <m/>
    <m/>
    <m/>
    <m/>
    <m/>
    <m/>
    <m/>
    <m/>
    <m/>
    <m/>
    <m/>
    <m/>
    <m/>
    <m/>
    <m/>
    <m/>
    <n v="0"/>
    <m/>
    <m/>
    <m/>
    <m/>
    <m/>
    <m/>
    <m/>
    <m/>
    <m/>
    <m/>
    <m/>
    <m/>
    <m/>
    <m/>
    <m/>
    <m/>
    <m/>
    <m/>
    <m/>
    <m/>
    <m/>
    <m/>
    <m/>
    <m/>
    <m/>
    <m/>
    <m/>
    <m/>
    <m/>
    <m/>
    <m/>
    <m/>
    <m/>
    <m/>
    <m/>
    <m/>
    <m/>
    <m/>
    <m/>
    <m/>
    <m/>
    <m/>
    <m/>
    <m/>
  </r>
  <r>
    <n v="253"/>
    <s v="L-2019-302374"/>
    <n v="1194269303"/>
    <s v="https://portal.dnb.de/opac.htm?method=simpleSearch&amp;cqlMode=true&amp;query=idn%3D1194269303"/>
    <s v="III 21, 40"/>
    <m/>
    <m/>
    <x v="4"/>
    <m/>
    <m/>
    <m/>
    <m/>
    <m/>
    <m/>
    <m/>
    <m/>
    <m/>
    <m/>
    <m/>
    <m/>
    <m/>
    <m/>
    <m/>
    <x v="1"/>
    <m/>
    <m/>
    <s v="f"/>
    <m/>
    <m/>
    <m/>
    <m/>
    <m/>
    <s v="Pa"/>
    <m/>
    <m/>
    <m/>
    <m/>
    <m/>
    <m/>
    <m/>
    <m/>
    <m/>
    <m/>
    <m/>
    <m/>
    <m/>
    <n v="110"/>
    <m/>
    <m/>
    <m/>
    <s v="ja vor"/>
    <n v="64"/>
    <m/>
    <s v="Wellpappe"/>
    <m/>
    <m/>
    <m/>
    <m/>
    <m/>
    <m/>
    <m/>
    <m/>
    <m/>
    <m/>
    <s v="x"/>
    <m/>
    <m/>
    <m/>
    <m/>
    <m/>
    <m/>
    <m/>
    <s v="VD"/>
    <m/>
    <m/>
    <n v="4"/>
    <m/>
    <m/>
    <s v="x"/>
    <m/>
    <m/>
    <m/>
    <s v="x"/>
    <m/>
    <m/>
    <s v="x"/>
    <s v="x"/>
    <s v="x"/>
    <m/>
    <m/>
    <m/>
    <m/>
    <m/>
    <m/>
    <n v="60"/>
    <s v="nahezu gesamter BB mit Rissen, Fehlstellen, wattierten Blattbereichen; Rest.bedarf muss noch genauer geschätzt werden"/>
  </r>
  <r>
    <n v="254"/>
    <s v="L-1503-676545815"/>
    <n v="1210208466"/>
    <s v="https://portal.dnb.de/opac.htm?method=simpleSearch&amp;cqlMode=true&amp;query=idn%3D1210208466"/>
    <s v="III 21, 14 (Angebundenes Werk)"/>
    <m/>
    <m/>
    <x v="2"/>
    <m/>
    <m/>
    <m/>
    <m/>
    <m/>
    <m/>
    <m/>
    <m/>
    <m/>
    <m/>
    <m/>
    <m/>
    <m/>
    <m/>
    <m/>
    <x v="2"/>
    <m/>
    <m/>
    <m/>
    <m/>
    <m/>
    <m/>
    <m/>
    <m/>
    <m/>
    <m/>
    <m/>
    <m/>
    <m/>
    <m/>
    <m/>
    <m/>
    <m/>
    <m/>
    <m/>
    <m/>
    <m/>
    <m/>
    <m/>
    <m/>
    <m/>
    <m/>
    <m/>
    <n v="0"/>
    <m/>
    <m/>
    <m/>
    <m/>
    <m/>
    <m/>
    <m/>
    <m/>
    <m/>
    <m/>
    <m/>
    <m/>
    <m/>
    <m/>
    <m/>
    <m/>
    <m/>
    <m/>
    <m/>
    <m/>
    <m/>
    <m/>
    <m/>
    <m/>
    <m/>
    <m/>
    <m/>
    <m/>
    <m/>
    <m/>
    <m/>
    <m/>
    <m/>
    <m/>
    <m/>
    <m/>
    <m/>
    <m/>
    <m/>
    <m/>
    <m/>
    <m/>
    <m/>
    <m/>
  </r>
  <r>
    <n v="255"/>
    <s v="L-1880-678548862"/>
    <s v="121095611X"/>
    <s v="https://portal.dnb.de/opac.htm?method=simpleSearch&amp;cqlMode=true&amp;query=idn%3D121095611X"/>
    <s v="III 21, 18 (1. angebundenes Werk)"/>
    <m/>
    <m/>
    <x v="2"/>
    <m/>
    <m/>
    <m/>
    <m/>
    <m/>
    <m/>
    <m/>
    <m/>
    <m/>
    <m/>
    <m/>
    <m/>
    <m/>
    <m/>
    <m/>
    <x v="2"/>
    <m/>
    <m/>
    <m/>
    <m/>
    <m/>
    <m/>
    <m/>
    <m/>
    <m/>
    <m/>
    <m/>
    <m/>
    <m/>
    <m/>
    <m/>
    <m/>
    <m/>
    <m/>
    <m/>
    <m/>
    <m/>
    <m/>
    <m/>
    <m/>
    <m/>
    <m/>
    <m/>
    <n v="0"/>
    <m/>
    <m/>
    <m/>
    <m/>
    <m/>
    <m/>
    <m/>
    <m/>
    <m/>
    <m/>
    <m/>
    <m/>
    <m/>
    <m/>
    <m/>
    <m/>
    <m/>
    <m/>
    <m/>
    <m/>
    <m/>
    <m/>
    <m/>
    <m/>
    <m/>
    <m/>
    <m/>
    <m/>
    <m/>
    <m/>
    <m/>
    <m/>
    <m/>
    <m/>
    <m/>
    <m/>
    <m/>
    <m/>
    <m/>
    <m/>
    <m/>
    <m/>
    <m/>
    <m/>
  </r>
  <r>
    <n v="256"/>
    <s v="L-1506-166225983"/>
    <n v="998441562"/>
    <s v="https://portal.dnb.de/opac.htm?method=simpleSearch&amp;cqlMode=true&amp;query=idn%3D998441562"/>
    <s v="III 21, 2 a"/>
    <m/>
    <s v="Halbpergamentband"/>
    <x v="0"/>
    <s v="180°"/>
    <s v="hohler Rücken"/>
    <m/>
    <m/>
    <m/>
    <n v="0"/>
    <m/>
    <m/>
    <m/>
    <m/>
    <m/>
    <m/>
    <m/>
    <m/>
    <m/>
    <x v="2"/>
    <m/>
    <m/>
    <m/>
    <m/>
    <m/>
    <m/>
    <m/>
    <m/>
    <m/>
    <m/>
    <m/>
    <m/>
    <m/>
    <m/>
    <m/>
    <m/>
    <m/>
    <m/>
    <m/>
    <m/>
    <m/>
    <m/>
    <m/>
    <m/>
    <m/>
    <m/>
    <m/>
    <n v="0"/>
    <m/>
    <m/>
    <m/>
    <m/>
    <m/>
    <m/>
    <m/>
    <m/>
    <m/>
    <m/>
    <m/>
    <m/>
    <m/>
    <m/>
    <m/>
    <m/>
    <m/>
    <m/>
    <m/>
    <m/>
    <m/>
    <m/>
    <m/>
    <m/>
    <m/>
    <m/>
    <m/>
    <m/>
    <m/>
    <m/>
    <m/>
    <m/>
    <m/>
    <m/>
    <m/>
    <m/>
    <m/>
    <m/>
    <m/>
    <m/>
    <m/>
    <m/>
    <m/>
    <m/>
  </r>
  <r>
    <n v="257"/>
    <s v="L-1520-679679731"/>
    <n v="1211505642"/>
    <s v="https://portal.dnb.de/opac.htm?method=simpleSearch&amp;cqlMode=true&amp;query=idn%3D1211505642"/>
    <s v="III 21, 21 (Angebundenes Werk)"/>
    <m/>
    <m/>
    <x v="2"/>
    <m/>
    <m/>
    <m/>
    <m/>
    <m/>
    <m/>
    <m/>
    <m/>
    <m/>
    <m/>
    <m/>
    <m/>
    <m/>
    <m/>
    <m/>
    <x v="2"/>
    <m/>
    <m/>
    <m/>
    <m/>
    <m/>
    <m/>
    <m/>
    <m/>
    <m/>
    <m/>
    <m/>
    <m/>
    <m/>
    <m/>
    <m/>
    <m/>
    <m/>
    <m/>
    <m/>
    <m/>
    <m/>
    <m/>
    <m/>
    <m/>
    <m/>
    <m/>
    <m/>
    <n v="0"/>
    <m/>
    <m/>
    <m/>
    <m/>
    <m/>
    <m/>
    <m/>
    <m/>
    <m/>
    <m/>
    <m/>
    <m/>
    <m/>
    <m/>
    <m/>
    <m/>
    <m/>
    <m/>
    <m/>
    <m/>
    <m/>
    <m/>
    <m/>
    <m/>
    <m/>
    <m/>
    <m/>
    <m/>
    <m/>
    <m/>
    <m/>
    <m/>
    <m/>
    <m/>
    <m/>
    <m/>
    <m/>
    <m/>
    <m/>
    <m/>
    <m/>
    <m/>
    <m/>
    <m/>
  </r>
  <r>
    <n v="258"/>
    <s v="L-1531-159236924"/>
    <n v="995310181"/>
    <s v="https://portal.dnb.de/opac.htm?method=simpleSearch&amp;cqlMode=true&amp;query=idn%3D995310181"/>
    <s v="III 21, 21 a ( 1. Angebundenes Werk)"/>
    <m/>
    <m/>
    <x v="2"/>
    <m/>
    <m/>
    <m/>
    <m/>
    <m/>
    <m/>
    <m/>
    <m/>
    <m/>
    <m/>
    <m/>
    <m/>
    <m/>
    <m/>
    <m/>
    <x v="2"/>
    <m/>
    <m/>
    <m/>
    <m/>
    <m/>
    <m/>
    <m/>
    <m/>
    <m/>
    <m/>
    <m/>
    <m/>
    <m/>
    <m/>
    <m/>
    <m/>
    <m/>
    <m/>
    <m/>
    <m/>
    <m/>
    <m/>
    <m/>
    <m/>
    <m/>
    <m/>
    <m/>
    <n v="0"/>
    <m/>
    <m/>
    <m/>
    <m/>
    <m/>
    <m/>
    <m/>
    <m/>
    <m/>
    <m/>
    <m/>
    <m/>
    <m/>
    <m/>
    <m/>
    <m/>
    <m/>
    <m/>
    <m/>
    <m/>
    <m/>
    <m/>
    <m/>
    <m/>
    <m/>
    <m/>
    <m/>
    <m/>
    <m/>
    <m/>
    <m/>
    <m/>
    <m/>
    <m/>
    <m/>
    <m/>
    <m/>
    <m/>
    <m/>
    <m/>
    <m/>
    <m/>
    <m/>
    <m/>
  </r>
  <r>
    <n v="259"/>
    <s v="L-1532-167685066"/>
    <n v="999178369"/>
    <s v="https://portal.dnb.de/opac.htm?method=simpleSearch&amp;cqlMode=true&amp;query=idn%3D999178369"/>
    <s v="III 21, 21 a (Angebundenes Werk)"/>
    <m/>
    <m/>
    <x v="2"/>
    <m/>
    <m/>
    <m/>
    <m/>
    <m/>
    <m/>
    <m/>
    <m/>
    <m/>
    <m/>
    <m/>
    <m/>
    <m/>
    <m/>
    <m/>
    <x v="2"/>
    <m/>
    <m/>
    <m/>
    <m/>
    <m/>
    <m/>
    <m/>
    <m/>
    <m/>
    <m/>
    <m/>
    <m/>
    <m/>
    <m/>
    <m/>
    <m/>
    <m/>
    <m/>
    <m/>
    <m/>
    <m/>
    <m/>
    <m/>
    <m/>
    <m/>
    <m/>
    <m/>
    <n v="0"/>
    <m/>
    <m/>
    <m/>
    <m/>
    <m/>
    <m/>
    <m/>
    <m/>
    <m/>
    <m/>
    <m/>
    <m/>
    <m/>
    <m/>
    <m/>
    <m/>
    <m/>
    <m/>
    <m/>
    <m/>
    <m/>
    <m/>
    <m/>
    <m/>
    <m/>
    <m/>
    <m/>
    <m/>
    <m/>
    <m/>
    <m/>
    <m/>
    <m/>
    <m/>
    <m/>
    <m/>
    <m/>
    <m/>
    <m/>
    <m/>
    <m/>
    <m/>
    <m/>
    <m/>
  </r>
  <r>
    <n v="260"/>
    <s v="L-1532-167685198"/>
    <n v="999178547"/>
    <s v="https://portal.dnb.de/opac.htm?method=simpleSearch&amp;cqlMode=true&amp;query=idn%3D999178547"/>
    <s v="III 21, 21 a (Angebundenes Werk)"/>
    <m/>
    <m/>
    <x v="2"/>
    <m/>
    <m/>
    <m/>
    <m/>
    <m/>
    <m/>
    <m/>
    <m/>
    <m/>
    <m/>
    <m/>
    <m/>
    <m/>
    <m/>
    <m/>
    <x v="2"/>
    <m/>
    <m/>
    <m/>
    <m/>
    <m/>
    <m/>
    <m/>
    <m/>
    <m/>
    <m/>
    <m/>
    <m/>
    <m/>
    <m/>
    <m/>
    <m/>
    <m/>
    <m/>
    <m/>
    <m/>
    <m/>
    <m/>
    <m/>
    <m/>
    <m/>
    <m/>
    <m/>
    <n v="0"/>
    <m/>
    <m/>
    <m/>
    <m/>
    <m/>
    <m/>
    <m/>
    <m/>
    <m/>
    <m/>
    <m/>
    <m/>
    <m/>
    <m/>
    <m/>
    <m/>
    <m/>
    <m/>
    <m/>
    <m/>
    <m/>
    <m/>
    <m/>
    <m/>
    <m/>
    <m/>
    <m/>
    <m/>
    <m/>
    <m/>
    <m/>
    <m/>
    <m/>
    <m/>
    <m/>
    <m/>
    <m/>
    <m/>
    <m/>
    <m/>
    <m/>
    <m/>
    <m/>
    <m/>
  </r>
  <r>
    <n v="261"/>
    <s v="L-1530-169892549"/>
    <n v="1000018237"/>
    <s v="https://portal.dnb.de/opac.htm?method=simpleSearch&amp;cqlMode=true&amp;query=idn%3D1000018237"/>
    <s v="III 21, 21 a ( 3. Angebundenes Werk)"/>
    <m/>
    <m/>
    <x v="2"/>
    <m/>
    <m/>
    <m/>
    <m/>
    <m/>
    <m/>
    <m/>
    <m/>
    <m/>
    <m/>
    <m/>
    <m/>
    <m/>
    <m/>
    <m/>
    <x v="2"/>
    <m/>
    <m/>
    <m/>
    <m/>
    <m/>
    <m/>
    <m/>
    <m/>
    <m/>
    <m/>
    <m/>
    <m/>
    <m/>
    <m/>
    <m/>
    <m/>
    <m/>
    <m/>
    <m/>
    <m/>
    <m/>
    <m/>
    <m/>
    <m/>
    <m/>
    <m/>
    <m/>
    <n v="0"/>
    <m/>
    <m/>
    <m/>
    <m/>
    <m/>
    <m/>
    <m/>
    <m/>
    <m/>
    <m/>
    <m/>
    <m/>
    <m/>
    <m/>
    <m/>
    <m/>
    <m/>
    <m/>
    <m/>
    <m/>
    <m/>
    <m/>
    <m/>
    <m/>
    <m/>
    <m/>
    <m/>
    <m/>
    <m/>
    <m/>
    <m/>
    <m/>
    <m/>
    <m/>
    <m/>
    <m/>
    <m/>
    <m/>
    <m/>
    <m/>
    <m/>
    <m/>
    <m/>
    <m/>
  </r>
  <r>
    <n v="262"/>
    <s v="L-1530-162143168"/>
    <n v="996433384"/>
    <s v="https://portal.dnb.de/opac.htm?method=simpleSearch&amp;cqlMode=true&amp;query=idn%3D996433384"/>
    <s v="III 21, 21 a ( 2. Angebundenes Werk)"/>
    <m/>
    <m/>
    <x v="2"/>
    <m/>
    <m/>
    <m/>
    <m/>
    <m/>
    <m/>
    <m/>
    <m/>
    <m/>
    <m/>
    <m/>
    <m/>
    <m/>
    <m/>
    <m/>
    <x v="2"/>
    <m/>
    <m/>
    <m/>
    <m/>
    <m/>
    <m/>
    <m/>
    <m/>
    <m/>
    <m/>
    <m/>
    <m/>
    <m/>
    <m/>
    <m/>
    <m/>
    <m/>
    <m/>
    <m/>
    <m/>
    <m/>
    <m/>
    <m/>
    <m/>
    <m/>
    <m/>
    <m/>
    <n v="0"/>
    <m/>
    <m/>
    <m/>
    <m/>
    <m/>
    <m/>
    <m/>
    <m/>
    <m/>
    <m/>
    <m/>
    <m/>
    <m/>
    <m/>
    <m/>
    <m/>
    <m/>
    <m/>
    <m/>
    <m/>
    <m/>
    <m/>
    <m/>
    <m/>
    <m/>
    <m/>
    <m/>
    <m/>
    <m/>
    <m/>
    <m/>
    <m/>
    <m/>
    <m/>
    <m/>
    <m/>
    <m/>
    <m/>
    <m/>
    <m/>
    <m/>
    <m/>
    <m/>
    <m/>
  </r>
  <r>
    <n v="263"/>
    <s v="L-1532-167685015"/>
    <s v="99917830X"/>
    <s v="https://portal.dnb.de/opac.htm?method=simpleSearch&amp;cqlMode=true&amp;query=idn%3D99917830X"/>
    <s v="III 21, 21 a ( 5. Angebundenes Werk)"/>
    <m/>
    <m/>
    <x v="2"/>
    <m/>
    <m/>
    <m/>
    <m/>
    <m/>
    <m/>
    <m/>
    <m/>
    <m/>
    <m/>
    <m/>
    <m/>
    <m/>
    <m/>
    <m/>
    <x v="2"/>
    <m/>
    <m/>
    <m/>
    <m/>
    <m/>
    <m/>
    <m/>
    <m/>
    <m/>
    <m/>
    <m/>
    <m/>
    <m/>
    <m/>
    <m/>
    <m/>
    <m/>
    <m/>
    <m/>
    <m/>
    <m/>
    <m/>
    <m/>
    <m/>
    <m/>
    <m/>
    <m/>
    <n v="0"/>
    <m/>
    <m/>
    <m/>
    <m/>
    <m/>
    <m/>
    <m/>
    <m/>
    <m/>
    <m/>
    <m/>
    <m/>
    <m/>
    <m/>
    <m/>
    <m/>
    <m/>
    <m/>
    <m/>
    <m/>
    <m/>
    <m/>
    <m/>
    <m/>
    <m/>
    <m/>
    <m/>
    <m/>
    <m/>
    <m/>
    <m/>
    <m/>
    <m/>
    <m/>
    <m/>
    <m/>
    <m/>
    <m/>
    <m/>
    <m/>
    <m/>
    <m/>
    <m/>
    <m/>
  </r>
  <r>
    <n v="264"/>
    <s v="L-1532-167685104"/>
    <n v="999178415"/>
    <s v="https://portal.dnb.de/opac.htm?method=simpleSearch&amp;cqlMode=true&amp;query=idn%3D999178415"/>
    <s v="III 21, 21 a"/>
    <m/>
    <m/>
    <x v="2"/>
    <m/>
    <m/>
    <m/>
    <m/>
    <m/>
    <m/>
    <m/>
    <m/>
    <m/>
    <m/>
    <m/>
    <m/>
    <m/>
    <m/>
    <m/>
    <x v="2"/>
    <m/>
    <m/>
    <m/>
    <m/>
    <m/>
    <m/>
    <m/>
    <m/>
    <m/>
    <m/>
    <m/>
    <m/>
    <m/>
    <m/>
    <m/>
    <m/>
    <m/>
    <m/>
    <m/>
    <m/>
    <m/>
    <m/>
    <m/>
    <m/>
    <m/>
    <m/>
    <m/>
    <n v="0"/>
    <m/>
    <m/>
    <m/>
    <m/>
    <m/>
    <m/>
    <m/>
    <m/>
    <m/>
    <m/>
    <m/>
    <m/>
    <m/>
    <m/>
    <m/>
    <m/>
    <m/>
    <m/>
    <m/>
    <m/>
    <m/>
    <m/>
    <m/>
    <m/>
    <m/>
    <m/>
    <m/>
    <m/>
    <m/>
    <m/>
    <m/>
    <m/>
    <m/>
    <m/>
    <m/>
    <m/>
    <m/>
    <m/>
    <m/>
    <m/>
    <m/>
    <m/>
    <m/>
    <m/>
  </r>
  <r>
    <n v="265"/>
    <s v="L-1529-167646516"/>
    <n v="999172697"/>
    <s v="https://portal.dnb.de/opac.htm?method=simpleSearch&amp;cqlMode=true&amp;query=idn%3D999172697"/>
    <s v="III 21, 21 a"/>
    <m/>
    <s v="Ledereinband, Schließen, erhabene Buchbeschläge"/>
    <x v="0"/>
    <s v="nur sehr geringer Öffnungswinkel"/>
    <s v="fester Rücken mit Schmuckprägung, Schrift bis in den Falz"/>
    <m/>
    <s v="Kassette"/>
    <s v="Nein"/>
    <n v="0"/>
    <m/>
    <m/>
    <m/>
    <m/>
    <m/>
    <m/>
    <m/>
    <m/>
    <m/>
    <x v="2"/>
    <m/>
    <m/>
    <m/>
    <m/>
    <m/>
    <m/>
    <m/>
    <m/>
    <m/>
    <m/>
    <m/>
    <m/>
    <m/>
    <m/>
    <m/>
    <m/>
    <m/>
    <m/>
    <m/>
    <m/>
    <m/>
    <m/>
    <m/>
    <m/>
    <m/>
    <m/>
    <m/>
    <n v="0"/>
    <m/>
    <m/>
    <m/>
    <m/>
    <m/>
    <m/>
    <m/>
    <m/>
    <m/>
    <m/>
    <m/>
    <m/>
    <m/>
    <m/>
    <m/>
    <m/>
    <m/>
    <m/>
    <m/>
    <m/>
    <m/>
    <m/>
    <m/>
    <m/>
    <m/>
    <m/>
    <m/>
    <m/>
    <m/>
    <m/>
    <m/>
    <m/>
    <m/>
    <m/>
    <m/>
    <m/>
    <m/>
    <m/>
    <m/>
    <m/>
    <m/>
    <m/>
    <m/>
    <m/>
  </r>
  <r>
    <n v="266"/>
    <s v="L-1530-154382876"/>
    <n v="994054076"/>
    <s v="https://portal.dnb.de/opac.htm?method=simpleSearch&amp;cqlMode=true&amp;query=idn%3D994054076"/>
    <s v="III 21, 21 a ( 7. Angebundenes Werk)"/>
    <m/>
    <m/>
    <x v="2"/>
    <m/>
    <m/>
    <m/>
    <m/>
    <m/>
    <m/>
    <m/>
    <m/>
    <m/>
    <m/>
    <m/>
    <m/>
    <m/>
    <m/>
    <m/>
    <x v="2"/>
    <m/>
    <m/>
    <m/>
    <m/>
    <m/>
    <m/>
    <m/>
    <m/>
    <m/>
    <m/>
    <m/>
    <m/>
    <m/>
    <m/>
    <m/>
    <m/>
    <m/>
    <m/>
    <m/>
    <m/>
    <m/>
    <m/>
    <m/>
    <m/>
    <m/>
    <m/>
    <m/>
    <n v="0"/>
    <m/>
    <m/>
    <m/>
    <m/>
    <m/>
    <m/>
    <m/>
    <m/>
    <m/>
    <m/>
    <m/>
    <m/>
    <m/>
    <m/>
    <m/>
    <m/>
    <m/>
    <m/>
    <m/>
    <m/>
    <m/>
    <m/>
    <m/>
    <m/>
    <m/>
    <m/>
    <m/>
    <m/>
    <m/>
    <m/>
    <m/>
    <m/>
    <m/>
    <m/>
    <m/>
    <m/>
    <m/>
    <m/>
    <m/>
    <m/>
    <m/>
    <m/>
    <m/>
    <m/>
  </r>
  <r>
    <n v="267"/>
    <s v="L-1532-180006444"/>
    <n v="1003501338"/>
    <s v="https://portal.dnb.de/opac.htm?method=simpleSearch&amp;cqlMode=true&amp;query=idn%3D1003501338"/>
    <s v="III 21, 21 a ( 4. Angebundenes Werk)"/>
    <m/>
    <m/>
    <x v="2"/>
    <m/>
    <m/>
    <m/>
    <m/>
    <m/>
    <m/>
    <m/>
    <m/>
    <m/>
    <m/>
    <m/>
    <m/>
    <m/>
    <m/>
    <m/>
    <x v="2"/>
    <m/>
    <m/>
    <m/>
    <m/>
    <m/>
    <m/>
    <m/>
    <m/>
    <m/>
    <m/>
    <m/>
    <m/>
    <m/>
    <m/>
    <m/>
    <m/>
    <m/>
    <m/>
    <m/>
    <m/>
    <m/>
    <m/>
    <m/>
    <m/>
    <m/>
    <m/>
    <m/>
    <n v="0"/>
    <m/>
    <m/>
    <m/>
    <m/>
    <m/>
    <m/>
    <m/>
    <m/>
    <m/>
    <m/>
    <m/>
    <m/>
    <m/>
    <m/>
    <m/>
    <m/>
    <m/>
    <m/>
    <m/>
    <m/>
    <m/>
    <m/>
    <m/>
    <m/>
    <m/>
    <m/>
    <m/>
    <m/>
    <m/>
    <m/>
    <m/>
    <m/>
    <m/>
    <m/>
    <m/>
    <m/>
    <m/>
    <m/>
    <m/>
    <m/>
    <m/>
    <m/>
    <m/>
    <m/>
  </r>
  <r>
    <n v="268"/>
    <s v="L-1530-177109114"/>
    <s v="100238494X"/>
    <s v="https://portal.dnb.de/opac.htm?method=simpleSearch&amp;cqlMode=true&amp;query=idn%3D100238494X"/>
    <s v="III 21, 21 a ( 6. Angebundenes Werk)"/>
    <m/>
    <m/>
    <x v="2"/>
    <m/>
    <m/>
    <m/>
    <m/>
    <m/>
    <m/>
    <m/>
    <m/>
    <m/>
    <m/>
    <m/>
    <m/>
    <m/>
    <m/>
    <m/>
    <x v="2"/>
    <m/>
    <m/>
    <m/>
    <m/>
    <m/>
    <m/>
    <m/>
    <m/>
    <m/>
    <m/>
    <m/>
    <m/>
    <m/>
    <m/>
    <m/>
    <m/>
    <m/>
    <m/>
    <m/>
    <m/>
    <m/>
    <m/>
    <m/>
    <m/>
    <m/>
    <m/>
    <m/>
    <n v="0"/>
    <m/>
    <m/>
    <m/>
    <m/>
    <m/>
    <m/>
    <m/>
    <m/>
    <m/>
    <m/>
    <m/>
    <m/>
    <m/>
    <m/>
    <m/>
    <m/>
    <m/>
    <m/>
    <m/>
    <m/>
    <m/>
    <m/>
    <m/>
    <m/>
    <m/>
    <m/>
    <m/>
    <m/>
    <m/>
    <m/>
    <m/>
    <m/>
    <m/>
    <m/>
    <m/>
    <m/>
    <m/>
    <m/>
    <m/>
    <m/>
    <m/>
    <m/>
    <m/>
    <m/>
  </r>
  <r>
    <n v="269"/>
    <s v="L-1533-157862615"/>
    <n v="994801777"/>
    <s v="https://portal.dnb.de/opac.htm?method=simpleSearch&amp;cqlMode=true&amp;query=idn%3D994801777"/>
    <s v="III 21, 21 c"/>
    <s v="X"/>
    <s v="Ledereinband, Schließen, erhabene Buchbeschläge"/>
    <x v="0"/>
    <s v="nur sehr geringer Öffnungswinkel"/>
    <s v="fester Rücken mit Schmuckprägung, Schrift bis in den Falz"/>
    <m/>
    <s v="Kassette"/>
    <s v="Nein"/>
    <n v="0"/>
    <m/>
    <m/>
    <m/>
    <m/>
    <m/>
    <m/>
    <m/>
    <m/>
    <m/>
    <x v="2"/>
    <m/>
    <m/>
    <m/>
    <m/>
    <m/>
    <m/>
    <m/>
    <m/>
    <m/>
    <m/>
    <m/>
    <m/>
    <m/>
    <m/>
    <m/>
    <m/>
    <m/>
    <m/>
    <m/>
    <m/>
    <m/>
    <m/>
    <m/>
    <m/>
    <m/>
    <m/>
    <m/>
    <n v="0"/>
    <m/>
    <m/>
    <m/>
    <m/>
    <m/>
    <m/>
    <m/>
    <m/>
    <m/>
    <m/>
    <m/>
    <m/>
    <m/>
    <m/>
    <m/>
    <m/>
    <m/>
    <m/>
    <m/>
    <m/>
    <m/>
    <m/>
    <m/>
    <m/>
    <m/>
    <m/>
    <m/>
    <m/>
    <m/>
    <m/>
    <m/>
    <m/>
    <m/>
    <m/>
    <m/>
    <m/>
    <m/>
    <m/>
    <m/>
    <m/>
    <m/>
    <m/>
    <m/>
    <m/>
  </r>
  <r>
    <n v="270"/>
    <s v="L-1532-167049003"/>
    <n v="998842877"/>
    <s v="https://portal.dnb.de/opac.htm?method=simpleSearch&amp;cqlMode=true&amp;query=idn%3D998842877"/>
    <s v="III 21, 21 c (Angebundenes Werk)"/>
    <m/>
    <m/>
    <x v="2"/>
    <m/>
    <m/>
    <m/>
    <m/>
    <m/>
    <m/>
    <m/>
    <m/>
    <m/>
    <m/>
    <m/>
    <m/>
    <m/>
    <m/>
    <m/>
    <x v="2"/>
    <m/>
    <m/>
    <m/>
    <m/>
    <m/>
    <m/>
    <m/>
    <m/>
    <m/>
    <m/>
    <m/>
    <m/>
    <m/>
    <m/>
    <m/>
    <m/>
    <m/>
    <m/>
    <m/>
    <m/>
    <m/>
    <m/>
    <m/>
    <m/>
    <m/>
    <m/>
    <m/>
    <n v="0"/>
    <m/>
    <m/>
    <m/>
    <m/>
    <m/>
    <m/>
    <m/>
    <m/>
    <m/>
    <m/>
    <m/>
    <m/>
    <m/>
    <m/>
    <m/>
    <m/>
    <m/>
    <m/>
    <m/>
    <m/>
    <m/>
    <m/>
    <m/>
    <m/>
    <m/>
    <m/>
    <m/>
    <m/>
    <m/>
    <m/>
    <m/>
    <m/>
    <m/>
    <m/>
    <m/>
    <m/>
    <m/>
    <m/>
    <m/>
    <m/>
    <m/>
    <m/>
    <m/>
    <m/>
  </r>
  <r>
    <n v="271"/>
    <s v="L-2006-325430"/>
    <n v="981668178"/>
    <s v="https://portal.dnb.de/opac.htm?method=simpleSearch&amp;cqlMode=true&amp;query=idn%3D981668178"/>
    <s v="III 21, 21 d"/>
    <m/>
    <s v="Halbgewebeband, Halbledereinband"/>
    <x v="1"/>
    <s v="180°"/>
    <s v="fester Rücken mit Schmuckprägung"/>
    <m/>
    <s v="Mappe"/>
    <s v="Nein"/>
    <n v="2"/>
    <m/>
    <m/>
    <m/>
    <m/>
    <m/>
    <m/>
    <m/>
    <m/>
    <m/>
    <x v="8"/>
    <m/>
    <m/>
    <s v="h"/>
    <m/>
    <m/>
    <m/>
    <m/>
    <m/>
    <s v="Pa"/>
    <m/>
    <m/>
    <m/>
    <m/>
    <m/>
    <m/>
    <m/>
    <m/>
    <m/>
    <m/>
    <m/>
    <m/>
    <m/>
    <n v="110"/>
    <m/>
    <m/>
    <m/>
    <s v="n"/>
    <n v="0"/>
    <m/>
    <m/>
    <m/>
    <m/>
    <s v="x"/>
    <m/>
    <m/>
    <s v="Schaden stabil"/>
    <m/>
    <m/>
    <m/>
    <m/>
    <m/>
    <m/>
    <m/>
    <m/>
    <m/>
    <m/>
    <m/>
    <m/>
    <m/>
    <m/>
    <m/>
    <m/>
    <m/>
    <m/>
    <m/>
    <m/>
    <m/>
    <m/>
    <m/>
    <m/>
    <m/>
    <m/>
    <m/>
    <m/>
    <m/>
    <m/>
    <m/>
    <m/>
    <m/>
    <m/>
    <m/>
    <m/>
  </r>
  <r>
    <n v="272"/>
    <s v="L-1525-161362591"/>
    <n v="995935467"/>
    <s v="https://portal.dnb.de/opac.htm?method=simpleSearch&amp;cqlMode=true&amp;query=idn%3D995935467"/>
    <s v="III 21, 21/b"/>
    <m/>
    <s v="Papier- oder Pappeinband"/>
    <x v="0"/>
    <s v="180°"/>
    <s v="hohler Rücken"/>
    <m/>
    <m/>
    <s v="Signaturfahne austauschen"/>
    <n v="0"/>
    <m/>
    <m/>
    <m/>
    <m/>
    <m/>
    <m/>
    <m/>
    <m/>
    <m/>
    <x v="2"/>
    <m/>
    <m/>
    <m/>
    <m/>
    <m/>
    <m/>
    <m/>
    <m/>
    <m/>
    <m/>
    <m/>
    <m/>
    <m/>
    <m/>
    <m/>
    <m/>
    <m/>
    <m/>
    <m/>
    <m/>
    <m/>
    <m/>
    <m/>
    <m/>
    <m/>
    <m/>
    <m/>
    <n v="0"/>
    <m/>
    <m/>
    <m/>
    <m/>
    <m/>
    <m/>
    <m/>
    <m/>
    <m/>
    <m/>
    <m/>
    <m/>
    <m/>
    <m/>
    <m/>
    <m/>
    <m/>
    <m/>
    <m/>
    <m/>
    <m/>
    <m/>
    <m/>
    <m/>
    <m/>
    <m/>
    <m/>
    <m/>
    <m/>
    <m/>
    <m/>
    <m/>
    <m/>
    <m/>
    <m/>
    <m/>
    <m/>
    <m/>
    <m/>
    <m/>
    <m/>
    <m/>
    <m/>
    <m/>
  </r>
  <r>
    <n v="273"/>
    <s v="L-1526-671050176"/>
    <n v="1208924478"/>
    <s v="https://portal.dnb.de/opac.htm?method=simpleSearch&amp;cqlMode=true&amp;query=idn%3D1208924478"/>
    <s v="III 21, 24 (1. angebundenes Werk)"/>
    <m/>
    <m/>
    <x v="2"/>
    <m/>
    <m/>
    <m/>
    <m/>
    <m/>
    <m/>
    <m/>
    <m/>
    <m/>
    <m/>
    <m/>
    <m/>
    <m/>
    <m/>
    <m/>
    <x v="2"/>
    <m/>
    <m/>
    <m/>
    <m/>
    <m/>
    <m/>
    <m/>
    <m/>
    <m/>
    <m/>
    <m/>
    <m/>
    <m/>
    <m/>
    <m/>
    <m/>
    <m/>
    <m/>
    <m/>
    <m/>
    <m/>
    <m/>
    <m/>
    <m/>
    <m/>
    <m/>
    <m/>
    <n v="0"/>
    <m/>
    <m/>
    <m/>
    <m/>
    <m/>
    <m/>
    <m/>
    <m/>
    <m/>
    <m/>
    <m/>
    <m/>
    <m/>
    <m/>
    <m/>
    <m/>
    <m/>
    <m/>
    <m/>
    <m/>
    <m/>
    <m/>
    <m/>
    <m/>
    <m/>
    <m/>
    <m/>
    <m/>
    <m/>
    <m/>
    <m/>
    <m/>
    <m/>
    <m/>
    <m/>
    <m/>
    <m/>
    <m/>
    <m/>
    <m/>
    <m/>
    <m/>
    <m/>
    <m/>
  </r>
  <r>
    <n v="274"/>
    <s v="L-1526-671050001"/>
    <n v="1208924192"/>
    <s v="https://portal.dnb.de/opac.htm?method=simpleSearch&amp;cqlMode=true&amp;query=idn%3D1208924192"/>
    <s v="III 21, 24 (2. angebundenes Werk)"/>
    <m/>
    <m/>
    <x v="2"/>
    <m/>
    <m/>
    <m/>
    <m/>
    <m/>
    <m/>
    <m/>
    <m/>
    <m/>
    <m/>
    <m/>
    <m/>
    <m/>
    <m/>
    <m/>
    <x v="2"/>
    <m/>
    <m/>
    <m/>
    <m/>
    <m/>
    <m/>
    <m/>
    <m/>
    <m/>
    <m/>
    <m/>
    <m/>
    <m/>
    <m/>
    <m/>
    <m/>
    <m/>
    <m/>
    <m/>
    <m/>
    <m/>
    <m/>
    <m/>
    <m/>
    <m/>
    <m/>
    <m/>
    <n v="0"/>
    <m/>
    <m/>
    <m/>
    <m/>
    <m/>
    <m/>
    <m/>
    <m/>
    <m/>
    <m/>
    <m/>
    <m/>
    <m/>
    <m/>
    <m/>
    <m/>
    <m/>
    <m/>
    <m/>
    <m/>
    <m/>
    <m/>
    <m/>
    <m/>
    <m/>
    <m/>
    <m/>
    <m/>
    <m/>
    <m/>
    <m/>
    <m/>
    <m/>
    <m/>
    <m/>
    <m/>
    <m/>
    <m/>
    <m/>
    <m/>
    <m/>
    <m/>
    <m/>
    <m/>
  </r>
  <r>
    <n v="275"/>
    <s v="L-1526-671049410"/>
    <n v="1208923269"/>
    <s v="https://portal.dnb.de/opac.htm?method=simpleSearch&amp;cqlMode=true&amp;query=idn%3D1208923269"/>
    <s v="III 21, 24 (3. angebundenes Werk)"/>
    <m/>
    <m/>
    <x v="2"/>
    <m/>
    <m/>
    <m/>
    <m/>
    <m/>
    <m/>
    <m/>
    <m/>
    <m/>
    <m/>
    <m/>
    <m/>
    <m/>
    <m/>
    <m/>
    <x v="2"/>
    <m/>
    <m/>
    <m/>
    <m/>
    <m/>
    <m/>
    <m/>
    <m/>
    <m/>
    <m/>
    <m/>
    <m/>
    <m/>
    <m/>
    <m/>
    <m/>
    <m/>
    <m/>
    <m/>
    <m/>
    <m/>
    <m/>
    <m/>
    <m/>
    <m/>
    <m/>
    <m/>
    <n v="0"/>
    <m/>
    <m/>
    <m/>
    <m/>
    <m/>
    <m/>
    <m/>
    <m/>
    <m/>
    <m/>
    <m/>
    <m/>
    <m/>
    <m/>
    <m/>
    <m/>
    <m/>
    <m/>
    <m/>
    <m/>
    <m/>
    <m/>
    <m/>
    <m/>
    <m/>
    <m/>
    <m/>
    <m/>
    <m/>
    <m/>
    <m/>
    <m/>
    <m/>
    <m/>
    <m/>
    <m/>
    <m/>
    <m/>
    <m/>
    <m/>
    <m/>
    <m/>
    <m/>
    <m/>
  </r>
  <r>
    <n v="276"/>
    <s v="L-1557-167360604"/>
    <n v="999011383"/>
    <s v="https://portal.dnb.de/opac.htm?method=simpleSearch&amp;cqlMode=true&amp;query=idn%3D999011383"/>
    <s v="III 21, 24 a"/>
    <m/>
    <s v="Pergamentband, Schließen, erhabene Buchbeschläge"/>
    <x v="0"/>
    <s v="80° bis 110°, einseitig digitalisierbar?"/>
    <s v="hohler Rücken, Einband mit Schutz- oder Stoßkanten"/>
    <m/>
    <s v="Kassette"/>
    <s v="Nein"/>
    <n v="0"/>
    <m/>
    <m/>
    <m/>
    <m/>
    <m/>
    <m/>
    <m/>
    <m/>
    <m/>
    <x v="2"/>
    <m/>
    <m/>
    <m/>
    <m/>
    <m/>
    <m/>
    <m/>
    <m/>
    <m/>
    <m/>
    <m/>
    <m/>
    <m/>
    <m/>
    <m/>
    <m/>
    <m/>
    <m/>
    <m/>
    <m/>
    <m/>
    <m/>
    <m/>
    <m/>
    <m/>
    <m/>
    <m/>
    <n v="0"/>
    <m/>
    <m/>
    <m/>
    <m/>
    <m/>
    <m/>
    <m/>
    <m/>
    <m/>
    <m/>
    <m/>
    <m/>
    <m/>
    <m/>
    <m/>
    <m/>
    <m/>
    <m/>
    <m/>
    <m/>
    <m/>
    <m/>
    <m/>
    <m/>
    <m/>
    <m/>
    <m/>
    <m/>
    <m/>
    <m/>
    <m/>
    <m/>
    <m/>
    <m/>
    <m/>
    <m/>
    <m/>
    <m/>
    <m/>
    <m/>
    <m/>
    <m/>
    <m/>
    <m/>
  </r>
  <r>
    <n v="277"/>
    <s v="L-1530-169953572"/>
    <n v="1000055183"/>
    <s v="https://portal.dnb.de/opac.htm?method=simpleSearch&amp;cqlMode=true&amp;query=idn%3D1000055183"/>
    <s v="III 21, 31 a"/>
    <m/>
    <s v="Pergamentband"/>
    <x v="0"/>
    <s v="80° bis 110°, einseitig digitalisierbar?"/>
    <m/>
    <m/>
    <s v="Papierumschlag "/>
    <s v="Ja"/>
    <n v="1"/>
    <m/>
    <m/>
    <m/>
    <m/>
    <m/>
    <m/>
    <m/>
    <m/>
    <m/>
    <x v="6"/>
    <m/>
    <m/>
    <s v="h"/>
    <m/>
    <m/>
    <m/>
    <m/>
    <m/>
    <s v="Pa"/>
    <m/>
    <m/>
    <m/>
    <m/>
    <m/>
    <m/>
    <m/>
    <m/>
    <m/>
    <m/>
    <m/>
    <m/>
    <m/>
    <n v="45"/>
    <m/>
    <m/>
    <m/>
    <s v="n"/>
    <n v="0"/>
    <m/>
    <m/>
    <m/>
    <m/>
    <m/>
    <s v="x sauer"/>
    <s v="x"/>
    <s v="Schaden stabil"/>
    <m/>
    <s v="Box (flexibler Pg.)"/>
    <m/>
    <m/>
    <m/>
    <m/>
    <m/>
    <m/>
    <m/>
    <m/>
    <m/>
    <m/>
    <m/>
    <m/>
    <m/>
    <m/>
    <m/>
    <m/>
    <m/>
    <m/>
    <m/>
    <m/>
    <m/>
    <m/>
    <m/>
    <m/>
    <m/>
    <m/>
    <m/>
    <m/>
    <m/>
    <m/>
    <m/>
    <m/>
    <m/>
    <m/>
  </r>
  <r>
    <n v="278"/>
    <s v="L-1542-154112917"/>
    <n v="993972926"/>
    <s v="https://portal.dnb.de/opac.htm?method=simpleSearch&amp;cqlMode=true&amp;query=idn%3D993972926"/>
    <s v="III 21, 33 a"/>
    <s v="X"/>
    <s v="Halbpergamentband"/>
    <x v="0"/>
    <s v="80° bis 110°, einseitig digitalisierbar?"/>
    <m/>
    <m/>
    <m/>
    <s v="Signaturfahne austauschen"/>
    <n v="0"/>
    <m/>
    <m/>
    <m/>
    <m/>
    <m/>
    <m/>
    <m/>
    <m/>
    <m/>
    <x v="2"/>
    <m/>
    <m/>
    <m/>
    <m/>
    <m/>
    <m/>
    <m/>
    <m/>
    <m/>
    <m/>
    <m/>
    <m/>
    <m/>
    <m/>
    <m/>
    <m/>
    <m/>
    <m/>
    <m/>
    <m/>
    <m/>
    <m/>
    <m/>
    <m/>
    <m/>
    <m/>
    <m/>
    <n v="0"/>
    <m/>
    <m/>
    <m/>
    <m/>
    <m/>
    <m/>
    <m/>
    <m/>
    <m/>
    <m/>
    <m/>
    <m/>
    <m/>
    <m/>
    <m/>
    <m/>
    <m/>
    <m/>
    <m/>
    <m/>
    <m/>
    <m/>
    <m/>
    <m/>
    <m/>
    <m/>
    <m/>
    <m/>
    <m/>
    <m/>
    <m/>
    <m/>
    <m/>
    <m/>
    <m/>
    <m/>
    <m/>
    <m/>
    <m/>
    <m/>
    <m/>
    <m/>
    <m/>
    <m/>
  </r>
  <r>
    <n v="279"/>
    <s v="L-1505-154046310"/>
    <s v="99393689X"/>
    <s v="https://portal.dnb.de/opac.htm?method=simpleSearch&amp;cqlMode=true&amp;query=idn%3D99393689X"/>
    <s v="III 21, 39 (1. angebundenes Werk)"/>
    <m/>
    <m/>
    <x v="2"/>
    <m/>
    <m/>
    <m/>
    <m/>
    <m/>
    <m/>
    <m/>
    <m/>
    <m/>
    <m/>
    <m/>
    <m/>
    <m/>
    <m/>
    <m/>
    <x v="2"/>
    <m/>
    <m/>
    <m/>
    <m/>
    <m/>
    <m/>
    <m/>
    <m/>
    <m/>
    <m/>
    <m/>
    <m/>
    <m/>
    <m/>
    <m/>
    <m/>
    <m/>
    <m/>
    <m/>
    <m/>
    <m/>
    <m/>
    <m/>
    <m/>
    <m/>
    <m/>
    <m/>
    <n v="0"/>
    <m/>
    <m/>
    <m/>
    <m/>
    <m/>
    <m/>
    <m/>
    <m/>
    <m/>
    <m/>
    <m/>
    <m/>
    <m/>
    <m/>
    <m/>
    <m/>
    <m/>
    <m/>
    <m/>
    <m/>
    <m/>
    <m/>
    <m/>
    <m/>
    <m/>
    <m/>
    <m/>
    <m/>
    <m/>
    <m/>
    <m/>
    <m/>
    <m/>
    <m/>
    <m/>
    <m/>
    <m/>
    <m/>
    <m/>
    <m/>
    <m/>
    <m/>
    <m/>
    <m/>
  </r>
  <r>
    <n v="280"/>
    <s v="L-1500-405944926"/>
    <n v="1132093619"/>
    <s v="https://portal.dnb.de/opac.htm?method=simpleSearch&amp;cqlMode=true&amp;query=idn%3D1132093619"/>
    <s v="III 21, 39 (2. angebundenes Werk)"/>
    <m/>
    <m/>
    <x v="2"/>
    <m/>
    <m/>
    <m/>
    <m/>
    <m/>
    <m/>
    <m/>
    <m/>
    <m/>
    <m/>
    <m/>
    <m/>
    <m/>
    <m/>
    <m/>
    <x v="2"/>
    <m/>
    <m/>
    <m/>
    <m/>
    <m/>
    <m/>
    <m/>
    <m/>
    <m/>
    <m/>
    <m/>
    <m/>
    <m/>
    <m/>
    <m/>
    <m/>
    <m/>
    <m/>
    <m/>
    <m/>
    <m/>
    <m/>
    <m/>
    <m/>
    <m/>
    <m/>
    <m/>
    <n v="0"/>
    <m/>
    <m/>
    <m/>
    <m/>
    <m/>
    <m/>
    <m/>
    <m/>
    <m/>
    <m/>
    <m/>
    <m/>
    <m/>
    <m/>
    <m/>
    <m/>
    <m/>
    <m/>
    <m/>
    <m/>
    <m/>
    <m/>
    <m/>
    <m/>
    <m/>
    <m/>
    <m/>
    <m/>
    <m/>
    <m/>
    <m/>
    <m/>
    <m/>
    <m/>
    <m/>
    <m/>
    <m/>
    <m/>
    <m/>
    <m/>
    <m/>
    <m/>
    <m/>
    <m/>
  </r>
  <r>
    <n v="281"/>
    <s v="L-1500-405944926"/>
    <n v="1132093619"/>
    <s v="https://portal.dnb.de/opac.htm?method=simpleSearch&amp;cqlMode=true&amp;query=idn%3D1132093619"/>
    <s v="III 21, 39 (2. angebundenes Werk)"/>
    <m/>
    <m/>
    <x v="2"/>
    <m/>
    <m/>
    <m/>
    <m/>
    <m/>
    <m/>
    <m/>
    <m/>
    <m/>
    <m/>
    <m/>
    <m/>
    <m/>
    <m/>
    <m/>
    <x v="2"/>
    <m/>
    <m/>
    <m/>
    <m/>
    <m/>
    <m/>
    <m/>
    <m/>
    <m/>
    <m/>
    <m/>
    <m/>
    <m/>
    <m/>
    <m/>
    <m/>
    <m/>
    <m/>
    <m/>
    <m/>
    <m/>
    <m/>
    <m/>
    <m/>
    <m/>
    <m/>
    <m/>
    <n v="0"/>
    <m/>
    <m/>
    <m/>
    <m/>
    <m/>
    <m/>
    <m/>
    <m/>
    <m/>
    <m/>
    <m/>
    <m/>
    <m/>
    <m/>
    <m/>
    <m/>
    <m/>
    <m/>
    <m/>
    <m/>
    <m/>
    <m/>
    <m/>
    <m/>
    <m/>
    <m/>
    <m/>
    <m/>
    <m/>
    <m/>
    <m/>
    <m/>
    <m/>
    <m/>
    <m/>
    <m/>
    <m/>
    <m/>
    <m/>
    <m/>
    <m/>
    <m/>
    <m/>
    <m/>
  </r>
  <r>
    <n v="282"/>
    <s v="L-1505-153972785"/>
    <n v="993910246"/>
    <s v="https://portal.dnb.de/opac.htm?method=simpleSearch&amp;cqlMode=true&amp;query=idn%3D993910246"/>
    <s v="III 21, 39 (3. angebundenes Werk)"/>
    <m/>
    <m/>
    <x v="2"/>
    <m/>
    <m/>
    <m/>
    <m/>
    <m/>
    <m/>
    <m/>
    <m/>
    <m/>
    <m/>
    <m/>
    <m/>
    <m/>
    <m/>
    <m/>
    <x v="2"/>
    <m/>
    <m/>
    <m/>
    <m/>
    <m/>
    <m/>
    <m/>
    <m/>
    <m/>
    <m/>
    <m/>
    <m/>
    <m/>
    <m/>
    <m/>
    <m/>
    <m/>
    <m/>
    <m/>
    <m/>
    <m/>
    <m/>
    <m/>
    <m/>
    <m/>
    <m/>
    <m/>
    <n v="0"/>
    <m/>
    <m/>
    <m/>
    <m/>
    <m/>
    <m/>
    <m/>
    <m/>
    <m/>
    <m/>
    <m/>
    <m/>
    <m/>
    <m/>
    <m/>
    <m/>
    <m/>
    <m/>
    <m/>
    <m/>
    <m/>
    <m/>
    <m/>
    <m/>
    <m/>
    <m/>
    <m/>
    <m/>
    <m/>
    <m/>
    <m/>
    <m/>
    <m/>
    <m/>
    <m/>
    <m/>
    <m/>
    <m/>
    <m/>
    <m/>
    <m/>
    <m/>
    <m/>
    <m/>
  </r>
  <r>
    <n v="283"/>
    <s v="L-1521-315466200"/>
    <n v="1066938423"/>
    <s v="https://portal.dnb.de/opac.htm?method=simpleSearch&amp;cqlMode=true&amp;query=idn%3D1066938423"/>
    <s v="III 22, 1"/>
    <m/>
    <m/>
    <x v="2"/>
    <m/>
    <m/>
    <m/>
    <m/>
    <m/>
    <m/>
    <m/>
    <m/>
    <m/>
    <m/>
    <s v="DA"/>
    <m/>
    <m/>
    <m/>
    <m/>
    <x v="2"/>
    <m/>
    <m/>
    <m/>
    <m/>
    <m/>
    <m/>
    <m/>
    <m/>
    <m/>
    <m/>
    <m/>
    <m/>
    <m/>
    <m/>
    <m/>
    <m/>
    <m/>
    <m/>
    <m/>
    <m/>
    <m/>
    <m/>
    <m/>
    <m/>
    <m/>
    <m/>
    <m/>
    <n v="0"/>
    <m/>
    <m/>
    <m/>
    <m/>
    <m/>
    <m/>
    <m/>
    <m/>
    <m/>
    <m/>
    <m/>
    <m/>
    <m/>
    <m/>
    <m/>
    <m/>
    <m/>
    <m/>
    <m/>
    <m/>
    <m/>
    <m/>
    <m/>
    <m/>
    <m/>
    <m/>
    <m/>
    <m/>
    <m/>
    <m/>
    <m/>
    <m/>
    <m/>
    <m/>
    <m/>
    <m/>
    <m/>
    <m/>
    <m/>
    <m/>
    <m/>
    <m/>
    <m/>
    <m/>
  </r>
  <r>
    <n v="284"/>
    <s v="L-1506-315217251"/>
    <n v="1066796890"/>
    <s v="https://portal.dnb.de/opac.htm?method=simpleSearch&amp;cqlMode=true&amp;query=idn%3D1066796890"/>
    <s v="III 23, 1"/>
    <m/>
    <s v="Pergamentband"/>
    <x v="0"/>
    <s v="80° bis 110°, einseitig digitalisierbar?"/>
    <m/>
    <m/>
    <s v="Kassette"/>
    <s v="Nein"/>
    <n v="0"/>
    <m/>
    <m/>
    <m/>
    <m/>
    <m/>
    <m/>
    <m/>
    <m/>
    <m/>
    <x v="2"/>
    <m/>
    <m/>
    <m/>
    <m/>
    <m/>
    <m/>
    <m/>
    <m/>
    <m/>
    <m/>
    <m/>
    <m/>
    <m/>
    <m/>
    <m/>
    <m/>
    <m/>
    <m/>
    <m/>
    <m/>
    <m/>
    <m/>
    <m/>
    <m/>
    <m/>
    <m/>
    <m/>
    <n v="0"/>
    <m/>
    <m/>
    <m/>
    <m/>
    <m/>
    <m/>
    <m/>
    <m/>
    <m/>
    <m/>
    <m/>
    <m/>
    <m/>
    <m/>
    <m/>
    <m/>
    <m/>
    <m/>
    <m/>
    <m/>
    <m/>
    <m/>
    <m/>
    <m/>
    <m/>
    <m/>
    <m/>
    <m/>
    <m/>
    <m/>
    <m/>
    <m/>
    <m/>
    <m/>
    <m/>
    <m/>
    <m/>
    <m/>
    <m/>
    <m/>
    <m/>
    <m/>
    <m/>
    <m/>
  </r>
  <r>
    <n v="285"/>
    <s v="L-1518-315328878"/>
    <n v="1066871019"/>
    <s v="https://portal.dnb.de/opac.htm?method=simpleSearch&amp;cqlMode=true&amp;query=idn%3D1066871019"/>
    <s v="III 23, 2"/>
    <s v="X"/>
    <s v="Halbledereinband"/>
    <x v="0"/>
    <s v="180°"/>
    <m/>
    <m/>
    <m/>
    <m/>
    <n v="0"/>
    <m/>
    <m/>
    <m/>
    <m/>
    <m/>
    <m/>
    <m/>
    <m/>
    <m/>
    <x v="2"/>
    <m/>
    <m/>
    <m/>
    <m/>
    <m/>
    <m/>
    <m/>
    <m/>
    <m/>
    <m/>
    <m/>
    <m/>
    <m/>
    <m/>
    <m/>
    <m/>
    <m/>
    <m/>
    <m/>
    <m/>
    <m/>
    <m/>
    <m/>
    <m/>
    <m/>
    <m/>
    <m/>
    <n v="0"/>
    <m/>
    <m/>
    <m/>
    <m/>
    <m/>
    <m/>
    <m/>
    <m/>
    <m/>
    <m/>
    <m/>
    <m/>
    <m/>
    <m/>
    <m/>
    <m/>
    <m/>
    <m/>
    <m/>
    <m/>
    <m/>
    <m/>
    <m/>
    <m/>
    <m/>
    <m/>
    <m/>
    <m/>
    <m/>
    <m/>
    <m/>
    <m/>
    <m/>
    <m/>
    <m/>
    <m/>
    <m/>
    <m/>
    <m/>
    <m/>
    <m/>
    <m/>
    <m/>
    <m/>
  </r>
  <r>
    <n v="286"/>
    <s v="L-1553-31533178X"/>
    <n v="1066873984"/>
    <s v="https://portal.dnb.de/opac.htm?method=simpleSearch&amp;cqlMode=true&amp;query=idn%3D1066873984"/>
    <s v="III 24, 1"/>
    <s v="X"/>
    <s v="Pergamentband"/>
    <x v="0"/>
    <s v="80° bis 110°, einseitig digitalisierbar?"/>
    <m/>
    <m/>
    <m/>
    <m/>
    <n v="0"/>
    <m/>
    <m/>
    <m/>
    <m/>
    <m/>
    <m/>
    <m/>
    <m/>
    <m/>
    <x v="2"/>
    <m/>
    <m/>
    <m/>
    <m/>
    <m/>
    <m/>
    <m/>
    <m/>
    <m/>
    <m/>
    <m/>
    <m/>
    <m/>
    <m/>
    <m/>
    <m/>
    <m/>
    <m/>
    <m/>
    <m/>
    <m/>
    <m/>
    <m/>
    <m/>
    <m/>
    <m/>
    <m/>
    <n v="0"/>
    <m/>
    <m/>
    <m/>
    <m/>
    <m/>
    <m/>
    <m/>
    <m/>
    <m/>
    <m/>
    <m/>
    <m/>
    <m/>
    <m/>
    <m/>
    <m/>
    <m/>
    <m/>
    <m/>
    <m/>
    <m/>
    <m/>
    <m/>
    <m/>
    <m/>
    <m/>
    <m/>
    <m/>
    <m/>
    <m/>
    <m/>
    <m/>
    <m/>
    <m/>
    <m/>
    <m/>
    <m/>
    <m/>
    <m/>
    <m/>
    <m/>
    <m/>
    <m/>
    <m/>
  </r>
  <r>
    <n v="287"/>
    <s v="L-1555-315490640"/>
    <n v="1066960127"/>
    <s v="https://portal.dnb.de/opac.htm?method=simpleSearch&amp;cqlMode=true&amp;query=idn%3D1066960127"/>
    <s v="III 24, 2"/>
    <s v="X"/>
    <s v="Pergamentband, Schließen, erhabene Buchbeschläge"/>
    <x v="3"/>
    <s v="80° bis 110°, einseitig digitalisierbar?"/>
    <s v="Einband mit Schutz- oder Stoßkanten, Schrift bis in den Falz, welliger Buchblock"/>
    <m/>
    <s v="Buchschuh"/>
    <s v="Nein"/>
    <n v="0"/>
    <m/>
    <m/>
    <m/>
    <m/>
    <m/>
    <m/>
    <m/>
    <m/>
    <m/>
    <x v="6"/>
    <m/>
    <s v="x"/>
    <s v="h/E"/>
    <s v="x"/>
    <m/>
    <m/>
    <m/>
    <m/>
    <s v="Pa/Pg"/>
    <m/>
    <m/>
    <m/>
    <m/>
    <m/>
    <m/>
    <m/>
    <m/>
    <m/>
    <s v="B/I/R"/>
    <s v="xx"/>
    <m/>
    <m/>
    <s v="nur 110"/>
    <m/>
    <m/>
    <m/>
    <s v="n"/>
    <n v="0"/>
    <m/>
    <m/>
    <m/>
    <s v="x"/>
    <m/>
    <m/>
    <m/>
    <m/>
    <m/>
    <m/>
    <m/>
    <m/>
    <m/>
    <m/>
    <m/>
    <m/>
    <m/>
    <m/>
    <m/>
    <m/>
    <m/>
    <m/>
    <m/>
    <m/>
    <m/>
    <m/>
    <m/>
    <m/>
    <m/>
    <m/>
    <m/>
    <m/>
    <m/>
    <m/>
    <m/>
    <m/>
    <m/>
    <m/>
    <m/>
    <m/>
    <m/>
    <m/>
    <m/>
    <m/>
  </r>
  <r>
    <n v="288"/>
    <s v="L-1558-153966785"/>
    <n v="993903541"/>
    <s v="https://portal.dnb.de/opac.htm?method=simpleSearch&amp;cqlMode=true&amp;query=idn%3D993903541"/>
    <s v="III 24, 3"/>
    <s v="X"/>
    <s v="Gewebe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289"/>
    <s v="L-1560-315465689"/>
    <n v="1066937885"/>
    <s v="https://portal.dnb.de/opac.htm?method=simpleSearch&amp;cqlMode=true&amp;query=idn%3D1066937885"/>
    <s v="III 24, 4"/>
    <s v="X"/>
    <s v="Ledereinband"/>
    <x v="0"/>
    <s v="80° bis 110°, einseitig digitalisierbar?"/>
    <s v="hohler Rücken"/>
    <m/>
    <s v="Buchschuh"/>
    <s v="Nein"/>
    <n v="1"/>
    <m/>
    <m/>
    <m/>
    <m/>
    <m/>
    <m/>
    <m/>
    <m/>
    <m/>
    <x v="1"/>
    <s v="x"/>
    <m/>
    <s v="f"/>
    <m/>
    <m/>
    <m/>
    <m/>
    <s v="x"/>
    <s v="Pa"/>
    <m/>
    <m/>
    <m/>
    <m/>
    <m/>
    <m/>
    <m/>
    <m/>
    <m/>
    <m/>
    <m/>
    <m/>
    <m/>
    <n v="45"/>
    <m/>
    <m/>
    <m/>
    <s v="n"/>
    <n v="0"/>
    <m/>
    <m/>
    <m/>
    <s v="x"/>
    <m/>
    <m/>
    <m/>
    <s v="wie geht das bei 45° mit der steifen Schließe?"/>
    <m/>
    <m/>
    <m/>
    <m/>
    <m/>
    <m/>
    <m/>
    <m/>
    <m/>
    <m/>
    <m/>
    <m/>
    <m/>
    <m/>
    <m/>
    <m/>
    <m/>
    <m/>
    <m/>
    <m/>
    <m/>
    <m/>
    <m/>
    <m/>
    <m/>
    <m/>
    <m/>
    <m/>
    <m/>
    <m/>
    <m/>
    <m/>
    <m/>
    <m/>
    <m/>
    <m/>
  </r>
  <r>
    <n v="290"/>
    <s v="L-1553-161856195"/>
    <n v="996193081"/>
    <s v="https://portal.dnb.de/opac.htm?method=simpleSearch&amp;cqlMode=true&amp;query=idn%3D996193081"/>
    <s v="III 24, 1 a"/>
    <m/>
    <s v="Pergamentband"/>
    <x v="0"/>
    <s v="80° bis 110°, einseitig digitalisierbar?"/>
    <s v="Schrift bis in den Falz"/>
    <m/>
    <m/>
    <m/>
    <n v="2"/>
    <m/>
    <m/>
    <m/>
    <m/>
    <m/>
    <m/>
    <m/>
    <m/>
    <m/>
    <x v="2"/>
    <m/>
    <m/>
    <m/>
    <m/>
    <m/>
    <m/>
    <m/>
    <m/>
    <m/>
    <m/>
    <m/>
    <m/>
    <m/>
    <m/>
    <m/>
    <m/>
    <m/>
    <m/>
    <m/>
    <m/>
    <m/>
    <m/>
    <m/>
    <m/>
    <m/>
    <m/>
    <m/>
    <n v="0"/>
    <m/>
    <m/>
    <m/>
    <m/>
    <m/>
    <m/>
    <m/>
    <m/>
    <m/>
    <m/>
    <m/>
    <m/>
    <m/>
    <m/>
    <m/>
    <m/>
    <m/>
    <m/>
    <m/>
    <m/>
    <m/>
    <m/>
    <m/>
    <m/>
    <m/>
    <m/>
    <m/>
    <m/>
    <m/>
    <m/>
    <m/>
    <m/>
    <m/>
    <m/>
    <m/>
    <m/>
    <m/>
    <m/>
    <m/>
    <m/>
    <m/>
    <m/>
    <m/>
    <m/>
  </r>
  <r>
    <n v="291"/>
    <s v="L-1560-676525075"/>
    <n v="1210182750"/>
    <s v="https://portal.dnb.de/opac.htm?method=simpleSearch&amp;cqlMode=true&amp;query=idn%3D1210182750"/>
    <s v="III 24, 4 (Angebundenes Werk)"/>
    <m/>
    <m/>
    <x v="2"/>
    <m/>
    <m/>
    <m/>
    <m/>
    <m/>
    <m/>
    <m/>
    <m/>
    <m/>
    <m/>
    <m/>
    <m/>
    <m/>
    <m/>
    <m/>
    <x v="2"/>
    <m/>
    <m/>
    <m/>
    <m/>
    <m/>
    <m/>
    <m/>
    <m/>
    <m/>
    <m/>
    <m/>
    <m/>
    <m/>
    <m/>
    <m/>
    <m/>
    <m/>
    <m/>
    <m/>
    <m/>
    <m/>
    <m/>
    <m/>
    <m/>
    <m/>
    <m/>
    <m/>
    <n v="0"/>
    <m/>
    <m/>
    <m/>
    <m/>
    <m/>
    <m/>
    <m/>
    <m/>
    <m/>
    <m/>
    <m/>
    <m/>
    <m/>
    <m/>
    <m/>
    <m/>
    <m/>
    <m/>
    <m/>
    <m/>
    <m/>
    <m/>
    <m/>
    <m/>
    <m/>
    <m/>
    <m/>
    <m/>
    <m/>
    <m/>
    <m/>
    <m/>
    <m/>
    <m/>
    <m/>
    <m/>
    <m/>
    <m/>
    <m/>
    <m/>
    <m/>
    <m/>
    <m/>
    <m/>
  </r>
  <r>
    <n v="292"/>
    <s v="L-1524-315329645"/>
    <n v="1066871884"/>
    <s v="https://portal.dnb.de/opac.htm?method=simpleSearch&amp;cqlMode=true&amp;query=idn%3D1066871884"/>
    <s v="III 25, 1"/>
    <s v="X"/>
    <s v="Pergamentband"/>
    <x v="0"/>
    <s v="80° bis 110°, einseitig digitalisierbar?"/>
    <s v="hohler Rücken"/>
    <m/>
    <m/>
    <m/>
    <n v="1"/>
    <m/>
    <m/>
    <m/>
    <m/>
    <m/>
    <m/>
    <m/>
    <m/>
    <m/>
    <x v="2"/>
    <m/>
    <m/>
    <m/>
    <m/>
    <m/>
    <m/>
    <m/>
    <m/>
    <m/>
    <m/>
    <m/>
    <m/>
    <m/>
    <m/>
    <m/>
    <m/>
    <m/>
    <m/>
    <m/>
    <m/>
    <m/>
    <m/>
    <m/>
    <m/>
    <m/>
    <m/>
    <m/>
    <n v="0"/>
    <m/>
    <m/>
    <m/>
    <m/>
    <m/>
    <m/>
    <m/>
    <m/>
    <m/>
    <m/>
    <m/>
    <m/>
    <m/>
    <m/>
    <m/>
    <m/>
    <m/>
    <m/>
    <m/>
    <m/>
    <m/>
    <m/>
    <m/>
    <m/>
    <m/>
    <m/>
    <m/>
    <m/>
    <m/>
    <m/>
    <m/>
    <m/>
    <m/>
    <m/>
    <m/>
    <m/>
    <m/>
    <m/>
    <m/>
    <m/>
    <m/>
    <m/>
    <m/>
    <m/>
  </r>
  <r>
    <n v="293"/>
    <s v="L-1524-315329300"/>
    <n v="1066871523"/>
    <s v="https://portal.dnb.de/opac.htm?method=simpleSearch&amp;cqlMode=true&amp;query=idn%3D1066871523"/>
    <s v="III 25, 2"/>
    <s v="X"/>
    <s v="Pergamentband"/>
    <x v="0"/>
    <s v="180°"/>
    <m/>
    <m/>
    <m/>
    <m/>
    <n v="1"/>
    <m/>
    <m/>
    <m/>
    <m/>
    <m/>
    <m/>
    <m/>
    <m/>
    <m/>
    <x v="2"/>
    <m/>
    <m/>
    <m/>
    <m/>
    <m/>
    <m/>
    <m/>
    <m/>
    <m/>
    <m/>
    <m/>
    <m/>
    <m/>
    <m/>
    <m/>
    <m/>
    <m/>
    <m/>
    <m/>
    <m/>
    <m/>
    <m/>
    <m/>
    <m/>
    <m/>
    <m/>
    <m/>
    <n v="0"/>
    <m/>
    <m/>
    <m/>
    <m/>
    <m/>
    <m/>
    <m/>
    <m/>
    <m/>
    <m/>
    <m/>
    <m/>
    <m/>
    <m/>
    <m/>
    <m/>
    <m/>
    <m/>
    <m/>
    <m/>
    <m/>
    <m/>
    <m/>
    <m/>
    <m/>
    <m/>
    <m/>
    <m/>
    <m/>
    <m/>
    <m/>
    <m/>
    <m/>
    <m/>
    <m/>
    <m/>
    <m/>
    <m/>
    <m/>
    <m/>
    <m/>
    <m/>
    <m/>
    <m/>
  </r>
  <r>
    <n v="294"/>
    <s v="L-1527-406933499"/>
    <n v="1132614945"/>
    <s v="https://portal.dnb.de/opac.htm?method=simpleSearch&amp;cqlMode=true&amp;query=idn%3D1132614945"/>
    <s v="III 25, 3"/>
    <m/>
    <s v="Ledereinband, Schließen, erhabene Buchbeschläge"/>
    <x v="1"/>
    <s v="80° bis 110°, einseitig digitalisierbar?"/>
    <s v="Schrift bis in den Falz"/>
    <m/>
    <s v="Kassette"/>
    <s v="Nein"/>
    <n v="0"/>
    <m/>
    <m/>
    <m/>
    <m/>
    <m/>
    <m/>
    <m/>
    <m/>
    <m/>
    <x v="2"/>
    <m/>
    <m/>
    <m/>
    <m/>
    <m/>
    <m/>
    <m/>
    <m/>
    <m/>
    <m/>
    <m/>
    <m/>
    <m/>
    <m/>
    <m/>
    <m/>
    <m/>
    <m/>
    <m/>
    <m/>
    <m/>
    <m/>
    <m/>
    <m/>
    <m/>
    <m/>
    <m/>
    <n v="0"/>
    <m/>
    <m/>
    <m/>
    <m/>
    <m/>
    <m/>
    <m/>
    <m/>
    <m/>
    <m/>
    <m/>
    <m/>
    <m/>
    <m/>
    <m/>
    <m/>
    <m/>
    <m/>
    <m/>
    <m/>
    <m/>
    <m/>
    <m/>
    <m/>
    <m/>
    <m/>
    <m/>
    <m/>
    <m/>
    <m/>
    <m/>
    <m/>
    <m/>
    <m/>
    <m/>
    <m/>
    <m/>
    <m/>
    <m/>
    <m/>
    <m/>
    <m/>
    <m/>
    <m/>
  </r>
  <r>
    <n v="295"/>
    <s v="L-1530-155465481"/>
    <s v="99435195X"/>
    <s v="https://portal.dnb.de/opac.htm?method=simpleSearch&amp;cqlMode=true&amp;query=idn%3D99435195X"/>
    <s v="III 26, 1"/>
    <s v="X"/>
    <s v="Gewebe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296"/>
    <s v="L-1881-163020639"/>
    <n v="996910387"/>
    <s v="https://portal.dnb.de/opac.htm?method=simpleSearch&amp;cqlMode=true&amp;query=idn%3D996910387"/>
    <s v="III 26, 1 (1. angebundenes Werk)"/>
    <m/>
    <m/>
    <x v="2"/>
    <m/>
    <m/>
    <m/>
    <m/>
    <m/>
    <m/>
    <m/>
    <m/>
    <m/>
    <m/>
    <m/>
    <m/>
    <m/>
    <m/>
    <m/>
    <x v="2"/>
    <m/>
    <m/>
    <m/>
    <m/>
    <m/>
    <m/>
    <m/>
    <m/>
    <m/>
    <m/>
    <m/>
    <m/>
    <m/>
    <m/>
    <m/>
    <m/>
    <m/>
    <m/>
    <m/>
    <m/>
    <m/>
    <m/>
    <m/>
    <m/>
    <m/>
    <m/>
    <m/>
    <n v="0"/>
    <m/>
    <m/>
    <m/>
    <m/>
    <m/>
    <m/>
    <m/>
    <m/>
    <m/>
    <m/>
    <m/>
    <m/>
    <m/>
    <m/>
    <m/>
    <m/>
    <m/>
    <m/>
    <m/>
    <m/>
    <m/>
    <m/>
    <m/>
    <m/>
    <m/>
    <m/>
    <m/>
    <m/>
    <m/>
    <m/>
    <m/>
    <m/>
    <m/>
    <m/>
    <m/>
    <m/>
    <m/>
    <m/>
    <m/>
    <m/>
    <m/>
    <m/>
    <m/>
    <m/>
  </r>
  <r>
    <n v="297"/>
    <s v="L-1880-170568237"/>
    <n v="1000401340"/>
    <s v="https://portal.dnb.de/opac.htm?method=simpleSearch&amp;cqlMode=true&amp;query=idn%3D1000401340"/>
    <s v="III 26, 1 (2. angebundenes Werk)"/>
    <m/>
    <m/>
    <x v="2"/>
    <m/>
    <m/>
    <m/>
    <m/>
    <m/>
    <m/>
    <m/>
    <m/>
    <m/>
    <m/>
    <m/>
    <m/>
    <m/>
    <m/>
    <m/>
    <x v="2"/>
    <m/>
    <m/>
    <m/>
    <m/>
    <m/>
    <m/>
    <m/>
    <m/>
    <m/>
    <m/>
    <m/>
    <m/>
    <m/>
    <m/>
    <m/>
    <m/>
    <m/>
    <m/>
    <m/>
    <m/>
    <m/>
    <m/>
    <m/>
    <m/>
    <m/>
    <m/>
    <m/>
    <n v="0"/>
    <m/>
    <m/>
    <m/>
    <m/>
    <m/>
    <m/>
    <m/>
    <m/>
    <m/>
    <m/>
    <m/>
    <m/>
    <m/>
    <m/>
    <m/>
    <m/>
    <m/>
    <m/>
    <m/>
    <m/>
    <m/>
    <m/>
    <m/>
    <m/>
    <m/>
    <m/>
    <m/>
    <m/>
    <m/>
    <m/>
    <m/>
    <m/>
    <m/>
    <m/>
    <m/>
    <m/>
    <m/>
    <m/>
    <m/>
    <m/>
    <m/>
    <m/>
    <m/>
    <m/>
  </r>
  <r>
    <n v="298"/>
    <s v="L-1873-170566617"/>
    <n v="26289377"/>
    <s v="https://portal.dnb.de/opac.htm?method=simpleSearch&amp;cqlMode=true&amp;query=idn%3D26289377"/>
    <s v="III 26, 1 (3 an)"/>
    <m/>
    <m/>
    <x v="2"/>
    <m/>
    <m/>
    <m/>
    <m/>
    <m/>
    <m/>
    <m/>
    <m/>
    <m/>
    <m/>
    <m/>
    <m/>
    <m/>
    <m/>
    <m/>
    <x v="2"/>
    <m/>
    <m/>
    <m/>
    <m/>
    <m/>
    <m/>
    <m/>
    <m/>
    <m/>
    <m/>
    <m/>
    <m/>
    <m/>
    <m/>
    <m/>
    <m/>
    <m/>
    <m/>
    <m/>
    <m/>
    <m/>
    <m/>
    <m/>
    <m/>
    <m/>
    <m/>
    <m/>
    <n v="0"/>
    <m/>
    <m/>
    <m/>
    <m/>
    <m/>
    <m/>
    <m/>
    <m/>
    <m/>
    <m/>
    <m/>
    <m/>
    <m/>
    <m/>
    <m/>
    <m/>
    <m/>
    <m/>
    <m/>
    <m/>
    <m/>
    <m/>
    <m/>
    <m/>
    <m/>
    <m/>
    <m/>
    <m/>
    <m/>
    <m/>
    <m/>
    <m/>
    <m/>
    <m/>
    <m/>
    <m/>
    <m/>
    <m/>
    <m/>
    <m/>
    <m/>
    <m/>
    <m/>
    <m/>
  </r>
  <r>
    <n v="299"/>
    <s v="L-1880-170566714"/>
    <n v="1000399702"/>
    <s v="https://portal.dnb.de/opac.htm?method=simpleSearch&amp;cqlMode=true&amp;query=idn%3D1000399702"/>
    <s v="III 26, 1 (3. angebundenes Werk)"/>
    <m/>
    <m/>
    <x v="2"/>
    <m/>
    <m/>
    <m/>
    <m/>
    <m/>
    <m/>
    <m/>
    <m/>
    <m/>
    <m/>
    <m/>
    <m/>
    <m/>
    <m/>
    <m/>
    <x v="2"/>
    <m/>
    <m/>
    <m/>
    <m/>
    <m/>
    <m/>
    <m/>
    <m/>
    <m/>
    <m/>
    <m/>
    <m/>
    <m/>
    <m/>
    <m/>
    <m/>
    <m/>
    <m/>
    <m/>
    <m/>
    <m/>
    <m/>
    <m/>
    <m/>
    <m/>
    <m/>
    <m/>
    <n v="0"/>
    <m/>
    <m/>
    <m/>
    <m/>
    <m/>
    <m/>
    <m/>
    <m/>
    <m/>
    <m/>
    <m/>
    <m/>
    <m/>
    <m/>
    <m/>
    <m/>
    <m/>
    <m/>
    <m/>
    <m/>
    <m/>
    <m/>
    <m/>
    <m/>
    <m/>
    <m/>
    <m/>
    <m/>
    <m/>
    <m/>
    <m/>
    <m/>
    <m/>
    <m/>
    <m/>
    <m/>
    <m/>
    <m/>
    <m/>
    <m/>
    <m/>
    <m/>
    <m/>
    <m/>
  </r>
  <r>
    <n v="300"/>
    <s v="L-1870-370531027"/>
    <n v="10730419"/>
    <s v="https://portal.dnb.de/opac.htm?method=simpleSearch&amp;cqlMode=true&amp;query=idn%3D10730419"/>
    <s v="III 26, 1 (angebunden)"/>
    <m/>
    <m/>
    <x v="2"/>
    <m/>
    <m/>
    <m/>
    <m/>
    <m/>
    <m/>
    <m/>
    <m/>
    <m/>
    <m/>
    <m/>
    <m/>
    <m/>
    <m/>
    <m/>
    <x v="2"/>
    <m/>
    <m/>
    <m/>
    <m/>
    <m/>
    <m/>
    <m/>
    <m/>
    <m/>
    <m/>
    <m/>
    <m/>
    <m/>
    <m/>
    <m/>
    <m/>
    <m/>
    <m/>
    <m/>
    <m/>
    <m/>
    <m/>
    <m/>
    <m/>
    <m/>
    <m/>
    <m/>
    <n v="0"/>
    <m/>
    <m/>
    <m/>
    <m/>
    <m/>
    <m/>
    <m/>
    <m/>
    <m/>
    <m/>
    <m/>
    <m/>
    <m/>
    <m/>
    <m/>
    <m/>
    <m/>
    <m/>
    <m/>
    <m/>
    <m/>
    <m/>
    <m/>
    <m/>
    <m/>
    <m/>
    <m/>
    <m/>
    <m/>
    <m/>
    <m/>
    <m/>
    <m/>
    <m/>
    <m/>
    <m/>
    <m/>
    <m/>
    <m/>
    <m/>
    <m/>
    <m/>
    <m/>
    <m/>
  </r>
  <r>
    <n v="301"/>
    <s v="L-1523-315492783"/>
    <n v="1066962413"/>
    <s v="https://portal.dnb.de/opac.htm?method=simpleSearch&amp;cqlMode=true&amp;query=idn%3D1066962413"/>
    <s v="III 28, 1"/>
    <s v="X"/>
    <s v="Halbledereinband, Schließen, erhabene Buchbeschläge"/>
    <x v="0"/>
    <s v="80° bis 110°, einseitig digitalisierbar?"/>
    <s v="hohler Rücken"/>
    <m/>
    <s v="Buchschuh"/>
    <s v="Nein"/>
    <n v="1"/>
    <m/>
    <m/>
    <m/>
    <m/>
    <m/>
    <m/>
    <m/>
    <m/>
    <m/>
    <x v="2"/>
    <m/>
    <m/>
    <m/>
    <m/>
    <m/>
    <m/>
    <m/>
    <m/>
    <m/>
    <m/>
    <m/>
    <m/>
    <m/>
    <m/>
    <m/>
    <m/>
    <m/>
    <m/>
    <m/>
    <m/>
    <m/>
    <m/>
    <m/>
    <m/>
    <m/>
    <m/>
    <m/>
    <n v="0"/>
    <m/>
    <m/>
    <m/>
    <m/>
    <m/>
    <m/>
    <m/>
    <m/>
    <m/>
    <m/>
    <m/>
    <m/>
    <m/>
    <m/>
    <m/>
    <m/>
    <m/>
    <m/>
    <m/>
    <m/>
    <m/>
    <m/>
    <m/>
    <m/>
    <m/>
    <m/>
    <m/>
    <m/>
    <m/>
    <m/>
    <m/>
    <m/>
    <m/>
    <m/>
    <m/>
    <m/>
    <m/>
    <m/>
    <m/>
    <m/>
    <m/>
    <m/>
    <m/>
    <m/>
  </r>
  <r>
    <n v="302"/>
    <s v="L-1524-315490993"/>
    <s v="106696050X"/>
    <s v="https://portal.dnb.de/opac.htm?method=simpleSearch&amp;cqlMode=true&amp;query=idn%3D106696050X"/>
    <s v="III 28, 2"/>
    <s v="X"/>
    <s v="Ledereinband"/>
    <x v="0"/>
    <s v="180°"/>
    <s v="hohler Rücken"/>
    <m/>
    <m/>
    <m/>
    <n v="0"/>
    <m/>
    <m/>
    <m/>
    <m/>
    <m/>
    <m/>
    <m/>
    <m/>
    <m/>
    <x v="2"/>
    <m/>
    <m/>
    <m/>
    <m/>
    <m/>
    <m/>
    <m/>
    <m/>
    <m/>
    <m/>
    <m/>
    <m/>
    <m/>
    <m/>
    <m/>
    <m/>
    <m/>
    <m/>
    <m/>
    <m/>
    <m/>
    <m/>
    <m/>
    <m/>
    <m/>
    <m/>
    <m/>
    <n v="0"/>
    <m/>
    <m/>
    <m/>
    <m/>
    <m/>
    <m/>
    <m/>
    <m/>
    <m/>
    <m/>
    <m/>
    <m/>
    <m/>
    <m/>
    <m/>
    <m/>
    <m/>
    <m/>
    <m/>
    <m/>
    <m/>
    <m/>
    <m/>
    <m/>
    <m/>
    <m/>
    <m/>
    <m/>
    <m/>
    <m/>
    <m/>
    <m/>
    <m/>
    <m/>
    <m/>
    <m/>
    <m/>
    <m/>
    <m/>
    <m/>
    <m/>
    <m/>
    <m/>
    <m/>
  </r>
  <r>
    <n v="303"/>
    <s v="L-1524-315491981"/>
    <n v="1066961581"/>
    <s v="https://portal.dnb.de/opac.htm?method=simpleSearch&amp;cqlMode=true&amp;query=idn%3D1066961581"/>
    <s v="III 28, 3"/>
    <s v="X"/>
    <s v="Halbledereinband, Schließen, erhabene Buchbeschläge"/>
    <x v="0"/>
    <s v="80° bis 110°, einseitig digitalisierbar?"/>
    <m/>
    <m/>
    <s v="Mappe"/>
    <s v="Nein"/>
    <n v="3"/>
    <m/>
    <m/>
    <m/>
    <m/>
    <m/>
    <m/>
    <m/>
    <m/>
    <m/>
    <x v="2"/>
    <m/>
    <m/>
    <m/>
    <m/>
    <m/>
    <m/>
    <m/>
    <m/>
    <m/>
    <m/>
    <m/>
    <m/>
    <m/>
    <m/>
    <m/>
    <m/>
    <m/>
    <m/>
    <m/>
    <m/>
    <m/>
    <m/>
    <m/>
    <m/>
    <m/>
    <m/>
    <m/>
    <n v="0"/>
    <m/>
    <m/>
    <m/>
    <m/>
    <m/>
    <m/>
    <m/>
    <m/>
    <m/>
    <m/>
    <m/>
    <m/>
    <m/>
    <m/>
    <m/>
    <m/>
    <m/>
    <m/>
    <m/>
    <m/>
    <m/>
    <m/>
    <m/>
    <m/>
    <m/>
    <m/>
    <m/>
    <m/>
    <m/>
    <m/>
    <m/>
    <m/>
    <m/>
    <m/>
    <m/>
    <m/>
    <m/>
    <m/>
    <m/>
    <m/>
    <m/>
    <m/>
    <m/>
    <m/>
  </r>
  <r>
    <n v="304"/>
    <s v="L-1896-670707023"/>
    <n v="19699794"/>
    <s v="https://portal.dnb.de/opac.htm?method=simpleSearch&amp;cqlMode=true&amp;query=idn%3D19699794"/>
    <s v="III 28, 1 (1. angebundenes Werk)"/>
    <m/>
    <m/>
    <x v="2"/>
    <m/>
    <m/>
    <m/>
    <m/>
    <m/>
    <m/>
    <m/>
    <m/>
    <m/>
    <m/>
    <m/>
    <m/>
    <m/>
    <m/>
    <m/>
    <x v="2"/>
    <m/>
    <m/>
    <m/>
    <m/>
    <m/>
    <m/>
    <m/>
    <m/>
    <m/>
    <m/>
    <m/>
    <m/>
    <m/>
    <m/>
    <m/>
    <m/>
    <m/>
    <m/>
    <m/>
    <m/>
    <m/>
    <m/>
    <m/>
    <m/>
    <m/>
    <m/>
    <m/>
    <n v="0"/>
    <m/>
    <m/>
    <m/>
    <m/>
    <m/>
    <m/>
    <m/>
    <m/>
    <m/>
    <m/>
    <m/>
    <m/>
    <m/>
    <m/>
    <m/>
    <m/>
    <m/>
    <m/>
    <m/>
    <m/>
    <m/>
    <m/>
    <m/>
    <m/>
    <m/>
    <m/>
    <m/>
    <m/>
    <m/>
    <m/>
    <m/>
    <m/>
    <m/>
    <m/>
    <m/>
    <m/>
    <m/>
    <m/>
    <m/>
    <m/>
    <m/>
    <m/>
    <m/>
    <m/>
  </r>
  <r>
    <n v="305"/>
    <s v="L-1880-670707007"/>
    <n v="1208738313"/>
    <s v="https://portal.dnb.de/opac.htm?method=simpleSearch&amp;cqlMode=true&amp;query=idn%3D1208738313"/>
    <s v="III 28, 1 (1.angebundenes Werk)"/>
    <m/>
    <m/>
    <x v="2"/>
    <m/>
    <m/>
    <m/>
    <m/>
    <m/>
    <m/>
    <m/>
    <m/>
    <m/>
    <m/>
    <m/>
    <m/>
    <m/>
    <m/>
    <m/>
    <x v="2"/>
    <m/>
    <m/>
    <m/>
    <m/>
    <m/>
    <m/>
    <m/>
    <m/>
    <m/>
    <m/>
    <m/>
    <m/>
    <m/>
    <m/>
    <m/>
    <m/>
    <m/>
    <m/>
    <m/>
    <m/>
    <m/>
    <m/>
    <m/>
    <m/>
    <m/>
    <m/>
    <m/>
    <n v="0"/>
    <m/>
    <m/>
    <m/>
    <m/>
    <m/>
    <m/>
    <m/>
    <m/>
    <m/>
    <m/>
    <m/>
    <m/>
    <m/>
    <m/>
    <m/>
    <m/>
    <m/>
    <m/>
    <m/>
    <m/>
    <m/>
    <m/>
    <m/>
    <m/>
    <m/>
    <m/>
    <m/>
    <m/>
    <m/>
    <m/>
    <m/>
    <m/>
    <m/>
    <m/>
    <m/>
    <m/>
    <m/>
    <m/>
    <m/>
    <m/>
    <m/>
    <m/>
    <m/>
    <m/>
  </r>
  <r>
    <n v="306"/>
    <s v="L-1880-670819859"/>
    <n v="1208798723"/>
    <s v="https://portal.dnb.de/opac.htm?method=simpleSearch&amp;cqlMode=true&amp;query=idn%3D1208798723"/>
    <s v="III 28, 1 (2. angebundenes Werk)"/>
    <m/>
    <m/>
    <x v="2"/>
    <m/>
    <m/>
    <m/>
    <m/>
    <m/>
    <m/>
    <m/>
    <m/>
    <m/>
    <m/>
    <m/>
    <m/>
    <m/>
    <m/>
    <m/>
    <x v="2"/>
    <m/>
    <m/>
    <m/>
    <m/>
    <m/>
    <m/>
    <m/>
    <m/>
    <m/>
    <m/>
    <m/>
    <m/>
    <m/>
    <m/>
    <m/>
    <m/>
    <m/>
    <m/>
    <m/>
    <m/>
    <m/>
    <m/>
    <m/>
    <m/>
    <m/>
    <m/>
    <m/>
    <n v="0"/>
    <m/>
    <m/>
    <m/>
    <m/>
    <m/>
    <m/>
    <m/>
    <m/>
    <m/>
    <m/>
    <m/>
    <m/>
    <m/>
    <m/>
    <m/>
    <m/>
    <m/>
    <m/>
    <m/>
    <m/>
    <m/>
    <m/>
    <m/>
    <m/>
    <m/>
    <m/>
    <m/>
    <m/>
    <m/>
    <m/>
    <m/>
    <m/>
    <m/>
    <m/>
    <m/>
    <m/>
    <m/>
    <m/>
    <m/>
    <m/>
    <m/>
    <m/>
    <m/>
    <m/>
  </r>
  <r>
    <n v="307"/>
    <s v="L-1880-670014834"/>
    <s v="120834126X"/>
    <s v="https://portal.dnb.de/opac.htm?method=simpleSearch&amp;cqlMode=true&amp;query=idn%3D120834126X"/>
    <s v="III 28, 1 (3.angebundenes Werk)"/>
    <m/>
    <m/>
    <x v="2"/>
    <m/>
    <m/>
    <m/>
    <m/>
    <m/>
    <m/>
    <m/>
    <m/>
    <m/>
    <m/>
    <m/>
    <m/>
    <m/>
    <m/>
    <m/>
    <x v="2"/>
    <m/>
    <m/>
    <m/>
    <m/>
    <m/>
    <m/>
    <m/>
    <m/>
    <m/>
    <m/>
    <m/>
    <m/>
    <m/>
    <m/>
    <m/>
    <m/>
    <m/>
    <m/>
    <m/>
    <m/>
    <m/>
    <m/>
    <m/>
    <m/>
    <m/>
    <m/>
    <m/>
    <n v="0"/>
    <m/>
    <m/>
    <m/>
    <m/>
    <m/>
    <m/>
    <m/>
    <m/>
    <m/>
    <m/>
    <m/>
    <m/>
    <m/>
    <m/>
    <m/>
    <m/>
    <m/>
    <m/>
    <m/>
    <m/>
    <m/>
    <m/>
    <m/>
    <m/>
    <m/>
    <m/>
    <m/>
    <m/>
    <m/>
    <m/>
    <m/>
    <m/>
    <m/>
    <m/>
    <m/>
    <m/>
    <m/>
    <m/>
    <m/>
    <m/>
    <m/>
    <m/>
    <m/>
    <m/>
  </r>
  <r>
    <n v="308"/>
    <s v="L-1880-670952753"/>
    <n v="1208877550"/>
    <s v="https://portal.dnb.de/opac.htm?method=simpleSearch&amp;cqlMode=true&amp;query=idn%3D1208877550"/>
    <s v="III 28, 1 (4. angebundenes Werk)"/>
    <m/>
    <m/>
    <x v="2"/>
    <m/>
    <m/>
    <m/>
    <m/>
    <m/>
    <m/>
    <m/>
    <m/>
    <m/>
    <m/>
    <m/>
    <m/>
    <m/>
    <m/>
    <m/>
    <x v="2"/>
    <m/>
    <m/>
    <m/>
    <m/>
    <m/>
    <m/>
    <m/>
    <m/>
    <m/>
    <m/>
    <m/>
    <m/>
    <m/>
    <m/>
    <m/>
    <m/>
    <m/>
    <m/>
    <m/>
    <m/>
    <m/>
    <m/>
    <m/>
    <m/>
    <m/>
    <m/>
    <m/>
    <n v="0"/>
    <m/>
    <m/>
    <m/>
    <m/>
    <m/>
    <m/>
    <m/>
    <m/>
    <m/>
    <m/>
    <m/>
    <m/>
    <m/>
    <m/>
    <m/>
    <m/>
    <m/>
    <m/>
    <m/>
    <m/>
    <m/>
    <m/>
    <m/>
    <m/>
    <m/>
    <m/>
    <m/>
    <m/>
    <m/>
    <m/>
    <m/>
    <m/>
    <m/>
    <m/>
    <m/>
    <m/>
    <m/>
    <m/>
    <m/>
    <m/>
    <m/>
    <m/>
    <m/>
    <m/>
  </r>
  <r>
    <n v="309"/>
    <s v="L-1559-315488298"/>
    <n v="1066957673"/>
    <s v="https://portal.dnb.de/opac.htm?method=simpleSearch&amp;cqlMode=true&amp;query=idn%3D1066957673"/>
    <s v="III 29, 2"/>
    <s v="X"/>
    <s v="Papier- oder Pappeinband"/>
    <x v="0"/>
    <s v="180°"/>
    <m/>
    <m/>
    <s v="Mappe"/>
    <s v="Ja"/>
    <n v="0"/>
    <m/>
    <m/>
    <m/>
    <m/>
    <m/>
    <m/>
    <m/>
    <m/>
    <m/>
    <x v="2"/>
    <m/>
    <m/>
    <m/>
    <m/>
    <m/>
    <m/>
    <m/>
    <m/>
    <m/>
    <m/>
    <m/>
    <m/>
    <m/>
    <m/>
    <m/>
    <m/>
    <m/>
    <m/>
    <m/>
    <m/>
    <m/>
    <m/>
    <m/>
    <m/>
    <m/>
    <m/>
    <m/>
    <n v="0"/>
    <m/>
    <m/>
    <m/>
    <m/>
    <m/>
    <m/>
    <m/>
    <m/>
    <m/>
    <m/>
    <m/>
    <m/>
    <m/>
    <m/>
    <m/>
    <m/>
    <m/>
    <m/>
    <m/>
    <m/>
    <m/>
    <m/>
    <m/>
    <m/>
    <m/>
    <m/>
    <m/>
    <m/>
    <m/>
    <m/>
    <m/>
    <m/>
    <m/>
    <m/>
    <m/>
    <m/>
    <m/>
    <m/>
    <m/>
    <m/>
    <m/>
    <m/>
    <m/>
    <m/>
  </r>
  <r>
    <n v="310"/>
    <s v="L-1560-315492740"/>
    <n v="1066962367"/>
    <s v="https://portal.dnb.de/opac.htm?method=simpleSearch&amp;cqlMode=true&amp;query=idn%3D1066962367"/>
    <s v="III 29, 3"/>
    <s v="X"/>
    <s v="Halbpergamentband, Schließen, erhabene Buchbeschläge"/>
    <x v="0"/>
    <s v="180°"/>
    <s v="hohler Rücken, stark deformiertes Objekt"/>
    <m/>
    <s v="Buchschuh"/>
    <s v="Nein"/>
    <n v="1"/>
    <m/>
    <m/>
    <m/>
    <m/>
    <m/>
    <m/>
    <m/>
    <m/>
    <m/>
    <x v="7"/>
    <s v="x"/>
    <m/>
    <s v="h"/>
    <m/>
    <m/>
    <m/>
    <m/>
    <m/>
    <s v="Pa"/>
    <m/>
    <m/>
    <m/>
    <m/>
    <m/>
    <m/>
    <m/>
    <m/>
    <m/>
    <m/>
    <m/>
    <m/>
    <m/>
    <n v="110"/>
    <m/>
    <m/>
    <m/>
    <s v="n"/>
    <n v="0"/>
    <m/>
    <m/>
    <m/>
    <s v="x"/>
    <m/>
    <m/>
    <m/>
    <s v="Schaden ist stabil"/>
    <m/>
    <m/>
    <m/>
    <m/>
    <m/>
    <m/>
    <m/>
    <m/>
    <m/>
    <m/>
    <m/>
    <m/>
    <m/>
    <m/>
    <m/>
    <m/>
    <m/>
    <m/>
    <m/>
    <m/>
    <m/>
    <m/>
    <m/>
    <m/>
    <m/>
    <m/>
    <m/>
    <m/>
    <m/>
    <m/>
    <m/>
    <m/>
    <m/>
    <m/>
    <m/>
    <m/>
  </r>
  <r>
    <n v="311"/>
    <s v="L-1554-171708245"/>
    <n v="1000941396"/>
    <s v="https://portal.dnb.de/opac.htm?method=simpleSearch&amp;cqlMode=true&amp;query=idn%3D1000941396"/>
    <s v="III 29, 4"/>
    <m/>
    <s v="Halbpergamentband"/>
    <x v="0"/>
    <s v="180°"/>
    <s v="hohler Rücken"/>
    <m/>
    <m/>
    <m/>
    <n v="0"/>
    <m/>
    <m/>
    <m/>
    <m/>
    <m/>
    <m/>
    <m/>
    <m/>
    <m/>
    <x v="2"/>
    <m/>
    <m/>
    <m/>
    <m/>
    <m/>
    <m/>
    <m/>
    <m/>
    <m/>
    <m/>
    <m/>
    <m/>
    <m/>
    <m/>
    <m/>
    <m/>
    <m/>
    <m/>
    <m/>
    <m/>
    <m/>
    <m/>
    <m/>
    <m/>
    <m/>
    <m/>
    <m/>
    <n v="0"/>
    <m/>
    <m/>
    <m/>
    <m/>
    <m/>
    <m/>
    <m/>
    <m/>
    <m/>
    <m/>
    <m/>
    <m/>
    <m/>
    <m/>
    <m/>
    <m/>
    <m/>
    <m/>
    <m/>
    <m/>
    <m/>
    <m/>
    <m/>
    <m/>
    <m/>
    <m/>
    <m/>
    <m/>
    <m/>
    <m/>
    <m/>
    <m/>
    <m/>
    <m/>
    <m/>
    <m/>
    <m/>
    <m/>
    <m/>
    <m/>
    <m/>
    <m/>
    <m/>
    <m/>
  </r>
  <r>
    <n v="312"/>
    <s v="L-1560-154524085"/>
    <n v="994116683"/>
    <s v="https://portal.dnb.de/opac.htm?method=simpleSearch&amp;cqlMode=true&amp;query=idn%3D994116683"/>
    <s v="III 29, 5"/>
    <m/>
    <s v="Ledereinband, Schließen, erhabene Buchbeschläge"/>
    <x v="0"/>
    <s v="80° bis 110°, einseitig digitalisierbar?"/>
    <s v="welliger Buchblock"/>
    <m/>
    <m/>
    <m/>
    <n v="2"/>
    <m/>
    <m/>
    <m/>
    <m/>
    <m/>
    <m/>
    <m/>
    <m/>
    <m/>
    <x v="1"/>
    <m/>
    <m/>
    <s v="f"/>
    <m/>
    <m/>
    <m/>
    <m/>
    <m/>
    <s v="Pa"/>
    <m/>
    <m/>
    <m/>
    <m/>
    <m/>
    <m/>
    <m/>
    <m/>
    <m/>
    <m/>
    <m/>
    <m/>
    <m/>
    <n v="45"/>
    <m/>
    <m/>
    <m/>
    <s v="n"/>
    <n v="0"/>
    <m/>
    <m/>
    <m/>
    <m/>
    <m/>
    <m/>
    <m/>
    <s v="Schaden ist stabil"/>
    <m/>
    <m/>
    <m/>
    <m/>
    <m/>
    <m/>
    <m/>
    <m/>
    <m/>
    <m/>
    <m/>
    <m/>
    <m/>
    <m/>
    <m/>
    <m/>
    <m/>
    <m/>
    <m/>
    <m/>
    <m/>
    <m/>
    <m/>
    <m/>
    <m/>
    <m/>
    <m/>
    <m/>
    <m/>
    <m/>
    <m/>
    <m/>
    <m/>
    <m/>
    <m/>
    <m/>
  </r>
  <r>
    <n v="313"/>
    <s v="L-1514-315493143"/>
    <n v="1066962855"/>
    <s v="https://portal.dnb.de/opac.htm?method=simpleSearch&amp;cqlMode=true&amp;query=idn%3D1066962855"/>
    <s v="III 30, 1"/>
    <s v="X"/>
    <s v="Pergamentband"/>
    <x v="0"/>
    <s v="80° bis 110°, einseitig digitalisierbar?"/>
    <s v="hohler Rücken"/>
    <m/>
    <m/>
    <m/>
    <n v="0"/>
    <m/>
    <m/>
    <m/>
    <m/>
    <m/>
    <m/>
    <m/>
    <m/>
    <m/>
    <x v="2"/>
    <m/>
    <m/>
    <m/>
    <m/>
    <m/>
    <m/>
    <m/>
    <m/>
    <m/>
    <m/>
    <m/>
    <m/>
    <m/>
    <m/>
    <m/>
    <m/>
    <m/>
    <m/>
    <m/>
    <m/>
    <m/>
    <m/>
    <m/>
    <m/>
    <m/>
    <m/>
    <m/>
    <n v="0"/>
    <m/>
    <m/>
    <m/>
    <m/>
    <m/>
    <m/>
    <m/>
    <m/>
    <m/>
    <m/>
    <m/>
    <m/>
    <m/>
    <m/>
    <m/>
    <m/>
    <m/>
    <m/>
    <m/>
    <m/>
    <m/>
    <m/>
    <m/>
    <m/>
    <m/>
    <m/>
    <m/>
    <m/>
    <m/>
    <m/>
    <m/>
    <m/>
    <m/>
    <m/>
    <m/>
    <m/>
    <m/>
    <m/>
    <m/>
    <m/>
    <m/>
    <m/>
    <m/>
    <m/>
  </r>
  <r>
    <n v="314"/>
    <s v="L-1523-315489340"/>
    <n v="1066958734"/>
    <s v="https://portal.dnb.de/opac.htm?method=simpleSearch&amp;cqlMode=true&amp;query=idn%3D1066958734"/>
    <s v="III 30, 2"/>
    <m/>
    <m/>
    <x v="2"/>
    <m/>
    <m/>
    <m/>
    <m/>
    <m/>
    <m/>
    <m/>
    <m/>
    <m/>
    <m/>
    <m/>
    <m/>
    <m/>
    <m/>
    <m/>
    <x v="2"/>
    <m/>
    <m/>
    <m/>
    <m/>
    <m/>
    <m/>
    <m/>
    <m/>
    <m/>
    <m/>
    <m/>
    <m/>
    <m/>
    <m/>
    <m/>
    <m/>
    <m/>
    <m/>
    <m/>
    <m/>
    <m/>
    <m/>
    <m/>
    <m/>
    <m/>
    <m/>
    <m/>
    <n v="0"/>
    <m/>
    <m/>
    <m/>
    <m/>
    <m/>
    <m/>
    <m/>
    <m/>
    <m/>
    <m/>
    <m/>
    <m/>
    <m/>
    <m/>
    <m/>
    <m/>
    <m/>
    <m/>
    <m/>
    <m/>
    <m/>
    <m/>
    <m/>
    <m/>
    <m/>
    <m/>
    <m/>
    <m/>
    <m/>
    <m/>
    <m/>
    <m/>
    <m/>
    <m/>
    <m/>
    <m/>
    <m/>
    <m/>
    <m/>
    <m/>
    <m/>
    <m/>
    <m/>
    <m/>
  </r>
  <r>
    <n v="315"/>
    <s v="L-1546-315463899"/>
    <n v="1066936013"/>
    <s v="https://portal.dnb.de/opac.htm?method=simpleSearch&amp;cqlMode=true&amp;query=idn%3D1066936013"/>
    <s v="III 30, 3"/>
    <s v="X"/>
    <s v="Gewebeeinband"/>
    <x v="0"/>
    <s v="180°"/>
    <s v="hohler Rücken"/>
    <m/>
    <m/>
    <m/>
    <n v="0"/>
    <m/>
    <m/>
    <m/>
    <m/>
    <m/>
    <m/>
    <m/>
    <m/>
    <m/>
    <x v="2"/>
    <m/>
    <m/>
    <m/>
    <m/>
    <m/>
    <m/>
    <m/>
    <m/>
    <m/>
    <m/>
    <m/>
    <m/>
    <m/>
    <m/>
    <m/>
    <m/>
    <m/>
    <m/>
    <m/>
    <m/>
    <m/>
    <m/>
    <m/>
    <m/>
    <m/>
    <m/>
    <m/>
    <n v="0"/>
    <m/>
    <m/>
    <m/>
    <m/>
    <m/>
    <m/>
    <m/>
    <m/>
    <m/>
    <m/>
    <m/>
    <m/>
    <m/>
    <m/>
    <m/>
    <m/>
    <m/>
    <m/>
    <m/>
    <m/>
    <m/>
    <m/>
    <m/>
    <m/>
    <m/>
    <m/>
    <m/>
    <m/>
    <m/>
    <m/>
    <m/>
    <m/>
    <m/>
    <m/>
    <m/>
    <m/>
    <m/>
    <m/>
    <m/>
    <m/>
    <m/>
    <m/>
    <m/>
    <m/>
  </r>
  <r>
    <n v="316"/>
    <s v="L-1523-165118105"/>
    <n v="997856971"/>
    <s v="https://portal.dnb.de/opac.htm?method=simpleSearch&amp;cqlMode=true&amp;query=idn%3D997856971"/>
    <s v="III 30, 4"/>
    <m/>
    <s v="Papier- oder Pappeinband"/>
    <x v="0"/>
    <s v="80° bis 110°, einseitig digitalisierbar?"/>
    <s v="hohler Rücken"/>
    <m/>
    <m/>
    <m/>
    <n v="0"/>
    <m/>
    <m/>
    <m/>
    <m/>
    <m/>
    <m/>
    <m/>
    <m/>
    <m/>
    <x v="2"/>
    <m/>
    <m/>
    <m/>
    <m/>
    <m/>
    <m/>
    <m/>
    <m/>
    <m/>
    <m/>
    <m/>
    <m/>
    <m/>
    <m/>
    <m/>
    <m/>
    <m/>
    <m/>
    <m/>
    <m/>
    <m/>
    <m/>
    <m/>
    <m/>
    <m/>
    <m/>
    <m/>
    <n v="0"/>
    <m/>
    <m/>
    <m/>
    <m/>
    <m/>
    <m/>
    <m/>
    <m/>
    <m/>
    <m/>
    <m/>
    <m/>
    <m/>
    <m/>
    <m/>
    <m/>
    <m/>
    <m/>
    <m/>
    <m/>
    <m/>
    <m/>
    <m/>
    <m/>
    <m/>
    <m/>
    <m/>
    <m/>
    <m/>
    <m/>
    <m/>
    <m/>
    <m/>
    <m/>
    <m/>
    <m/>
    <m/>
    <m/>
    <m/>
    <m/>
    <m/>
    <m/>
    <m/>
    <m/>
  </r>
  <r>
    <n v="317"/>
    <s v="L-1519-158978161"/>
    <n v="995212651"/>
    <s v="https://portal.dnb.de/opac.htm?method=simpleSearch&amp;cqlMode=true&amp;query=idn%3D995212651"/>
    <s v="III 30, 1 a"/>
    <m/>
    <s v="Pergamentband, Broschur"/>
    <x v="0"/>
    <s v="80° bis 110°, einseitig digitalisierbar?"/>
    <m/>
    <m/>
    <s v="Kassette"/>
    <s v="Nein"/>
    <n v="1"/>
    <m/>
    <m/>
    <m/>
    <m/>
    <m/>
    <m/>
    <m/>
    <m/>
    <m/>
    <x v="2"/>
    <m/>
    <m/>
    <m/>
    <m/>
    <m/>
    <m/>
    <m/>
    <m/>
    <m/>
    <m/>
    <m/>
    <m/>
    <m/>
    <m/>
    <m/>
    <m/>
    <m/>
    <m/>
    <m/>
    <m/>
    <m/>
    <m/>
    <m/>
    <m/>
    <m/>
    <m/>
    <m/>
    <n v="0"/>
    <m/>
    <m/>
    <m/>
    <m/>
    <m/>
    <m/>
    <m/>
    <m/>
    <m/>
    <m/>
    <m/>
    <m/>
    <m/>
    <m/>
    <m/>
    <m/>
    <m/>
    <m/>
    <m/>
    <m/>
    <m/>
    <m/>
    <m/>
    <m/>
    <m/>
    <m/>
    <m/>
    <m/>
    <m/>
    <m/>
    <m/>
    <m/>
    <m/>
    <m/>
    <m/>
    <m/>
    <m/>
    <m/>
    <m/>
    <m/>
    <m/>
    <m/>
    <m/>
    <m/>
  </r>
  <r>
    <n v="318"/>
    <s v="L-1519-158977858"/>
    <n v="995212384"/>
    <s v="https://portal.dnb.de/opac.htm?method=simpleSearch&amp;cqlMode=true&amp;query=idn%3D995212384"/>
    <s v="III 30, 1 b"/>
    <s v="X"/>
    <s v="Halbledereinband"/>
    <x v="0"/>
    <s v="80° bis 110°, einseitig digitalisierbar?"/>
    <s v="hohler Rücken, stark brüchiges Einbandmaterial"/>
    <m/>
    <m/>
    <m/>
    <n v="3"/>
    <m/>
    <m/>
    <m/>
    <m/>
    <m/>
    <m/>
    <m/>
    <m/>
    <m/>
    <x v="5"/>
    <m/>
    <m/>
    <s v="h/E"/>
    <m/>
    <s v="x"/>
    <m/>
    <m/>
    <m/>
    <s v="Pa"/>
    <s v="x"/>
    <m/>
    <m/>
    <m/>
    <m/>
    <m/>
    <m/>
    <m/>
    <m/>
    <m/>
    <m/>
    <m/>
    <m/>
    <n v="110"/>
    <m/>
    <m/>
    <s v="x"/>
    <s v="n"/>
    <n v="0"/>
    <m/>
    <m/>
    <m/>
    <m/>
    <m/>
    <m/>
    <m/>
    <m/>
    <m/>
    <s v="Umschlag (Leder pudert)"/>
    <m/>
    <m/>
    <m/>
    <m/>
    <m/>
    <m/>
    <m/>
    <m/>
    <m/>
    <m/>
    <m/>
    <m/>
    <m/>
    <m/>
    <m/>
    <m/>
    <m/>
    <m/>
    <m/>
    <m/>
    <m/>
    <m/>
    <m/>
    <m/>
    <m/>
    <m/>
    <m/>
    <m/>
    <m/>
    <m/>
    <m/>
    <m/>
    <m/>
    <m/>
  </r>
  <r>
    <n v="319"/>
    <s v="L-1881-670704695"/>
    <n v="1208734385"/>
    <s v="https://portal.dnb.de/opac.htm?method=simpleSearch&amp;cqlMode=true&amp;query=idn%3D1208734385"/>
    <s v="III 30, 2 (1. angebundenes Werk)"/>
    <s v="X"/>
    <s v="Halbledereinband"/>
    <x v="0"/>
    <s v="80° bis 110°, einseitig digitalisierbar?"/>
    <s v="hohler Rücken, Mehrfacheinbände innerhalb eines Buches"/>
    <m/>
    <m/>
    <m/>
    <n v="2"/>
    <m/>
    <m/>
    <m/>
    <m/>
    <m/>
    <m/>
    <m/>
    <m/>
    <m/>
    <x v="2"/>
    <m/>
    <m/>
    <m/>
    <m/>
    <m/>
    <m/>
    <m/>
    <m/>
    <m/>
    <m/>
    <m/>
    <m/>
    <m/>
    <m/>
    <m/>
    <m/>
    <m/>
    <m/>
    <m/>
    <m/>
    <m/>
    <m/>
    <m/>
    <m/>
    <m/>
    <m/>
    <m/>
    <n v="0"/>
    <m/>
    <m/>
    <m/>
    <m/>
    <m/>
    <m/>
    <m/>
    <m/>
    <m/>
    <m/>
    <m/>
    <m/>
    <m/>
    <m/>
    <m/>
    <m/>
    <m/>
    <m/>
    <m/>
    <m/>
    <m/>
    <m/>
    <m/>
    <m/>
    <m/>
    <m/>
    <m/>
    <m/>
    <m/>
    <m/>
    <m/>
    <m/>
    <m/>
    <m/>
    <m/>
    <m/>
    <m/>
    <m/>
    <m/>
    <m/>
    <m/>
    <m/>
    <m/>
    <m/>
  </r>
  <r>
    <n v="320"/>
    <s v="L-1879-670801143"/>
    <n v="1208775456"/>
    <s v="https://portal.dnb.de/opac.htm?method=simpleSearch&amp;cqlMode=true&amp;query=idn%3D1208775456"/>
    <s v="III 30, 2 (2. angebundenes Werk)"/>
    <m/>
    <m/>
    <x v="2"/>
    <m/>
    <m/>
    <m/>
    <m/>
    <m/>
    <m/>
    <m/>
    <m/>
    <m/>
    <m/>
    <m/>
    <m/>
    <m/>
    <m/>
    <m/>
    <x v="2"/>
    <m/>
    <m/>
    <m/>
    <m/>
    <m/>
    <m/>
    <m/>
    <m/>
    <m/>
    <m/>
    <m/>
    <m/>
    <m/>
    <m/>
    <m/>
    <m/>
    <m/>
    <m/>
    <m/>
    <m/>
    <m/>
    <m/>
    <m/>
    <m/>
    <m/>
    <m/>
    <m/>
    <n v="0"/>
    <m/>
    <m/>
    <m/>
    <m/>
    <m/>
    <m/>
    <m/>
    <m/>
    <m/>
    <m/>
    <m/>
    <m/>
    <m/>
    <m/>
    <m/>
    <m/>
    <m/>
    <m/>
    <m/>
    <m/>
    <m/>
    <m/>
    <m/>
    <m/>
    <m/>
    <m/>
    <m/>
    <m/>
    <m/>
    <m/>
    <m/>
    <m/>
    <m/>
    <m/>
    <m/>
    <m/>
    <m/>
    <m/>
    <m/>
    <m/>
    <m/>
    <m/>
    <m/>
    <m/>
  </r>
  <r>
    <n v="321"/>
    <s v="L-1880-670704938"/>
    <n v="1208734695"/>
    <s v="https://portal.dnb.de/opac.htm?method=simpleSearch&amp;cqlMode=true&amp;query=idn%3D1208734695"/>
    <s v="III 30, 2 (3. angebundenes Werk)"/>
    <m/>
    <m/>
    <x v="2"/>
    <m/>
    <m/>
    <m/>
    <m/>
    <m/>
    <m/>
    <m/>
    <m/>
    <m/>
    <m/>
    <m/>
    <m/>
    <m/>
    <m/>
    <m/>
    <x v="2"/>
    <m/>
    <m/>
    <m/>
    <m/>
    <m/>
    <m/>
    <m/>
    <m/>
    <m/>
    <m/>
    <m/>
    <m/>
    <m/>
    <m/>
    <m/>
    <m/>
    <m/>
    <m/>
    <m/>
    <m/>
    <m/>
    <m/>
    <m/>
    <m/>
    <m/>
    <m/>
    <m/>
    <n v="0"/>
    <m/>
    <m/>
    <m/>
    <m/>
    <m/>
    <m/>
    <m/>
    <m/>
    <m/>
    <m/>
    <m/>
    <m/>
    <m/>
    <m/>
    <m/>
    <m/>
    <m/>
    <m/>
    <m/>
    <m/>
    <m/>
    <m/>
    <m/>
    <m/>
    <m/>
    <m/>
    <m/>
    <m/>
    <m/>
    <m/>
    <m/>
    <m/>
    <m/>
    <m/>
    <m/>
    <m/>
    <m/>
    <m/>
    <m/>
    <m/>
    <m/>
    <m/>
    <m/>
    <m/>
  </r>
  <r>
    <n v="322"/>
    <s v="L-1522-162909306"/>
    <n v="996820817"/>
    <s v="https://portal.dnb.de/opac.htm?method=simpleSearch&amp;cqlMode=true&amp;query=idn%3D996820817"/>
    <s v="III 30, 2 a"/>
    <m/>
    <s v="Halbpergamentband"/>
    <x v="0"/>
    <s v="180°"/>
    <s v="hohler Rücken"/>
    <m/>
    <m/>
    <m/>
    <n v="0"/>
    <m/>
    <m/>
    <m/>
    <m/>
    <m/>
    <m/>
    <m/>
    <m/>
    <m/>
    <x v="2"/>
    <m/>
    <m/>
    <m/>
    <m/>
    <m/>
    <m/>
    <m/>
    <m/>
    <m/>
    <m/>
    <m/>
    <m/>
    <m/>
    <m/>
    <m/>
    <m/>
    <m/>
    <m/>
    <m/>
    <m/>
    <m/>
    <m/>
    <m/>
    <m/>
    <m/>
    <m/>
    <m/>
    <n v="0"/>
    <m/>
    <m/>
    <m/>
    <m/>
    <m/>
    <m/>
    <m/>
    <m/>
    <m/>
    <m/>
    <m/>
    <m/>
    <m/>
    <m/>
    <m/>
    <m/>
    <m/>
    <m/>
    <m/>
    <m/>
    <m/>
    <m/>
    <m/>
    <m/>
    <m/>
    <m/>
    <m/>
    <m/>
    <m/>
    <m/>
    <m/>
    <m/>
    <m/>
    <m/>
    <m/>
    <m/>
    <m/>
    <m/>
    <m/>
    <m/>
    <m/>
    <m/>
    <m/>
    <m/>
  </r>
  <r>
    <n v="323"/>
    <s v="L-1532-315493259"/>
    <n v="1066962987"/>
    <s v="https://portal.dnb.de/opac.htm?method=simpleSearch&amp;cqlMode=true&amp;query=idn%3D1066962987"/>
    <s v="III 31, 1"/>
    <s v="X"/>
    <s v="Halbledereinband, Schließen, erhabene Buchbeschläge"/>
    <x v="0"/>
    <s v="180°"/>
    <s v="hohler Rücken, Schrift bis in den Falz, stark brüchiges Einbandmaterial"/>
    <m/>
    <s v="Buchschuh"/>
    <s v="Nein"/>
    <n v="3"/>
    <m/>
    <m/>
    <m/>
    <m/>
    <m/>
    <m/>
    <m/>
    <m/>
    <m/>
    <x v="5"/>
    <s v="x"/>
    <m/>
    <s v="h/E"/>
    <m/>
    <s v="x"/>
    <m/>
    <m/>
    <m/>
    <s v="Pa"/>
    <m/>
    <m/>
    <m/>
    <m/>
    <m/>
    <m/>
    <m/>
    <m/>
    <m/>
    <m/>
    <m/>
    <m/>
    <m/>
    <n v="110"/>
    <m/>
    <m/>
    <m/>
    <s v="n"/>
    <n v="0"/>
    <m/>
    <m/>
    <m/>
    <s v="x"/>
    <m/>
    <m/>
    <m/>
    <m/>
    <m/>
    <s v="Umschlag (Leder pudert)"/>
    <m/>
    <m/>
    <m/>
    <m/>
    <m/>
    <m/>
    <m/>
    <m/>
    <m/>
    <m/>
    <m/>
    <m/>
    <m/>
    <m/>
    <m/>
    <m/>
    <m/>
    <m/>
    <m/>
    <m/>
    <m/>
    <m/>
    <m/>
    <m/>
    <m/>
    <m/>
    <m/>
    <m/>
    <m/>
    <m/>
    <m/>
    <m/>
    <m/>
    <m/>
  </r>
  <r>
    <n v="324"/>
    <s v="L-1505-31533536X"/>
    <n v="1066877688"/>
    <s v="https://portal.dnb.de/opac.htm?method=simpleSearch&amp;cqlMode=true&amp;query=idn%3D1066877688"/>
    <s v="III 32, 1"/>
    <s v="X"/>
    <s v="Gewebe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325"/>
    <s v="L-1507-315468572"/>
    <n v="1066940819"/>
    <s v="https://portal.dnb.de/opac.htm?method=simpleSearch&amp;cqlMode=true&amp;query=idn%3D1066940819"/>
    <s v="III 32, 2"/>
    <m/>
    <s v="Halbledereinband, Schließen, erhabene Buchbeschläge"/>
    <x v="1"/>
    <s v="80° bis 110°, einseitig digitalisierbar?"/>
    <s v="fester Rücken mit Schmuckprägung, welliger Buchblock"/>
    <m/>
    <s v="Buchschuh"/>
    <s v="Nein"/>
    <n v="0"/>
    <m/>
    <m/>
    <m/>
    <m/>
    <m/>
    <m/>
    <m/>
    <m/>
    <m/>
    <x v="2"/>
    <m/>
    <m/>
    <m/>
    <m/>
    <m/>
    <m/>
    <m/>
    <m/>
    <m/>
    <m/>
    <m/>
    <m/>
    <m/>
    <m/>
    <m/>
    <m/>
    <m/>
    <m/>
    <m/>
    <m/>
    <m/>
    <m/>
    <m/>
    <m/>
    <m/>
    <m/>
    <m/>
    <n v="0"/>
    <m/>
    <m/>
    <m/>
    <s v="x"/>
    <m/>
    <m/>
    <m/>
    <m/>
    <m/>
    <m/>
    <m/>
    <m/>
    <m/>
    <m/>
    <m/>
    <m/>
    <m/>
    <m/>
    <m/>
    <m/>
    <m/>
    <m/>
    <m/>
    <m/>
    <m/>
    <m/>
    <m/>
    <m/>
    <m/>
    <m/>
    <m/>
    <m/>
    <m/>
    <m/>
    <m/>
    <m/>
    <m/>
    <m/>
    <m/>
    <m/>
    <m/>
    <m/>
    <m/>
    <m/>
  </r>
  <r>
    <n v="326"/>
    <s v="L-1882-679888950"/>
    <n v="1211577015"/>
    <s v="https://portal.dnb.de/opac.htm?method=simpleSearch&amp;cqlMode=true&amp;query=idn%3D1211577015"/>
    <s v="III 32, 1 (Angebundenes Werk)"/>
    <m/>
    <m/>
    <x v="2"/>
    <m/>
    <m/>
    <m/>
    <m/>
    <m/>
    <m/>
    <m/>
    <m/>
    <m/>
    <m/>
    <m/>
    <m/>
    <m/>
    <m/>
    <m/>
    <x v="2"/>
    <m/>
    <m/>
    <m/>
    <m/>
    <m/>
    <m/>
    <m/>
    <m/>
    <m/>
    <m/>
    <m/>
    <m/>
    <m/>
    <m/>
    <m/>
    <m/>
    <m/>
    <m/>
    <m/>
    <m/>
    <m/>
    <m/>
    <m/>
    <m/>
    <m/>
    <m/>
    <m/>
    <n v="0"/>
    <m/>
    <m/>
    <m/>
    <m/>
    <m/>
    <m/>
    <m/>
    <m/>
    <m/>
    <m/>
    <m/>
    <m/>
    <m/>
    <m/>
    <m/>
    <m/>
    <m/>
    <m/>
    <m/>
    <m/>
    <m/>
    <m/>
    <m/>
    <m/>
    <m/>
    <m/>
    <m/>
    <m/>
    <m/>
    <m/>
    <m/>
    <m/>
    <m/>
    <m/>
    <m/>
    <m/>
    <m/>
    <m/>
    <m/>
    <m/>
    <m/>
    <m/>
    <m/>
    <m/>
  </r>
  <r>
    <n v="327"/>
    <s v="L-1509-315331828"/>
    <n v="1066874026"/>
    <s v="https://portal.dnb.de/opac.htm?method=simpleSearch&amp;cqlMode=true&amp;query=idn%3D1066874026"/>
    <s v="III 33, 1"/>
    <s v="X"/>
    <s v="Gewebeeinband"/>
    <x v="0"/>
    <s v="80° bis 110°, einseitig digitalisierbar?"/>
    <s v="hohler Rücken"/>
    <m/>
    <m/>
    <m/>
    <n v="1"/>
    <m/>
    <m/>
    <m/>
    <m/>
    <m/>
    <m/>
    <m/>
    <m/>
    <m/>
    <x v="3"/>
    <s v="x"/>
    <m/>
    <s v="h/E"/>
    <m/>
    <m/>
    <m/>
    <m/>
    <m/>
    <s v="Pa"/>
    <m/>
    <m/>
    <m/>
    <m/>
    <m/>
    <m/>
    <m/>
    <m/>
    <m/>
    <m/>
    <m/>
    <m/>
    <m/>
    <n v="110"/>
    <m/>
    <m/>
    <m/>
    <s v="n"/>
    <n v="0"/>
    <m/>
    <m/>
    <m/>
    <m/>
    <m/>
    <m/>
    <m/>
    <s v="Schaden stabil"/>
    <m/>
    <m/>
    <m/>
    <m/>
    <m/>
    <m/>
    <m/>
    <m/>
    <m/>
    <m/>
    <m/>
    <m/>
    <m/>
    <m/>
    <m/>
    <m/>
    <m/>
    <m/>
    <m/>
    <m/>
    <m/>
    <m/>
    <m/>
    <m/>
    <m/>
    <m/>
    <m/>
    <m/>
    <m/>
    <m/>
    <m/>
    <m/>
    <m/>
    <m/>
    <m/>
    <m/>
  </r>
  <r>
    <n v="328"/>
    <s v="L-1504-315468483"/>
    <s v="106694072X"/>
    <s v="https://portal.dnb.de/opac.htm?method=simpleSearch&amp;cqlMode=true&amp;query=idn%3D106694072X"/>
    <s v="III 34, 1"/>
    <m/>
    <m/>
    <x v="1"/>
    <m/>
    <m/>
    <m/>
    <m/>
    <m/>
    <m/>
    <m/>
    <m/>
    <m/>
    <m/>
    <m/>
    <m/>
    <m/>
    <m/>
    <m/>
    <x v="4"/>
    <m/>
    <m/>
    <s v="h/E"/>
    <m/>
    <m/>
    <m/>
    <m/>
    <m/>
    <s v="Pa"/>
    <m/>
    <m/>
    <m/>
    <m/>
    <m/>
    <m/>
    <m/>
    <m/>
    <m/>
    <m/>
    <m/>
    <m/>
    <m/>
    <n v="110"/>
    <m/>
    <m/>
    <m/>
    <s v="n"/>
    <n v="0"/>
    <m/>
    <m/>
    <m/>
    <m/>
    <m/>
    <m/>
    <m/>
    <s v="Schaden stabil"/>
    <m/>
    <m/>
    <m/>
    <m/>
    <m/>
    <m/>
    <m/>
    <m/>
    <m/>
    <m/>
    <m/>
    <m/>
    <m/>
    <m/>
    <m/>
    <m/>
    <m/>
    <m/>
    <m/>
    <m/>
    <m/>
    <m/>
    <m/>
    <m/>
    <m/>
    <m/>
    <m/>
    <m/>
    <m/>
    <m/>
    <m/>
    <m/>
    <m/>
    <m/>
    <m/>
    <m/>
  </r>
  <r>
    <n v="329"/>
    <s v="L-1520-315468297"/>
    <n v="1066940517"/>
    <s v="https://portal.dnb.de/opac.htm?method=simpleSearch&amp;cqlMode=true&amp;query=idn%3D1066940517"/>
    <s v="III 34, 2"/>
    <m/>
    <m/>
    <x v="0"/>
    <m/>
    <m/>
    <m/>
    <m/>
    <m/>
    <m/>
    <m/>
    <m/>
    <m/>
    <m/>
    <m/>
    <m/>
    <m/>
    <m/>
    <m/>
    <x v="3"/>
    <s v="x"/>
    <m/>
    <s v="h/E"/>
    <m/>
    <m/>
    <m/>
    <m/>
    <m/>
    <s v="Pa"/>
    <m/>
    <m/>
    <m/>
    <m/>
    <m/>
    <m/>
    <m/>
    <m/>
    <m/>
    <m/>
    <m/>
    <m/>
    <m/>
    <n v="110"/>
    <m/>
    <m/>
    <m/>
    <s v="n"/>
    <n v="0"/>
    <m/>
    <m/>
    <m/>
    <m/>
    <m/>
    <m/>
    <m/>
    <s v="Schaden stabil"/>
    <m/>
    <m/>
    <m/>
    <m/>
    <m/>
    <m/>
    <m/>
    <m/>
    <m/>
    <m/>
    <m/>
    <m/>
    <m/>
    <m/>
    <m/>
    <m/>
    <m/>
    <m/>
    <m/>
    <m/>
    <m/>
    <m/>
    <m/>
    <m/>
    <m/>
    <m/>
    <m/>
    <m/>
    <m/>
    <m/>
    <m/>
    <m/>
    <m/>
    <m/>
    <m/>
    <m/>
  </r>
  <r>
    <n v="330"/>
    <s v="L-1549-406971676"/>
    <n v="1132655722"/>
    <s v="https://portal.dnb.de/opac.htm?method=simpleSearch&amp;cqlMode=true&amp;query=idn%3D1132655722"/>
    <s v="III 34, 3"/>
    <m/>
    <m/>
    <x v="2"/>
    <m/>
    <m/>
    <m/>
    <m/>
    <m/>
    <m/>
    <m/>
    <m/>
    <m/>
    <m/>
    <m/>
    <m/>
    <m/>
    <m/>
    <m/>
    <x v="2"/>
    <m/>
    <m/>
    <m/>
    <m/>
    <m/>
    <m/>
    <m/>
    <m/>
    <m/>
    <m/>
    <m/>
    <m/>
    <m/>
    <m/>
    <m/>
    <m/>
    <m/>
    <m/>
    <m/>
    <m/>
    <m/>
    <m/>
    <m/>
    <m/>
    <m/>
    <m/>
    <m/>
    <n v="0"/>
    <m/>
    <m/>
    <m/>
    <m/>
    <m/>
    <m/>
    <m/>
    <m/>
    <m/>
    <m/>
    <m/>
    <m/>
    <m/>
    <m/>
    <m/>
    <m/>
    <m/>
    <m/>
    <m/>
    <m/>
    <m/>
    <m/>
    <m/>
    <m/>
    <m/>
    <m/>
    <m/>
    <m/>
    <m/>
    <m/>
    <m/>
    <m/>
    <m/>
    <m/>
    <m/>
    <m/>
    <m/>
    <m/>
    <m/>
    <m/>
    <m/>
    <m/>
    <m/>
    <m/>
  </r>
  <r>
    <n v="331"/>
    <s v="L-1550-406971684"/>
    <n v="1132655730"/>
    <s v="https://portal.dnb.de/opac.htm?method=simpleSearch&amp;cqlMode=true&amp;query=idn%3D1132655730"/>
    <s v="III 34, 3"/>
    <m/>
    <m/>
    <x v="2"/>
    <m/>
    <m/>
    <m/>
    <m/>
    <m/>
    <m/>
    <m/>
    <m/>
    <m/>
    <m/>
    <m/>
    <m/>
    <m/>
    <m/>
    <m/>
    <x v="2"/>
    <m/>
    <m/>
    <m/>
    <m/>
    <m/>
    <m/>
    <m/>
    <m/>
    <m/>
    <m/>
    <m/>
    <m/>
    <m/>
    <m/>
    <m/>
    <m/>
    <m/>
    <m/>
    <m/>
    <m/>
    <m/>
    <m/>
    <m/>
    <m/>
    <m/>
    <m/>
    <m/>
    <n v="0"/>
    <m/>
    <m/>
    <m/>
    <m/>
    <m/>
    <m/>
    <m/>
    <m/>
    <m/>
    <m/>
    <m/>
    <m/>
    <m/>
    <m/>
    <m/>
    <m/>
    <m/>
    <m/>
    <m/>
    <m/>
    <m/>
    <m/>
    <m/>
    <m/>
    <m/>
    <m/>
    <m/>
    <m/>
    <m/>
    <m/>
    <m/>
    <m/>
    <m/>
    <m/>
    <m/>
    <m/>
    <m/>
    <m/>
    <m/>
    <m/>
    <m/>
    <m/>
    <m/>
    <m/>
  </r>
  <r>
    <n v="332"/>
    <s v="L-1551-315465670"/>
    <n v="1066937877"/>
    <s v="https://portal.dnb.de/opac.htm?method=simpleSearch&amp;cqlMode=true&amp;query=idn%3D1066937877"/>
    <s v="III 34, 4"/>
    <s v="X"/>
    <s v="Halbgewebeband, Schließen, erhabene Buchbeschläge"/>
    <x v="0"/>
    <s v="180°"/>
    <s v="hohler Rücken, welliger Buchblock"/>
    <m/>
    <s v="Buchschuh"/>
    <s v="Nein"/>
    <n v="0"/>
    <m/>
    <m/>
    <m/>
    <m/>
    <m/>
    <m/>
    <m/>
    <m/>
    <m/>
    <x v="2"/>
    <m/>
    <m/>
    <m/>
    <m/>
    <m/>
    <m/>
    <m/>
    <m/>
    <m/>
    <m/>
    <m/>
    <m/>
    <m/>
    <m/>
    <m/>
    <m/>
    <m/>
    <m/>
    <m/>
    <m/>
    <m/>
    <m/>
    <m/>
    <m/>
    <m/>
    <m/>
    <m/>
    <n v="0"/>
    <m/>
    <m/>
    <m/>
    <m/>
    <m/>
    <m/>
    <m/>
    <m/>
    <m/>
    <m/>
    <m/>
    <m/>
    <m/>
    <m/>
    <m/>
    <m/>
    <m/>
    <m/>
    <m/>
    <m/>
    <m/>
    <m/>
    <m/>
    <m/>
    <m/>
    <m/>
    <m/>
    <m/>
    <m/>
    <m/>
    <m/>
    <m/>
    <m/>
    <m/>
    <m/>
    <m/>
    <m/>
    <m/>
    <m/>
    <m/>
    <m/>
    <m/>
    <m/>
    <m/>
  </r>
  <r>
    <n v="333"/>
    <s v="L-1553-178401951"/>
    <n v="1002893801"/>
    <s v="https://portal.dnb.de/opac.htm?method=simpleSearch&amp;cqlMode=true&amp;query=idn%3D1002893801"/>
    <s v="III 34, 5"/>
    <m/>
    <m/>
    <x v="2"/>
    <m/>
    <m/>
    <m/>
    <m/>
    <m/>
    <m/>
    <m/>
    <m/>
    <m/>
    <m/>
    <m/>
    <m/>
    <m/>
    <m/>
    <m/>
    <x v="2"/>
    <m/>
    <m/>
    <m/>
    <m/>
    <m/>
    <m/>
    <m/>
    <m/>
    <m/>
    <m/>
    <m/>
    <m/>
    <m/>
    <m/>
    <m/>
    <m/>
    <m/>
    <m/>
    <m/>
    <m/>
    <m/>
    <m/>
    <m/>
    <m/>
    <m/>
    <m/>
    <m/>
    <n v="0"/>
    <m/>
    <m/>
    <m/>
    <m/>
    <m/>
    <m/>
    <m/>
    <m/>
    <m/>
    <m/>
    <m/>
    <m/>
    <m/>
    <m/>
    <m/>
    <m/>
    <m/>
    <m/>
    <m/>
    <m/>
    <m/>
    <m/>
    <m/>
    <m/>
    <m/>
    <m/>
    <m/>
    <m/>
    <m/>
    <m/>
    <m/>
    <m/>
    <m/>
    <m/>
    <m/>
    <m/>
    <m/>
    <m/>
    <m/>
    <m/>
    <m/>
    <m/>
    <m/>
    <m/>
  </r>
  <r>
    <n v="334"/>
    <s v="L-1514-170039528"/>
    <n v="1000120279"/>
    <s v="https://portal.dnb.de/opac.htm?method=simpleSearch&amp;cqlMode=true&amp;query=idn%3D1000120279"/>
    <s v="III 34, 1 a"/>
    <m/>
    <m/>
    <x v="2"/>
    <m/>
    <m/>
    <m/>
    <m/>
    <m/>
    <m/>
    <m/>
    <m/>
    <m/>
    <m/>
    <m/>
    <m/>
    <m/>
    <m/>
    <m/>
    <x v="2"/>
    <m/>
    <m/>
    <m/>
    <m/>
    <m/>
    <m/>
    <m/>
    <m/>
    <m/>
    <m/>
    <m/>
    <m/>
    <m/>
    <m/>
    <m/>
    <m/>
    <m/>
    <m/>
    <m/>
    <m/>
    <m/>
    <m/>
    <m/>
    <m/>
    <m/>
    <m/>
    <m/>
    <n v="0"/>
    <m/>
    <m/>
    <m/>
    <m/>
    <m/>
    <m/>
    <m/>
    <m/>
    <m/>
    <m/>
    <m/>
    <m/>
    <m/>
    <m/>
    <m/>
    <m/>
    <m/>
    <m/>
    <m/>
    <m/>
    <m/>
    <m/>
    <m/>
    <m/>
    <m/>
    <m/>
    <m/>
    <m/>
    <m/>
    <m/>
    <m/>
    <m/>
    <m/>
    <m/>
    <m/>
    <m/>
    <m/>
    <m/>
    <m/>
    <m/>
    <m/>
    <m/>
    <m/>
    <m/>
  </r>
  <r>
    <n v="335"/>
    <s v="L-1517-169971295"/>
    <n v="1000072649"/>
    <s v="https://portal.dnb.de/opac.htm?method=simpleSearch&amp;cqlMode=true&amp;query=idn%3D1000072649"/>
    <s v="III 34, 1 b"/>
    <m/>
    <m/>
    <x v="2"/>
    <m/>
    <m/>
    <m/>
    <m/>
    <m/>
    <m/>
    <m/>
    <m/>
    <m/>
    <m/>
    <m/>
    <m/>
    <m/>
    <m/>
    <m/>
    <x v="2"/>
    <m/>
    <m/>
    <m/>
    <m/>
    <m/>
    <m/>
    <m/>
    <m/>
    <m/>
    <m/>
    <m/>
    <m/>
    <m/>
    <m/>
    <m/>
    <m/>
    <m/>
    <m/>
    <m/>
    <m/>
    <m/>
    <m/>
    <m/>
    <m/>
    <m/>
    <m/>
    <m/>
    <n v="0"/>
    <m/>
    <m/>
    <m/>
    <m/>
    <m/>
    <m/>
    <m/>
    <m/>
    <m/>
    <m/>
    <m/>
    <m/>
    <m/>
    <m/>
    <m/>
    <m/>
    <m/>
    <m/>
    <m/>
    <m/>
    <m/>
    <m/>
    <m/>
    <m/>
    <m/>
    <m/>
    <m/>
    <m/>
    <m/>
    <m/>
    <m/>
    <m/>
    <m/>
    <m/>
    <m/>
    <m/>
    <m/>
    <m/>
    <m/>
    <m/>
    <m/>
    <m/>
    <m/>
    <m/>
  </r>
  <r>
    <n v="336"/>
    <s v="L-1517-177752815"/>
    <n v="1002646235"/>
    <s v="https://portal.dnb.de/opac.htm?method=simpleSearch&amp;cqlMode=true&amp;query=idn%3D1002646235"/>
    <s v="III 34, 1 b"/>
    <m/>
    <m/>
    <x v="2"/>
    <m/>
    <m/>
    <m/>
    <m/>
    <m/>
    <m/>
    <m/>
    <m/>
    <m/>
    <m/>
    <m/>
    <m/>
    <m/>
    <m/>
    <m/>
    <x v="2"/>
    <m/>
    <m/>
    <m/>
    <m/>
    <m/>
    <m/>
    <m/>
    <m/>
    <m/>
    <m/>
    <m/>
    <m/>
    <m/>
    <m/>
    <m/>
    <m/>
    <m/>
    <m/>
    <m/>
    <m/>
    <m/>
    <m/>
    <m/>
    <m/>
    <m/>
    <m/>
    <m/>
    <n v="0"/>
    <m/>
    <m/>
    <m/>
    <m/>
    <m/>
    <m/>
    <m/>
    <m/>
    <m/>
    <m/>
    <m/>
    <m/>
    <m/>
    <m/>
    <m/>
    <m/>
    <m/>
    <m/>
    <m/>
    <m/>
    <m/>
    <m/>
    <m/>
    <m/>
    <m/>
    <m/>
    <m/>
    <m/>
    <m/>
    <m/>
    <m/>
    <m/>
    <m/>
    <m/>
    <m/>
    <m/>
    <m/>
    <m/>
    <m/>
    <m/>
    <m/>
    <m/>
    <m/>
    <m/>
  </r>
  <r>
    <n v="337"/>
    <s v="L-1513-31532886X"/>
    <n v="1066871000"/>
    <s v="https://portal.dnb.de/opac.htm?method=simpleSearch&amp;cqlMode=true&amp;query=idn%3D1066871000"/>
    <s v="III 35, 1"/>
    <s v="X"/>
    <s v="Halbledereinband, Schließen, erhabene Buchbeschläge"/>
    <x v="1"/>
    <s v="180°"/>
    <s v="hohler Rücken"/>
    <m/>
    <m/>
    <m/>
    <n v="0"/>
    <m/>
    <m/>
    <m/>
    <m/>
    <m/>
    <m/>
    <m/>
    <m/>
    <m/>
    <x v="5"/>
    <s v="x"/>
    <m/>
    <s v="h/E"/>
    <m/>
    <m/>
    <m/>
    <m/>
    <m/>
    <s v="Pa"/>
    <m/>
    <m/>
    <m/>
    <m/>
    <m/>
    <m/>
    <m/>
    <m/>
    <m/>
    <s v="R"/>
    <s v="x"/>
    <m/>
    <m/>
    <n v="110"/>
    <m/>
    <m/>
    <m/>
    <s v="n"/>
    <n v="0"/>
    <m/>
    <m/>
    <m/>
    <m/>
    <m/>
    <m/>
    <m/>
    <m/>
    <m/>
    <m/>
    <m/>
    <m/>
    <m/>
    <m/>
    <m/>
    <m/>
    <m/>
    <m/>
    <m/>
    <m/>
    <m/>
    <m/>
    <m/>
    <m/>
    <m/>
    <m/>
    <m/>
    <m/>
    <m/>
    <m/>
    <m/>
    <m/>
    <m/>
    <m/>
    <m/>
    <m/>
    <m/>
    <m/>
    <m/>
    <m/>
    <m/>
    <m/>
    <m/>
    <m/>
  </r>
  <r>
    <n v="338"/>
    <s v="L-1511-414748662"/>
    <n v="1003962432"/>
    <s v="https://portal.dnb.de/opac.htm?method=simpleSearch&amp;cqlMode=true&amp;query=idn%3D1003962432"/>
    <s v="III 36, 1"/>
    <s v="X"/>
    <s v="Ledereinband, Schließen, erhabene Buchbeschläge"/>
    <x v="0"/>
    <s v="180°"/>
    <s v="hohler Rücken"/>
    <m/>
    <s v="Buchschuh"/>
    <s v="Nein"/>
    <n v="1"/>
    <m/>
    <m/>
    <m/>
    <m/>
    <m/>
    <m/>
    <m/>
    <m/>
    <m/>
    <x v="2"/>
    <m/>
    <m/>
    <m/>
    <m/>
    <m/>
    <m/>
    <m/>
    <m/>
    <m/>
    <m/>
    <m/>
    <m/>
    <m/>
    <m/>
    <m/>
    <m/>
    <m/>
    <m/>
    <m/>
    <m/>
    <m/>
    <m/>
    <m/>
    <m/>
    <m/>
    <m/>
    <m/>
    <n v="0"/>
    <m/>
    <m/>
    <m/>
    <m/>
    <m/>
    <m/>
    <m/>
    <m/>
    <m/>
    <m/>
    <m/>
    <m/>
    <m/>
    <m/>
    <m/>
    <m/>
    <m/>
    <m/>
    <m/>
    <m/>
    <m/>
    <m/>
    <m/>
    <m/>
    <m/>
    <m/>
    <m/>
    <m/>
    <m/>
    <m/>
    <m/>
    <m/>
    <m/>
    <m/>
    <m/>
    <m/>
    <m/>
    <m/>
    <m/>
    <m/>
    <m/>
    <m/>
    <m/>
    <m/>
  </r>
  <r>
    <n v="339"/>
    <s v="L-1531-315462965"/>
    <n v="1066934975"/>
    <s v="https://portal.dnb.de/opac.htm?method=simpleSearch&amp;cqlMode=true&amp;query=idn%3D1066934975"/>
    <s v="III 36, 2"/>
    <s v="X"/>
    <s v="Ledereinband, Schließen, erhabene Buchbeschläge"/>
    <x v="0"/>
    <s v="180°"/>
    <s v="hohler Rücken"/>
    <m/>
    <s v="Buchschuh"/>
    <s v="Nein"/>
    <n v="0"/>
    <m/>
    <m/>
    <m/>
    <m/>
    <m/>
    <m/>
    <m/>
    <m/>
    <m/>
    <x v="2"/>
    <m/>
    <m/>
    <m/>
    <m/>
    <m/>
    <m/>
    <m/>
    <m/>
    <m/>
    <m/>
    <m/>
    <m/>
    <m/>
    <m/>
    <m/>
    <m/>
    <m/>
    <m/>
    <m/>
    <m/>
    <m/>
    <m/>
    <m/>
    <m/>
    <m/>
    <m/>
    <m/>
    <n v="0"/>
    <m/>
    <m/>
    <m/>
    <m/>
    <m/>
    <m/>
    <m/>
    <m/>
    <m/>
    <m/>
    <m/>
    <m/>
    <m/>
    <m/>
    <m/>
    <m/>
    <m/>
    <m/>
    <m/>
    <m/>
    <m/>
    <m/>
    <m/>
    <m/>
    <m/>
    <m/>
    <m/>
    <m/>
    <m/>
    <m/>
    <m/>
    <m/>
    <m/>
    <m/>
    <m/>
    <m/>
    <m/>
    <m/>
    <m/>
    <m/>
    <m/>
    <m/>
    <m/>
    <m/>
  </r>
  <r>
    <n v="340"/>
    <s v="L-1531-315301937"/>
    <n v="1066842191"/>
    <s v="https://portal.dnb.de/opac.htm?method=simpleSearch&amp;cqlMode=true&amp;query=idn%3D1066842191"/>
    <s v="III 36, 3"/>
    <s v="X"/>
    <s v="Pergamentband"/>
    <x v="0"/>
    <s v="180°"/>
    <s v="hohler Rücken, Einband mit Schutz- oder Stoßkanten"/>
    <m/>
    <s v="Kassette"/>
    <s v="Nein"/>
    <n v="0"/>
    <m/>
    <m/>
    <m/>
    <m/>
    <m/>
    <m/>
    <m/>
    <m/>
    <m/>
    <x v="2"/>
    <m/>
    <m/>
    <m/>
    <m/>
    <m/>
    <m/>
    <m/>
    <m/>
    <m/>
    <m/>
    <m/>
    <m/>
    <m/>
    <m/>
    <m/>
    <m/>
    <m/>
    <m/>
    <m/>
    <m/>
    <m/>
    <m/>
    <m/>
    <m/>
    <m/>
    <m/>
    <m/>
    <n v="0"/>
    <m/>
    <m/>
    <m/>
    <m/>
    <m/>
    <m/>
    <m/>
    <m/>
    <m/>
    <m/>
    <m/>
    <m/>
    <m/>
    <m/>
    <m/>
    <m/>
    <m/>
    <m/>
    <m/>
    <m/>
    <m/>
    <m/>
    <m/>
    <m/>
    <m/>
    <m/>
    <m/>
    <m/>
    <m/>
    <m/>
    <m/>
    <m/>
    <m/>
    <m/>
    <m/>
    <m/>
    <m/>
    <m/>
    <m/>
    <m/>
    <m/>
    <m/>
    <m/>
    <m/>
  </r>
  <r>
    <n v="341"/>
    <s v="L-1531-315493496"/>
    <n v="1066963223"/>
    <s v="https://portal.dnb.de/opac.htm?method=simpleSearch&amp;cqlMode=true&amp;query=idn%3D1066963223"/>
    <s v="III 36, 4"/>
    <s v="X"/>
    <s v="Pergamentband"/>
    <x v="1"/>
    <s v="180°"/>
    <s v="hohler Rücken"/>
    <m/>
    <s v="Kassette"/>
    <s v="Nein"/>
    <n v="0"/>
    <m/>
    <m/>
    <m/>
    <m/>
    <m/>
    <m/>
    <m/>
    <m/>
    <m/>
    <x v="2"/>
    <m/>
    <m/>
    <m/>
    <m/>
    <m/>
    <m/>
    <m/>
    <m/>
    <m/>
    <m/>
    <m/>
    <m/>
    <m/>
    <m/>
    <m/>
    <m/>
    <m/>
    <m/>
    <m/>
    <m/>
    <m/>
    <m/>
    <m/>
    <m/>
    <m/>
    <m/>
    <m/>
    <n v="0"/>
    <m/>
    <m/>
    <m/>
    <m/>
    <m/>
    <m/>
    <m/>
    <m/>
    <m/>
    <m/>
    <m/>
    <m/>
    <m/>
    <m/>
    <m/>
    <m/>
    <m/>
    <m/>
    <m/>
    <m/>
    <m/>
    <m/>
    <m/>
    <m/>
    <m/>
    <m/>
    <m/>
    <m/>
    <m/>
    <m/>
    <m/>
    <m/>
    <m/>
    <m/>
    <m/>
    <m/>
    <m/>
    <m/>
    <m/>
    <m/>
    <m/>
    <m/>
    <m/>
    <m/>
  </r>
  <r>
    <n v="342"/>
    <s v="L-1531-175175608"/>
    <n v="1001583299"/>
    <s v="https://portal.dnb.de/opac.htm?method=simpleSearch&amp;cqlMode=true&amp;query=idn%3D1001583299"/>
    <s v="III 36, 5"/>
    <m/>
    <s v="Halbpergamentband"/>
    <x v="0"/>
    <s v="180°"/>
    <s v="hohler Rücken"/>
    <m/>
    <m/>
    <m/>
    <n v="0"/>
    <m/>
    <m/>
    <m/>
    <m/>
    <m/>
    <m/>
    <m/>
    <m/>
    <m/>
    <x v="2"/>
    <m/>
    <m/>
    <m/>
    <m/>
    <m/>
    <m/>
    <m/>
    <m/>
    <m/>
    <m/>
    <m/>
    <m/>
    <m/>
    <m/>
    <m/>
    <m/>
    <m/>
    <m/>
    <m/>
    <m/>
    <m/>
    <m/>
    <m/>
    <m/>
    <m/>
    <m/>
    <m/>
    <n v="0"/>
    <m/>
    <m/>
    <m/>
    <m/>
    <m/>
    <m/>
    <m/>
    <m/>
    <m/>
    <m/>
    <m/>
    <m/>
    <m/>
    <m/>
    <m/>
    <m/>
    <m/>
    <m/>
    <m/>
    <m/>
    <m/>
    <m/>
    <m/>
    <m/>
    <m/>
    <m/>
    <m/>
    <m/>
    <m/>
    <m/>
    <m/>
    <m/>
    <m/>
    <m/>
    <m/>
    <m/>
    <m/>
    <m/>
    <m/>
    <m/>
    <m/>
    <m/>
    <m/>
    <m/>
  </r>
  <r>
    <n v="343"/>
    <s v="L-1533-315332182"/>
    <n v="1066874379"/>
    <s v="https://portal.dnb.de/opac.htm?method=simpleSearch&amp;cqlMode=true&amp;query=idn%3D1066874379"/>
    <s v="III 36, 6"/>
    <s v="X"/>
    <s v="Papier- oder Pappeinband"/>
    <x v="0"/>
    <s v="180°"/>
    <s v="hohler Rücken"/>
    <m/>
    <m/>
    <m/>
    <n v="0"/>
    <m/>
    <m/>
    <m/>
    <m/>
    <m/>
    <m/>
    <m/>
    <m/>
    <m/>
    <x v="7"/>
    <m/>
    <m/>
    <s v="h"/>
    <m/>
    <m/>
    <m/>
    <m/>
    <m/>
    <s v="Pa"/>
    <m/>
    <m/>
    <m/>
    <m/>
    <m/>
    <m/>
    <m/>
    <m/>
    <m/>
    <m/>
    <m/>
    <m/>
    <m/>
    <n v="110"/>
    <m/>
    <m/>
    <m/>
    <s v="n"/>
    <n v="0"/>
    <m/>
    <m/>
    <m/>
    <m/>
    <m/>
    <m/>
    <m/>
    <s v="Schaden stabil"/>
    <m/>
    <m/>
    <m/>
    <m/>
    <m/>
    <m/>
    <m/>
    <m/>
    <m/>
    <m/>
    <m/>
    <m/>
    <m/>
    <m/>
    <m/>
    <m/>
    <m/>
    <m/>
    <m/>
    <m/>
    <m/>
    <m/>
    <m/>
    <m/>
    <m/>
    <m/>
    <m/>
    <m/>
    <m/>
    <m/>
    <m/>
    <m/>
    <m/>
    <m/>
    <m/>
    <m/>
  </r>
  <r>
    <n v="344"/>
    <s v="L-1533-315492465"/>
    <n v="1066962065"/>
    <s v="https://portal.dnb.de/opac.htm?method=simpleSearch&amp;cqlMode=true&amp;query=idn%3D1066962065"/>
    <s v="III 36, 7"/>
    <s v="X"/>
    <s v="Ledereinband, Schließen, erhabene Buchbeschläge"/>
    <x v="0"/>
    <s v="80° bis 110°, einseitig digitalisierbar?"/>
    <s v="hohler Rücken, Schrift bis in den Falz"/>
    <m/>
    <s v="Buchschuh"/>
    <s v="Nein"/>
    <n v="0"/>
    <m/>
    <m/>
    <m/>
    <m/>
    <m/>
    <m/>
    <m/>
    <m/>
    <m/>
    <x v="2"/>
    <m/>
    <m/>
    <m/>
    <m/>
    <m/>
    <m/>
    <m/>
    <m/>
    <m/>
    <m/>
    <m/>
    <m/>
    <m/>
    <m/>
    <m/>
    <m/>
    <m/>
    <m/>
    <m/>
    <m/>
    <m/>
    <m/>
    <m/>
    <m/>
    <m/>
    <m/>
    <m/>
    <n v="0"/>
    <m/>
    <m/>
    <m/>
    <m/>
    <m/>
    <m/>
    <m/>
    <m/>
    <m/>
    <m/>
    <m/>
    <m/>
    <m/>
    <m/>
    <m/>
    <m/>
    <m/>
    <m/>
    <m/>
    <m/>
    <m/>
    <m/>
    <m/>
    <m/>
    <m/>
    <m/>
    <m/>
    <m/>
    <m/>
    <m/>
    <m/>
    <m/>
    <m/>
    <m/>
    <m/>
    <m/>
    <m/>
    <m/>
    <m/>
    <m/>
    <m/>
    <m/>
    <m/>
    <m/>
  </r>
  <r>
    <n v="345"/>
    <s v="L-1555-315488506"/>
    <n v="1066957878"/>
    <s v="https://portal.dnb.de/opac.htm?method=simpleSearch&amp;cqlMode=true&amp;query=idn%3D1066957878"/>
    <s v="III 36, 8"/>
    <s v="X"/>
    <s v="Halbgewebeband, Schließen, erhabene Buchbeschläge"/>
    <x v="0"/>
    <s v="180°"/>
    <s v="hohler Rücken"/>
    <m/>
    <s v="Buchschuh"/>
    <s v="Nein"/>
    <n v="0"/>
    <m/>
    <m/>
    <m/>
    <m/>
    <m/>
    <m/>
    <m/>
    <m/>
    <m/>
    <x v="2"/>
    <m/>
    <m/>
    <m/>
    <m/>
    <m/>
    <m/>
    <m/>
    <m/>
    <m/>
    <m/>
    <m/>
    <m/>
    <m/>
    <m/>
    <m/>
    <m/>
    <m/>
    <m/>
    <m/>
    <m/>
    <m/>
    <m/>
    <m/>
    <m/>
    <m/>
    <m/>
    <m/>
    <n v="0"/>
    <m/>
    <m/>
    <m/>
    <m/>
    <m/>
    <m/>
    <m/>
    <m/>
    <m/>
    <m/>
    <m/>
    <m/>
    <m/>
    <m/>
    <m/>
    <m/>
    <m/>
    <m/>
    <m/>
    <m/>
    <m/>
    <m/>
    <m/>
    <m/>
    <m/>
    <m/>
    <m/>
    <m/>
    <m/>
    <m/>
    <m/>
    <m/>
    <m/>
    <m/>
    <m/>
    <m/>
    <m/>
    <m/>
    <m/>
    <m/>
    <m/>
    <m/>
    <m/>
    <m/>
  </r>
  <r>
    <n v="346"/>
    <s v="L-1556-315493763"/>
    <n v="1066963533"/>
    <s v="https://portal.dnb.de/opac.htm?method=simpleSearch&amp;cqlMode=true&amp;query=idn%3D1066963533"/>
    <s v="III 36, 9"/>
    <s v="X"/>
    <s v="Pergamentband"/>
    <x v="0"/>
    <s v="80° bis 110°, einseitig digitalisierbar?"/>
    <s v="hohler Rücken"/>
    <m/>
    <s v="Kassette"/>
    <s v="Nein"/>
    <n v="0"/>
    <m/>
    <s v="Kassette enthält auch alten Einband"/>
    <m/>
    <m/>
    <m/>
    <m/>
    <m/>
    <m/>
    <m/>
    <x v="2"/>
    <m/>
    <m/>
    <m/>
    <m/>
    <m/>
    <m/>
    <m/>
    <m/>
    <m/>
    <m/>
    <m/>
    <m/>
    <m/>
    <m/>
    <m/>
    <m/>
    <m/>
    <m/>
    <m/>
    <m/>
    <m/>
    <m/>
    <m/>
    <m/>
    <m/>
    <m/>
    <m/>
    <n v="0"/>
    <m/>
    <m/>
    <m/>
    <m/>
    <m/>
    <m/>
    <m/>
    <m/>
    <m/>
    <m/>
    <m/>
    <m/>
    <m/>
    <m/>
    <m/>
    <m/>
    <m/>
    <m/>
    <m/>
    <m/>
    <m/>
    <m/>
    <m/>
    <m/>
    <m/>
    <m/>
    <m/>
    <m/>
    <m/>
    <m/>
    <m/>
    <m/>
    <m/>
    <m/>
    <m/>
    <m/>
    <m/>
    <m/>
    <m/>
    <m/>
    <m/>
    <m/>
    <m/>
    <m/>
  </r>
  <r>
    <n v="347"/>
    <s v="L-1560-315493194"/>
    <n v="1066962928"/>
    <s v="https://portal.dnb.de/opac.htm?method=simpleSearch&amp;cqlMode=true&amp;query=idn%3D1066962928"/>
    <s v="III 36, 10"/>
    <s v="X"/>
    <s v="Ledereinband, Schließen, erhabene Buchbeschläge"/>
    <x v="0"/>
    <s v="80° bis 110°, einseitig digitalisierbar?"/>
    <s v="fester Rücken mit Schmuckprägung, Schrift bis in den Falz"/>
    <m/>
    <s v="Buchschuh"/>
    <s v="Nein"/>
    <n v="1"/>
    <m/>
    <m/>
    <m/>
    <m/>
    <m/>
    <m/>
    <m/>
    <m/>
    <m/>
    <x v="1"/>
    <m/>
    <m/>
    <s v="f"/>
    <m/>
    <m/>
    <m/>
    <m/>
    <m/>
    <s v="Pa"/>
    <m/>
    <s v="x"/>
    <m/>
    <m/>
    <m/>
    <m/>
    <m/>
    <m/>
    <m/>
    <m/>
    <m/>
    <m/>
    <m/>
    <n v="60"/>
    <m/>
    <m/>
    <m/>
    <s v="ja vor"/>
    <n v="1"/>
    <m/>
    <m/>
    <m/>
    <s v="x"/>
    <m/>
    <m/>
    <m/>
    <m/>
    <m/>
    <m/>
    <s v="x"/>
    <m/>
    <s v="x"/>
    <m/>
    <m/>
    <m/>
    <m/>
    <m/>
    <s v="x"/>
    <m/>
    <m/>
    <m/>
    <m/>
    <n v="1"/>
    <s v="am Rücken Leder fixieren und mit JP überfangen, Schließe: ggf. Material einfügen"/>
    <m/>
    <m/>
    <m/>
    <m/>
    <m/>
    <m/>
    <m/>
    <m/>
    <m/>
    <m/>
    <m/>
    <m/>
    <m/>
    <m/>
    <m/>
    <m/>
    <m/>
    <m/>
    <m/>
  </r>
  <r>
    <n v="348"/>
    <s v="L-9999-406955883"/>
    <n v="1132638577"/>
    <s v="https://portal.dnb.de/opac.htm?method=simpleSearch&amp;cqlMode=true&amp;query=idn%3D1132638577"/>
    <s v="III 36, 11"/>
    <m/>
    <m/>
    <x v="2"/>
    <m/>
    <m/>
    <m/>
    <m/>
    <m/>
    <m/>
    <m/>
    <m/>
    <m/>
    <m/>
    <s v="DA"/>
    <m/>
    <m/>
    <m/>
    <m/>
    <x v="2"/>
    <m/>
    <m/>
    <m/>
    <m/>
    <m/>
    <m/>
    <m/>
    <m/>
    <m/>
    <m/>
    <m/>
    <m/>
    <m/>
    <m/>
    <m/>
    <m/>
    <m/>
    <m/>
    <m/>
    <m/>
    <m/>
    <m/>
    <m/>
    <m/>
    <m/>
    <m/>
    <m/>
    <n v="0"/>
    <m/>
    <m/>
    <m/>
    <m/>
    <m/>
    <m/>
    <m/>
    <m/>
    <m/>
    <m/>
    <m/>
    <m/>
    <m/>
    <m/>
    <m/>
    <m/>
    <m/>
    <m/>
    <m/>
    <m/>
    <m/>
    <m/>
    <m/>
    <m/>
    <m/>
    <m/>
    <m/>
    <m/>
    <m/>
    <m/>
    <m/>
    <m/>
    <m/>
    <m/>
    <m/>
    <m/>
    <m/>
    <m/>
    <m/>
    <m/>
    <m/>
    <m/>
    <m/>
    <m/>
  </r>
  <r>
    <n v="349"/>
    <s v="L-1550-315492201"/>
    <n v="1066961808"/>
    <s v="https://portal.dnb.de/opac.htm?method=simpleSearch&amp;cqlMode=true&amp;query=idn%3D1066961808"/>
    <s v="III 36, 12"/>
    <m/>
    <m/>
    <x v="2"/>
    <m/>
    <m/>
    <m/>
    <m/>
    <m/>
    <m/>
    <m/>
    <m/>
    <m/>
    <m/>
    <s v="DA"/>
    <m/>
    <m/>
    <m/>
    <m/>
    <x v="2"/>
    <m/>
    <m/>
    <m/>
    <m/>
    <m/>
    <m/>
    <m/>
    <m/>
    <m/>
    <m/>
    <m/>
    <m/>
    <m/>
    <m/>
    <m/>
    <m/>
    <m/>
    <m/>
    <m/>
    <m/>
    <m/>
    <m/>
    <m/>
    <m/>
    <m/>
    <m/>
    <m/>
    <n v="0"/>
    <m/>
    <m/>
    <m/>
    <m/>
    <m/>
    <m/>
    <m/>
    <m/>
    <m/>
    <m/>
    <m/>
    <m/>
    <m/>
    <m/>
    <m/>
    <m/>
    <m/>
    <m/>
    <m/>
    <m/>
    <m/>
    <m/>
    <m/>
    <m/>
    <m/>
    <m/>
    <m/>
    <m/>
    <m/>
    <m/>
    <m/>
    <m/>
    <m/>
    <m/>
    <m/>
    <m/>
    <m/>
    <m/>
    <m/>
    <m/>
    <m/>
    <m/>
    <m/>
    <m/>
  </r>
  <r>
    <n v="350"/>
    <s v="L-1555-16764758X"/>
    <n v="999174002"/>
    <s v="https://portal.dnb.de/opac.htm?method=simpleSearch&amp;cqlMode=true&amp;query=idn%3D999174002"/>
    <s v="III 36, 13"/>
    <m/>
    <s v="Halbpergamentband"/>
    <x v="0"/>
    <s v="80° bis 110°, einseitig digitalisierbar?"/>
    <s v="hohler Rücken, Schrift bis in den Falz"/>
    <m/>
    <m/>
    <s v="Signaturfahne austauschen"/>
    <n v="1"/>
    <m/>
    <m/>
    <m/>
    <m/>
    <m/>
    <m/>
    <m/>
    <m/>
    <m/>
    <x v="2"/>
    <m/>
    <m/>
    <m/>
    <m/>
    <m/>
    <m/>
    <m/>
    <m/>
    <m/>
    <m/>
    <m/>
    <m/>
    <m/>
    <m/>
    <m/>
    <m/>
    <m/>
    <m/>
    <m/>
    <m/>
    <m/>
    <m/>
    <m/>
    <m/>
    <m/>
    <m/>
    <m/>
    <n v="0"/>
    <m/>
    <m/>
    <m/>
    <m/>
    <m/>
    <m/>
    <m/>
    <m/>
    <m/>
    <m/>
    <m/>
    <m/>
    <m/>
    <m/>
    <m/>
    <m/>
    <m/>
    <m/>
    <m/>
    <m/>
    <m/>
    <m/>
    <m/>
    <m/>
    <m/>
    <m/>
    <m/>
    <m/>
    <m/>
    <m/>
    <m/>
    <m/>
    <m/>
    <m/>
    <m/>
    <m/>
    <m/>
    <m/>
    <m/>
    <m/>
    <m/>
    <m/>
    <m/>
    <m/>
  </r>
  <r>
    <n v="351"/>
    <s v="L-1881-168463865"/>
    <n v="999501941"/>
    <s v="https://portal.dnb.de/opac.htm?method=simpleSearch&amp;cqlMode=true&amp;query=idn%3D999501941"/>
    <s v="III 36, 1 (Angebundenes Werk)"/>
    <m/>
    <m/>
    <x v="2"/>
    <m/>
    <m/>
    <m/>
    <m/>
    <m/>
    <m/>
    <m/>
    <m/>
    <m/>
    <m/>
    <m/>
    <m/>
    <m/>
    <m/>
    <m/>
    <x v="2"/>
    <m/>
    <m/>
    <m/>
    <m/>
    <m/>
    <m/>
    <m/>
    <m/>
    <m/>
    <m/>
    <m/>
    <m/>
    <m/>
    <m/>
    <m/>
    <m/>
    <m/>
    <m/>
    <m/>
    <m/>
    <m/>
    <m/>
    <m/>
    <m/>
    <m/>
    <m/>
    <m/>
    <n v="0"/>
    <m/>
    <m/>
    <m/>
    <m/>
    <m/>
    <m/>
    <m/>
    <m/>
    <m/>
    <m/>
    <m/>
    <m/>
    <m/>
    <m/>
    <m/>
    <m/>
    <m/>
    <m/>
    <m/>
    <m/>
    <m/>
    <m/>
    <m/>
    <m/>
    <m/>
    <m/>
    <m/>
    <m/>
    <m/>
    <m/>
    <m/>
    <m/>
    <m/>
    <m/>
    <m/>
    <m/>
    <m/>
    <m/>
    <m/>
    <m/>
    <m/>
    <m/>
    <m/>
    <m/>
  </r>
  <r>
    <n v="352"/>
    <s v="L-1544-154114529"/>
    <n v="993974147"/>
    <s v="https://portal.dnb.de/opac.htm?method=simpleSearch&amp;cqlMode=true&amp;query=idn%3D993974147"/>
    <s v="III 36, 13 a"/>
    <s v="X"/>
    <s v="Ledereinband, Schließen, erhabene Buchbeschläge"/>
    <x v="0"/>
    <s v="80° bis 110°, einseitig digitalisierbar?"/>
    <s v="fester Rücken mit Schmuckprägung, Schrift bis in den Falz"/>
    <m/>
    <s v="Kassette"/>
    <s v="Nein"/>
    <n v="0"/>
    <m/>
    <m/>
    <m/>
    <m/>
    <m/>
    <m/>
    <m/>
    <m/>
    <m/>
    <x v="2"/>
    <m/>
    <m/>
    <m/>
    <m/>
    <m/>
    <m/>
    <m/>
    <m/>
    <m/>
    <m/>
    <m/>
    <m/>
    <m/>
    <m/>
    <m/>
    <m/>
    <m/>
    <m/>
    <m/>
    <m/>
    <m/>
    <m/>
    <m/>
    <m/>
    <m/>
    <m/>
    <m/>
    <n v="0"/>
    <m/>
    <m/>
    <m/>
    <m/>
    <m/>
    <m/>
    <m/>
    <m/>
    <m/>
    <m/>
    <m/>
    <m/>
    <m/>
    <m/>
    <m/>
    <m/>
    <m/>
    <m/>
    <m/>
    <m/>
    <m/>
    <m/>
    <m/>
    <m/>
    <m/>
    <m/>
    <m/>
    <m/>
    <m/>
    <m/>
    <m/>
    <m/>
    <m/>
    <m/>
    <m/>
    <m/>
    <m/>
    <m/>
    <m/>
    <m/>
    <m/>
    <m/>
    <m/>
    <m/>
  </r>
  <r>
    <n v="353"/>
    <s v="L-1532-315493585"/>
    <n v="1066963320"/>
    <s v="https://portal.dnb.de/opac.htm?method=simpleSearch&amp;cqlMode=true&amp;query=idn%3D1066963320"/>
    <s v="III 36, 5 a"/>
    <s v="X"/>
    <s v="Halbleder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354"/>
    <s v="L-1553-167584758"/>
    <n v="999124927"/>
    <s v="https://portal.dnb.de/opac.htm?method=simpleSearch&amp;cqlMode=true&amp;query=idn%3D999124927"/>
    <s v="III 36, 7 a"/>
    <s v="X"/>
    <s v="Pergamentband"/>
    <x v="1"/>
    <s v="80° bis 110°, einseitig digitalisierbar?"/>
    <s v="hohler Rücken"/>
    <m/>
    <s v="Papierumschlag "/>
    <s v="Ja"/>
    <n v="0"/>
    <m/>
    <m/>
    <m/>
    <m/>
    <m/>
    <m/>
    <m/>
    <m/>
    <m/>
    <x v="2"/>
    <m/>
    <m/>
    <m/>
    <m/>
    <m/>
    <m/>
    <m/>
    <m/>
    <m/>
    <m/>
    <m/>
    <m/>
    <m/>
    <m/>
    <m/>
    <m/>
    <m/>
    <m/>
    <m/>
    <m/>
    <m/>
    <m/>
    <m/>
    <m/>
    <m/>
    <m/>
    <m/>
    <n v="0"/>
    <m/>
    <m/>
    <m/>
    <m/>
    <m/>
    <m/>
    <m/>
    <m/>
    <m/>
    <m/>
    <m/>
    <m/>
    <m/>
    <m/>
    <m/>
    <m/>
    <m/>
    <m/>
    <m/>
    <m/>
    <m/>
    <m/>
    <m/>
    <m/>
    <m/>
    <m/>
    <m/>
    <m/>
    <m/>
    <m/>
    <m/>
    <m/>
    <m/>
    <m/>
    <m/>
    <m/>
    <m/>
    <m/>
    <m/>
    <m/>
    <m/>
    <m/>
    <m/>
    <m/>
  </r>
  <r>
    <n v="355"/>
    <s v="L-1502-315494557"/>
    <n v="1066964335"/>
    <s v="https://portal.dnb.de/opac.htm?method=simpleSearch&amp;cqlMode=true&amp;query=idn%3D1066964335"/>
    <s v="III 37, 1"/>
    <m/>
    <m/>
    <x v="2"/>
    <m/>
    <m/>
    <m/>
    <m/>
    <m/>
    <m/>
    <m/>
    <m/>
    <m/>
    <m/>
    <m/>
    <m/>
    <m/>
    <m/>
    <m/>
    <x v="2"/>
    <m/>
    <m/>
    <m/>
    <m/>
    <m/>
    <m/>
    <m/>
    <m/>
    <m/>
    <m/>
    <m/>
    <m/>
    <m/>
    <m/>
    <m/>
    <m/>
    <m/>
    <m/>
    <m/>
    <m/>
    <m/>
    <m/>
    <m/>
    <m/>
    <m/>
    <m/>
    <m/>
    <n v="0"/>
    <m/>
    <m/>
    <m/>
    <m/>
    <m/>
    <m/>
    <m/>
    <m/>
    <m/>
    <m/>
    <m/>
    <m/>
    <m/>
    <m/>
    <m/>
    <m/>
    <m/>
    <m/>
    <m/>
    <m/>
    <m/>
    <m/>
    <m/>
    <m/>
    <m/>
    <m/>
    <m/>
    <m/>
    <m/>
    <m/>
    <m/>
    <m/>
    <m/>
    <m/>
    <m/>
    <m/>
    <m/>
    <m/>
    <m/>
    <m/>
    <m/>
    <m/>
    <m/>
    <m/>
  </r>
  <r>
    <n v="356"/>
    <s v="L-1553-168491079"/>
    <n v="999514849"/>
    <s v="https://portal.dnb.de/opac.htm?method=simpleSearch&amp;cqlMode=true&amp;query=idn%3D999514849"/>
    <s v="III 37, 5"/>
    <m/>
    <s v="Halbpergamentband"/>
    <x v="0"/>
    <s v="180°"/>
    <s v="hohler Rücken"/>
    <m/>
    <m/>
    <m/>
    <n v="0"/>
    <m/>
    <m/>
    <m/>
    <m/>
    <m/>
    <m/>
    <m/>
    <m/>
    <m/>
    <x v="2"/>
    <m/>
    <m/>
    <m/>
    <m/>
    <m/>
    <m/>
    <m/>
    <m/>
    <m/>
    <m/>
    <m/>
    <m/>
    <m/>
    <m/>
    <m/>
    <m/>
    <m/>
    <m/>
    <m/>
    <m/>
    <m/>
    <m/>
    <m/>
    <m/>
    <m/>
    <m/>
    <m/>
    <n v="0"/>
    <m/>
    <m/>
    <m/>
    <m/>
    <m/>
    <m/>
    <m/>
    <m/>
    <m/>
    <m/>
    <m/>
    <m/>
    <m/>
    <m/>
    <m/>
    <m/>
    <m/>
    <m/>
    <m/>
    <m/>
    <m/>
    <m/>
    <m/>
    <m/>
    <m/>
    <m/>
    <m/>
    <m/>
    <m/>
    <m/>
    <m/>
    <m/>
    <m/>
    <m/>
    <m/>
    <m/>
    <m/>
    <m/>
    <m/>
    <m/>
    <m/>
    <m/>
    <m/>
    <m/>
  </r>
  <r>
    <n v="357"/>
    <s v="L-1523-315490578"/>
    <n v="1066960046"/>
    <s v="https://portal.dnb.de/opac.htm?method=simpleSearch&amp;cqlMode=true&amp;query=idn%3D1066960046"/>
    <s v="III 38, 1"/>
    <s v="X"/>
    <s v="Pergamentband, Schließen, erhabene Buchbeschläge"/>
    <x v="0"/>
    <s v="180°"/>
    <s v="hohler Rücken"/>
    <m/>
    <s v="Buchschuh"/>
    <s v="Nein"/>
    <n v="1"/>
    <m/>
    <m/>
    <m/>
    <m/>
    <m/>
    <m/>
    <m/>
    <m/>
    <m/>
    <x v="2"/>
    <m/>
    <m/>
    <m/>
    <m/>
    <m/>
    <m/>
    <m/>
    <m/>
    <m/>
    <m/>
    <m/>
    <m/>
    <m/>
    <m/>
    <m/>
    <m/>
    <m/>
    <m/>
    <m/>
    <m/>
    <m/>
    <m/>
    <m/>
    <m/>
    <m/>
    <m/>
    <m/>
    <n v="0"/>
    <m/>
    <m/>
    <m/>
    <m/>
    <m/>
    <m/>
    <m/>
    <m/>
    <m/>
    <m/>
    <m/>
    <m/>
    <m/>
    <m/>
    <m/>
    <m/>
    <m/>
    <m/>
    <m/>
    <m/>
    <m/>
    <m/>
    <m/>
    <m/>
    <m/>
    <m/>
    <m/>
    <m/>
    <m/>
    <m/>
    <m/>
    <m/>
    <m/>
    <m/>
    <m/>
    <m/>
    <m/>
    <m/>
    <m/>
    <m/>
    <m/>
    <m/>
    <m/>
    <m/>
  </r>
  <r>
    <n v="358"/>
    <s v="L-1522-315329106"/>
    <n v="1066871272"/>
    <s v="https://portal.dnb.de/opac.htm?method=simpleSearch&amp;cqlMode=true&amp;query=idn%3D1066871272"/>
    <s v="III 39, 1"/>
    <s v="X"/>
    <s v="Schließen, erhabene Buchbeschläge"/>
    <x v="0"/>
    <s v="180°"/>
    <s v="hohler Rücken, stark brüchiges Einbandmaterial"/>
    <m/>
    <s v="Buchschuh"/>
    <s v="Nein"/>
    <n v="3"/>
    <m/>
    <m/>
    <m/>
    <m/>
    <m/>
    <m/>
    <m/>
    <m/>
    <m/>
    <x v="5"/>
    <s v="x"/>
    <m/>
    <s v="h/E"/>
    <m/>
    <m/>
    <m/>
    <s v="x"/>
    <m/>
    <s v="Pa"/>
    <s v="x"/>
    <m/>
    <m/>
    <m/>
    <m/>
    <m/>
    <m/>
    <m/>
    <m/>
    <m/>
    <m/>
    <m/>
    <m/>
    <n v="110"/>
    <m/>
    <m/>
    <m/>
    <s v="n"/>
    <n v="0"/>
    <m/>
    <m/>
    <m/>
    <m/>
    <m/>
    <m/>
    <m/>
    <s v="Schaden stabil"/>
    <m/>
    <m/>
    <m/>
    <m/>
    <m/>
    <m/>
    <m/>
    <m/>
    <m/>
    <m/>
    <m/>
    <m/>
    <m/>
    <m/>
    <m/>
    <m/>
    <m/>
    <m/>
    <m/>
    <m/>
    <m/>
    <m/>
    <m/>
    <m/>
    <m/>
    <m/>
    <m/>
    <m/>
    <m/>
    <m/>
    <m/>
    <m/>
    <m/>
    <m/>
    <m/>
    <m/>
  </r>
  <r>
    <n v="359"/>
    <s v="L-1505-153947101"/>
    <n v="993883141"/>
    <s v="https://portal.dnb.de/opac.htm?method=simpleSearch&amp;cqlMode=true&amp;query=idn%3D993883141"/>
    <s v="III 40, 1"/>
    <s v="X"/>
    <s v="Halbledereinband, Schließen, erhabene Buchbeschläge"/>
    <x v="1"/>
    <s v="80° bis 110°, einseitig digitalisierbar?"/>
    <s v="hohler Rücken, welliger Buchblock"/>
    <m/>
    <s v="Buchschuh"/>
    <s v="Nein"/>
    <n v="1"/>
    <m/>
    <m/>
    <m/>
    <m/>
    <m/>
    <m/>
    <m/>
    <m/>
    <m/>
    <x v="2"/>
    <m/>
    <m/>
    <m/>
    <m/>
    <m/>
    <m/>
    <m/>
    <m/>
    <m/>
    <m/>
    <m/>
    <m/>
    <m/>
    <m/>
    <m/>
    <m/>
    <m/>
    <m/>
    <m/>
    <m/>
    <m/>
    <m/>
    <m/>
    <m/>
    <m/>
    <m/>
    <m/>
    <n v="0"/>
    <m/>
    <m/>
    <m/>
    <m/>
    <m/>
    <m/>
    <m/>
    <m/>
    <m/>
    <m/>
    <m/>
    <m/>
    <m/>
    <m/>
    <m/>
    <m/>
    <m/>
    <m/>
    <m/>
    <m/>
    <m/>
    <m/>
    <m/>
    <m/>
    <m/>
    <m/>
    <m/>
    <m/>
    <m/>
    <m/>
    <m/>
    <m/>
    <m/>
    <m/>
    <m/>
    <m/>
    <m/>
    <m/>
    <m/>
    <m/>
    <m/>
    <m/>
    <m/>
    <m/>
  </r>
  <r>
    <n v="360"/>
    <s v="L-1505-153946962"/>
    <n v="993882951"/>
    <s v="https://portal.dnb.de/opac.htm?method=simpleSearch&amp;cqlMode=true&amp;query=idn%3D993882951"/>
    <s v="III 40, 1"/>
    <m/>
    <m/>
    <x v="2"/>
    <m/>
    <m/>
    <m/>
    <m/>
    <m/>
    <m/>
    <m/>
    <m/>
    <m/>
    <m/>
    <m/>
    <m/>
    <m/>
    <m/>
    <m/>
    <x v="2"/>
    <m/>
    <m/>
    <m/>
    <m/>
    <m/>
    <m/>
    <m/>
    <m/>
    <m/>
    <m/>
    <m/>
    <m/>
    <m/>
    <m/>
    <m/>
    <m/>
    <m/>
    <m/>
    <m/>
    <m/>
    <m/>
    <m/>
    <m/>
    <m/>
    <m/>
    <m/>
    <m/>
    <n v="0"/>
    <m/>
    <m/>
    <m/>
    <m/>
    <m/>
    <m/>
    <m/>
    <m/>
    <m/>
    <m/>
    <m/>
    <m/>
    <m/>
    <m/>
    <m/>
    <m/>
    <m/>
    <m/>
    <m/>
    <m/>
    <m/>
    <m/>
    <m/>
    <m/>
    <m/>
    <m/>
    <m/>
    <m/>
    <m/>
    <m/>
    <m/>
    <m/>
    <m/>
    <m/>
    <m/>
    <m/>
    <m/>
    <m/>
    <m/>
    <m/>
    <m/>
    <m/>
    <m/>
    <m/>
  </r>
  <r>
    <n v="361"/>
    <s v="L-1505-15394692X"/>
    <n v="993882900"/>
    <s v="https://portal.dnb.de/opac.htm?method=simpleSearch&amp;cqlMode=true&amp;query=idn%3D993882900"/>
    <s v="III 40, 1"/>
    <m/>
    <m/>
    <x v="2"/>
    <m/>
    <m/>
    <m/>
    <m/>
    <m/>
    <m/>
    <m/>
    <m/>
    <m/>
    <m/>
    <m/>
    <m/>
    <m/>
    <m/>
    <m/>
    <x v="2"/>
    <m/>
    <m/>
    <m/>
    <m/>
    <m/>
    <m/>
    <m/>
    <m/>
    <m/>
    <m/>
    <m/>
    <m/>
    <m/>
    <m/>
    <m/>
    <m/>
    <m/>
    <m/>
    <m/>
    <m/>
    <m/>
    <m/>
    <m/>
    <m/>
    <m/>
    <m/>
    <m/>
    <n v="0"/>
    <m/>
    <m/>
    <m/>
    <m/>
    <m/>
    <m/>
    <m/>
    <m/>
    <m/>
    <m/>
    <m/>
    <m/>
    <m/>
    <m/>
    <m/>
    <m/>
    <m/>
    <m/>
    <m/>
    <m/>
    <m/>
    <m/>
    <m/>
    <m/>
    <m/>
    <m/>
    <m/>
    <m/>
    <m/>
    <m/>
    <m/>
    <m/>
    <m/>
    <m/>
    <m/>
    <m/>
    <m/>
    <m/>
    <m/>
    <m/>
    <m/>
    <m/>
    <m/>
    <m/>
  </r>
  <r>
    <n v="362"/>
    <s v="L-1505-153946822"/>
    <s v="99388282X"/>
    <s v="https://portal.dnb.de/opac.htm?method=simpleSearch&amp;cqlMode=true&amp;query=idn%3D99388282X"/>
    <s v="III 40, 1"/>
    <m/>
    <m/>
    <x v="2"/>
    <m/>
    <m/>
    <m/>
    <m/>
    <m/>
    <m/>
    <m/>
    <m/>
    <m/>
    <m/>
    <m/>
    <m/>
    <m/>
    <m/>
    <m/>
    <x v="2"/>
    <m/>
    <m/>
    <m/>
    <m/>
    <m/>
    <m/>
    <m/>
    <m/>
    <m/>
    <m/>
    <m/>
    <m/>
    <m/>
    <m/>
    <m/>
    <m/>
    <m/>
    <m/>
    <m/>
    <m/>
    <m/>
    <m/>
    <m/>
    <m/>
    <m/>
    <m/>
    <m/>
    <n v="0"/>
    <m/>
    <m/>
    <m/>
    <m/>
    <m/>
    <m/>
    <m/>
    <m/>
    <m/>
    <m/>
    <m/>
    <m/>
    <m/>
    <m/>
    <m/>
    <m/>
    <m/>
    <m/>
    <m/>
    <m/>
    <m/>
    <m/>
    <m/>
    <m/>
    <m/>
    <m/>
    <m/>
    <m/>
    <m/>
    <m/>
    <m/>
    <m/>
    <m/>
    <m/>
    <m/>
    <m/>
    <m/>
    <m/>
    <m/>
    <m/>
    <m/>
    <m/>
    <m/>
    <m/>
  </r>
  <r>
    <n v="363"/>
    <s v="L-1521-154137898"/>
    <n v="993995845"/>
    <s v="https://portal.dnb.de/opac.htm?method=simpleSearch&amp;cqlMode=true&amp;query=idn%3D993995845"/>
    <s v="III 40, 2"/>
    <s v="X"/>
    <s v="Gewebeeinband"/>
    <x v="0"/>
    <s v="180°"/>
    <s v="hohler Rücken"/>
    <m/>
    <m/>
    <m/>
    <n v="1"/>
    <m/>
    <m/>
    <m/>
    <m/>
    <m/>
    <m/>
    <m/>
    <m/>
    <m/>
    <x v="3"/>
    <s v="x"/>
    <s v="x"/>
    <s v="h/E"/>
    <m/>
    <m/>
    <m/>
    <m/>
    <m/>
    <s v="Pa"/>
    <s v="x"/>
    <m/>
    <m/>
    <m/>
    <m/>
    <m/>
    <m/>
    <m/>
    <m/>
    <m/>
    <m/>
    <m/>
    <m/>
    <n v="80"/>
    <m/>
    <m/>
    <m/>
    <s v="n"/>
    <n v="0"/>
    <m/>
    <m/>
    <m/>
    <s v="x"/>
    <m/>
    <m/>
    <m/>
    <m/>
    <m/>
    <m/>
    <m/>
    <m/>
    <m/>
    <m/>
    <m/>
    <m/>
    <m/>
    <m/>
    <m/>
    <m/>
    <m/>
    <m/>
    <m/>
    <m/>
    <m/>
    <m/>
    <m/>
    <m/>
    <m/>
    <m/>
    <m/>
    <m/>
    <m/>
    <m/>
    <m/>
    <m/>
    <m/>
    <m/>
    <m/>
    <m/>
    <m/>
    <m/>
    <m/>
    <m/>
  </r>
  <r>
    <n v="364"/>
    <s v="L-1535-31522004X"/>
    <n v="1066800138"/>
    <s v="https://portal.dnb.de/opac.htm?method=simpleSearch&amp;cqlMode=true&amp;query=idn%3D1066800138"/>
    <s v="III 40, 3"/>
    <s v="X"/>
    <s v="Ledereinband, Schließen, erhabene Buchbeschläge"/>
    <x v="0"/>
    <s v="nur sehr geringer Öffnungswinkel"/>
    <m/>
    <m/>
    <s v="Kassette"/>
    <s v="Nein"/>
    <n v="0"/>
    <m/>
    <m/>
    <m/>
    <m/>
    <m/>
    <m/>
    <m/>
    <m/>
    <m/>
    <x v="2"/>
    <m/>
    <m/>
    <m/>
    <m/>
    <m/>
    <m/>
    <m/>
    <m/>
    <m/>
    <m/>
    <m/>
    <m/>
    <m/>
    <m/>
    <m/>
    <m/>
    <m/>
    <m/>
    <m/>
    <m/>
    <m/>
    <m/>
    <m/>
    <m/>
    <m/>
    <m/>
    <m/>
    <n v="0"/>
    <m/>
    <m/>
    <m/>
    <m/>
    <m/>
    <m/>
    <m/>
    <m/>
    <m/>
    <m/>
    <m/>
    <m/>
    <m/>
    <m/>
    <m/>
    <m/>
    <m/>
    <m/>
    <m/>
    <m/>
    <m/>
    <m/>
    <m/>
    <m/>
    <m/>
    <m/>
    <m/>
    <m/>
    <m/>
    <m/>
    <m/>
    <m/>
    <m/>
    <m/>
    <m/>
    <m/>
    <m/>
    <m/>
    <m/>
    <m/>
    <m/>
    <m/>
    <m/>
    <m/>
  </r>
  <r>
    <n v="365"/>
    <s v="L-1504-169751783"/>
    <s v="99993922X"/>
    <s v="https://portal.dnb.de/opac.htm?method=simpleSearch&amp;cqlMode=true&amp;query=idn%3D99993922X"/>
    <s v="III 40, 4"/>
    <m/>
    <s v="Papier- oder Pappeinband"/>
    <x v="1"/>
    <s v="80° bis 110°, einseitig digitalisierbar?"/>
    <s v="hohler Rücken"/>
    <m/>
    <m/>
    <m/>
    <n v="1"/>
    <m/>
    <m/>
    <m/>
    <m/>
    <m/>
    <m/>
    <m/>
    <m/>
    <m/>
    <x v="4"/>
    <m/>
    <m/>
    <s v="h/E"/>
    <m/>
    <m/>
    <m/>
    <m/>
    <m/>
    <s v="Pa"/>
    <m/>
    <m/>
    <m/>
    <m/>
    <m/>
    <m/>
    <m/>
    <m/>
    <m/>
    <m/>
    <m/>
    <m/>
    <m/>
    <n v="60"/>
    <m/>
    <m/>
    <m/>
    <s v="n"/>
    <n v="0"/>
    <m/>
    <m/>
    <m/>
    <m/>
    <m/>
    <m/>
    <m/>
    <s v="Schaden stabil"/>
    <m/>
    <m/>
    <m/>
    <m/>
    <m/>
    <m/>
    <m/>
    <m/>
    <m/>
    <m/>
    <m/>
    <m/>
    <m/>
    <m/>
    <m/>
    <m/>
    <m/>
    <m/>
    <m/>
    <m/>
    <m/>
    <m/>
    <m/>
    <m/>
    <m/>
    <m/>
    <m/>
    <m/>
    <m/>
    <m/>
    <m/>
    <m/>
    <m/>
    <m/>
    <m/>
    <m/>
  </r>
  <r>
    <n v="366"/>
    <s v="L-1526-167036696"/>
    <n v="998831123"/>
    <s v="https://portal.dnb.de/opac.htm?method=simpleSearch&amp;cqlMode=true&amp;query=idn%3D998831123"/>
    <s v="III 40, 5 - 1"/>
    <s v="X"/>
    <s v="Ledereinband"/>
    <x v="0"/>
    <s v="80° bis 110°, einseitig digitalisierbar?"/>
    <m/>
    <m/>
    <s v="Kassette"/>
    <s v="Nein"/>
    <n v="1"/>
    <m/>
    <m/>
    <m/>
    <m/>
    <m/>
    <m/>
    <m/>
    <m/>
    <m/>
    <x v="0"/>
    <m/>
    <s v="x"/>
    <s v="f"/>
    <m/>
    <m/>
    <m/>
    <m/>
    <m/>
    <s v="Pa"/>
    <m/>
    <m/>
    <m/>
    <m/>
    <m/>
    <m/>
    <m/>
    <m/>
    <m/>
    <m/>
    <m/>
    <m/>
    <m/>
    <n v="80"/>
    <m/>
    <m/>
    <m/>
    <s v="n"/>
    <n v="0"/>
    <m/>
    <s v="Gewebe"/>
    <m/>
    <m/>
    <m/>
    <m/>
    <m/>
    <m/>
    <m/>
    <m/>
    <m/>
    <m/>
    <m/>
    <m/>
    <m/>
    <m/>
    <m/>
    <m/>
    <m/>
    <m/>
    <m/>
    <m/>
    <m/>
    <m/>
    <m/>
    <m/>
    <m/>
    <m/>
    <m/>
    <m/>
    <m/>
    <m/>
    <m/>
    <m/>
    <m/>
    <m/>
    <m/>
    <m/>
    <m/>
    <m/>
    <m/>
    <m/>
    <m/>
    <m/>
  </r>
  <r>
    <n v="367"/>
    <s v="L-9999-167036742"/>
    <n v="998831182"/>
    <s v="https://portal.dnb.de/opac.htm?method=simpleSearch&amp;cqlMode=true&amp;query=idn%3D998831182"/>
    <s v="III 40, 5 - 2"/>
    <s v="X"/>
    <s v="Ledereinband"/>
    <x v="0"/>
    <s v="80° bis 110°, einseitig digitalisierbar?"/>
    <m/>
    <m/>
    <s v="Kassette"/>
    <s v="Nein"/>
    <n v="2"/>
    <m/>
    <m/>
    <m/>
    <m/>
    <m/>
    <m/>
    <m/>
    <m/>
    <m/>
    <x v="0"/>
    <m/>
    <m/>
    <s v="f"/>
    <m/>
    <m/>
    <m/>
    <m/>
    <m/>
    <s v="Pa"/>
    <m/>
    <m/>
    <m/>
    <m/>
    <m/>
    <m/>
    <m/>
    <m/>
    <m/>
    <m/>
    <m/>
    <m/>
    <m/>
    <n v="45"/>
    <m/>
    <m/>
    <m/>
    <s v="n"/>
    <n v="0"/>
    <m/>
    <s v="Gewebe"/>
    <m/>
    <m/>
    <m/>
    <m/>
    <m/>
    <s v="Schaden stabil"/>
    <m/>
    <m/>
    <m/>
    <m/>
    <m/>
    <m/>
    <m/>
    <m/>
    <m/>
    <m/>
    <m/>
    <m/>
    <m/>
    <m/>
    <m/>
    <m/>
    <m/>
    <m/>
    <m/>
    <m/>
    <m/>
    <m/>
    <m/>
    <m/>
    <m/>
    <m/>
    <m/>
    <m/>
    <m/>
    <m/>
    <m/>
    <m/>
    <m/>
    <m/>
    <m/>
    <m/>
  </r>
  <r>
    <n v="368"/>
    <s v="L-1548-153916184"/>
    <n v="993862233"/>
    <s v="https://portal.dnb.de/opac.htm?method=simpleSearch&amp;cqlMode=true&amp;query=idn%3D993862233"/>
    <s v="III 41, 1"/>
    <s v="X"/>
    <s v="Pergamentband"/>
    <x v="0"/>
    <s v="80° bis 110°, einseitig digitalisierbar?"/>
    <s v="hohler Rücken"/>
    <m/>
    <s v="Kassette"/>
    <s v="Nein"/>
    <n v="0"/>
    <m/>
    <m/>
    <m/>
    <m/>
    <m/>
    <m/>
    <m/>
    <m/>
    <m/>
    <x v="2"/>
    <m/>
    <m/>
    <m/>
    <m/>
    <m/>
    <m/>
    <m/>
    <m/>
    <m/>
    <m/>
    <m/>
    <m/>
    <m/>
    <m/>
    <m/>
    <m/>
    <m/>
    <m/>
    <m/>
    <m/>
    <m/>
    <m/>
    <m/>
    <m/>
    <m/>
    <m/>
    <m/>
    <n v="0"/>
    <m/>
    <m/>
    <m/>
    <m/>
    <m/>
    <m/>
    <m/>
    <m/>
    <m/>
    <m/>
    <m/>
    <m/>
    <m/>
    <m/>
    <m/>
    <m/>
    <m/>
    <m/>
    <m/>
    <m/>
    <m/>
    <m/>
    <m/>
    <m/>
    <m/>
    <m/>
    <m/>
    <m/>
    <m/>
    <m/>
    <m/>
    <m/>
    <m/>
    <m/>
    <m/>
    <m/>
    <m/>
    <m/>
    <m/>
    <m/>
    <m/>
    <m/>
    <m/>
    <m/>
  </r>
  <r>
    <n v="369"/>
    <s v="L-1554-153966742"/>
    <n v="993903487"/>
    <s v="https://portal.dnb.de/opac.htm?method=simpleSearch&amp;cqlMode=true&amp;query=idn%3D993903487"/>
    <s v="III 42, 1"/>
    <s v="X"/>
    <s v="Halbgewebeband, Broschur"/>
    <x v="0"/>
    <s v="180°"/>
    <m/>
    <m/>
    <m/>
    <m/>
    <n v="1"/>
    <m/>
    <m/>
    <m/>
    <m/>
    <m/>
    <m/>
    <m/>
    <m/>
    <m/>
    <x v="2"/>
    <m/>
    <m/>
    <m/>
    <m/>
    <m/>
    <m/>
    <m/>
    <m/>
    <m/>
    <m/>
    <m/>
    <m/>
    <m/>
    <m/>
    <m/>
    <m/>
    <m/>
    <m/>
    <m/>
    <m/>
    <m/>
    <m/>
    <m/>
    <m/>
    <m/>
    <m/>
    <m/>
    <n v="0"/>
    <m/>
    <m/>
    <m/>
    <m/>
    <m/>
    <m/>
    <m/>
    <m/>
    <m/>
    <m/>
    <m/>
    <m/>
    <m/>
    <m/>
    <m/>
    <m/>
    <m/>
    <m/>
    <m/>
    <m/>
    <m/>
    <m/>
    <m/>
    <m/>
    <m/>
    <m/>
    <m/>
    <m/>
    <m/>
    <m/>
    <m/>
    <m/>
    <m/>
    <m/>
    <m/>
    <m/>
    <m/>
    <m/>
    <m/>
    <m/>
    <m/>
    <m/>
    <m/>
    <m/>
  </r>
  <r>
    <n v="370"/>
    <s v="L-1559-315493984"/>
    <n v="1066963770"/>
    <s v="https://portal.dnb.de/opac.htm?method=simpleSearch&amp;cqlMode=true&amp;query=idn%3D1066963770"/>
    <s v="III 44, 1"/>
    <s v="X"/>
    <s v="Ledereinband"/>
    <x v="0"/>
    <s v="80° bis 110°, einseitig digitalisierbar?"/>
    <s v="hohler Rücken, stark brüchiges Einbandmaterial, Schrift bis in den Falz"/>
    <m/>
    <m/>
    <m/>
    <n v="3"/>
    <m/>
    <m/>
    <m/>
    <m/>
    <m/>
    <m/>
    <m/>
    <m/>
    <m/>
    <x v="2"/>
    <m/>
    <m/>
    <m/>
    <m/>
    <m/>
    <m/>
    <m/>
    <m/>
    <m/>
    <m/>
    <m/>
    <m/>
    <m/>
    <m/>
    <m/>
    <m/>
    <m/>
    <m/>
    <m/>
    <m/>
    <m/>
    <m/>
    <m/>
    <m/>
    <m/>
    <m/>
    <m/>
    <n v="0"/>
    <m/>
    <m/>
    <m/>
    <m/>
    <m/>
    <m/>
    <m/>
    <m/>
    <m/>
    <m/>
    <m/>
    <m/>
    <m/>
    <m/>
    <m/>
    <m/>
    <m/>
    <m/>
    <m/>
    <m/>
    <m/>
    <m/>
    <m/>
    <m/>
    <m/>
    <m/>
    <m/>
    <m/>
    <m/>
    <m/>
    <m/>
    <m/>
    <m/>
    <m/>
    <m/>
    <m/>
    <m/>
    <m/>
    <m/>
    <m/>
    <m/>
    <m/>
    <m/>
    <m/>
  </r>
  <r>
    <n v="371"/>
    <s v="L-1559-315488514"/>
    <n v="1066957886"/>
    <s v="https://portal.dnb.de/opac.htm?method=simpleSearch&amp;cqlMode=true&amp;query=idn%3D1066957886"/>
    <s v="III 44, 2"/>
    <s v="X"/>
    <s v="Halbledereinband"/>
    <x v="0"/>
    <s v="180°"/>
    <s v="hohler Rücken"/>
    <m/>
    <m/>
    <m/>
    <n v="0"/>
    <m/>
    <m/>
    <m/>
    <m/>
    <m/>
    <m/>
    <m/>
    <m/>
    <m/>
    <x v="2"/>
    <m/>
    <m/>
    <m/>
    <m/>
    <m/>
    <m/>
    <m/>
    <m/>
    <m/>
    <m/>
    <m/>
    <m/>
    <m/>
    <m/>
    <m/>
    <m/>
    <m/>
    <m/>
    <m/>
    <m/>
    <m/>
    <m/>
    <m/>
    <m/>
    <m/>
    <m/>
    <m/>
    <n v="0"/>
    <m/>
    <m/>
    <m/>
    <m/>
    <m/>
    <m/>
    <m/>
    <m/>
    <m/>
    <m/>
    <m/>
    <m/>
    <m/>
    <m/>
    <m/>
    <m/>
    <m/>
    <m/>
    <m/>
    <m/>
    <m/>
    <m/>
    <m/>
    <m/>
    <m/>
    <m/>
    <m/>
    <m/>
    <m/>
    <m/>
    <m/>
    <m/>
    <m/>
    <m/>
    <m/>
    <m/>
    <m/>
    <m/>
    <m/>
    <m/>
    <m/>
    <m/>
    <m/>
    <m/>
  </r>
  <r>
    <n v="372"/>
    <s v="L-1555-154041289"/>
    <n v="993931669"/>
    <s v="https://portal.dnb.de/opac.htm?method=simpleSearch&amp;cqlMode=true&amp;query=idn%3D993931669"/>
    <s v="III 44, 3"/>
    <m/>
    <s v="Halbpergamentband"/>
    <x v="0"/>
    <s v="180°"/>
    <m/>
    <m/>
    <m/>
    <m/>
    <n v="0"/>
    <m/>
    <m/>
    <m/>
    <m/>
    <m/>
    <m/>
    <m/>
    <m/>
    <m/>
    <x v="2"/>
    <m/>
    <m/>
    <m/>
    <m/>
    <m/>
    <m/>
    <m/>
    <m/>
    <m/>
    <m/>
    <m/>
    <m/>
    <m/>
    <m/>
    <m/>
    <m/>
    <m/>
    <m/>
    <m/>
    <m/>
    <m/>
    <m/>
    <m/>
    <m/>
    <m/>
    <m/>
    <m/>
    <n v="0"/>
    <m/>
    <m/>
    <m/>
    <m/>
    <m/>
    <m/>
    <m/>
    <m/>
    <m/>
    <m/>
    <m/>
    <m/>
    <m/>
    <m/>
    <m/>
    <m/>
    <m/>
    <m/>
    <m/>
    <m/>
    <m/>
    <m/>
    <m/>
    <m/>
    <m/>
    <m/>
    <m/>
    <m/>
    <m/>
    <m/>
    <m/>
    <m/>
    <m/>
    <m/>
    <m/>
    <m/>
    <m/>
    <m/>
    <m/>
    <m/>
    <m/>
    <m/>
    <m/>
    <m/>
  </r>
  <r>
    <n v="373"/>
    <s v="L-1559-176760954"/>
    <n v="1002178991"/>
    <s v="https://portal.dnb.de/opac.htm?method=simpleSearch&amp;cqlMode=true&amp;query=idn%3D1002178991"/>
    <s v="III 44, 4"/>
    <m/>
    <s v="Ledereinband, Schließen, erhabene Buchbeschläge"/>
    <x v="1"/>
    <s v="80° bis 110°, einseitig digitalisierbar?"/>
    <s v="Schrift bis in den Falz"/>
    <m/>
    <s v="Kassette"/>
    <s v="Nein"/>
    <n v="0"/>
    <m/>
    <m/>
    <m/>
    <m/>
    <m/>
    <m/>
    <m/>
    <m/>
    <m/>
    <x v="1"/>
    <m/>
    <s v="x"/>
    <s v="f"/>
    <m/>
    <m/>
    <m/>
    <m/>
    <m/>
    <s v="Pa"/>
    <m/>
    <m/>
    <m/>
    <m/>
    <m/>
    <m/>
    <m/>
    <m/>
    <m/>
    <m/>
    <m/>
    <n v="0"/>
    <m/>
    <n v="110"/>
    <m/>
    <s v="x"/>
    <m/>
    <s v="n"/>
    <n v="0"/>
    <m/>
    <s v="Gewebe"/>
    <m/>
    <m/>
    <m/>
    <m/>
    <m/>
    <m/>
    <m/>
    <m/>
    <m/>
    <m/>
    <m/>
    <m/>
    <m/>
    <m/>
    <m/>
    <m/>
    <m/>
    <m/>
    <m/>
    <m/>
    <m/>
    <m/>
    <m/>
    <m/>
    <m/>
    <m/>
    <m/>
    <m/>
    <m/>
    <m/>
    <m/>
    <m/>
    <m/>
    <m/>
    <m/>
    <m/>
    <m/>
    <m/>
    <m/>
    <m/>
    <m/>
    <m/>
  </r>
  <r>
    <n v="374"/>
    <s v="L-1555-154041327"/>
    <n v="993931669"/>
    <s v="https://portal.dnb.de/opac.htm?method=simpleSearch&amp;cqlMode=true&amp;query=idn%3D993931669"/>
    <s v="III 44, 3 a"/>
    <m/>
    <s v="Papier- oder Pappeinband"/>
    <x v="0"/>
    <s v="180°"/>
    <m/>
    <m/>
    <m/>
    <m/>
    <n v="1"/>
    <m/>
    <m/>
    <m/>
    <m/>
    <m/>
    <m/>
    <m/>
    <m/>
    <m/>
    <x v="2"/>
    <m/>
    <m/>
    <m/>
    <m/>
    <m/>
    <m/>
    <m/>
    <m/>
    <m/>
    <m/>
    <m/>
    <m/>
    <m/>
    <m/>
    <m/>
    <m/>
    <m/>
    <m/>
    <m/>
    <m/>
    <m/>
    <m/>
    <m/>
    <m/>
    <m/>
    <m/>
    <m/>
    <n v="0"/>
    <m/>
    <m/>
    <m/>
    <m/>
    <m/>
    <m/>
    <m/>
    <m/>
    <m/>
    <m/>
    <m/>
    <m/>
    <m/>
    <m/>
    <m/>
    <m/>
    <m/>
    <m/>
    <m/>
    <m/>
    <m/>
    <m/>
    <m/>
    <m/>
    <m/>
    <m/>
    <m/>
    <m/>
    <m/>
    <m/>
    <m/>
    <m/>
    <m/>
    <m/>
    <m/>
    <m/>
    <m/>
    <m/>
    <m/>
    <m/>
    <m/>
    <m/>
    <m/>
    <m/>
  </r>
  <r>
    <n v="375"/>
    <s v="L-1534-154742171"/>
    <n v="994216866"/>
    <s v="https://portal.dnb.de/opac.htm?method=simpleSearch&amp;cqlMode=true&amp;query=idn%3D994216866"/>
    <s v="III 45, 1"/>
    <s v="X"/>
    <s v="Papier- oder Pappeinband, Schließen, erhabene Buchbeschläge"/>
    <x v="1"/>
    <s v="180°"/>
    <s v="hohler Rücken"/>
    <m/>
    <s v="Buchschuh"/>
    <s v="Nein"/>
    <n v="1"/>
    <m/>
    <m/>
    <m/>
    <m/>
    <m/>
    <m/>
    <m/>
    <m/>
    <m/>
    <x v="6"/>
    <s v="x"/>
    <m/>
    <s v="h"/>
    <m/>
    <m/>
    <m/>
    <m/>
    <m/>
    <s v="Pa"/>
    <m/>
    <m/>
    <m/>
    <m/>
    <m/>
    <m/>
    <m/>
    <m/>
    <m/>
    <m/>
    <m/>
    <m/>
    <m/>
    <n v="110"/>
    <m/>
    <m/>
    <m/>
    <s v="n"/>
    <n v="0"/>
    <m/>
    <m/>
    <m/>
    <s v="x"/>
    <m/>
    <m/>
    <m/>
    <m/>
    <m/>
    <m/>
    <m/>
    <m/>
    <m/>
    <m/>
    <m/>
    <m/>
    <m/>
    <m/>
    <m/>
    <m/>
    <m/>
    <m/>
    <m/>
    <m/>
    <m/>
    <m/>
    <m/>
    <m/>
    <m/>
    <m/>
    <m/>
    <m/>
    <m/>
    <m/>
    <m/>
    <m/>
    <m/>
    <m/>
    <m/>
    <m/>
    <m/>
    <m/>
    <m/>
    <m/>
  </r>
  <r>
    <n v="376"/>
    <s v="L-1544-315320907"/>
    <n v="1066862311"/>
    <s v="https://portal.dnb.de/opac.htm?method=simpleSearch&amp;cqlMode=true&amp;query=idn%3D1066862311"/>
    <s v="III 45, 2"/>
    <s v="X"/>
    <s v="Ledereinband, Schließen, erhabene Buchbeschläge"/>
    <x v="0"/>
    <s v="80° bis 110°, einseitig digitalisierbar?"/>
    <s v="hohler Rücken"/>
    <m/>
    <s v="Buchschuh"/>
    <s v="Nein"/>
    <n v="1"/>
    <m/>
    <m/>
    <m/>
    <m/>
    <m/>
    <m/>
    <m/>
    <m/>
    <m/>
    <x v="2"/>
    <m/>
    <m/>
    <m/>
    <m/>
    <m/>
    <m/>
    <m/>
    <m/>
    <m/>
    <m/>
    <m/>
    <m/>
    <m/>
    <m/>
    <m/>
    <m/>
    <m/>
    <m/>
    <m/>
    <m/>
    <m/>
    <m/>
    <m/>
    <m/>
    <m/>
    <m/>
    <m/>
    <n v="0"/>
    <m/>
    <m/>
    <m/>
    <m/>
    <m/>
    <m/>
    <m/>
    <m/>
    <m/>
    <m/>
    <m/>
    <m/>
    <m/>
    <m/>
    <m/>
    <m/>
    <m/>
    <m/>
    <m/>
    <m/>
    <m/>
    <m/>
    <m/>
    <m/>
    <m/>
    <m/>
    <m/>
    <m/>
    <m/>
    <m/>
    <m/>
    <m/>
    <m/>
    <m/>
    <m/>
    <m/>
    <m/>
    <m/>
    <m/>
    <m/>
    <m/>
    <m/>
    <m/>
    <m/>
  </r>
  <r>
    <n v="377"/>
    <s v="L-1551-17498541X"/>
    <n v="1001488202"/>
    <s v="https://portal.dnb.de/opac.htm?method=simpleSearch&amp;cqlMode=true&amp;query=idn%3D1001488202"/>
    <s v="III 45, 3"/>
    <m/>
    <s v="Pergamentband"/>
    <x v="0"/>
    <s v="180°"/>
    <s v="hohler Rücken"/>
    <m/>
    <s v="Schuber"/>
    <s v="Nein"/>
    <n v="1"/>
    <m/>
    <m/>
    <m/>
    <m/>
    <m/>
    <m/>
    <m/>
    <m/>
    <m/>
    <x v="2"/>
    <m/>
    <m/>
    <m/>
    <m/>
    <m/>
    <m/>
    <m/>
    <m/>
    <m/>
    <m/>
    <m/>
    <m/>
    <m/>
    <m/>
    <m/>
    <m/>
    <m/>
    <m/>
    <m/>
    <m/>
    <m/>
    <m/>
    <m/>
    <m/>
    <m/>
    <m/>
    <m/>
    <n v="0"/>
    <m/>
    <m/>
    <m/>
    <m/>
    <m/>
    <m/>
    <m/>
    <m/>
    <m/>
    <m/>
    <m/>
    <m/>
    <m/>
    <m/>
    <m/>
    <m/>
    <m/>
    <m/>
    <m/>
    <m/>
    <m/>
    <m/>
    <m/>
    <m/>
    <m/>
    <m/>
    <m/>
    <m/>
    <m/>
    <m/>
    <m/>
    <m/>
    <m/>
    <m/>
    <m/>
    <m/>
    <m/>
    <m/>
    <m/>
    <m/>
    <m/>
    <m/>
    <m/>
    <m/>
  </r>
  <r>
    <n v="378"/>
    <s v="L-1534-15474218X"/>
    <n v="994216866"/>
    <s v="https://portal.dnb.de/opac.htm?method=simpleSearch&amp;cqlMode=true&amp;query=idn%3D994216866"/>
    <s v="III 45, 1 a"/>
    <m/>
    <s v="Halbledereinband, Schließen, erhabene Buchbeschläge"/>
    <x v="1"/>
    <s v="80° bis 110°, einseitig digitalisierbar?"/>
    <m/>
    <m/>
    <s v="Buchschuh"/>
    <s v="Nein"/>
    <n v="2"/>
    <m/>
    <m/>
    <m/>
    <m/>
    <m/>
    <m/>
    <m/>
    <m/>
    <m/>
    <x v="1"/>
    <m/>
    <m/>
    <s v="f"/>
    <m/>
    <m/>
    <m/>
    <m/>
    <m/>
    <s v="Pa"/>
    <m/>
    <m/>
    <m/>
    <m/>
    <m/>
    <m/>
    <m/>
    <m/>
    <m/>
    <m/>
    <m/>
    <m/>
    <m/>
    <n v="60"/>
    <m/>
    <m/>
    <m/>
    <s v="ja vor"/>
    <n v="2"/>
    <m/>
    <m/>
    <m/>
    <s v="x"/>
    <m/>
    <m/>
    <m/>
    <m/>
    <m/>
    <m/>
    <s v="x"/>
    <m/>
    <s v="x"/>
    <m/>
    <s v="v"/>
    <m/>
    <m/>
    <m/>
    <m/>
    <m/>
    <m/>
    <m/>
    <s v="o"/>
    <n v="2"/>
    <s v="Leder am Rücken fixieren und überfangen, Gelenk mit JP unterlegen, Kapital &quot;anhäkeln&quot;"/>
    <m/>
    <m/>
    <m/>
    <m/>
    <m/>
    <m/>
    <m/>
    <m/>
    <m/>
    <m/>
    <m/>
    <m/>
    <m/>
    <m/>
    <m/>
    <m/>
    <m/>
    <m/>
    <m/>
  </r>
  <r>
    <n v="379"/>
    <s v="L-1534-154532711"/>
    <n v="994123973"/>
    <s v="https://portal.dnb.de/opac.htm?method=simpleSearch&amp;cqlMode=true&amp;query=idn%3D994123973"/>
    <s v="III 45, 1 b"/>
    <m/>
    <s v="Halbpergamentband"/>
    <x v="1"/>
    <s v="80° bis 110°, einseitig digitalisierbar?"/>
    <s v="hohler Rücken"/>
    <m/>
    <m/>
    <m/>
    <n v="0"/>
    <m/>
    <m/>
    <m/>
    <m/>
    <m/>
    <m/>
    <m/>
    <m/>
    <m/>
    <x v="2"/>
    <m/>
    <m/>
    <m/>
    <m/>
    <m/>
    <m/>
    <m/>
    <m/>
    <m/>
    <m/>
    <m/>
    <m/>
    <m/>
    <m/>
    <m/>
    <m/>
    <m/>
    <m/>
    <m/>
    <m/>
    <m/>
    <m/>
    <m/>
    <m/>
    <m/>
    <m/>
    <m/>
    <n v="0"/>
    <m/>
    <m/>
    <m/>
    <m/>
    <m/>
    <m/>
    <m/>
    <m/>
    <m/>
    <m/>
    <m/>
    <m/>
    <m/>
    <m/>
    <m/>
    <m/>
    <m/>
    <m/>
    <m/>
    <m/>
    <m/>
    <m/>
    <m/>
    <m/>
    <m/>
    <m/>
    <m/>
    <m/>
    <m/>
    <m/>
    <m/>
    <m/>
    <m/>
    <m/>
    <m/>
    <m/>
    <m/>
    <m/>
    <m/>
    <m/>
    <m/>
    <m/>
    <m/>
    <m/>
  </r>
  <r>
    <n v="380"/>
    <s v="L-1879-678549249"/>
    <n v="1210956756"/>
    <s v="https://portal.dnb.de/opac.htm?method=simpleSearch&amp;cqlMode=true&amp;query=idn%3D1210956756"/>
    <s v="III 45, 2 (Angebundenes Werk)"/>
    <m/>
    <m/>
    <x v="2"/>
    <m/>
    <m/>
    <m/>
    <m/>
    <m/>
    <m/>
    <m/>
    <m/>
    <m/>
    <m/>
    <m/>
    <m/>
    <m/>
    <m/>
    <m/>
    <x v="2"/>
    <m/>
    <m/>
    <m/>
    <m/>
    <m/>
    <m/>
    <m/>
    <m/>
    <m/>
    <m/>
    <m/>
    <m/>
    <m/>
    <m/>
    <m/>
    <m/>
    <m/>
    <m/>
    <m/>
    <m/>
    <m/>
    <m/>
    <m/>
    <m/>
    <m/>
    <m/>
    <m/>
    <n v="0"/>
    <m/>
    <m/>
    <m/>
    <m/>
    <m/>
    <m/>
    <m/>
    <m/>
    <m/>
    <m/>
    <m/>
    <m/>
    <m/>
    <m/>
    <m/>
    <m/>
    <m/>
    <m/>
    <m/>
    <m/>
    <m/>
    <m/>
    <m/>
    <m/>
    <m/>
    <m/>
    <m/>
    <m/>
    <m/>
    <m/>
    <m/>
    <m/>
    <m/>
    <m/>
    <m/>
    <m/>
    <m/>
    <m/>
    <m/>
    <m/>
    <m/>
    <m/>
    <m/>
    <m/>
  </r>
  <r>
    <n v="381"/>
    <s v="L-1542-159720354"/>
    <n v="995542139"/>
    <s v="https://portal.dnb.de/opac.htm?method=simpleSearch&amp;cqlMode=true&amp;query=idn%3D995542139"/>
    <s v="III 46, 1"/>
    <s v="X"/>
    <s v="Halbpergamentband"/>
    <x v="2"/>
    <s v="80° bis 110°, einseitig digitalisierbar?"/>
    <s v="hohler Rücken"/>
    <m/>
    <m/>
    <m/>
    <n v="0"/>
    <m/>
    <m/>
    <m/>
    <m/>
    <m/>
    <m/>
    <m/>
    <m/>
    <m/>
    <x v="2"/>
    <m/>
    <m/>
    <m/>
    <m/>
    <m/>
    <m/>
    <m/>
    <m/>
    <m/>
    <m/>
    <m/>
    <m/>
    <m/>
    <m/>
    <m/>
    <m/>
    <m/>
    <m/>
    <m/>
    <m/>
    <m/>
    <m/>
    <m/>
    <m/>
    <m/>
    <m/>
    <m/>
    <n v="0"/>
    <m/>
    <m/>
    <m/>
    <m/>
    <m/>
    <m/>
    <m/>
    <m/>
    <m/>
    <m/>
    <m/>
    <m/>
    <m/>
    <m/>
    <m/>
    <m/>
    <m/>
    <m/>
    <m/>
    <m/>
    <m/>
    <m/>
    <m/>
    <m/>
    <m/>
    <m/>
    <m/>
    <m/>
    <m/>
    <m/>
    <m/>
    <m/>
    <m/>
    <m/>
    <m/>
    <m/>
    <m/>
    <m/>
    <m/>
    <m/>
    <m/>
    <m/>
    <m/>
    <m/>
  </r>
  <r>
    <n v="382"/>
    <s v="L-1548-315054778"/>
    <n v="1066666245"/>
    <s v="https://portal.dnb.de/opac.htm?method=simpleSearch&amp;cqlMode=true&amp;query=idn%3D1066666245"/>
    <s v="III 47, 1"/>
    <s v="X"/>
    <s v="Gewebeeinband, Schließen, erhabene Buchbeschläge"/>
    <x v="0"/>
    <s v="80° bis 110°, einseitig digitalisierbar?"/>
    <s v="hohler Rücken"/>
    <m/>
    <s v="Buchschuh"/>
    <s v="Nein"/>
    <n v="1"/>
    <m/>
    <m/>
    <m/>
    <m/>
    <m/>
    <m/>
    <m/>
    <m/>
    <m/>
    <x v="2"/>
    <m/>
    <m/>
    <m/>
    <m/>
    <m/>
    <m/>
    <m/>
    <m/>
    <m/>
    <m/>
    <m/>
    <m/>
    <m/>
    <m/>
    <m/>
    <m/>
    <m/>
    <m/>
    <m/>
    <m/>
    <m/>
    <m/>
    <m/>
    <m/>
    <m/>
    <m/>
    <m/>
    <n v="0"/>
    <m/>
    <m/>
    <m/>
    <m/>
    <m/>
    <m/>
    <m/>
    <m/>
    <m/>
    <m/>
    <m/>
    <m/>
    <m/>
    <m/>
    <m/>
    <m/>
    <m/>
    <m/>
    <m/>
    <m/>
    <m/>
    <m/>
    <m/>
    <m/>
    <m/>
    <m/>
    <m/>
    <m/>
    <m/>
    <m/>
    <m/>
    <m/>
    <m/>
    <m/>
    <m/>
    <m/>
    <m/>
    <m/>
    <m/>
    <m/>
    <m/>
    <m/>
    <m/>
    <m/>
  </r>
  <r>
    <n v="383"/>
    <s v="L-1552-315321458"/>
    <n v="1066862958"/>
    <s v="https://portal.dnb.de/opac.htm?method=simpleSearch&amp;cqlMode=true&amp;query=idn%3D1066862958"/>
    <s v="III 47, 2"/>
    <s v="X"/>
    <s v="Halbledereinband, Schließen, erhabene Buchbeschläge"/>
    <x v="3"/>
    <s v="nur sehr geringer Öffnungswinkel"/>
    <s v="Schrift bis in den Falz, welliger Buchblock, stark brüchiges Einbandmaterial"/>
    <m/>
    <s v="Buchschuh"/>
    <s v="Nein"/>
    <n v="3"/>
    <m/>
    <m/>
    <m/>
    <m/>
    <m/>
    <m/>
    <m/>
    <m/>
    <m/>
    <x v="5"/>
    <s v="x"/>
    <m/>
    <s v="f/V"/>
    <m/>
    <s v="x"/>
    <m/>
    <m/>
    <m/>
    <s v="Pa"/>
    <m/>
    <m/>
    <m/>
    <s v="x"/>
    <s v="x"/>
    <m/>
    <m/>
    <m/>
    <m/>
    <m/>
    <m/>
    <n v="6"/>
    <m/>
    <n v="45"/>
    <m/>
    <m/>
    <m/>
    <s v="ja vor und nach"/>
    <n v="8.5"/>
    <m/>
    <m/>
    <m/>
    <s v="x"/>
    <m/>
    <m/>
    <m/>
    <s v="Digi-Grenzfall --&gt; Bundsteg muss an probieren"/>
    <m/>
    <s v="Umschlag (Leder pudert)"/>
    <m/>
    <s v="x"/>
    <s v="x"/>
    <m/>
    <s v="v/h"/>
    <n v="1"/>
    <m/>
    <m/>
    <m/>
    <m/>
    <m/>
    <m/>
    <m/>
    <n v="8.5"/>
    <s v="vor Digit. erstmal nur Umschlag und Notsicherung fragilen Leders am Rücken, danach dann Rest. der Gelenke"/>
    <m/>
    <m/>
    <m/>
    <m/>
    <m/>
    <m/>
    <m/>
    <m/>
    <m/>
    <m/>
    <m/>
    <m/>
    <m/>
    <m/>
    <m/>
    <m/>
    <m/>
    <m/>
    <m/>
  </r>
  <r>
    <n v="384"/>
    <s v="L-1554-315307048"/>
    <n v="1066847886"/>
    <s v="https://portal.dnb.de/opac.htm?method=simpleSearch&amp;cqlMode=true&amp;query=idn%3D1066847886"/>
    <s v="III 47, 3"/>
    <s v="X"/>
    <s v="Ledereinband"/>
    <x v="0"/>
    <s v="80° bis 110°, einseitig digitalisierbar?"/>
    <m/>
    <m/>
    <m/>
    <m/>
    <n v="0"/>
    <m/>
    <m/>
    <m/>
    <m/>
    <m/>
    <m/>
    <m/>
    <m/>
    <m/>
    <x v="2"/>
    <m/>
    <m/>
    <m/>
    <m/>
    <m/>
    <m/>
    <m/>
    <m/>
    <m/>
    <m/>
    <m/>
    <m/>
    <m/>
    <m/>
    <m/>
    <m/>
    <m/>
    <m/>
    <m/>
    <m/>
    <m/>
    <m/>
    <m/>
    <m/>
    <m/>
    <m/>
    <m/>
    <n v="0"/>
    <m/>
    <m/>
    <m/>
    <m/>
    <m/>
    <m/>
    <m/>
    <m/>
    <m/>
    <m/>
    <m/>
    <m/>
    <m/>
    <m/>
    <m/>
    <m/>
    <m/>
    <m/>
    <m/>
    <m/>
    <m/>
    <m/>
    <m/>
    <m/>
    <m/>
    <m/>
    <m/>
    <m/>
    <m/>
    <m/>
    <m/>
    <m/>
    <m/>
    <m/>
    <m/>
    <m/>
    <m/>
    <m/>
    <m/>
    <m/>
    <m/>
    <m/>
    <m/>
    <m/>
  </r>
  <r>
    <n v="385"/>
    <s v="L-1555-153966025"/>
    <n v="993902642"/>
    <s v="https://portal.dnb.de/opac.htm?method=simpleSearch&amp;cqlMode=true&amp;query=idn%3D993902642"/>
    <s v="III 47, 4"/>
    <m/>
    <s v="Papier- oder Pappeinband"/>
    <x v="0"/>
    <s v="180°"/>
    <s v="stark brüchiges Einbandmaterial"/>
    <m/>
    <m/>
    <m/>
    <n v="2"/>
    <m/>
    <m/>
    <m/>
    <m/>
    <m/>
    <m/>
    <m/>
    <m/>
    <m/>
    <x v="8"/>
    <m/>
    <m/>
    <s v="f"/>
    <m/>
    <m/>
    <m/>
    <m/>
    <m/>
    <s v="Pa"/>
    <m/>
    <m/>
    <m/>
    <m/>
    <m/>
    <m/>
    <m/>
    <m/>
    <m/>
    <m/>
    <m/>
    <m/>
    <m/>
    <n v="110"/>
    <m/>
    <m/>
    <s v="x"/>
    <s v="ja vor"/>
    <n v="0.5"/>
    <m/>
    <m/>
    <m/>
    <m/>
    <m/>
    <m/>
    <m/>
    <m/>
    <m/>
    <m/>
    <s v="x"/>
    <m/>
    <s v="x"/>
    <m/>
    <m/>
    <m/>
    <m/>
    <m/>
    <m/>
    <m/>
    <m/>
    <m/>
    <m/>
    <n v="0.5"/>
    <s v="Pg. am Rücken fixieren, Rücken mit Streifen aus JP überfangen"/>
    <m/>
    <m/>
    <m/>
    <m/>
    <m/>
    <m/>
    <m/>
    <m/>
    <m/>
    <m/>
    <m/>
    <m/>
    <m/>
    <m/>
    <m/>
    <m/>
    <m/>
    <m/>
    <m/>
  </r>
  <r>
    <n v="386"/>
    <s v="L-1515-315493011"/>
    <n v="1066962677"/>
    <s v="https://portal.dnb.de/opac.htm?method=simpleSearch&amp;cqlMode=true&amp;query=idn%3D1066962677"/>
    <s v="III 48, 1"/>
    <s v="X"/>
    <s v="Halbledereinband"/>
    <x v="0"/>
    <s v="80° bis 110°, einseitig digitalisierbar?"/>
    <s v="hohler Rücken, stark brüchiges Einbandmaterial"/>
    <m/>
    <m/>
    <m/>
    <n v="3"/>
    <m/>
    <m/>
    <m/>
    <m/>
    <m/>
    <m/>
    <m/>
    <m/>
    <m/>
    <x v="2"/>
    <m/>
    <m/>
    <m/>
    <m/>
    <m/>
    <m/>
    <m/>
    <m/>
    <m/>
    <m/>
    <m/>
    <m/>
    <m/>
    <m/>
    <m/>
    <m/>
    <m/>
    <m/>
    <m/>
    <m/>
    <m/>
    <m/>
    <m/>
    <m/>
    <m/>
    <m/>
    <m/>
    <n v="0"/>
    <m/>
    <m/>
    <m/>
    <m/>
    <m/>
    <m/>
    <m/>
    <m/>
    <m/>
    <m/>
    <m/>
    <m/>
    <m/>
    <m/>
    <m/>
    <m/>
    <m/>
    <m/>
    <m/>
    <m/>
    <m/>
    <m/>
    <m/>
    <m/>
    <m/>
    <m/>
    <m/>
    <m/>
    <m/>
    <m/>
    <m/>
    <m/>
    <m/>
    <m/>
    <m/>
    <m/>
    <m/>
    <m/>
    <m/>
    <m/>
    <m/>
    <m/>
    <m/>
    <m/>
  </r>
  <r>
    <n v="387"/>
    <s v="L-1517-315490128"/>
    <n v="1066959595"/>
    <s v="https://portal.dnb.de/opac.htm?method=simpleSearch&amp;cqlMode=true&amp;query=idn%3D1066959595"/>
    <s v="III 48, 2"/>
    <s v="X"/>
    <s v="Ledereinband, Schließen, erhabene Buchbeschläge"/>
    <x v="0"/>
    <s v="80° bis 110°, einseitig digitalisierbar?"/>
    <s v="hohler Rücken"/>
    <m/>
    <s v="Buchschuh"/>
    <s v="Nein"/>
    <n v="1"/>
    <m/>
    <m/>
    <m/>
    <m/>
    <m/>
    <m/>
    <m/>
    <m/>
    <m/>
    <x v="2"/>
    <m/>
    <m/>
    <m/>
    <m/>
    <m/>
    <m/>
    <m/>
    <m/>
    <m/>
    <m/>
    <m/>
    <m/>
    <m/>
    <m/>
    <m/>
    <m/>
    <m/>
    <m/>
    <m/>
    <m/>
    <m/>
    <m/>
    <m/>
    <m/>
    <m/>
    <m/>
    <m/>
    <n v="0"/>
    <m/>
    <m/>
    <m/>
    <m/>
    <m/>
    <m/>
    <m/>
    <m/>
    <m/>
    <m/>
    <m/>
    <m/>
    <m/>
    <m/>
    <m/>
    <m/>
    <m/>
    <m/>
    <m/>
    <m/>
    <m/>
    <m/>
    <m/>
    <m/>
    <m/>
    <m/>
    <m/>
    <m/>
    <m/>
    <m/>
    <m/>
    <m/>
    <m/>
    <m/>
    <m/>
    <m/>
    <m/>
    <m/>
    <m/>
    <m/>
    <m/>
    <m/>
    <m/>
    <m/>
  </r>
  <r>
    <n v="388"/>
    <s v="L-1522-315318384"/>
    <n v="1066859639"/>
    <s v="https://portal.dnb.de/opac.htm?method=simpleSearch&amp;cqlMode=true&amp;query=idn%3D1066859639"/>
    <s v="III 49, 1"/>
    <s v="X"/>
    <s v="Papier- oder Pappeinband"/>
    <x v="0"/>
    <s v="180°"/>
    <s v="stark brüchiges Einbandmaterial"/>
    <m/>
    <m/>
    <m/>
    <n v="2"/>
    <m/>
    <m/>
    <m/>
    <m/>
    <m/>
    <m/>
    <m/>
    <m/>
    <m/>
    <x v="8"/>
    <m/>
    <m/>
    <s v="h/E"/>
    <m/>
    <m/>
    <m/>
    <m/>
    <m/>
    <s v="Pa"/>
    <m/>
    <m/>
    <m/>
    <m/>
    <m/>
    <m/>
    <m/>
    <m/>
    <m/>
    <m/>
    <m/>
    <m/>
    <m/>
    <n v="110"/>
    <m/>
    <m/>
    <m/>
    <s v="ja vor"/>
    <n v="0.5"/>
    <m/>
    <m/>
    <m/>
    <m/>
    <m/>
    <m/>
    <m/>
    <m/>
    <m/>
    <m/>
    <s v="x"/>
    <m/>
    <s v="x"/>
    <m/>
    <m/>
    <m/>
    <m/>
    <m/>
    <m/>
    <m/>
    <m/>
    <m/>
    <m/>
    <n v="0.5"/>
    <s v="Pg. am Rücken fixieren, mit JP überfangen"/>
    <m/>
    <m/>
    <m/>
    <m/>
    <m/>
    <m/>
    <m/>
    <m/>
    <m/>
    <m/>
    <m/>
    <m/>
    <m/>
    <m/>
    <m/>
    <m/>
    <m/>
    <m/>
    <m/>
  </r>
  <r>
    <n v="389"/>
    <s v="L-1501-315494093"/>
    <n v="1066963894"/>
    <s v="https://portal.dnb.de/opac.htm?method=simpleSearch&amp;cqlMode=true&amp;query=idn%3D1066963894"/>
    <s v="III 50, 1"/>
    <s v="X"/>
    <s v="Halbledereinband"/>
    <x v="0"/>
    <s v="180°"/>
    <m/>
    <m/>
    <m/>
    <m/>
    <n v="1"/>
    <m/>
    <m/>
    <m/>
    <m/>
    <m/>
    <m/>
    <m/>
    <m/>
    <m/>
    <x v="5"/>
    <m/>
    <m/>
    <s v="f"/>
    <m/>
    <m/>
    <m/>
    <m/>
    <m/>
    <s v="Pa"/>
    <m/>
    <m/>
    <m/>
    <m/>
    <m/>
    <m/>
    <m/>
    <m/>
    <m/>
    <m/>
    <m/>
    <m/>
    <m/>
    <n v="110"/>
    <m/>
    <m/>
    <m/>
    <s v="n"/>
    <n v="0"/>
    <m/>
    <m/>
    <m/>
    <m/>
    <m/>
    <m/>
    <m/>
    <m/>
    <m/>
    <m/>
    <m/>
    <m/>
    <m/>
    <m/>
    <m/>
    <m/>
    <m/>
    <m/>
    <m/>
    <m/>
    <m/>
    <m/>
    <m/>
    <m/>
    <m/>
    <m/>
    <m/>
    <m/>
    <m/>
    <m/>
    <m/>
    <m/>
    <m/>
    <m/>
    <m/>
    <m/>
    <m/>
    <m/>
    <m/>
    <m/>
    <m/>
    <m/>
    <m/>
    <m/>
  </r>
  <r>
    <n v="390"/>
    <s v="L-1515-315494662"/>
    <n v="1066964432"/>
    <s v="https://portal.dnb.de/opac.htm?method=simpleSearch&amp;cqlMode=true&amp;query=idn%3D1066964432"/>
    <s v="III 50, 2"/>
    <s v="X"/>
    <s v="Ledereinband, Schließen, erhabene Buchbeschläge"/>
    <x v="1"/>
    <s v="180°"/>
    <s v="hohler Rücken, welliger Buchblock"/>
    <m/>
    <s v="Buchschuh"/>
    <s v="Nein"/>
    <n v="1"/>
    <m/>
    <m/>
    <m/>
    <m/>
    <m/>
    <m/>
    <m/>
    <m/>
    <m/>
    <x v="2"/>
    <m/>
    <m/>
    <m/>
    <m/>
    <m/>
    <m/>
    <m/>
    <m/>
    <m/>
    <m/>
    <m/>
    <m/>
    <m/>
    <m/>
    <m/>
    <m/>
    <m/>
    <m/>
    <m/>
    <m/>
    <m/>
    <m/>
    <m/>
    <m/>
    <m/>
    <m/>
    <m/>
    <n v="0"/>
    <m/>
    <m/>
    <m/>
    <m/>
    <m/>
    <m/>
    <m/>
    <m/>
    <m/>
    <m/>
    <m/>
    <m/>
    <m/>
    <m/>
    <m/>
    <m/>
    <m/>
    <m/>
    <m/>
    <m/>
    <m/>
    <m/>
    <m/>
    <m/>
    <m/>
    <m/>
    <m/>
    <m/>
    <m/>
    <m/>
    <m/>
    <m/>
    <m/>
    <m/>
    <m/>
    <m/>
    <m/>
    <m/>
    <m/>
    <m/>
    <m/>
    <m/>
    <m/>
    <m/>
  </r>
  <r>
    <n v="391"/>
    <s v="L-1516-315487577"/>
    <n v="1066956960"/>
    <s v="https://portal.dnb.de/opac.htm?method=simpleSearch&amp;cqlMode=true&amp;query=idn%3D1066956960"/>
    <s v="III 50, 3"/>
    <s v="X"/>
    <s v="Halbledereinband, Schließen, erhabene Buchbeschläge"/>
    <x v="1"/>
    <s v="180°"/>
    <s v="hohler Rücken"/>
    <m/>
    <s v="Buchschuh"/>
    <s v="Nein"/>
    <n v="1"/>
    <m/>
    <m/>
    <m/>
    <m/>
    <m/>
    <m/>
    <m/>
    <m/>
    <m/>
    <x v="2"/>
    <m/>
    <m/>
    <m/>
    <m/>
    <m/>
    <m/>
    <m/>
    <m/>
    <m/>
    <m/>
    <m/>
    <m/>
    <m/>
    <m/>
    <m/>
    <m/>
    <m/>
    <m/>
    <m/>
    <m/>
    <m/>
    <m/>
    <m/>
    <m/>
    <m/>
    <m/>
    <m/>
    <n v="0"/>
    <m/>
    <m/>
    <m/>
    <m/>
    <m/>
    <m/>
    <m/>
    <m/>
    <m/>
    <m/>
    <m/>
    <m/>
    <m/>
    <m/>
    <m/>
    <m/>
    <m/>
    <m/>
    <m/>
    <m/>
    <m/>
    <m/>
    <m/>
    <m/>
    <m/>
    <m/>
    <m/>
    <m/>
    <m/>
    <m/>
    <m/>
    <m/>
    <m/>
    <m/>
    <m/>
    <m/>
    <m/>
    <m/>
    <m/>
    <m/>
    <m/>
    <m/>
    <m/>
    <m/>
  </r>
  <r>
    <n v="392"/>
    <s v="L-1526-315328762"/>
    <n v="1066870888"/>
    <s v="https://portal.dnb.de/opac.htm?method=simpleSearch&amp;cqlMode=true&amp;query=idn%3D1066870888"/>
    <s v="III 50, 4"/>
    <s v="X"/>
    <s v="Halbledereinband, Schließen, erhabene Buchbeschläge"/>
    <x v="0"/>
    <s v="180°"/>
    <s v="hohler Rücken"/>
    <m/>
    <s v="Buchschuh"/>
    <s v="Nein"/>
    <n v="1"/>
    <m/>
    <m/>
    <m/>
    <m/>
    <m/>
    <m/>
    <m/>
    <m/>
    <m/>
    <x v="2"/>
    <m/>
    <m/>
    <m/>
    <m/>
    <m/>
    <m/>
    <m/>
    <m/>
    <m/>
    <m/>
    <m/>
    <m/>
    <m/>
    <m/>
    <m/>
    <m/>
    <m/>
    <m/>
    <m/>
    <m/>
    <m/>
    <m/>
    <m/>
    <m/>
    <m/>
    <m/>
    <m/>
    <n v="0"/>
    <m/>
    <m/>
    <m/>
    <m/>
    <m/>
    <m/>
    <m/>
    <m/>
    <m/>
    <m/>
    <m/>
    <m/>
    <m/>
    <m/>
    <m/>
    <m/>
    <m/>
    <m/>
    <m/>
    <m/>
    <m/>
    <m/>
    <m/>
    <m/>
    <m/>
    <m/>
    <m/>
    <m/>
    <m/>
    <m/>
    <m/>
    <m/>
    <m/>
    <m/>
    <m/>
    <m/>
    <m/>
    <m/>
    <m/>
    <m/>
    <m/>
    <m/>
    <m/>
    <m/>
  </r>
  <r>
    <n v="393"/>
    <s v="L-1502-31548747X"/>
    <n v="1066956871"/>
    <s v="https://portal.dnb.de/opac.htm?method=simpleSearch&amp;cqlMode=true&amp;query=idn%3D1066956871"/>
    <s v="III 51, 1"/>
    <s v="X"/>
    <s v="Halbledereinband, Schließen, erhabene Buchbeschläge"/>
    <x v="1"/>
    <s v="180°"/>
    <s v="fester Rücken mit Schmuckprägung, Schrift bis in den Falz, stark brüchiges Einbandmaterial"/>
    <m/>
    <s v="Kassette"/>
    <s v="Nein"/>
    <n v="3"/>
    <m/>
    <m/>
    <m/>
    <m/>
    <m/>
    <m/>
    <m/>
    <m/>
    <m/>
    <x v="2"/>
    <m/>
    <m/>
    <m/>
    <m/>
    <m/>
    <m/>
    <m/>
    <m/>
    <m/>
    <m/>
    <m/>
    <m/>
    <m/>
    <m/>
    <m/>
    <m/>
    <m/>
    <m/>
    <m/>
    <m/>
    <m/>
    <m/>
    <m/>
    <m/>
    <m/>
    <m/>
    <m/>
    <n v="0"/>
    <m/>
    <m/>
    <m/>
    <m/>
    <m/>
    <m/>
    <m/>
    <m/>
    <m/>
    <m/>
    <m/>
    <m/>
    <m/>
    <m/>
    <m/>
    <m/>
    <m/>
    <m/>
    <m/>
    <m/>
    <m/>
    <m/>
    <m/>
    <m/>
    <m/>
    <m/>
    <m/>
    <m/>
    <m/>
    <m/>
    <m/>
    <m/>
    <m/>
    <m/>
    <m/>
    <m/>
    <m/>
    <m/>
    <m/>
    <m/>
    <m/>
    <m/>
    <m/>
    <m/>
  </r>
  <r>
    <n v="394"/>
    <s v="L-1506-315494220"/>
    <n v="1066964017"/>
    <s v="https://portal.dnb.de/opac.htm?method=simpleSearch&amp;cqlMode=true&amp;query=idn%3D1066964017"/>
    <s v="III 51, 2"/>
    <s v="X"/>
    <s v="Papier- oder Pappeinband"/>
    <x v="0"/>
    <s v="180°"/>
    <m/>
    <m/>
    <s v="Mappe"/>
    <s v="Nein"/>
    <n v="3"/>
    <m/>
    <s v="Einband und Buchblock separat"/>
    <m/>
    <m/>
    <m/>
    <m/>
    <m/>
    <m/>
    <m/>
    <x v="2"/>
    <m/>
    <m/>
    <m/>
    <m/>
    <m/>
    <m/>
    <m/>
    <m/>
    <m/>
    <m/>
    <m/>
    <m/>
    <m/>
    <m/>
    <m/>
    <m/>
    <m/>
    <m/>
    <m/>
    <m/>
    <m/>
    <m/>
    <m/>
    <m/>
    <m/>
    <m/>
    <m/>
    <n v="0"/>
    <m/>
    <m/>
    <m/>
    <m/>
    <m/>
    <m/>
    <m/>
    <m/>
    <m/>
    <m/>
    <m/>
    <m/>
    <m/>
    <m/>
    <m/>
    <m/>
    <m/>
    <m/>
    <m/>
    <m/>
    <m/>
    <m/>
    <m/>
    <m/>
    <m/>
    <m/>
    <m/>
    <m/>
    <m/>
    <m/>
    <m/>
    <m/>
    <m/>
    <m/>
    <m/>
    <m/>
    <m/>
    <m/>
    <m/>
    <m/>
    <m/>
    <m/>
    <m/>
    <m/>
  </r>
  <r>
    <m/>
    <m/>
    <m/>
    <m/>
    <s v="III 51, 3"/>
    <s v="X"/>
    <s v="Halbledereinband"/>
    <x v="3"/>
    <s v="180°"/>
    <s v="hohler Rücken"/>
    <m/>
    <m/>
    <s v="Signaturfahne austauschen"/>
    <n v="2"/>
    <m/>
    <m/>
    <m/>
    <m/>
    <m/>
    <m/>
    <m/>
    <m/>
    <m/>
    <x v="5"/>
    <s v="x"/>
    <m/>
    <s v="h/E"/>
    <m/>
    <m/>
    <m/>
    <m/>
    <m/>
    <s v="Pg"/>
    <s v="x"/>
    <m/>
    <m/>
    <m/>
    <m/>
    <m/>
    <m/>
    <m/>
    <m/>
    <s v="B"/>
    <s v="x"/>
    <m/>
    <m/>
    <n v="110"/>
    <m/>
    <m/>
    <m/>
    <s v="n"/>
    <n v="0"/>
    <m/>
    <m/>
    <m/>
    <s v="x"/>
    <m/>
    <m/>
    <m/>
    <s v="Schaden ist stabil genug, Rücken hat bereits Teilhülse bekommen"/>
    <s v="x 110"/>
    <m/>
    <m/>
    <m/>
    <m/>
    <m/>
    <m/>
    <m/>
    <m/>
    <m/>
    <m/>
    <m/>
    <m/>
    <m/>
    <m/>
    <m/>
    <m/>
    <m/>
    <m/>
    <m/>
    <m/>
    <m/>
    <m/>
    <m/>
    <m/>
    <m/>
    <m/>
    <m/>
    <m/>
    <m/>
    <m/>
    <m/>
    <m/>
    <m/>
    <m/>
    <m/>
  </r>
  <r>
    <n v="395"/>
    <s v="L-1518-31549364X"/>
    <n v="1066963398"/>
    <s v="https://portal.dnb.de/opac.htm?method=simpleSearch&amp;cqlMode=true&amp;query=idn%3D1066963398"/>
    <s v="III 51, 4"/>
    <m/>
    <s v="Halbledereinband, Ungebunden, Schließen, erhabene Buchbeschläge"/>
    <x v="0"/>
    <s v="180°"/>
    <m/>
    <m/>
    <s v="Kassette"/>
    <s v="Nein"/>
    <n v="3"/>
    <m/>
    <s v="Einband und Lagen separat"/>
    <m/>
    <m/>
    <m/>
    <m/>
    <m/>
    <m/>
    <m/>
    <x v="9"/>
    <m/>
    <s v="x"/>
    <m/>
    <m/>
    <m/>
    <m/>
    <m/>
    <m/>
    <s v="Pa"/>
    <m/>
    <m/>
    <m/>
    <m/>
    <m/>
    <m/>
    <m/>
    <m/>
    <m/>
    <s v="R"/>
    <s v="x"/>
    <m/>
    <m/>
    <n v="180"/>
    <m/>
    <m/>
    <m/>
    <s v="n"/>
    <n v="0"/>
    <m/>
    <s v="Wellpappe"/>
    <m/>
    <m/>
    <m/>
    <m/>
    <m/>
    <s v="Einband und Fragmente liegen der Kassette bei"/>
    <m/>
    <m/>
    <m/>
    <m/>
    <m/>
    <m/>
    <m/>
    <m/>
    <m/>
    <m/>
    <m/>
    <m/>
    <m/>
    <m/>
    <m/>
    <m/>
    <m/>
    <m/>
    <m/>
    <m/>
    <m/>
    <m/>
    <m/>
    <m/>
    <m/>
    <m/>
    <m/>
    <m/>
    <m/>
    <m/>
    <m/>
    <m/>
    <m/>
    <m/>
    <m/>
    <m/>
  </r>
  <r>
    <n v="396"/>
    <s v="L-1518-315492163"/>
    <s v="106696176X"/>
    <s v="https://portal.dnb.de/opac.htm?method=simpleSearch&amp;cqlMode=true&amp;query=idn%3D106696176X"/>
    <s v="III 51, 5"/>
    <m/>
    <m/>
    <x v="2"/>
    <m/>
    <m/>
    <m/>
    <m/>
    <m/>
    <m/>
    <m/>
    <m/>
    <m/>
    <m/>
    <s v="DA"/>
    <m/>
    <m/>
    <m/>
    <m/>
    <x v="2"/>
    <m/>
    <m/>
    <m/>
    <m/>
    <m/>
    <m/>
    <m/>
    <m/>
    <m/>
    <m/>
    <m/>
    <m/>
    <m/>
    <m/>
    <m/>
    <m/>
    <m/>
    <m/>
    <m/>
    <m/>
    <m/>
    <m/>
    <m/>
    <m/>
    <m/>
    <m/>
    <m/>
    <n v="0"/>
    <m/>
    <m/>
    <m/>
    <m/>
    <m/>
    <m/>
    <m/>
    <m/>
    <m/>
    <m/>
    <m/>
    <m/>
    <m/>
    <m/>
    <m/>
    <m/>
    <m/>
    <m/>
    <m/>
    <m/>
    <m/>
    <m/>
    <m/>
    <m/>
    <m/>
    <m/>
    <m/>
    <m/>
    <m/>
    <m/>
    <m/>
    <m/>
    <m/>
    <m/>
    <m/>
    <m/>
    <m/>
    <m/>
    <m/>
    <m/>
    <m/>
    <m/>
    <m/>
    <m/>
  </r>
  <r>
    <n v="397"/>
    <s v="L-1501-31549445X"/>
    <s v="106696422X"/>
    <s v="https://portal.dnb.de/opac.htm?method=simpleSearch&amp;cqlMode=true&amp;query=idn%3D106696422X"/>
    <s v="III 51, 6"/>
    <m/>
    <m/>
    <x v="2"/>
    <m/>
    <m/>
    <m/>
    <m/>
    <m/>
    <m/>
    <m/>
    <m/>
    <m/>
    <m/>
    <m/>
    <m/>
    <m/>
    <m/>
    <m/>
    <x v="2"/>
    <m/>
    <m/>
    <m/>
    <m/>
    <m/>
    <m/>
    <m/>
    <m/>
    <m/>
    <m/>
    <m/>
    <m/>
    <m/>
    <m/>
    <m/>
    <m/>
    <m/>
    <m/>
    <m/>
    <m/>
    <m/>
    <m/>
    <m/>
    <m/>
    <m/>
    <m/>
    <m/>
    <n v="0"/>
    <m/>
    <m/>
    <m/>
    <m/>
    <m/>
    <m/>
    <m/>
    <m/>
    <m/>
    <m/>
    <m/>
    <m/>
    <m/>
    <m/>
    <m/>
    <m/>
    <m/>
    <m/>
    <m/>
    <m/>
    <m/>
    <m/>
    <m/>
    <m/>
    <m/>
    <m/>
    <m/>
    <m/>
    <m/>
    <m/>
    <m/>
    <m/>
    <m/>
    <m/>
    <m/>
    <m/>
    <m/>
    <m/>
    <m/>
    <m/>
    <m/>
    <m/>
    <m/>
    <m/>
  </r>
  <r>
    <n v="398"/>
    <s v="L-1517-163740925"/>
    <n v="997383259"/>
    <s v="https://portal.dnb.de/opac.htm?method=simpleSearch&amp;cqlMode=true&amp;query=idn%3D997383259"/>
    <s v="III 51, 7"/>
    <m/>
    <s v="Halbledereinband"/>
    <x v="0"/>
    <s v="180°"/>
    <s v="hohler Rücken"/>
    <m/>
    <m/>
    <s v="Signaturfahne austauschen"/>
    <n v="0"/>
    <m/>
    <m/>
    <m/>
    <m/>
    <m/>
    <m/>
    <m/>
    <m/>
    <m/>
    <x v="5"/>
    <m/>
    <m/>
    <s v="h/E"/>
    <m/>
    <m/>
    <m/>
    <m/>
    <m/>
    <s v="Pa"/>
    <m/>
    <m/>
    <m/>
    <m/>
    <m/>
    <m/>
    <m/>
    <m/>
    <m/>
    <s v="R"/>
    <s v="x"/>
    <m/>
    <m/>
    <n v="110"/>
    <m/>
    <m/>
    <m/>
    <s v="n"/>
    <n v="0"/>
    <m/>
    <m/>
    <m/>
    <m/>
    <m/>
    <m/>
    <m/>
    <s v="Schaden stabil"/>
    <m/>
    <m/>
    <m/>
    <m/>
    <m/>
    <m/>
    <m/>
    <m/>
    <m/>
    <m/>
    <m/>
    <m/>
    <m/>
    <m/>
    <m/>
    <m/>
    <m/>
    <m/>
    <m/>
    <m/>
    <m/>
    <m/>
    <m/>
    <m/>
    <m/>
    <m/>
    <m/>
    <m/>
    <m/>
    <m/>
    <m/>
    <m/>
    <m/>
    <m/>
    <m/>
    <m/>
  </r>
  <r>
    <n v="399"/>
    <s v="L-1506-315494603"/>
    <n v="1066964378"/>
    <s v="https://portal.dnb.de/opac.htm?method=simpleSearch&amp;cqlMode=true&amp;query=idn%3D1066964378"/>
    <s v="III 51, 8"/>
    <m/>
    <m/>
    <x v="2"/>
    <m/>
    <m/>
    <m/>
    <m/>
    <m/>
    <m/>
    <m/>
    <m/>
    <m/>
    <m/>
    <s v="DA"/>
    <m/>
    <m/>
    <m/>
    <m/>
    <x v="2"/>
    <m/>
    <m/>
    <m/>
    <m/>
    <m/>
    <m/>
    <m/>
    <m/>
    <m/>
    <m/>
    <m/>
    <m/>
    <m/>
    <m/>
    <m/>
    <m/>
    <m/>
    <m/>
    <m/>
    <m/>
    <m/>
    <m/>
    <m/>
    <m/>
    <m/>
    <m/>
    <m/>
    <n v="0"/>
    <m/>
    <m/>
    <m/>
    <m/>
    <m/>
    <m/>
    <m/>
    <m/>
    <m/>
    <m/>
    <m/>
    <m/>
    <m/>
    <m/>
    <m/>
    <m/>
    <m/>
    <m/>
    <m/>
    <m/>
    <m/>
    <m/>
    <m/>
    <m/>
    <m/>
    <m/>
    <m/>
    <m/>
    <m/>
    <m/>
    <m/>
    <m/>
    <m/>
    <m/>
    <m/>
    <m/>
    <m/>
    <m/>
    <m/>
    <m/>
    <m/>
    <m/>
    <m/>
    <m/>
  </r>
  <r>
    <n v="400"/>
    <s v="L-1513-315494417"/>
    <s v="106696419X"/>
    <s v="https://portal.dnb.de/opac.htm?method=simpleSearch&amp;cqlMode=true&amp;query=idn%3D106696419X"/>
    <s v="III 51, 9"/>
    <m/>
    <s v="Gewebeeinband, Schließen, erhabene Buchbeschläge"/>
    <x v="0"/>
    <s v="180°"/>
    <s v="hohler Rücken"/>
    <m/>
    <s v="Buchschuh"/>
    <s v="Nein"/>
    <n v="0"/>
    <m/>
    <m/>
    <m/>
    <m/>
    <m/>
    <m/>
    <m/>
    <m/>
    <m/>
    <x v="2"/>
    <m/>
    <m/>
    <m/>
    <m/>
    <m/>
    <m/>
    <m/>
    <m/>
    <m/>
    <m/>
    <m/>
    <m/>
    <m/>
    <m/>
    <m/>
    <m/>
    <m/>
    <m/>
    <m/>
    <m/>
    <m/>
    <m/>
    <m/>
    <m/>
    <m/>
    <m/>
    <m/>
    <n v="0"/>
    <m/>
    <m/>
    <m/>
    <m/>
    <m/>
    <m/>
    <m/>
    <m/>
    <m/>
    <m/>
    <m/>
    <m/>
    <m/>
    <m/>
    <m/>
    <m/>
    <m/>
    <m/>
    <m/>
    <m/>
    <m/>
    <m/>
    <m/>
    <m/>
    <m/>
    <m/>
    <m/>
    <m/>
    <m/>
    <m/>
    <m/>
    <m/>
    <m/>
    <m/>
    <m/>
    <m/>
    <m/>
    <m/>
    <m/>
    <m/>
    <m/>
    <m/>
    <m/>
    <m/>
  </r>
  <r>
    <n v="401"/>
    <s v="L-1515-31549459X"/>
    <s v="106696436X"/>
    <s v="https://portal.dnb.de/opac.htm?method=simpleSearch&amp;cqlMode=true&amp;query=idn%3D106696436X"/>
    <s v="III 51, 10"/>
    <s v="X"/>
    <s v="Halbledereinband, Schließen, erhabene Buchbeschläge"/>
    <x v="1"/>
    <s v="180°"/>
    <s v="Schrift bis in den Falz, fester Rücken mit Schmuckprägung, stark brüchiges Einbandmaterial"/>
    <m/>
    <s v="Kassette"/>
    <s v="Nein"/>
    <n v="3"/>
    <m/>
    <m/>
    <m/>
    <m/>
    <m/>
    <m/>
    <m/>
    <m/>
    <m/>
    <x v="2"/>
    <m/>
    <m/>
    <m/>
    <m/>
    <m/>
    <m/>
    <m/>
    <m/>
    <m/>
    <m/>
    <m/>
    <m/>
    <m/>
    <m/>
    <m/>
    <m/>
    <m/>
    <m/>
    <m/>
    <m/>
    <m/>
    <m/>
    <m/>
    <m/>
    <m/>
    <m/>
    <m/>
    <n v="0"/>
    <m/>
    <m/>
    <m/>
    <m/>
    <m/>
    <m/>
    <m/>
    <m/>
    <m/>
    <m/>
    <m/>
    <m/>
    <m/>
    <m/>
    <m/>
    <m/>
    <m/>
    <m/>
    <m/>
    <m/>
    <m/>
    <m/>
    <m/>
    <m/>
    <m/>
    <m/>
    <m/>
    <m/>
    <m/>
    <m/>
    <m/>
    <m/>
    <m/>
    <m/>
    <m/>
    <m/>
    <m/>
    <m/>
    <m/>
    <m/>
    <m/>
    <m/>
    <m/>
    <m/>
  </r>
  <r>
    <n v="402"/>
    <s v="L-1516-315494476"/>
    <n v="1066964246"/>
    <s v="https://portal.dnb.de/opac.htm?method=simpleSearch&amp;cqlMode=true&amp;query=idn%3D1066964246"/>
    <s v="III 51, 11"/>
    <m/>
    <m/>
    <x v="0"/>
    <m/>
    <m/>
    <m/>
    <m/>
    <m/>
    <m/>
    <m/>
    <m/>
    <m/>
    <m/>
    <m/>
    <m/>
    <m/>
    <m/>
    <m/>
    <x v="9"/>
    <m/>
    <s v="x"/>
    <m/>
    <m/>
    <m/>
    <m/>
    <m/>
    <m/>
    <s v="Pa"/>
    <m/>
    <m/>
    <m/>
    <m/>
    <m/>
    <m/>
    <m/>
    <m/>
    <m/>
    <m/>
    <m/>
    <m/>
    <m/>
    <s v="nur 110"/>
    <m/>
    <m/>
    <m/>
    <s v="n"/>
    <n v="0"/>
    <m/>
    <s v="Wellpappe"/>
    <m/>
    <m/>
    <m/>
    <m/>
    <m/>
    <s v="Einbandfragmente in der Kassette beiliegend"/>
    <m/>
    <m/>
    <m/>
    <m/>
    <m/>
    <m/>
    <m/>
    <m/>
    <m/>
    <m/>
    <m/>
    <m/>
    <m/>
    <m/>
    <m/>
    <m/>
    <m/>
    <m/>
    <m/>
    <m/>
    <m/>
    <m/>
    <m/>
    <m/>
    <m/>
    <m/>
    <m/>
    <m/>
    <m/>
    <m/>
    <m/>
    <m/>
    <m/>
    <m/>
    <m/>
    <m/>
  </r>
  <r>
    <n v="403"/>
    <s v="L-1518-315491965"/>
    <n v="1066961573"/>
    <s v="https://portal.dnb.de/opac.htm?method=simpleSearch&amp;cqlMode=true&amp;query=idn%3D1066961573"/>
    <s v="III 51, 12"/>
    <m/>
    <s v="Broschur"/>
    <x v="2"/>
    <m/>
    <m/>
    <m/>
    <m/>
    <m/>
    <m/>
    <m/>
    <s v="Band in Ausstellung"/>
    <m/>
    <m/>
    <s v="DA"/>
    <m/>
    <m/>
    <m/>
    <m/>
    <x v="2"/>
    <m/>
    <m/>
    <m/>
    <m/>
    <m/>
    <m/>
    <m/>
    <m/>
    <m/>
    <m/>
    <m/>
    <m/>
    <m/>
    <m/>
    <m/>
    <m/>
    <m/>
    <m/>
    <m/>
    <m/>
    <m/>
    <m/>
    <m/>
    <m/>
    <m/>
    <m/>
    <m/>
    <n v="0"/>
    <m/>
    <m/>
    <m/>
    <m/>
    <m/>
    <m/>
    <m/>
    <m/>
    <m/>
    <m/>
    <m/>
    <m/>
    <m/>
    <m/>
    <m/>
    <m/>
    <m/>
    <m/>
    <m/>
    <m/>
    <m/>
    <m/>
    <m/>
    <m/>
    <m/>
    <m/>
    <m/>
    <m/>
    <m/>
    <m/>
    <m/>
    <m/>
    <m/>
    <m/>
    <m/>
    <m/>
    <m/>
    <m/>
    <m/>
    <m/>
    <m/>
    <m/>
    <m/>
    <m/>
  </r>
  <r>
    <n v="404"/>
    <s v="L-1520-315466057"/>
    <s v="106693827X"/>
    <s v="https://portal.dnb.de/opac.htm?method=simpleSearch&amp;cqlMode=true&amp;query=idn%3D106693827X"/>
    <s v="III 51, 13"/>
    <s v="X"/>
    <s v="Pergamentband, Schließen, erhabene Buchbeschläge"/>
    <x v="0"/>
    <s v="180°"/>
    <m/>
    <m/>
    <s v="Archivkarton"/>
    <s v="Nein"/>
    <n v="3"/>
    <m/>
    <s v="Block und Einband zusammenfügen"/>
    <m/>
    <m/>
    <m/>
    <m/>
    <m/>
    <m/>
    <m/>
    <x v="9"/>
    <m/>
    <s v="x"/>
    <m/>
    <m/>
    <m/>
    <m/>
    <m/>
    <m/>
    <s v="Pa"/>
    <m/>
    <m/>
    <m/>
    <m/>
    <m/>
    <m/>
    <m/>
    <m/>
    <m/>
    <m/>
    <m/>
    <m/>
    <m/>
    <n v="180"/>
    <m/>
    <m/>
    <m/>
    <s v="n"/>
    <n v="0"/>
    <m/>
    <m/>
    <m/>
    <m/>
    <s v="x"/>
    <m/>
    <m/>
    <s v="Einband liegt der Mappe bei"/>
    <m/>
    <m/>
    <m/>
    <m/>
    <m/>
    <m/>
    <m/>
    <m/>
    <m/>
    <m/>
    <m/>
    <m/>
    <m/>
    <m/>
    <m/>
    <m/>
    <m/>
    <m/>
    <m/>
    <m/>
    <m/>
    <m/>
    <m/>
    <m/>
    <m/>
    <m/>
    <m/>
    <m/>
    <m/>
    <m/>
    <m/>
    <m/>
    <m/>
    <m/>
    <m/>
    <m/>
  </r>
  <r>
    <n v="405"/>
    <s v="L-1522-315490810"/>
    <n v="1066960321"/>
    <s v="https://portal.dnb.de/opac.htm?method=simpleSearch&amp;cqlMode=true&amp;query=idn%3D1066960321"/>
    <s v="III 51, 14"/>
    <m/>
    <m/>
    <x v="0"/>
    <m/>
    <m/>
    <m/>
    <m/>
    <m/>
    <m/>
    <m/>
    <m/>
    <m/>
    <m/>
    <m/>
    <m/>
    <m/>
    <m/>
    <m/>
    <x v="3"/>
    <s v="x"/>
    <m/>
    <s v="h/E"/>
    <m/>
    <m/>
    <m/>
    <m/>
    <m/>
    <s v="Pa"/>
    <m/>
    <m/>
    <m/>
    <m/>
    <m/>
    <m/>
    <m/>
    <m/>
    <m/>
    <m/>
    <m/>
    <m/>
    <m/>
    <n v="110"/>
    <m/>
    <m/>
    <m/>
    <s v="n"/>
    <n v="0"/>
    <m/>
    <m/>
    <m/>
    <m/>
    <m/>
    <m/>
    <m/>
    <m/>
    <m/>
    <m/>
    <m/>
    <m/>
    <m/>
    <m/>
    <m/>
    <m/>
    <m/>
    <m/>
    <m/>
    <m/>
    <m/>
    <m/>
    <m/>
    <m/>
    <m/>
    <m/>
    <m/>
    <m/>
    <m/>
    <m/>
    <m/>
    <m/>
    <m/>
    <m/>
    <m/>
    <m/>
    <m/>
    <m/>
    <m/>
    <m/>
    <m/>
    <m/>
    <m/>
    <m/>
  </r>
  <r>
    <n v="406"/>
    <s v="L-1523-315490624"/>
    <n v="1066960100"/>
    <s v="https://portal.dnb.de/opac.htm?method=simpleSearch&amp;cqlMode=true&amp;query=idn%3D1066960100"/>
    <s v="III 51, 15"/>
    <m/>
    <m/>
    <x v="2"/>
    <m/>
    <m/>
    <m/>
    <m/>
    <m/>
    <m/>
    <m/>
    <m/>
    <m/>
    <m/>
    <m/>
    <m/>
    <m/>
    <m/>
    <m/>
    <x v="2"/>
    <m/>
    <m/>
    <m/>
    <m/>
    <m/>
    <m/>
    <m/>
    <m/>
    <m/>
    <m/>
    <m/>
    <m/>
    <m/>
    <m/>
    <m/>
    <m/>
    <m/>
    <m/>
    <m/>
    <m/>
    <m/>
    <m/>
    <m/>
    <m/>
    <m/>
    <m/>
    <m/>
    <n v="0"/>
    <m/>
    <m/>
    <m/>
    <m/>
    <m/>
    <m/>
    <m/>
    <m/>
    <m/>
    <m/>
    <m/>
    <m/>
    <m/>
    <m/>
    <m/>
    <m/>
    <m/>
    <m/>
    <m/>
    <m/>
    <m/>
    <m/>
    <m/>
    <m/>
    <m/>
    <m/>
    <m/>
    <m/>
    <m/>
    <m/>
    <m/>
    <m/>
    <m/>
    <m/>
    <m/>
    <m/>
    <m/>
    <m/>
    <m/>
    <m/>
    <m/>
    <m/>
    <m/>
    <m/>
  </r>
  <r>
    <n v="407"/>
    <s v="L-1523-315329297"/>
    <n v="1066871515"/>
    <s v="https://portal.dnb.de/opac.htm?method=simpleSearch&amp;cqlMode=true&amp;query=idn%3D1066871515"/>
    <s v="III 51, 16"/>
    <m/>
    <m/>
    <x v="0"/>
    <m/>
    <m/>
    <m/>
    <m/>
    <m/>
    <m/>
    <m/>
    <m/>
    <m/>
    <m/>
    <m/>
    <m/>
    <m/>
    <m/>
    <m/>
    <x v="4"/>
    <s v="x"/>
    <m/>
    <s v="h/E"/>
    <m/>
    <m/>
    <m/>
    <m/>
    <m/>
    <s v="Pa"/>
    <m/>
    <m/>
    <m/>
    <m/>
    <m/>
    <m/>
    <m/>
    <m/>
    <m/>
    <m/>
    <m/>
    <m/>
    <m/>
    <n v="180"/>
    <m/>
    <m/>
    <m/>
    <s v="n"/>
    <n v="0"/>
    <m/>
    <s v="Wellpappe"/>
    <m/>
    <m/>
    <m/>
    <m/>
    <m/>
    <m/>
    <m/>
    <m/>
    <m/>
    <m/>
    <m/>
    <m/>
    <m/>
    <m/>
    <m/>
    <m/>
    <m/>
    <m/>
    <m/>
    <m/>
    <m/>
    <m/>
    <m/>
    <m/>
    <m/>
    <m/>
    <m/>
    <m/>
    <m/>
    <m/>
    <m/>
    <m/>
    <m/>
    <m/>
    <m/>
    <m/>
    <m/>
    <m/>
    <m/>
    <m/>
    <m/>
    <m/>
  </r>
  <r>
    <n v="408"/>
    <s v="L-1525-315491426"/>
    <n v="1066960976"/>
    <s v="https://portal.dnb.de/opac.htm?method=simpleSearch&amp;cqlMode=true&amp;query=idn%3D1066960976"/>
    <s v="III 51, 17"/>
    <m/>
    <m/>
    <x v="0"/>
    <m/>
    <m/>
    <m/>
    <m/>
    <m/>
    <m/>
    <m/>
    <m/>
    <m/>
    <m/>
    <m/>
    <m/>
    <m/>
    <m/>
    <m/>
    <x v="8"/>
    <m/>
    <m/>
    <s v="h/E"/>
    <m/>
    <m/>
    <m/>
    <m/>
    <m/>
    <s v="Pa"/>
    <m/>
    <m/>
    <m/>
    <m/>
    <m/>
    <m/>
    <m/>
    <m/>
    <m/>
    <m/>
    <m/>
    <m/>
    <m/>
    <n v="110"/>
    <m/>
    <m/>
    <m/>
    <s v="ja vor"/>
    <n v="0.5"/>
    <m/>
    <m/>
    <m/>
    <m/>
    <m/>
    <m/>
    <m/>
    <m/>
    <m/>
    <m/>
    <s v="x"/>
    <m/>
    <s v="x"/>
    <m/>
    <m/>
    <m/>
    <m/>
    <m/>
    <m/>
    <m/>
    <m/>
    <m/>
    <m/>
    <n v="0.5"/>
    <s v="Pg am Rücken fixieren und mit JP überfangen"/>
    <m/>
    <m/>
    <m/>
    <m/>
    <m/>
    <m/>
    <m/>
    <m/>
    <m/>
    <m/>
    <m/>
    <m/>
    <m/>
    <m/>
    <m/>
    <m/>
    <m/>
    <m/>
    <m/>
  </r>
  <r>
    <n v="409"/>
    <s v="L-1510-315491833"/>
    <n v="1066961441"/>
    <s v="https://portal.dnb.de/opac.htm?method=simpleSearch&amp;cqlMode=true&amp;query=idn%3D1066961441"/>
    <s v="III 51, 18"/>
    <m/>
    <m/>
    <x v="2"/>
    <m/>
    <m/>
    <m/>
    <m/>
    <m/>
    <m/>
    <m/>
    <m/>
    <m/>
    <m/>
    <m/>
    <m/>
    <m/>
    <m/>
    <m/>
    <x v="2"/>
    <m/>
    <m/>
    <m/>
    <m/>
    <m/>
    <m/>
    <m/>
    <m/>
    <m/>
    <m/>
    <m/>
    <m/>
    <m/>
    <m/>
    <m/>
    <m/>
    <m/>
    <m/>
    <m/>
    <m/>
    <m/>
    <m/>
    <m/>
    <m/>
    <m/>
    <m/>
    <m/>
    <n v="0"/>
    <m/>
    <m/>
    <m/>
    <m/>
    <m/>
    <m/>
    <m/>
    <m/>
    <m/>
    <m/>
    <m/>
    <m/>
    <m/>
    <m/>
    <m/>
    <m/>
    <m/>
    <m/>
    <m/>
    <m/>
    <m/>
    <m/>
    <m/>
    <m/>
    <m/>
    <m/>
    <m/>
    <m/>
    <m/>
    <m/>
    <m/>
    <m/>
    <m/>
    <m/>
    <m/>
    <m/>
    <m/>
    <m/>
    <m/>
    <m/>
    <m/>
    <m/>
    <m/>
    <m/>
  </r>
  <r>
    <n v="410"/>
    <s v="L-1524-315491647"/>
    <n v="1066961204"/>
    <s v="https://portal.dnb.de/opac.htm?method=simpleSearch&amp;cqlMode=true&amp;query=idn%3D1066961204"/>
    <s v="III 51, 19"/>
    <m/>
    <m/>
    <x v="0"/>
    <m/>
    <m/>
    <m/>
    <m/>
    <m/>
    <m/>
    <m/>
    <m/>
    <m/>
    <m/>
    <m/>
    <m/>
    <m/>
    <m/>
    <m/>
    <x v="9"/>
    <m/>
    <m/>
    <m/>
    <m/>
    <m/>
    <m/>
    <m/>
    <m/>
    <s v="Pa"/>
    <m/>
    <m/>
    <m/>
    <m/>
    <m/>
    <m/>
    <m/>
    <m/>
    <m/>
    <m/>
    <m/>
    <m/>
    <m/>
    <s v="nur 110"/>
    <m/>
    <m/>
    <m/>
    <s v="n"/>
    <n v="0"/>
    <m/>
    <m/>
    <m/>
    <m/>
    <m/>
    <m/>
    <m/>
    <s v="Einband liegt lose in der Mappe, außerdem zwei weitere Drucke"/>
    <m/>
    <m/>
    <m/>
    <m/>
    <m/>
    <m/>
    <m/>
    <m/>
    <m/>
    <m/>
    <m/>
    <m/>
    <m/>
    <m/>
    <m/>
    <m/>
    <m/>
    <m/>
    <m/>
    <m/>
    <m/>
    <m/>
    <m/>
    <m/>
    <m/>
    <m/>
    <m/>
    <m/>
    <m/>
    <m/>
    <m/>
    <m/>
    <m/>
    <m/>
    <m/>
    <m/>
  </r>
  <r>
    <n v="411"/>
    <s v="L-1526-315492007"/>
    <n v="1066961603"/>
    <s v="https://portal.dnb.de/opac.htm?method=simpleSearch&amp;cqlMode=true&amp;query=idn%3D1066961603"/>
    <s v="III 51, 20"/>
    <s v="X"/>
    <s v="Ungebunden"/>
    <x v="0"/>
    <s v="180°"/>
    <m/>
    <m/>
    <s v="Archivkarton"/>
    <s v="Nein"/>
    <n v="3"/>
    <m/>
    <s v="Einband und Buchblock separat"/>
    <m/>
    <m/>
    <m/>
    <m/>
    <m/>
    <m/>
    <m/>
    <x v="9"/>
    <m/>
    <m/>
    <m/>
    <m/>
    <m/>
    <m/>
    <m/>
    <m/>
    <s v="Pa"/>
    <m/>
    <m/>
    <m/>
    <m/>
    <m/>
    <m/>
    <m/>
    <m/>
    <m/>
    <m/>
    <m/>
    <m/>
    <m/>
    <n v="180"/>
    <m/>
    <m/>
    <m/>
    <s v="n"/>
    <n v="0"/>
    <m/>
    <m/>
    <m/>
    <m/>
    <s v="x"/>
    <m/>
    <m/>
    <s v="Einband liegt der Mappe bei"/>
    <m/>
    <m/>
    <m/>
    <m/>
    <m/>
    <m/>
    <m/>
    <m/>
    <m/>
    <m/>
    <m/>
    <m/>
    <m/>
    <m/>
    <m/>
    <m/>
    <m/>
    <m/>
    <m/>
    <m/>
    <m/>
    <m/>
    <m/>
    <m/>
    <m/>
    <m/>
    <m/>
    <m/>
    <m/>
    <m/>
    <m/>
    <m/>
    <m/>
    <m/>
    <m/>
    <m/>
  </r>
  <r>
    <n v="412"/>
    <s v="L-1537-306836408"/>
    <n v="361853246"/>
    <s v="https://portal.dnb.de/opac.htm?method=simpleSearch&amp;cqlMode=true&amp;query=idn%3D361853246"/>
    <s v="III 51, 21"/>
    <m/>
    <m/>
    <x v="2"/>
    <m/>
    <m/>
    <m/>
    <m/>
    <m/>
    <m/>
    <m/>
    <m/>
    <m/>
    <m/>
    <m/>
    <m/>
    <m/>
    <m/>
    <m/>
    <x v="2"/>
    <m/>
    <m/>
    <m/>
    <m/>
    <m/>
    <m/>
    <m/>
    <m/>
    <m/>
    <m/>
    <m/>
    <m/>
    <m/>
    <m/>
    <m/>
    <m/>
    <m/>
    <m/>
    <m/>
    <m/>
    <m/>
    <m/>
    <m/>
    <m/>
    <m/>
    <m/>
    <m/>
    <n v="0"/>
    <m/>
    <m/>
    <m/>
    <m/>
    <m/>
    <m/>
    <m/>
    <m/>
    <m/>
    <m/>
    <m/>
    <m/>
    <m/>
    <m/>
    <m/>
    <m/>
    <m/>
    <m/>
    <m/>
    <m/>
    <m/>
    <m/>
    <m/>
    <m/>
    <m/>
    <m/>
    <m/>
    <m/>
    <m/>
    <m/>
    <m/>
    <m/>
    <m/>
    <m/>
    <m/>
    <m/>
    <m/>
    <m/>
    <m/>
    <m/>
    <m/>
    <m/>
    <m/>
    <m/>
  </r>
  <r>
    <n v="413"/>
    <s v="L-1528-315493860"/>
    <n v="1066963622"/>
    <s v="https://portal.dnb.de/opac.htm?method=simpleSearch&amp;cqlMode=true&amp;query=idn%3D1066963622"/>
    <s v="III 51, 22"/>
    <m/>
    <m/>
    <x v="0"/>
    <m/>
    <m/>
    <m/>
    <m/>
    <m/>
    <m/>
    <m/>
    <m/>
    <m/>
    <m/>
    <m/>
    <m/>
    <m/>
    <m/>
    <s v="x"/>
    <x v="0"/>
    <s v="x"/>
    <m/>
    <s v="f/V"/>
    <m/>
    <m/>
    <m/>
    <m/>
    <m/>
    <s v="Pa"/>
    <m/>
    <m/>
    <m/>
    <m/>
    <m/>
    <m/>
    <m/>
    <m/>
    <m/>
    <m/>
    <m/>
    <m/>
    <m/>
    <n v="0"/>
    <m/>
    <m/>
    <m/>
    <s v="n"/>
    <n v="0"/>
    <m/>
    <m/>
    <m/>
    <m/>
    <m/>
    <m/>
    <m/>
    <m/>
    <m/>
    <m/>
    <m/>
    <m/>
    <m/>
    <m/>
    <m/>
    <m/>
    <m/>
    <m/>
    <m/>
    <m/>
    <m/>
    <m/>
    <m/>
    <m/>
    <m/>
    <m/>
    <m/>
    <m/>
    <m/>
    <m/>
    <m/>
    <m/>
    <m/>
    <m/>
    <m/>
    <m/>
    <m/>
    <m/>
    <m/>
    <m/>
    <m/>
    <m/>
    <m/>
    <m/>
  </r>
  <r>
    <n v="414"/>
    <s v="L-1529-315494581"/>
    <n v="1066964351"/>
    <s v="https://portal.dnb.de/opac.htm?method=simpleSearch&amp;cqlMode=true&amp;query=idn%3D1066964351"/>
    <s v="III 51, 23"/>
    <m/>
    <m/>
    <x v="0"/>
    <m/>
    <m/>
    <m/>
    <m/>
    <m/>
    <m/>
    <m/>
    <m/>
    <m/>
    <m/>
    <m/>
    <m/>
    <m/>
    <m/>
    <s v="x"/>
    <x v="0"/>
    <s v="x"/>
    <m/>
    <s v="h/E"/>
    <m/>
    <m/>
    <m/>
    <m/>
    <m/>
    <s v="Pa"/>
    <m/>
    <m/>
    <m/>
    <m/>
    <m/>
    <m/>
    <m/>
    <m/>
    <m/>
    <s v="I/R"/>
    <s v="x"/>
    <m/>
    <m/>
    <n v="110"/>
    <m/>
    <m/>
    <m/>
    <s v="n"/>
    <n v="0"/>
    <m/>
    <m/>
    <m/>
    <m/>
    <m/>
    <m/>
    <m/>
    <m/>
    <m/>
    <m/>
    <m/>
    <m/>
    <m/>
    <m/>
    <m/>
    <m/>
    <m/>
    <m/>
    <m/>
    <m/>
    <m/>
    <m/>
    <m/>
    <m/>
    <m/>
    <m/>
    <m/>
    <m/>
    <m/>
    <m/>
    <m/>
    <m/>
    <m/>
    <m/>
    <m/>
    <m/>
    <m/>
    <m/>
    <m/>
    <m/>
    <m/>
    <m/>
    <m/>
    <m/>
  </r>
  <r>
    <n v="415"/>
    <s v="L-1538-315491825"/>
    <n v="1066961433"/>
    <s v="https://portal.dnb.de/opac.htm?method=simpleSearch&amp;cqlMode=true&amp;query=idn%3D1066961433"/>
    <s v="III 51, 24"/>
    <s v="X"/>
    <s v="Papier- oder Pappeinband"/>
    <x v="0"/>
    <s v="180°"/>
    <m/>
    <m/>
    <s v="Kassette"/>
    <s v="Nein"/>
    <n v="3"/>
    <m/>
    <s v="Einband und Buchblock separat"/>
    <m/>
    <m/>
    <m/>
    <m/>
    <m/>
    <m/>
    <s v="x"/>
    <x v="9"/>
    <m/>
    <s v="x"/>
    <m/>
    <m/>
    <m/>
    <m/>
    <m/>
    <m/>
    <s v="Pa"/>
    <m/>
    <m/>
    <m/>
    <m/>
    <m/>
    <m/>
    <m/>
    <m/>
    <m/>
    <m/>
    <m/>
    <m/>
    <m/>
    <s v="nur 110"/>
    <m/>
    <m/>
    <m/>
    <s v="n"/>
    <n v="0"/>
    <m/>
    <s v="Gewebe"/>
    <m/>
    <m/>
    <m/>
    <m/>
    <m/>
    <s v="Einband liegt lose bei"/>
    <m/>
    <m/>
    <m/>
    <m/>
    <m/>
    <m/>
    <m/>
    <m/>
    <m/>
    <m/>
    <m/>
    <m/>
    <m/>
    <m/>
    <m/>
    <m/>
    <m/>
    <m/>
    <m/>
    <m/>
    <m/>
    <m/>
    <m/>
    <m/>
    <m/>
    <m/>
    <m/>
    <m/>
    <m/>
    <m/>
    <m/>
    <m/>
    <m/>
    <m/>
    <m/>
    <m/>
  </r>
  <r>
    <n v="416"/>
    <s v="L-1528-315489022"/>
    <n v="1066958408"/>
    <s v="https://portal.dnb.de/opac.htm?method=simpleSearch&amp;cqlMode=true&amp;query=idn%3D1066958408"/>
    <s v="III 51, 25"/>
    <s v="X"/>
    <s v="Ledereinband, Schließen, erhabene Buchbeschläge"/>
    <x v="1"/>
    <s v="80° bis 110°, einseitig digitalisierbar?"/>
    <s v="fester Rücken mit Schmuckprägung, stark brüchiges Einbandmaterial"/>
    <m/>
    <s v="Buchschuh"/>
    <s v="Nein"/>
    <n v="3"/>
    <m/>
    <m/>
    <m/>
    <m/>
    <m/>
    <m/>
    <m/>
    <m/>
    <m/>
    <x v="0"/>
    <s v="x"/>
    <m/>
    <s v="f/V"/>
    <m/>
    <m/>
    <m/>
    <m/>
    <m/>
    <s v="Pa"/>
    <m/>
    <m/>
    <m/>
    <m/>
    <m/>
    <m/>
    <m/>
    <m/>
    <m/>
    <m/>
    <m/>
    <m/>
    <m/>
    <n v="60"/>
    <m/>
    <m/>
    <m/>
    <s v="ja vor"/>
    <n v="2"/>
    <m/>
    <m/>
    <m/>
    <s v="x"/>
    <m/>
    <m/>
    <m/>
    <m/>
    <m/>
    <m/>
    <s v="x"/>
    <s v="x"/>
    <s v="x"/>
    <s v="x"/>
    <s v="v/h"/>
    <m/>
    <m/>
    <m/>
    <m/>
    <m/>
    <m/>
    <m/>
    <m/>
    <n v="2"/>
    <s v="Fixieren des Leders in den Gelenken in weiten Teilen vermutlich ausreichend wegen Gewebefalz innen, ggf. mit JP überfangen"/>
    <m/>
    <m/>
    <m/>
    <m/>
    <m/>
    <m/>
    <m/>
    <m/>
    <m/>
    <m/>
    <m/>
    <m/>
    <m/>
    <m/>
    <m/>
    <m/>
    <m/>
    <m/>
    <m/>
  </r>
  <r>
    <n v="417"/>
    <s v="L-1545-315494638"/>
    <n v="1066964408"/>
    <s v="https://portal.dnb.de/opac.htm?method=simpleSearch&amp;cqlMode=true&amp;query=idn%3D1066964408"/>
    <s v="III 51, 26"/>
    <s v="X"/>
    <s v="Ledereinband, Schließen, erhabene Buchbeschläge"/>
    <x v="1"/>
    <s v="80° bis 110°, einseitig digitalisierbar?"/>
    <s v="fester Rücken mit Schmuckprägung"/>
    <m/>
    <s v="Buchschuh"/>
    <s v="Nein"/>
    <n v="0"/>
    <m/>
    <m/>
    <m/>
    <m/>
    <m/>
    <m/>
    <m/>
    <m/>
    <m/>
    <x v="2"/>
    <m/>
    <m/>
    <m/>
    <m/>
    <m/>
    <m/>
    <m/>
    <m/>
    <m/>
    <m/>
    <m/>
    <m/>
    <m/>
    <m/>
    <m/>
    <m/>
    <m/>
    <m/>
    <m/>
    <m/>
    <m/>
    <m/>
    <m/>
    <m/>
    <m/>
    <m/>
    <m/>
    <n v="0"/>
    <m/>
    <m/>
    <m/>
    <m/>
    <m/>
    <m/>
    <m/>
    <m/>
    <m/>
    <m/>
    <m/>
    <m/>
    <m/>
    <m/>
    <m/>
    <m/>
    <m/>
    <m/>
    <m/>
    <m/>
    <m/>
    <m/>
    <m/>
    <m/>
    <m/>
    <m/>
    <m/>
    <m/>
    <m/>
    <m/>
    <m/>
    <m/>
    <m/>
    <m/>
    <m/>
    <m/>
    <m/>
    <m/>
    <m/>
    <m/>
    <m/>
    <m/>
    <m/>
    <m/>
  </r>
  <r>
    <n v="418"/>
    <s v="L-1531-315494387"/>
    <n v="1066964165"/>
    <s v="https://portal.dnb.de/opac.htm?method=simpleSearch&amp;cqlMode=true&amp;query=idn%3D1066964165"/>
    <s v="III 51, 27"/>
    <s v="X"/>
    <s v="Pergamentband, Schließen, erhabene Buchbeschläge"/>
    <x v="2"/>
    <s v="80° bis 110°, einseitig digitalisierbar?"/>
    <m/>
    <m/>
    <s v="Archivkarton"/>
    <s v="Nein"/>
    <n v="2"/>
    <m/>
    <s v="Einband und Buchblock sperat"/>
    <m/>
    <m/>
    <s v="Sonderkonto"/>
    <m/>
    <m/>
    <m/>
    <m/>
    <x v="2"/>
    <m/>
    <m/>
    <m/>
    <m/>
    <m/>
    <m/>
    <m/>
    <m/>
    <m/>
    <m/>
    <m/>
    <m/>
    <m/>
    <m/>
    <m/>
    <m/>
    <m/>
    <m/>
    <m/>
    <m/>
    <m/>
    <m/>
    <m/>
    <m/>
    <m/>
    <m/>
    <m/>
    <n v="0"/>
    <m/>
    <m/>
    <m/>
    <m/>
    <m/>
    <m/>
    <m/>
    <m/>
    <m/>
    <m/>
    <m/>
    <m/>
    <m/>
    <m/>
    <m/>
    <m/>
    <m/>
    <m/>
    <m/>
    <m/>
    <m/>
    <m/>
    <m/>
    <m/>
    <m/>
    <m/>
    <m/>
    <m/>
    <m/>
    <m/>
    <m/>
    <m/>
    <m/>
    <m/>
    <m/>
    <m/>
    <m/>
    <m/>
    <m/>
    <m/>
    <m/>
    <m/>
    <m/>
    <m/>
  </r>
  <r>
    <n v="419"/>
    <s v="L-1560-315494034"/>
    <n v="1066963827"/>
    <s v="https://portal.dnb.de/opac.htm?method=simpleSearch&amp;cqlMode=true&amp;query=idn%3D1066963827"/>
    <s v="III 51, 28"/>
    <s v="X"/>
    <s v="Ledereinband, Schließen, erhabene Buchbeschläge"/>
    <x v="0"/>
    <s v="80° bis 110°, einseitig digitalisierbar?"/>
    <s v="hohler Rücken, Schrift bis in den Falz"/>
    <m/>
    <s v="Archivkarton"/>
    <s v="Nein"/>
    <n v="1"/>
    <m/>
    <m/>
    <m/>
    <m/>
    <m/>
    <m/>
    <m/>
    <m/>
    <m/>
    <x v="2"/>
    <m/>
    <m/>
    <m/>
    <m/>
    <m/>
    <m/>
    <m/>
    <m/>
    <m/>
    <m/>
    <m/>
    <m/>
    <m/>
    <m/>
    <m/>
    <m/>
    <m/>
    <m/>
    <m/>
    <m/>
    <m/>
    <m/>
    <m/>
    <m/>
    <m/>
    <m/>
    <m/>
    <n v="0"/>
    <m/>
    <m/>
    <m/>
    <m/>
    <m/>
    <m/>
    <m/>
    <m/>
    <m/>
    <m/>
    <m/>
    <m/>
    <m/>
    <m/>
    <m/>
    <m/>
    <m/>
    <m/>
    <m/>
    <m/>
    <m/>
    <m/>
    <m/>
    <m/>
    <m/>
    <m/>
    <m/>
    <m/>
    <m/>
    <m/>
    <m/>
    <m/>
    <m/>
    <m/>
    <m/>
    <m/>
    <m/>
    <m/>
    <m/>
    <m/>
    <m/>
    <m/>
    <m/>
    <m/>
  </r>
  <r>
    <n v="420"/>
    <s v="L-1557-31530636X"/>
    <n v="1066847088"/>
    <s v="https://portal.dnb.de/opac.htm?method=simpleSearch&amp;cqlMode=true&amp;query=idn%3D1066847088"/>
    <s v="III 51, 30"/>
    <s v="X"/>
    <s v="Halbledereinband, Schließen, erhabene Buchbeschläge"/>
    <x v="1"/>
    <s v="180°"/>
    <s v="hohler Rücken"/>
    <m/>
    <s v="Buchschuh"/>
    <s v="Nein"/>
    <n v="1"/>
    <m/>
    <m/>
    <m/>
    <m/>
    <m/>
    <m/>
    <m/>
    <m/>
    <m/>
    <x v="5"/>
    <s v="x"/>
    <m/>
    <s v="h/E"/>
    <m/>
    <m/>
    <m/>
    <m/>
    <m/>
    <s v="Pa"/>
    <m/>
    <m/>
    <m/>
    <m/>
    <m/>
    <m/>
    <m/>
    <m/>
    <m/>
    <m/>
    <m/>
    <m/>
    <m/>
    <n v="110"/>
    <m/>
    <m/>
    <m/>
    <s v="ja vor"/>
    <n v="0.5"/>
    <m/>
    <m/>
    <m/>
    <s v="x"/>
    <m/>
    <m/>
    <m/>
    <m/>
    <m/>
    <m/>
    <s v="x"/>
    <s v="x"/>
    <s v="x"/>
    <m/>
    <m/>
    <m/>
    <m/>
    <m/>
    <m/>
    <m/>
    <m/>
    <m/>
    <m/>
    <n v="0.5"/>
    <m/>
    <m/>
    <m/>
    <m/>
    <m/>
    <m/>
    <m/>
    <m/>
    <m/>
    <m/>
    <m/>
    <m/>
    <m/>
    <m/>
    <m/>
    <m/>
    <m/>
    <m/>
    <m/>
    <m/>
  </r>
  <r>
    <n v="421"/>
    <s v="L-1518-31548795X"/>
    <n v="1066957304"/>
    <s v="https://portal.dnb.de/opac.htm?method=simpleSearch&amp;cqlMode=true&amp;query=idn%3D1066957304"/>
    <s v="III 51, 32"/>
    <s v="X"/>
    <s v="Halbledereinband"/>
    <x v="0"/>
    <s v="180°"/>
    <m/>
    <m/>
    <s v="Archivkarton"/>
    <s v="Nein"/>
    <n v="2"/>
    <m/>
    <s v="Buchblock und Einband getrennt"/>
    <m/>
    <m/>
    <m/>
    <m/>
    <m/>
    <m/>
    <m/>
    <x v="9"/>
    <m/>
    <m/>
    <m/>
    <m/>
    <m/>
    <m/>
    <m/>
    <m/>
    <s v="Pa"/>
    <m/>
    <m/>
    <m/>
    <m/>
    <m/>
    <m/>
    <m/>
    <m/>
    <m/>
    <m/>
    <m/>
    <m/>
    <m/>
    <n v="180"/>
    <m/>
    <m/>
    <m/>
    <s v="n"/>
    <n v="0"/>
    <m/>
    <m/>
    <m/>
    <m/>
    <s v="x"/>
    <m/>
    <m/>
    <s v="Einband liegt bei"/>
    <m/>
    <m/>
    <m/>
    <m/>
    <m/>
    <m/>
    <m/>
    <m/>
    <m/>
    <m/>
    <m/>
    <m/>
    <m/>
    <m/>
    <m/>
    <m/>
    <m/>
    <m/>
    <m/>
    <m/>
    <m/>
    <m/>
    <m/>
    <m/>
    <m/>
    <m/>
    <m/>
    <m/>
    <m/>
    <m/>
    <m/>
    <m/>
    <m/>
    <m/>
    <m/>
    <m/>
  </r>
  <r>
    <n v="422"/>
    <s v="L-1519-315490608"/>
    <n v="1066960070"/>
    <s v="https://portal.dnb.de/opac.htm?method=simpleSearch&amp;cqlMode=true&amp;query=idn%3D1066960070"/>
    <s v="III 51, 33 (Dauerausstellung)"/>
    <m/>
    <m/>
    <x v="2"/>
    <m/>
    <m/>
    <m/>
    <m/>
    <m/>
    <m/>
    <m/>
    <m/>
    <m/>
    <m/>
    <s v="DA"/>
    <m/>
    <m/>
    <m/>
    <m/>
    <x v="2"/>
    <m/>
    <m/>
    <m/>
    <m/>
    <m/>
    <m/>
    <m/>
    <m/>
    <m/>
    <m/>
    <m/>
    <m/>
    <m/>
    <m/>
    <m/>
    <m/>
    <m/>
    <m/>
    <m/>
    <m/>
    <m/>
    <m/>
    <m/>
    <m/>
    <m/>
    <m/>
    <m/>
    <n v="0"/>
    <m/>
    <m/>
    <m/>
    <m/>
    <m/>
    <m/>
    <m/>
    <m/>
    <m/>
    <m/>
    <m/>
    <m/>
    <m/>
    <m/>
    <m/>
    <m/>
    <m/>
    <m/>
    <m/>
    <m/>
    <m/>
    <m/>
    <m/>
    <m/>
    <m/>
    <m/>
    <m/>
    <m/>
    <m/>
    <m/>
    <m/>
    <m/>
    <m/>
    <m/>
    <m/>
    <m/>
    <m/>
    <m/>
    <m/>
    <m/>
    <m/>
    <m/>
    <m/>
    <m/>
  </r>
  <r>
    <n v="423"/>
    <s v="L-1531-167364022"/>
    <n v="999014935"/>
    <s v="https://portal.dnb.de/opac.htm?method=simpleSearch&amp;cqlMode=true&amp;query=idn%3D999014935"/>
    <s v="III 51, 34"/>
    <m/>
    <s v="Ledereinband"/>
    <x v="0"/>
    <s v="180°"/>
    <s v="fester Rücken mit Schmuckprägung"/>
    <m/>
    <m/>
    <m/>
    <n v="0"/>
    <m/>
    <m/>
    <m/>
    <m/>
    <m/>
    <m/>
    <m/>
    <m/>
    <m/>
    <x v="2"/>
    <m/>
    <m/>
    <m/>
    <m/>
    <m/>
    <m/>
    <m/>
    <m/>
    <m/>
    <m/>
    <m/>
    <m/>
    <m/>
    <m/>
    <m/>
    <m/>
    <m/>
    <m/>
    <m/>
    <m/>
    <m/>
    <m/>
    <m/>
    <m/>
    <m/>
    <m/>
    <m/>
    <n v="0"/>
    <m/>
    <m/>
    <m/>
    <m/>
    <m/>
    <m/>
    <m/>
    <m/>
    <m/>
    <m/>
    <m/>
    <m/>
    <m/>
    <m/>
    <m/>
    <m/>
    <m/>
    <m/>
    <m/>
    <m/>
    <m/>
    <m/>
    <m/>
    <m/>
    <m/>
    <m/>
    <m/>
    <m/>
    <m/>
    <m/>
    <m/>
    <m/>
    <m/>
    <m/>
    <m/>
    <m/>
    <m/>
    <m/>
    <m/>
    <m/>
    <m/>
    <m/>
    <m/>
    <m/>
  </r>
  <r>
    <n v="424"/>
    <s v="L-1542-170178528"/>
    <n v="1000186962"/>
    <s v="https://portal.dnb.de/opac.htm?method=simpleSearch&amp;cqlMode=true&amp;query=idn%3D1000186962"/>
    <s v="III 51, 35"/>
    <m/>
    <s v="Ledereinband, Schließen, erhabene Buchbeschläge"/>
    <x v="0"/>
    <s v="180°"/>
    <s v="hohler Rücken"/>
    <m/>
    <s v="Buchschuh"/>
    <s v="Nein"/>
    <n v="1"/>
    <m/>
    <m/>
    <m/>
    <m/>
    <m/>
    <m/>
    <m/>
    <m/>
    <m/>
    <x v="0"/>
    <m/>
    <m/>
    <s v="h"/>
    <m/>
    <m/>
    <m/>
    <m/>
    <m/>
    <s v="Pa"/>
    <m/>
    <m/>
    <m/>
    <m/>
    <m/>
    <m/>
    <m/>
    <m/>
    <m/>
    <m/>
    <m/>
    <m/>
    <m/>
    <n v="110"/>
    <m/>
    <m/>
    <m/>
    <s v="n"/>
    <n v="0"/>
    <m/>
    <m/>
    <m/>
    <s v="x"/>
    <m/>
    <m/>
    <m/>
    <m/>
    <m/>
    <m/>
    <m/>
    <m/>
    <m/>
    <m/>
    <m/>
    <m/>
    <m/>
    <m/>
    <m/>
    <m/>
    <m/>
    <m/>
    <m/>
    <m/>
    <m/>
    <m/>
    <m/>
    <m/>
    <m/>
    <m/>
    <m/>
    <m/>
    <m/>
    <m/>
    <m/>
    <m/>
    <m/>
    <m/>
    <m/>
    <m/>
    <m/>
    <m/>
    <m/>
    <m/>
  </r>
  <r>
    <n v="425"/>
    <s v="L-1511-164191984"/>
    <n v="997548614"/>
    <s v="https://portal.dnb.de/opac.htm?method=simpleSearch&amp;cqlMode=true&amp;query=idn%3D997548614"/>
    <s v="III 51, 1 a"/>
    <m/>
    <s v="Halbledereinband, Schließen, erhabene Buchbeschläge"/>
    <x v="0"/>
    <s v="80° bis 110°, einseitig digitalisierbar?"/>
    <m/>
    <m/>
    <s v="Kassette"/>
    <s v="Nein"/>
    <n v="2"/>
    <m/>
    <m/>
    <m/>
    <m/>
    <m/>
    <m/>
    <m/>
    <m/>
    <m/>
    <x v="1"/>
    <m/>
    <m/>
    <s v="f"/>
    <m/>
    <m/>
    <m/>
    <m/>
    <m/>
    <s v="Pa"/>
    <m/>
    <m/>
    <m/>
    <m/>
    <m/>
    <m/>
    <m/>
    <m/>
    <m/>
    <m/>
    <m/>
    <m/>
    <m/>
    <n v="60"/>
    <m/>
    <m/>
    <m/>
    <s v="n"/>
    <n v="0"/>
    <m/>
    <m/>
    <m/>
    <m/>
    <m/>
    <m/>
    <m/>
    <s v="Schaden an Ecke stabil"/>
    <m/>
    <m/>
    <m/>
    <m/>
    <m/>
    <m/>
    <m/>
    <m/>
    <m/>
    <m/>
    <m/>
    <m/>
    <m/>
    <m/>
    <m/>
    <m/>
    <m/>
    <m/>
    <m/>
    <m/>
    <m/>
    <m/>
    <m/>
    <m/>
    <m/>
    <m/>
    <m/>
    <m/>
    <m/>
    <m/>
    <m/>
    <m/>
    <m/>
    <m/>
    <m/>
    <m/>
  </r>
  <r>
    <n v="426"/>
    <s v="L-1510-16419424X"/>
    <n v="997550619"/>
    <s v="https://portal.dnb.de/opac.htm?method=simpleSearch&amp;cqlMode=true&amp;query=idn%3D997550619"/>
    <s v="III 51, 1 a (angebunden)"/>
    <m/>
    <m/>
    <x v="2"/>
    <m/>
    <m/>
    <m/>
    <m/>
    <m/>
    <m/>
    <m/>
    <m/>
    <m/>
    <m/>
    <m/>
    <m/>
    <m/>
    <m/>
    <m/>
    <x v="2"/>
    <m/>
    <m/>
    <m/>
    <m/>
    <m/>
    <m/>
    <m/>
    <m/>
    <m/>
    <m/>
    <m/>
    <m/>
    <m/>
    <m/>
    <m/>
    <m/>
    <m/>
    <m/>
    <m/>
    <m/>
    <m/>
    <m/>
    <m/>
    <m/>
    <m/>
    <m/>
    <m/>
    <n v="0"/>
    <m/>
    <m/>
    <m/>
    <m/>
    <m/>
    <m/>
    <m/>
    <m/>
    <m/>
    <m/>
    <m/>
    <m/>
    <m/>
    <m/>
    <m/>
    <m/>
    <m/>
    <m/>
    <m/>
    <m/>
    <m/>
    <m/>
    <m/>
    <m/>
    <m/>
    <m/>
    <m/>
    <m/>
    <m/>
    <m/>
    <m/>
    <m/>
    <m/>
    <m/>
    <m/>
    <m/>
    <m/>
    <m/>
    <m/>
    <m/>
    <m/>
    <m/>
    <m/>
    <m/>
  </r>
  <r>
    <n v="427"/>
    <s v="L-1519-315062428"/>
    <n v="1066673942"/>
    <s v="https://portal.dnb.de/opac.htm?method=simpleSearch&amp;cqlMode=true&amp;query=idn%3D1066673942"/>
    <s v="III 51, 1 b"/>
    <m/>
    <s v="Ungebunden"/>
    <x v="0"/>
    <s v="180°"/>
    <m/>
    <m/>
    <s v="Mappe"/>
    <s v="Nein"/>
    <n v="1"/>
    <m/>
    <m/>
    <m/>
    <m/>
    <m/>
    <m/>
    <m/>
    <m/>
    <m/>
    <x v="2"/>
    <m/>
    <m/>
    <m/>
    <m/>
    <m/>
    <m/>
    <m/>
    <m/>
    <m/>
    <m/>
    <m/>
    <m/>
    <m/>
    <m/>
    <m/>
    <m/>
    <m/>
    <m/>
    <m/>
    <m/>
    <m/>
    <m/>
    <m/>
    <m/>
    <m/>
    <m/>
    <m/>
    <n v="0"/>
    <m/>
    <m/>
    <m/>
    <m/>
    <m/>
    <m/>
    <m/>
    <m/>
    <m/>
    <m/>
    <m/>
    <m/>
    <m/>
    <m/>
    <m/>
    <m/>
    <m/>
    <m/>
    <m/>
    <m/>
    <m/>
    <m/>
    <m/>
    <m/>
    <m/>
    <m/>
    <m/>
    <m/>
    <m/>
    <m/>
    <m/>
    <m/>
    <m/>
    <m/>
    <m/>
    <m/>
    <m/>
    <m/>
    <m/>
    <m/>
    <m/>
    <m/>
    <m/>
    <m/>
  </r>
  <r>
    <n v="428"/>
    <s v="L-1519-315059117"/>
    <s v="106667051X"/>
    <s v="https://portal.dnb.de/opac.htm?method=simpleSearch&amp;cqlMode=true&amp;query=idn%3D106667051X"/>
    <s v="III 51, 12 a"/>
    <m/>
    <m/>
    <x v="0"/>
    <m/>
    <m/>
    <m/>
    <m/>
    <m/>
    <m/>
    <m/>
    <m/>
    <m/>
    <m/>
    <m/>
    <m/>
    <m/>
    <m/>
    <m/>
    <x v="10"/>
    <m/>
    <m/>
    <s v="f"/>
    <m/>
    <m/>
    <m/>
    <m/>
    <m/>
    <s v="Pa"/>
    <m/>
    <m/>
    <m/>
    <m/>
    <m/>
    <m/>
    <m/>
    <m/>
    <m/>
    <m/>
    <m/>
    <m/>
    <m/>
    <n v="180"/>
    <m/>
    <m/>
    <m/>
    <s v="n"/>
    <n v="0"/>
    <m/>
    <m/>
    <m/>
    <m/>
    <s v="x"/>
    <m/>
    <m/>
    <m/>
    <m/>
    <m/>
    <m/>
    <m/>
    <m/>
    <m/>
    <m/>
    <m/>
    <m/>
    <m/>
    <m/>
    <m/>
    <m/>
    <m/>
    <m/>
    <m/>
    <m/>
    <m/>
    <m/>
    <m/>
    <m/>
    <m/>
    <m/>
    <m/>
    <m/>
    <m/>
    <m/>
    <m/>
    <m/>
    <m/>
    <m/>
    <m/>
    <m/>
    <m/>
    <m/>
    <m/>
  </r>
  <r>
    <n v="429"/>
    <s v="L-1520-175548323"/>
    <n v="1001772008"/>
    <s v="https://portal.dnb.de/opac.htm?method=simpleSearch&amp;cqlMode=true&amp;query=idn%3D1001772008"/>
    <s v="III 51, 13 a"/>
    <m/>
    <m/>
    <x v="0"/>
    <m/>
    <m/>
    <m/>
    <m/>
    <m/>
    <m/>
    <m/>
    <m/>
    <m/>
    <m/>
    <m/>
    <m/>
    <m/>
    <m/>
    <m/>
    <x v="9"/>
    <m/>
    <m/>
    <m/>
    <m/>
    <m/>
    <m/>
    <m/>
    <m/>
    <s v="Pa"/>
    <m/>
    <m/>
    <m/>
    <m/>
    <m/>
    <m/>
    <m/>
    <m/>
    <m/>
    <m/>
    <m/>
    <m/>
    <m/>
    <s v="nur 110"/>
    <m/>
    <m/>
    <m/>
    <s v="n"/>
    <n v="0"/>
    <m/>
    <m/>
    <m/>
    <m/>
    <s v="x"/>
    <m/>
    <m/>
    <m/>
    <m/>
    <m/>
    <m/>
    <m/>
    <m/>
    <m/>
    <m/>
    <m/>
    <m/>
    <m/>
    <m/>
    <m/>
    <m/>
    <m/>
    <m/>
    <m/>
    <m/>
    <m/>
    <m/>
    <m/>
    <m/>
    <m/>
    <m/>
    <m/>
    <m/>
    <m/>
    <m/>
    <m/>
    <m/>
    <m/>
    <m/>
    <m/>
    <m/>
    <m/>
    <m/>
    <m/>
  </r>
  <r>
    <n v="430"/>
    <s v="L-1524-164333304"/>
    <n v="997608625"/>
    <s v="https://portal.dnb.de/opac.htm?method=simpleSearch&amp;cqlMode=true&amp;query=idn%3D997608625"/>
    <s v="III 51, 16 a"/>
    <m/>
    <s v="Broschur"/>
    <x v="0"/>
    <s v="180°"/>
    <m/>
    <m/>
    <s v="Archivkarton"/>
    <s v="Nein, Signaturfahne austauschen"/>
    <n v="0"/>
    <m/>
    <m/>
    <m/>
    <m/>
    <m/>
    <m/>
    <m/>
    <m/>
    <m/>
    <x v="9"/>
    <m/>
    <m/>
    <m/>
    <m/>
    <m/>
    <m/>
    <m/>
    <m/>
    <s v="Pa"/>
    <m/>
    <m/>
    <m/>
    <m/>
    <m/>
    <m/>
    <m/>
    <m/>
    <m/>
    <m/>
    <m/>
    <m/>
    <m/>
    <s v="nur 110"/>
    <m/>
    <m/>
    <m/>
    <s v="n"/>
    <n v="0"/>
    <m/>
    <m/>
    <m/>
    <m/>
    <s v="x"/>
    <m/>
    <m/>
    <s v="Einband im Umschlag daneben"/>
    <m/>
    <m/>
    <m/>
    <m/>
    <m/>
    <m/>
    <m/>
    <m/>
    <m/>
    <m/>
    <m/>
    <m/>
    <m/>
    <m/>
    <m/>
    <m/>
    <m/>
    <m/>
    <m/>
    <m/>
    <m/>
    <m/>
    <m/>
    <m/>
    <m/>
    <m/>
    <m/>
    <m/>
    <m/>
    <m/>
    <m/>
    <m/>
    <m/>
    <m/>
    <m/>
    <m/>
  </r>
  <r>
    <n v="431"/>
    <s v="L-1521-159366895"/>
    <n v="995382867"/>
    <s v="https://portal.dnb.de/opac.htm?method=simpleSearch&amp;cqlMode=true&amp;query=idn%3D995382867"/>
    <s v="III 51, 18 a"/>
    <m/>
    <s v="Papier- oder Pappeinband"/>
    <x v="0"/>
    <s v="180°"/>
    <m/>
    <m/>
    <s v="Archivkarton"/>
    <s v="Nein"/>
    <n v="3"/>
    <m/>
    <s v="Einband und Buchblock separat"/>
    <m/>
    <m/>
    <m/>
    <m/>
    <m/>
    <m/>
    <m/>
    <x v="9"/>
    <m/>
    <s v="x"/>
    <m/>
    <m/>
    <m/>
    <m/>
    <m/>
    <m/>
    <s v="Pa"/>
    <m/>
    <m/>
    <m/>
    <m/>
    <m/>
    <m/>
    <m/>
    <m/>
    <m/>
    <m/>
    <m/>
    <m/>
    <m/>
    <s v="nur 110"/>
    <m/>
    <m/>
    <m/>
    <s v="n"/>
    <n v="0"/>
    <m/>
    <m/>
    <m/>
    <m/>
    <s v="x"/>
    <m/>
    <m/>
    <s v="Buchblock liegt lose im Einband"/>
    <m/>
    <m/>
    <m/>
    <m/>
    <m/>
    <m/>
    <m/>
    <m/>
    <m/>
    <m/>
    <m/>
    <m/>
    <m/>
    <m/>
    <m/>
    <m/>
    <m/>
    <m/>
    <m/>
    <m/>
    <m/>
    <m/>
    <m/>
    <m/>
    <m/>
    <m/>
    <m/>
    <m/>
    <m/>
    <m/>
    <m/>
    <m/>
    <m/>
    <m/>
    <m/>
    <m/>
  </r>
  <r>
    <n v="432"/>
    <s v="L-1533-66796763X"/>
    <n v="1207511412"/>
    <s v="https://portal.dnb.de/opac.htm?method=simpleSearch&amp;cqlMode=true&amp;query=idn%3D1207511412"/>
    <s v="III 51, 19 (1. angebundenes Werk)"/>
    <m/>
    <m/>
    <x v="0"/>
    <m/>
    <m/>
    <m/>
    <m/>
    <m/>
    <m/>
    <m/>
    <m/>
    <m/>
    <m/>
    <m/>
    <m/>
    <m/>
    <m/>
    <m/>
    <x v="9"/>
    <m/>
    <s v="x"/>
    <m/>
    <m/>
    <m/>
    <m/>
    <m/>
    <m/>
    <s v="Pa"/>
    <m/>
    <m/>
    <m/>
    <m/>
    <m/>
    <m/>
    <m/>
    <m/>
    <m/>
    <m/>
    <m/>
    <m/>
    <m/>
    <s v="nur 110"/>
    <m/>
    <m/>
    <m/>
    <s v="n"/>
    <n v="0"/>
    <m/>
    <m/>
    <m/>
    <m/>
    <m/>
    <m/>
    <m/>
    <m/>
    <m/>
    <m/>
    <m/>
    <m/>
    <m/>
    <m/>
    <m/>
    <m/>
    <m/>
    <m/>
    <m/>
    <m/>
    <m/>
    <m/>
    <m/>
    <m/>
    <m/>
    <m/>
    <m/>
    <m/>
    <m/>
    <m/>
    <m/>
    <m/>
    <m/>
    <m/>
    <m/>
    <m/>
    <m/>
    <m/>
    <m/>
    <m/>
    <m/>
    <m/>
    <m/>
    <m/>
  </r>
  <r>
    <n v="433"/>
    <s v="L-1533-667968636"/>
    <n v="1207511900"/>
    <s v="https://portal.dnb.de/opac.htm?method=simpleSearch&amp;cqlMode=true&amp;query=idn%3D1207511900"/>
    <s v="III 51, 19 (2. angebundenes Werk)"/>
    <m/>
    <m/>
    <x v="0"/>
    <m/>
    <m/>
    <m/>
    <m/>
    <m/>
    <m/>
    <m/>
    <m/>
    <m/>
    <m/>
    <m/>
    <m/>
    <m/>
    <m/>
    <m/>
    <x v="9"/>
    <m/>
    <s v="x"/>
    <m/>
    <m/>
    <m/>
    <m/>
    <m/>
    <m/>
    <s v="Pa"/>
    <m/>
    <m/>
    <m/>
    <m/>
    <m/>
    <m/>
    <m/>
    <m/>
    <m/>
    <m/>
    <m/>
    <m/>
    <m/>
    <s v="nur 110"/>
    <m/>
    <m/>
    <m/>
    <s v="n"/>
    <n v="0"/>
    <m/>
    <m/>
    <m/>
    <m/>
    <m/>
    <m/>
    <m/>
    <m/>
    <m/>
    <m/>
    <m/>
    <m/>
    <m/>
    <m/>
    <m/>
    <m/>
    <m/>
    <m/>
    <m/>
    <m/>
    <m/>
    <m/>
    <m/>
    <m/>
    <m/>
    <m/>
    <m/>
    <m/>
    <m/>
    <m/>
    <m/>
    <m/>
    <m/>
    <m/>
    <m/>
    <m/>
    <m/>
    <m/>
    <m/>
    <m/>
    <m/>
    <m/>
    <m/>
    <m/>
  </r>
  <r>
    <n v="434"/>
    <s v="L-1534-163066078"/>
    <n v="996943757"/>
    <s v="https://portal.dnb.de/opac.htm?method=simpleSearch&amp;cqlMode=true&amp;query=idn%3D996943757"/>
    <s v="III 51, 20 a"/>
    <m/>
    <s v="Ungebunden"/>
    <x v="0"/>
    <s v="180°"/>
    <m/>
    <m/>
    <s v="Archivkarton"/>
    <s v="Nein"/>
    <n v="3"/>
    <m/>
    <s v="Einband und Buchblock seperat"/>
    <m/>
    <m/>
    <m/>
    <m/>
    <m/>
    <m/>
    <m/>
    <x v="9"/>
    <m/>
    <m/>
    <m/>
    <m/>
    <m/>
    <m/>
    <m/>
    <m/>
    <s v="Pa"/>
    <m/>
    <m/>
    <m/>
    <m/>
    <m/>
    <m/>
    <m/>
    <m/>
    <m/>
    <m/>
    <m/>
    <m/>
    <m/>
    <s v="nur 110"/>
    <m/>
    <m/>
    <m/>
    <s v="n"/>
    <n v="0"/>
    <m/>
    <m/>
    <m/>
    <m/>
    <s v="x"/>
    <m/>
    <m/>
    <s v="Umschlag liegt der Mappe bei"/>
    <s v="x nur 110"/>
    <m/>
    <m/>
    <m/>
    <m/>
    <m/>
    <m/>
    <m/>
    <m/>
    <m/>
    <m/>
    <m/>
    <m/>
    <m/>
    <m/>
    <m/>
    <m/>
    <m/>
    <m/>
    <m/>
    <m/>
    <m/>
    <m/>
    <m/>
    <m/>
    <m/>
    <m/>
    <m/>
    <m/>
    <m/>
    <m/>
    <m/>
    <m/>
    <m/>
    <m/>
    <m/>
  </r>
  <r>
    <n v="435"/>
    <s v="L-1541-315494255"/>
    <n v="1066964041"/>
    <s v="https://portal.dnb.de/opac.htm?method=simpleSearch&amp;cqlMode=true&amp;query=idn%3D1066964041"/>
    <s v="III 51, 21 a"/>
    <m/>
    <s v="Halbpergamentband"/>
    <x v="0"/>
    <s v="180°"/>
    <s v="hohler Rücken"/>
    <m/>
    <m/>
    <s v="Signaturfahne austauschen"/>
    <n v="0"/>
    <m/>
    <m/>
    <m/>
    <m/>
    <m/>
    <m/>
    <m/>
    <m/>
    <m/>
    <x v="2"/>
    <m/>
    <m/>
    <m/>
    <m/>
    <m/>
    <m/>
    <m/>
    <m/>
    <m/>
    <m/>
    <m/>
    <m/>
    <m/>
    <m/>
    <m/>
    <m/>
    <m/>
    <m/>
    <m/>
    <m/>
    <m/>
    <m/>
    <m/>
    <m/>
    <m/>
    <m/>
    <m/>
    <n v="0"/>
    <m/>
    <m/>
    <m/>
    <m/>
    <m/>
    <m/>
    <m/>
    <m/>
    <m/>
    <m/>
    <m/>
    <m/>
    <m/>
    <m/>
    <m/>
    <m/>
    <m/>
    <m/>
    <m/>
    <m/>
    <m/>
    <m/>
    <m/>
    <m/>
    <m/>
    <m/>
    <m/>
    <m/>
    <m/>
    <m/>
    <m/>
    <m/>
    <m/>
    <m/>
    <m/>
    <m/>
    <m/>
    <m/>
    <m/>
    <m/>
    <m/>
    <m/>
    <m/>
    <m/>
  </r>
  <r>
    <n v="436"/>
    <s v="L-1521-315487437"/>
    <n v="1066956820"/>
    <s v="https://portal.dnb.de/opac.htm?method=simpleSearch&amp;cqlMode=true&amp;query=idn%3D1066956820"/>
    <s v="III 51, 22 a"/>
    <s v="X"/>
    <s v="Pergamentband"/>
    <x v="0"/>
    <s v="180°"/>
    <m/>
    <m/>
    <s v="Kassette"/>
    <s v="Nein"/>
    <n v="0"/>
    <m/>
    <m/>
    <m/>
    <m/>
    <m/>
    <m/>
    <m/>
    <m/>
    <m/>
    <x v="2"/>
    <m/>
    <m/>
    <m/>
    <m/>
    <m/>
    <m/>
    <m/>
    <m/>
    <m/>
    <m/>
    <m/>
    <m/>
    <m/>
    <m/>
    <m/>
    <m/>
    <m/>
    <m/>
    <m/>
    <m/>
    <m/>
    <m/>
    <m/>
    <m/>
    <m/>
    <m/>
    <m/>
    <n v="0"/>
    <m/>
    <m/>
    <m/>
    <m/>
    <m/>
    <m/>
    <m/>
    <m/>
    <m/>
    <m/>
    <m/>
    <m/>
    <m/>
    <m/>
    <m/>
    <m/>
    <m/>
    <m/>
    <m/>
    <m/>
    <m/>
    <m/>
    <m/>
    <m/>
    <m/>
    <m/>
    <m/>
    <m/>
    <m/>
    <m/>
    <m/>
    <m/>
    <m/>
    <m/>
    <m/>
    <m/>
    <m/>
    <m/>
    <m/>
    <m/>
    <m/>
    <m/>
    <m/>
    <m/>
  </r>
  <r>
    <n v="437"/>
    <s v="L-1516-176473513"/>
    <n v="1002109116"/>
    <s v="https://portal.dnb.de/opac.htm?method=simpleSearch&amp;cqlMode=true&amp;query=idn%3D1002109116"/>
    <s v="III 51, 23 a"/>
    <m/>
    <s v="Papier- oder Pappeinband"/>
    <x v="0"/>
    <s v="80° bis 110°, einseitig digitalisierbar?"/>
    <s v="Schrift bis in den Falz, hohler Rücken"/>
    <m/>
    <s v="Papierumschlag "/>
    <s v="Ja"/>
    <n v="0"/>
    <m/>
    <m/>
    <m/>
    <m/>
    <m/>
    <m/>
    <m/>
    <m/>
    <m/>
    <x v="2"/>
    <m/>
    <m/>
    <m/>
    <m/>
    <m/>
    <m/>
    <m/>
    <m/>
    <m/>
    <m/>
    <m/>
    <m/>
    <m/>
    <m/>
    <m/>
    <m/>
    <m/>
    <m/>
    <m/>
    <m/>
    <m/>
    <m/>
    <m/>
    <m/>
    <m/>
    <m/>
    <m/>
    <n v="0"/>
    <m/>
    <m/>
    <m/>
    <m/>
    <m/>
    <m/>
    <m/>
    <m/>
    <m/>
    <m/>
    <m/>
    <m/>
    <m/>
    <m/>
    <m/>
    <m/>
    <m/>
    <m/>
    <m/>
    <m/>
    <m/>
    <m/>
    <m/>
    <m/>
    <m/>
    <m/>
    <m/>
    <m/>
    <m/>
    <m/>
    <m/>
    <m/>
    <m/>
    <m/>
    <m/>
    <m/>
    <m/>
    <m/>
    <m/>
    <m/>
    <m/>
    <m/>
    <m/>
    <m/>
  </r>
  <r>
    <n v="438"/>
    <s v="L-1534-179937960"/>
    <n v="1003453864"/>
    <s v="https://portal.dnb.de/opac.htm?method=simpleSearch&amp;cqlMode=true&amp;query=idn%3D1003453864"/>
    <s v="III 51, 27 a"/>
    <m/>
    <s v="Halbpergamentband"/>
    <x v="0"/>
    <s v="180°"/>
    <s v="hohler Rücken"/>
    <m/>
    <m/>
    <m/>
    <n v="0"/>
    <m/>
    <m/>
    <m/>
    <m/>
    <m/>
    <m/>
    <m/>
    <m/>
    <m/>
    <x v="2"/>
    <m/>
    <m/>
    <m/>
    <m/>
    <m/>
    <m/>
    <m/>
    <m/>
    <m/>
    <m/>
    <m/>
    <m/>
    <m/>
    <m/>
    <m/>
    <m/>
    <m/>
    <m/>
    <m/>
    <m/>
    <m/>
    <m/>
    <m/>
    <m/>
    <m/>
    <m/>
    <m/>
    <n v="0"/>
    <m/>
    <m/>
    <m/>
    <m/>
    <m/>
    <m/>
    <m/>
    <m/>
    <m/>
    <m/>
    <m/>
    <m/>
    <m/>
    <m/>
    <m/>
    <m/>
    <m/>
    <m/>
    <m/>
    <m/>
    <m/>
    <m/>
    <m/>
    <m/>
    <m/>
    <m/>
    <m/>
    <m/>
    <m/>
    <m/>
    <m/>
    <m/>
    <m/>
    <m/>
    <m/>
    <m/>
    <m/>
    <m/>
    <m/>
    <m/>
    <m/>
    <m/>
    <m/>
    <m/>
  </r>
  <r>
    <n v="439"/>
    <s v="L-1533-161598072"/>
    <n v="996037756"/>
    <s v="https://portal.dnb.de/opac.htm?method=simpleSearch&amp;cqlMode=true&amp;query=idn%3D996037756"/>
    <s v="III 51, 27 b"/>
    <m/>
    <s v="Broschur"/>
    <x v="0"/>
    <s v="180°"/>
    <m/>
    <m/>
    <s v="Archivkarton"/>
    <s v="Nein"/>
    <n v="1"/>
    <m/>
    <m/>
    <m/>
    <m/>
    <m/>
    <m/>
    <m/>
    <m/>
    <m/>
    <x v="9"/>
    <m/>
    <m/>
    <m/>
    <m/>
    <m/>
    <m/>
    <m/>
    <m/>
    <s v="Pa"/>
    <m/>
    <m/>
    <m/>
    <m/>
    <m/>
    <m/>
    <m/>
    <m/>
    <m/>
    <m/>
    <m/>
    <m/>
    <m/>
    <s v="nur 110"/>
    <m/>
    <m/>
    <m/>
    <s v="n"/>
    <n v="0"/>
    <m/>
    <m/>
    <m/>
    <m/>
    <s v="x"/>
    <m/>
    <m/>
    <m/>
    <m/>
    <m/>
    <m/>
    <m/>
    <m/>
    <m/>
    <m/>
    <m/>
    <m/>
    <m/>
    <m/>
    <m/>
    <m/>
    <m/>
    <m/>
    <m/>
    <m/>
    <m/>
    <m/>
    <m/>
    <m/>
    <m/>
    <m/>
    <m/>
    <m/>
    <m/>
    <m/>
    <m/>
    <m/>
    <m/>
    <m/>
    <m/>
    <m/>
    <m/>
    <m/>
    <m/>
  </r>
  <r>
    <n v="440"/>
    <s v="L-1526-31506224X"/>
    <n v="1066673780"/>
    <s v="https://portal.dnb.de/opac.htm?method=simpleSearch&amp;cqlMode=true&amp;query=idn%3D1066673780"/>
    <s v="III 51, 27 c"/>
    <s v="X"/>
    <s v="Broschur"/>
    <x v="0"/>
    <s v="80° bis 110°, einseitig digitalisierbar?"/>
    <s v="welliger Buchblock"/>
    <m/>
    <s v="Archivkarton"/>
    <s v="Nein"/>
    <n v="0"/>
    <m/>
    <m/>
    <m/>
    <m/>
    <m/>
    <m/>
    <m/>
    <m/>
    <m/>
    <x v="10"/>
    <m/>
    <m/>
    <s v="f"/>
    <m/>
    <m/>
    <m/>
    <m/>
    <m/>
    <s v="Pa"/>
    <m/>
    <m/>
    <m/>
    <m/>
    <m/>
    <m/>
    <m/>
    <m/>
    <m/>
    <m/>
    <m/>
    <m/>
    <m/>
    <s v="nur 110"/>
    <m/>
    <m/>
    <m/>
    <s v="n"/>
    <n v="0"/>
    <m/>
    <m/>
    <m/>
    <m/>
    <s v="x"/>
    <m/>
    <m/>
    <s v="Schaden stabil"/>
    <m/>
    <m/>
    <m/>
    <m/>
    <m/>
    <m/>
    <m/>
    <m/>
    <m/>
    <m/>
    <m/>
    <m/>
    <m/>
    <m/>
    <m/>
    <m/>
    <m/>
    <m/>
    <m/>
    <m/>
    <m/>
    <m/>
    <m/>
    <m/>
    <m/>
    <m/>
    <m/>
    <m/>
    <m/>
    <m/>
    <m/>
    <m/>
    <m/>
    <m/>
    <m/>
    <m/>
  </r>
  <r>
    <n v="441"/>
    <s v="L-1546-167646931"/>
    <n v="999173235"/>
    <s v="https://portal.dnb.de/opac.htm?method=simpleSearch&amp;cqlMode=true&amp;query=idn%3D999173235"/>
    <s v="III 51, 28 a"/>
    <m/>
    <s v="Ledereinband, Schließen, erhabene Buchbeschläge"/>
    <x v="0"/>
    <s v="80° bis 110°, einseitig digitalisierbar?"/>
    <s v="fester Rücken mit Schmuckprägung, Schrift bis in den Falz"/>
    <m/>
    <s v="Kassette"/>
    <s v="Nein"/>
    <n v="0"/>
    <m/>
    <m/>
    <m/>
    <m/>
    <m/>
    <m/>
    <m/>
    <m/>
    <m/>
    <x v="2"/>
    <m/>
    <m/>
    <m/>
    <m/>
    <m/>
    <m/>
    <m/>
    <m/>
    <m/>
    <m/>
    <m/>
    <m/>
    <m/>
    <m/>
    <m/>
    <m/>
    <m/>
    <m/>
    <m/>
    <m/>
    <m/>
    <m/>
    <m/>
    <m/>
    <m/>
    <m/>
    <m/>
    <n v="0"/>
    <m/>
    <m/>
    <m/>
    <m/>
    <m/>
    <m/>
    <m/>
    <m/>
    <m/>
    <m/>
    <m/>
    <m/>
    <m/>
    <m/>
    <m/>
    <m/>
    <m/>
    <m/>
    <m/>
    <m/>
    <m/>
    <m/>
    <m/>
    <m/>
    <m/>
    <m/>
    <m/>
    <m/>
    <m/>
    <m/>
    <m/>
    <m/>
    <m/>
    <m/>
    <m/>
    <m/>
    <m/>
    <m/>
    <m/>
    <m/>
    <m/>
    <m/>
    <m/>
    <m/>
  </r>
  <r>
    <n v="442"/>
    <s v="L-1546-167647148"/>
    <n v="999173472"/>
    <s v="https://portal.dnb.de/opac.htm?method=simpleSearch&amp;cqlMode=true&amp;query=idn%3D999173472"/>
    <s v="III 51, 28 b"/>
    <m/>
    <s v="Halbpergamentband"/>
    <x v="0"/>
    <s v="80° bis 110°, einseitig digitalisierbar?"/>
    <s v="hohler Rücken"/>
    <m/>
    <m/>
    <m/>
    <n v="0"/>
    <m/>
    <m/>
    <m/>
    <m/>
    <m/>
    <m/>
    <m/>
    <m/>
    <m/>
    <x v="2"/>
    <m/>
    <m/>
    <m/>
    <m/>
    <m/>
    <m/>
    <m/>
    <m/>
    <m/>
    <m/>
    <m/>
    <m/>
    <m/>
    <m/>
    <m/>
    <m/>
    <m/>
    <m/>
    <m/>
    <m/>
    <m/>
    <m/>
    <m/>
    <m/>
    <m/>
    <m/>
    <m/>
    <n v="0"/>
    <m/>
    <m/>
    <m/>
    <m/>
    <m/>
    <m/>
    <m/>
    <m/>
    <m/>
    <m/>
    <m/>
    <m/>
    <m/>
    <m/>
    <m/>
    <m/>
    <m/>
    <m/>
    <m/>
    <m/>
    <m/>
    <m/>
    <m/>
    <m/>
    <m/>
    <m/>
    <m/>
    <m/>
    <m/>
    <m/>
    <m/>
    <m/>
    <m/>
    <m/>
    <m/>
    <m/>
    <m/>
    <m/>
    <m/>
    <m/>
    <m/>
    <m/>
    <m/>
    <m/>
  </r>
  <r>
    <n v="443"/>
    <s v="L-1546-168348837"/>
    <n v="999424467"/>
    <s v="https://portal.dnb.de/opac.htm?method=simpleSearch&amp;cqlMode=true&amp;query=idn%3D999424467"/>
    <s v="III 51, 28 c"/>
    <s v="X"/>
    <s v="Halbpergamentband"/>
    <x v="0"/>
    <s v="80° bis 110°, einseitig digitalisierbar?"/>
    <m/>
    <m/>
    <s v="Archivkarton"/>
    <s v="Nein"/>
    <n v="0"/>
    <m/>
    <s v="Buchblock und Einband getrennt"/>
    <m/>
    <m/>
    <m/>
    <m/>
    <m/>
    <m/>
    <m/>
    <x v="2"/>
    <m/>
    <m/>
    <m/>
    <m/>
    <m/>
    <m/>
    <m/>
    <m/>
    <m/>
    <m/>
    <m/>
    <m/>
    <m/>
    <m/>
    <m/>
    <m/>
    <m/>
    <m/>
    <m/>
    <m/>
    <m/>
    <m/>
    <m/>
    <m/>
    <m/>
    <m/>
    <m/>
    <n v="0"/>
    <m/>
    <m/>
    <m/>
    <m/>
    <m/>
    <m/>
    <m/>
    <m/>
    <m/>
    <m/>
    <m/>
    <m/>
    <m/>
    <m/>
    <m/>
    <m/>
    <m/>
    <m/>
    <m/>
    <m/>
    <m/>
    <m/>
    <m/>
    <m/>
    <m/>
    <m/>
    <m/>
    <m/>
    <m/>
    <m/>
    <m/>
    <m/>
    <m/>
    <m/>
    <m/>
    <m/>
    <m/>
    <m/>
    <m/>
    <m/>
    <m/>
    <m/>
    <m/>
    <m/>
  </r>
  <r>
    <n v="444"/>
    <s v="L-1549-180493000"/>
    <n v="1003702910"/>
    <s v="https://portal.dnb.de/opac.htm?method=simpleSearch&amp;cqlMode=true&amp;query=idn%3D1003702910"/>
    <s v="III 51, 28 d"/>
    <m/>
    <s v="Halbpergamentband"/>
    <x v="0"/>
    <s v="180°"/>
    <s v="hohler Rücken"/>
    <m/>
    <m/>
    <m/>
    <n v="0"/>
    <m/>
    <m/>
    <m/>
    <m/>
    <m/>
    <m/>
    <m/>
    <m/>
    <m/>
    <x v="2"/>
    <m/>
    <m/>
    <m/>
    <m/>
    <m/>
    <m/>
    <m/>
    <m/>
    <m/>
    <m/>
    <m/>
    <m/>
    <m/>
    <m/>
    <m/>
    <m/>
    <m/>
    <m/>
    <m/>
    <m/>
    <m/>
    <m/>
    <m/>
    <m/>
    <m/>
    <m/>
    <m/>
    <n v="0"/>
    <m/>
    <m/>
    <m/>
    <m/>
    <m/>
    <m/>
    <m/>
    <m/>
    <m/>
    <m/>
    <m/>
    <m/>
    <m/>
    <m/>
    <m/>
    <m/>
    <m/>
    <m/>
    <m/>
    <m/>
    <m/>
    <m/>
    <m/>
    <m/>
    <m/>
    <m/>
    <m/>
    <m/>
    <m/>
    <m/>
    <m/>
    <m/>
    <m/>
    <m/>
    <m/>
    <m/>
    <m/>
    <m/>
    <m/>
    <m/>
    <m/>
    <m/>
    <m/>
    <m/>
  </r>
  <r>
    <n v="445"/>
    <s v="L-1552-167647377"/>
    <n v="999173707"/>
    <s v="https://portal.dnb.de/opac.htm?method=simpleSearch&amp;cqlMode=true&amp;query=idn%3D999173707"/>
    <s v="III 51, 28 e"/>
    <m/>
    <s v="Halbpergamentband"/>
    <x v="0"/>
    <s v="80° bis 110°, einseitig digitalisierbar?"/>
    <s v="hohler Rücken, welliger Buchblock"/>
    <m/>
    <m/>
    <m/>
    <n v="0"/>
    <m/>
    <m/>
    <m/>
    <m/>
    <m/>
    <m/>
    <m/>
    <m/>
    <m/>
    <x v="2"/>
    <m/>
    <m/>
    <m/>
    <m/>
    <m/>
    <m/>
    <m/>
    <m/>
    <m/>
    <m/>
    <m/>
    <m/>
    <m/>
    <m/>
    <m/>
    <m/>
    <m/>
    <m/>
    <m/>
    <m/>
    <m/>
    <m/>
    <m/>
    <m/>
    <m/>
    <m/>
    <m/>
    <n v="0"/>
    <m/>
    <m/>
    <m/>
    <m/>
    <m/>
    <m/>
    <m/>
    <m/>
    <m/>
    <m/>
    <m/>
    <m/>
    <m/>
    <m/>
    <m/>
    <m/>
    <m/>
    <m/>
    <m/>
    <m/>
    <m/>
    <m/>
    <m/>
    <m/>
    <m/>
    <m/>
    <m/>
    <m/>
    <m/>
    <m/>
    <m/>
    <m/>
    <m/>
    <m/>
    <m/>
    <m/>
    <m/>
    <m/>
    <m/>
    <m/>
    <m/>
    <m/>
    <m/>
    <m/>
  </r>
  <r>
    <n v="446"/>
    <s v="L-1554-179346091"/>
    <n v="1003272215"/>
    <s v="https://portal.dnb.de/opac.htm?method=simpleSearch&amp;cqlMode=true&amp;query=idn%3D1003272215"/>
    <s v="III 51, 28 f"/>
    <m/>
    <m/>
    <x v="2"/>
    <m/>
    <m/>
    <m/>
    <m/>
    <m/>
    <m/>
    <m/>
    <m/>
    <m/>
    <m/>
    <m/>
    <m/>
    <m/>
    <m/>
    <m/>
    <x v="2"/>
    <m/>
    <m/>
    <m/>
    <m/>
    <m/>
    <m/>
    <m/>
    <m/>
    <m/>
    <m/>
    <m/>
    <m/>
    <m/>
    <m/>
    <m/>
    <m/>
    <m/>
    <m/>
    <m/>
    <m/>
    <m/>
    <m/>
    <m/>
    <m/>
    <m/>
    <m/>
    <m/>
    <n v="0"/>
    <m/>
    <m/>
    <m/>
    <m/>
    <m/>
    <m/>
    <m/>
    <m/>
    <m/>
    <m/>
    <m/>
    <m/>
    <m/>
    <m/>
    <m/>
    <m/>
    <m/>
    <m/>
    <m/>
    <m/>
    <m/>
    <m/>
    <m/>
    <m/>
    <m/>
    <m/>
    <m/>
    <m/>
    <m/>
    <m/>
    <m/>
    <m/>
    <m/>
    <m/>
    <m/>
    <m/>
    <m/>
    <m/>
    <m/>
    <m/>
    <m/>
    <m/>
    <m/>
    <m/>
  </r>
  <r>
    <n v="447"/>
    <s v="L-1554-167644165"/>
    <n v="999170414"/>
    <s v="https://portal.dnb.de/opac.htm?method=simpleSearch&amp;cqlMode=true&amp;query=idn%3D999170414"/>
    <s v="III 51, 28 f"/>
    <s v="X"/>
    <s v="Ledereinband, Schließen, erhabene Buchbeschläge"/>
    <x v="0"/>
    <s v="80° bis 110°, einseitig digitalisierbar?"/>
    <s v="hohler Rücken, Schrift bis in den Falz"/>
    <m/>
    <s v="Kassette"/>
    <s v="Nein, Signaturfahne austauschen"/>
    <n v="0"/>
    <m/>
    <m/>
    <m/>
    <m/>
    <m/>
    <m/>
    <m/>
    <m/>
    <m/>
    <x v="2"/>
    <m/>
    <m/>
    <m/>
    <m/>
    <m/>
    <m/>
    <m/>
    <m/>
    <m/>
    <m/>
    <m/>
    <m/>
    <m/>
    <m/>
    <m/>
    <m/>
    <m/>
    <m/>
    <m/>
    <m/>
    <m/>
    <m/>
    <m/>
    <m/>
    <m/>
    <m/>
    <m/>
    <n v="0"/>
    <m/>
    <m/>
    <m/>
    <m/>
    <m/>
    <m/>
    <m/>
    <m/>
    <m/>
    <m/>
    <m/>
    <m/>
    <m/>
    <m/>
    <m/>
    <m/>
    <m/>
    <m/>
    <m/>
    <m/>
    <m/>
    <m/>
    <m/>
    <m/>
    <m/>
    <m/>
    <m/>
    <m/>
    <m/>
    <m/>
    <m/>
    <m/>
    <m/>
    <m/>
    <m/>
    <m/>
    <m/>
    <m/>
    <m/>
    <m/>
    <m/>
    <m/>
    <m/>
    <m/>
  </r>
  <r>
    <n v="448"/>
    <s v="L-1546-153952202"/>
    <n v="993888828"/>
    <s v="https://portal.dnb.de/opac.htm?method=simpleSearch&amp;cqlMode=true&amp;query=idn%3D993888828"/>
    <s v="III 51, 28 f (1. Angebundenes Werk)"/>
    <m/>
    <m/>
    <x v="2"/>
    <m/>
    <m/>
    <m/>
    <m/>
    <m/>
    <m/>
    <m/>
    <m/>
    <m/>
    <m/>
    <m/>
    <m/>
    <m/>
    <m/>
    <m/>
    <x v="2"/>
    <m/>
    <m/>
    <m/>
    <m/>
    <m/>
    <m/>
    <m/>
    <m/>
    <m/>
    <m/>
    <m/>
    <m/>
    <m/>
    <m/>
    <m/>
    <m/>
    <m/>
    <m/>
    <m/>
    <m/>
    <m/>
    <m/>
    <m/>
    <m/>
    <m/>
    <m/>
    <m/>
    <n v="0"/>
    <m/>
    <m/>
    <m/>
    <m/>
    <m/>
    <m/>
    <m/>
    <m/>
    <m/>
    <m/>
    <m/>
    <m/>
    <m/>
    <m/>
    <m/>
    <m/>
    <m/>
    <m/>
    <m/>
    <m/>
    <m/>
    <m/>
    <m/>
    <m/>
    <m/>
    <m/>
    <m/>
    <m/>
    <m/>
    <m/>
    <m/>
    <m/>
    <m/>
    <m/>
    <m/>
    <m/>
    <m/>
    <m/>
    <m/>
    <m/>
    <m/>
    <m/>
    <m/>
    <m/>
  </r>
  <r>
    <n v="449"/>
    <s v="L-1520-179470655"/>
    <n v="1003325297"/>
    <s v="https://portal.dnb.de/opac.htm?method=simpleSearch&amp;cqlMode=true&amp;query=idn%3D1003325297"/>
    <s v="III 51, 32 a"/>
    <m/>
    <s v="Halbpergamentband"/>
    <x v="0"/>
    <s v="180°"/>
    <m/>
    <m/>
    <s v="Archivkarton"/>
    <s v="Nein"/>
    <n v="0"/>
    <m/>
    <s v="Buchblock und Einband getrennt"/>
    <m/>
    <m/>
    <m/>
    <m/>
    <m/>
    <m/>
    <m/>
    <x v="9"/>
    <m/>
    <m/>
    <m/>
    <m/>
    <m/>
    <m/>
    <m/>
    <m/>
    <s v="Pa"/>
    <m/>
    <m/>
    <m/>
    <m/>
    <m/>
    <m/>
    <m/>
    <m/>
    <m/>
    <m/>
    <m/>
    <m/>
    <m/>
    <n v="180"/>
    <m/>
    <m/>
    <m/>
    <s v="n"/>
    <n v="0"/>
    <m/>
    <m/>
    <m/>
    <m/>
    <s v="x"/>
    <m/>
    <m/>
    <s v="Einband liegt bei"/>
    <m/>
    <m/>
    <m/>
    <m/>
    <m/>
    <m/>
    <m/>
    <m/>
    <m/>
    <m/>
    <m/>
    <m/>
    <m/>
    <m/>
    <m/>
    <m/>
    <m/>
    <m/>
    <m/>
    <m/>
    <m/>
    <m/>
    <m/>
    <m/>
    <m/>
    <m/>
    <m/>
    <m/>
    <m/>
    <m/>
    <m/>
    <m/>
    <m/>
    <m/>
    <m/>
    <m/>
  </r>
  <r>
    <n v="450"/>
    <s v="L-1528-163501254"/>
    <n v="997214228"/>
    <s v="https://portal.dnb.de/opac.htm?method=simpleSearch&amp;cqlMode=true&amp;query=idn%3D997214228"/>
    <s v="III 51, 32 b"/>
    <m/>
    <s v="Halbpergamentband"/>
    <x v="0"/>
    <s v="180°"/>
    <s v="hohler Rücken"/>
    <m/>
    <m/>
    <m/>
    <n v="0"/>
    <m/>
    <m/>
    <m/>
    <m/>
    <m/>
    <m/>
    <m/>
    <m/>
    <m/>
    <x v="8"/>
    <m/>
    <s v="x"/>
    <s v="h/E"/>
    <m/>
    <m/>
    <m/>
    <m/>
    <m/>
    <s v="Pa"/>
    <m/>
    <m/>
    <m/>
    <m/>
    <m/>
    <m/>
    <m/>
    <m/>
    <m/>
    <m/>
    <m/>
    <m/>
    <m/>
    <n v="110"/>
    <m/>
    <m/>
    <m/>
    <s v="n"/>
    <n v="0"/>
    <m/>
    <m/>
    <m/>
    <m/>
    <s v="x"/>
    <m/>
    <m/>
    <m/>
    <m/>
    <m/>
    <m/>
    <m/>
    <m/>
    <m/>
    <m/>
    <m/>
    <m/>
    <m/>
    <m/>
    <m/>
    <m/>
    <m/>
    <m/>
    <m/>
    <m/>
    <m/>
    <m/>
    <m/>
    <m/>
    <m/>
    <m/>
    <m/>
    <m/>
    <m/>
    <m/>
    <m/>
    <m/>
    <m/>
    <m/>
    <m/>
    <m/>
    <m/>
    <m/>
    <m/>
  </r>
  <r>
    <n v="451"/>
    <s v="L-1520-153968850"/>
    <n v="993907032"/>
    <s v="https://portal.dnb.de/opac.htm?method=simpleSearch&amp;cqlMode=true&amp;query=idn%3D993907032"/>
    <s v="III 51, 33 a"/>
    <m/>
    <m/>
    <x v="0"/>
    <m/>
    <m/>
    <m/>
    <m/>
    <m/>
    <m/>
    <m/>
    <m/>
    <m/>
    <m/>
    <m/>
    <m/>
    <m/>
    <m/>
    <m/>
    <x v="10"/>
    <m/>
    <m/>
    <s v="f"/>
    <m/>
    <m/>
    <m/>
    <m/>
    <m/>
    <s v="Pa"/>
    <m/>
    <m/>
    <m/>
    <m/>
    <m/>
    <m/>
    <m/>
    <m/>
    <m/>
    <m/>
    <m/>
    <m/>
    <m/>
    <s v="nur 110"/>
    <m/>
    <m/>
    <m/>
    <s v="n"/>
    <n v="0"/>
    <m/>
    <m/>
    <m/>
    <m/>
    <s v="x"/>
    <m/>
    <m/>
    <m/>
    <m/>
    <m/>
    <m/>
    <m/>
    <m/>
    <m/>
    <m/>
    <m/>
    <m/>
    <m/>
    <m/>
    <m/>
    <m/>
    <m/>
    <m/>
    <m/>
    <m/>
    <m/>
    <m/>
    <m/>
    <m/>
    <m/>
    <m/>
    <m/>
    <m/>
    <m/>
    <m/>
    <m/>
    <m/>
    <m/>
    <m/>
    <m/>
    <m/>
    <m/>
    <m/>
    <m/>
  </r>
  <r>
    <n v="452"/>
    <s v="L-1520-315490594"/>
    <n v="1066960062"/>
    <s v="https://portal.dnb.de/opac.htm?method=simpleSearch&amp;cqlMode=true&amp;query=idn%3D1066960062"/>
    <s v="III 51, 33 b"/>
    <s v="X"/>
    <s v="Papier- oder Pappeinband"/>
    <x v="0"/>
    <s v="180°"/>
    <m/>
    <m/>
    <s v="Archivkarton"/>
    <s v="Nein"/>
    <n v="0"/>
    <m/>
    <s v="Buchblock und Einband getrennt"/>
    <m/>
    <m/>
    <m/>
    <m/>
    <m/>
    <m/>
    <m/>
    <x v="9"/>
    <m/>
    <m/>
    <m/>
    <m/>
    <m/>
    <m/>
    <m/>
    <m/>
    <s v="Pa"/>
    <m/>
    <m/>
    <m/>
    <m/>
    <m/>
    <m/>
    <m/>
    <m/>
    <m/>
    <m/>
    <m/>
    <m/>
    <m/>
    <n v="180"/>
    <m/>
    <m/>
    <m/>
    <s v="n"/>
    <n v="0"/>
    <m/>
    <m/>
    <m/>
    <m/>
    <s v="x"/>
    <m/>
    <m/>
    <m/>
    <m/>
    <m/>
    <m/>
    <m/>
    <m/>
    <m/>
    <m/>
    <m/>
    <m/>
    <m/>
    <m/>
    <m/>
    <m/>
    <m/>
    <m/>
    <m/>
    <m/>
    <m/>
    <m/>
    <m/>
    <m/>
    <m/>
    <m/>
    <m/>
    <m/>
    <m/>
    <m/>
    <m/>
    <m/>
    <m/>
    <m/>
    <m/>
    <m/>
    <m/>
    <m/>
    <m/>
  </r>
  <r>
    <m/>
    <m/>
    <m/>
    <m/>
    <s v="III 51, 33 c"/>
    <m/>
    <m/>
    <x v="1"/>
    <m/>
    <m/>
    <m/>
    <m/>
    <m/>
    <m/>
    <m/>
    <m/>
    <m/>
    <m/>
    <m/>
    <m/>
    <m/>
    <m/>
    <m/>
    <x v="1"/>
    <m/>
    <s v="x"/>
    <s v="f"/>
    <m/>
    <m/>
    <m/>
    <m/>
    <m/>
    <s v="Pa"/>
    <m/>
    <m/>
    <m/>
    <m/>
    <m/>
    <m/>
    <m/>
    <m/>
    <m/>
    <m/>
    <m/>
    <m/>
    <m/>
    <n v="60"/>
    <m/>
    <m/>
    <m/>
    <m/>
    <n v="1"/>
    <m/>
    <s v="Wellpappe"/>
    <m/>
    <m/>
    <m/>
    <m/>
    <m/>
    <m/>
    <m/>
    <m/>
    <m/>
    <s v="x"/>
    <s v="x"/>
    <m/>
    <s v="v"/>
    <m/>
    <m/>
    <m/>
    <m/>
    <m/>
    <m/>
    <m/>
    <m/>
    <n v="1"/>
    <s v="nur loses Leder (Restaurierung) fixieren, Gelenk vorn belassen (ist stabil genug)"/>
    <m/>
    <m/>
    <m/>
    <m/>
    <m/>
    <m/>
    <m/>
    <m/>
    <m/>
    <m/>
    <m/>
    <m/>
    <m/>
    <m/>
    <m/>
    <m/>
    <m/>
    <m/>
    <m/>
  </r>
  <r>
    <n v="453"/>
    <s v="L-1536-156361124"/>
    <n v="994520050"/>
    <s v="https://portal.dnb.de/opac.htm?method=simpleSearch&amp;cqlMode=true&amp;query=idn%3D994520050"/>
    <s v="III 51, 34 a"/>
    <m/>
    <m/>
    <x v="2"/>
    <m/>
    <m/>
    <m/>
    <m/>
    <m/>
    <m/>
    <m/>
    <m/>
    <m/>
    <m/>
    <m/>
    <m/>
    <m/>
    <m/>
    <m/>
    <x v="2"/>
    <m/>
    <m/>
    <m/>
    <m/>
    <m/>
    <m/>
    <m/>
    <m/>
    <m/>
    <m/>
    <m/>
    <m/>
    <m/>
    <m/>
    <m/>
    <m/>
    <m/>
    <m/>
    <m/>
    <m/>
    <m/>
    <m/>
    <m/>
    <m/>
    <m/>
    <m/>
    <m/>
    <n v="0"/>
    <m/>
    <m/>
    <m/>
    <m/>
    <m/>
    <m/>
    <m/>
    <m/>
    <m/>
    <m/>
    <m/>
    <m/>
    <m/>
    <m/>
    <m/>
    <m/>
    <m/>
    <m/>
    <m/>
    <m/>
    <m/>
    <m/>
    <m/>
    <m/>
    <m/>
    <m/>
    <m/>
    <m/>
    <m/>
    <m/>
    <m/>
    <m/>
    <m/>
    <m/>
    <m/>
    <m/>
    <m/>
    <m/>
    <m/>
    <m/>
    <m/>
    <m/>
    <m/>
    <m/>
  </r>
  <r>
    <n v="454"/>
    <s v="L-1536-177856262"/>
    <n v="1002701767"/>
    <s v="https://portal.dnb.de/opac.htm?method=simpleSearch&amp;cqlMode=true&amp;query=idn%3D1002701767"/>
    <s v="III 51, 34 a"/>
    <m/>
    <m/>
    <x v="2"/>
    <m/>
    <m/>
    <m/>
    <m/>
    <m/>
    <m/>
    <m/>
    <m/>
    <m/>
    <m/>
    <m/>
    <m/>
    <m/>
    <m/>
    <m/>
    <x v="2"/>
    <m/>
    <m/>
    <m/>
    <m/>
    <m/>
    <m/>
    <m/>
    <m/>
    <m/>
    <m/>
    <m/>
    <m/>
    <m/>
    <m/>
    <m/>
    <m/>
    <m/>
    <m/>
    <m/>
    <m/>
    <m/>
    <m/>
    <m/>
    <m/>
    <m/>
    <m/>
    <m/>
    <n v="0"/>
    <m/>
    <m/>
    <m/>
    <m/>
    <m/>
    <m/>
    <m/>
    <m/>
    <m/>
    <m/>
    <m/>
    <m/>
    <m/>
    <m/>
    <m/>
    <m/>
    <m/>
    <m/>
    <m/>
    <m/>
    <m/>
    <m/>
    <m/>
    <m/>
    <m/>
    <m/>
    <m/>
    <m/>
    <m/>
    <m/>
    <m/>
    <m/>
    <m/>
    <m/>
    <m/>
    <m/>
    <m/>
    <m/>
    <m/>
    <m/>
    <m/>
    <m/>
    <m/>
    <m/>
  </r>
  <r>
    <n v="455"/>
    <s v="L-1536-168645327"/>
    <n v="999640356"/>
    <s v="https://portal.dnb.de/opac.htm?method=simpleSearch&amp;cqlMode=true&amp;query=idn%3D999640356"/>
    <s v="III 51, 34 a"/>
    <s v="X"/>
    <s v="Ledereinband, Schließen, erhabene Buchbeschläge"/>
    <x v="0"/>
    <s v="180°"/>
    <s v="fester Rücken mit Schmuckprägung"/>
    <m/>
    <s v="Buchschuh"/>
    <s v="Nein"/>
    <n v="1"/>
    <m/>
    <m/>
    <m/>
    <m/>
    <m/>
    <m/>
    <m/>
    <m/>
    <m/>
    <x v="2"/>
    <m/>
    <m/>
    <m/>
    <m/>
    <m/>
    <m/>
    <m/>
    <m/>
    <m/>
    <m/>
    <m/>
    <m/>
    <m/>
    <m/>
    <m/>
    <m/>
    <m/>
    <m/>
    <m/>
    <m/>
    <m/>
    <m/>
    <m/>
    <m/>
    <m/>
    <m/>
    <m/>
    <n v="0"/>
    <m/>
    <m/>
    <m/>
    <m/>
    <m/>
    <m/>
    <m/>
    <m/>
    <m/>
    <m/>
    <m/>
    <m/>
    <m/>
    <m/>
    <m/>
    <m/>
    <m/>
    <m/>
    <m/>
    <m/>
    <m/>
    <m/>
    <m/>
    <m/>
    <m/>
    <m/>
    <m/>
    <m/>
    <m/>
    <m/>
    <m/>
    <m/>
    <m/>
    <m/>
    <m/>
    <m/>
    <m/>
    <m/>
    <m/>
    <m/>
    <m/>
    <m/>
    <m/>
    <m/>
  </r>
  <r>
    <n v="456"/>
    <s v="L-1519-315183322"/>
    <n v="1066760713"/>
    <s v="https://portal.dnb.de/opac.htm?method=simpleSearch&amp;cqlMode=true&amp;query=idn%3D1066760713"/>
    <s v="III 51, 4 a"/>
    <m/>
    <s v="Papier- oder Pappeinband"/>
    <x v="0"/>
    <s v="180°"/>
    <s v="fester Rücken mit Schmuckprägung"/>
    <m/>
    <s v="Papierumschlag "/>
    <s v="Ja"/>
    <n v="0"/>
    <m/>
    <m/>
    <m/>
    <m/>
    <m/>
    <m/>
    <m/>
    <m/>
    <m/>
    <x v="2"/>
    <m/>
    <m/>
    <m/>
    <m/>
    <m/>
    <m/>
    <m/>
    <m/>
    <m/>
    <m/>
    <m/>
    <m/>
    <m/>
    <m/>
    <m/>
    <m/>
    <m/>
    <m/>
    <m/>
    <m/>
    <m/>
    <m/>
    <m/>
    <m/>
    <m/>
    <m/>
    <m/>
    <n v="0"/>
    <m/>
    <m/>
    <m/>
    <m/>
    <m/>
    <m/>
    <m/>
    <m/>
    <m/>
    <m/>
    <m/>
    <m/>
    <m/>
    <m/>
    <m/>
    <m/>
    <m/>
    <m/>
    <m/>
    <m/>
    <m/>
    <m/>
    <m/>
    <m/>
    <m/>
    <m/>
    <m/>
    <m/>
    <m/>
    <m/>
    <m/>
    <m/>
    <m/>
    <m/>
    <m/>
    <m/>
    <m/>
    <m/>
    <m/>
    <m/>
    <m/>
    <m/>
    <m/>
    <m/>
  </r>
  <r>
    <n v="457"/>
    <s v="L-1501-168303590"/>
    <n v="999408836"/>
    <s v="https://portal.dnb.de/opac.htm?method=simpleSearch&amp;cqlMode=true&amp;query=idn%3D999408836"/>
    <s v="III 51, 8 a"/>
    <m/>
    <m/>
    <x v="2"/>
    <m/>
    <m/>
    <m/>
    <m/>
    <m/>
    <m/>
    <m/>
    <m/>
    <m/>
    <m/>
    <m/>
    <m/>
    <m/>
    <m/>
    <m/>
    <x v="2"/>
    <m/>
    <m/>
    <m/>
    <m/>
    <m/>
    <m/>
    <m/>
    <m/>
    <m/>
    <m/>
    <m/>
    <m/>
    <m/>
    <m/>
    <m/>
    <m/>
    <m/>
    <m/>
    <m/>
    <m/>
    <m/>
    <m/>
    <m/>
    <m/>
    <m/>
    <m/>
    <m/>
    <n v="0"/>
    <m/>
    <m/>
    <m/>
    <m/>
    <m/>
    <m/>
    <m/>
    <m/>
    <m/>
    <m/>
    <m/>
    <m/>
    <m/>
    <m/>
    <m/>
    <m/>
    <m/>
    <m/>
    <m/>
    <m/>
    <m/>
    <m/>
    <m/>
    <m/>
    <m/>
    <m/>
    <m/>
    <m/>
    <m/>
    <m/>
    <m/>
    <m/>
    <m/>
    <m/>
    <m/>
    <m/>
    <m/>
    <m/>
    <m/>
    <m/>
    <m/>
    <m/>
    <m/>
    <m/>
  </r>
  <r>
    <n v="458"/>
    <s v="L-1511-154678511"/>
    <n v="994182236"/>
    <s v="https://portal.dnb.de/opac.htm?method=simpleSearch&amp;cqlMode=true&amp;query=idn%3D994182236"/>
    <s v="III 51, 9 a"/>
    <m/>
    <m/>
    <x v="2"/>
    <m/>
    <m/>
    <m/>
    <m/>
    <m/>
    <m/>
    <m/>
    <m/>
    <m/>
    <m/>
    <m/>
    <m/>
    <m/>
    <m/>
    <m/>
    <x v="2"/>
    <m/>
    <m/>
    <m/>
    <m/>
    <m/>
    <m/>
    <m/>
    <m/>
    <m/>
    <m/>
    <m/>
    <m/>
    <m/>
    <m/>
    <m/>
    <m/>
    <m/>
    <m/>
    <m/>
    <m/>
    <m/>
    <m/>
    <m/>
    <m/>
    <m/>
    <m/>
    <m/>
    <n v="0"/>
    <m/>
    <m/>
    <m/>
    <m/>
    <m/>
    <m/>
    <m/>
    <m/>
    <m/>
    <m/>
    <m/>
    <m/>
    <m/>
    <m/>
    <m/>
    <m/>
    <m/>
    <m/>
    <m/>
    <m/>
    <m/>
    <m/>
    <m/>
    <m/>
    <m/>
    <m/>
    <m/>
    <m/>
    <m/>
    <m/>
    <m/>
    <m/>
    <m/>
    <m/>
    <m/>
    <m/>
    <m/>
    <m/>
    <m/>
    <m/>
    <m/>
    <m/>
    <m/>
    <m/>
  </r>
  <r>
    <n v="459"/>
    <s v="L-1509-167327569"/>
    <n v="999002953"/>
    <s v="https://portal.dnb.de/opac.htm?method=simpleSearch&amp;cqlMode=true&amp;query=idn%3D999002953"/>
    <s v="III 51, 9 b"/>
    <m/>
    <m/>
    <x v="2"/>
    <m/>
    <m/>
    <m/>
    <m/>
    <m/>
    <m/>
    <m/>
    <m/>
    <m/>
    <m/>
    <m/>
    <m/>
    <m/>
    <m/>
    <m/>
    <x v="2"/>
    <m/>
    <m/>
    <m/>
    <m/>
    <m/>
    <m/>
    <m/>
    <m/>
    <m/>
    <m/>
    <m/>
    <m/>
    <m/>
    <m/>
    <m/>
    <m/>
    <m/>
    <m/>
    <m/>
    <m/>
    <m/>
    <m/>
    <m/>
    <m/>
    <m/>
    <m/>
    <m/>
    <n v="0"/>
    <m/>
    <m/>
    <m/>
    <m/>
    <m/>
    <m/>
    <m/>
    <m/>
    <m/>
    <m/>
    <m/>
    <m/>
    <m/>
    <m/>
    <m/>
    <m/>
    <m/>
    <m/>
    <m/>
    <m/>
    <m/>
    <m/>
    <m/>
    <m/>
    <m/>
    <m/>
    <m/>
    <m/>
    <m/>
    <m/>
    <m/>
    <m/>
    <m/>
    <m/>
    <m/>
    <m/>
    <m/>
    <m/>
    <m/>
    <m/>
    <m/>
    <m/>
    <m/>
    <m/>
  </r>
  <r>
    <n v="460"/>
    <s v="L-1515-315318082"/>
    <n v="1066859388"/>
    <s v="https://portal.dnb.de/opac.htm?method=simpleSearch&amp;cqlMode=true&amp;query=idn%3D1066859388"/>
    <s v="III 52, 1"/>
    <s v="X"/>
    <s v="Halbledereinband"/>
    <x v="1"/>
    <s v="180°"/>
    <s v="hohler Rücken"/>
    <m/>
    <m/>
    <m/>
    <n v="1"/>
    <m/>
    <m/>
    <m/>
    <m/>
    <m/>
    <m/>
    <m/>
    <m/>
    <m/>
    <x v="5"/>
    <m/>
    <m/>
    <s v="h/E"/>
    <m/>
    <m/>
    <m/>
    <m/>
    <m/>
    <s v="Pa"/>
    <m/>
    <m/>
    <m/>
    <m/>
    <m/>
    <m/>
    <m/>
    <m/>
    <m/>
    <m/>
    <m/>
    <m/>
    <m/>
    <n v="110"/>
    <m/>
    <m/>
    <m/>
    <s v="n"/>
    <n v="0"/>
    <m/>
    <m/>
    <m/>
    <m/>
    <m/>
    <m/>
    <m/>
    <s v="Schaden stabil"/>
    <m/>
    <m/>
    <m/>
    <m/>
    <m/>
    <m/>
    <m/>
    <m/>
    <m/>
    <m/>
    <m/>
    <m/>
    <m/>
    <m/>
    <m/>
    <m/>
    <m/>
    <m/>
    <m/>
    <m/>
    <m/>
    <m/>
    <m/>
    <m/>
    <m/>
    <m/>
    <m/>
    <m/>
    <m/>
    <m/>
    <m/>
    <m/>
    <m/>
    <m/>
    <m/>
    <m/>
  </r>
  <r>
    <n v="461"/>
    <s v="L-1556-169798941"/>
    <n v="999973878"/>
    <s v="https://portal.dnb.de/opac.htm?method=simpleSearch&amp;cqlMode=true&amp;query=idn%3D999973878"/>
    <s v="III 52, 2"/>
    <s v="X"/>
    <s v="Ledereinband"/>
    <x v="0"/>
    <s v="80° bis 110°, einseitig digitalisierbar?"/>
    <s v="fester Rücken mit Schmuckprägung, welliger Buchblock"/>
    <m/>
    <m/>
    <m/>
    <n v="1"/>
    <m/>
    <m/>
    <m/>
    <m/>
    <m/>
    <m/>
    <m/>
    <m/>
    <m/>
    <x v="0"/>
    <m/>
    <m/>
    <s v="f/V"/>
    <m/>
    <m/>
    <m/>
    <m/>
    <m/>
    <s v="Pa"/>
    <m/>
    <m/>
    <m/>
    <m/>
    <m/>
    <m/>
    <m/>
    <m/>
    <m/>
    <m/>
    <m/>
    <m/>
    <m/>
    <n v="60"/>
    <m/>
    <m/>
    <m/>
    <s v="ja vor"/>
    <n v="1"/>
    <m/>
    <m/>
    <m/>
    <m/>
    <m/>
    <m/>
    <m/>
    <m/>
    <m/>
    <m/>
    <s v="x"/>
    <s v="x"/>
    <s v="x"/>
    <m/>
    <m/>
    <m/>
    <m/>
    <m/>
    <m/>
    <m/>
    <m/>
    <m/>
    <m/>
    <n v="1"/>
    <s v="fixieren und ggf. überfangen mit JP"/>
    <m/>
    <m/>
    <m/>
    <m/>
    <m/>
    <m/>
    <m/>
    <m/>
    <m/>
    <m/>
    <m/>
    <m/>
    <m/>
    <m/>
    <m/>
    <m/>
    <m/>
    <m/>
    <m/>
  </r>
  <r>
    <n v="462"/>
    <s v="L-1514-315491841"/>
    <s v="106696145X"/>
    <s v="https://portal.dnb.de/opac.htm?method=simpleSearch&amp;cqlMode=true&amp;query=idn%3D106696145X"/>
    <s v="III 53, 1"/>
    <s v="X"/>
    <s v="Halbpergamentband"/>
    <x v="0"/>
    <s v="180°"/>
    <s v="hohler Rücken"/>
    <m/>
    <m/>
    <m/>
    <n v="0"/>
    <m/>
    <m/>
    <m/>
    <m/>
    <m/>
    <m/>
    <m/>
    <m/>
    <m/>
    <x v="2"/>
    <m/>
    <m/>
    <m/>
    <m/>
    <m/>
    <m/>
    <m/>
    <m/>
    <m/>
    <m/>
    <m/>
    <m/>
    <m/>
    <m/>
    <m/>
    <m/>
    <m/>
    <m/>
    <m/>
    <m/>
    <m/>
    <m/>
    <m/>
    <m/>
    <m/>
    <m/>
    <m/>
    <n v="0"/>
    <m/>
    <m/>
    <m/>
    <m/>
    <m/>
    <m/>
    <m/>
    <m/>
    <m/>
    <m/>
    <m/>
    <m/>
    <m/>
    <m/>
    <m/>
    <m/>
    <m/>
    <m/>
    <m/>
    <m/>
    <m/>
    <m/>
    <m/>
    <m/>
    <m/>
    <m/>
    <m/>
    <m/>
    <m/>
    <m/>
    <m/>
    <m/>
    <m/>
    <m/>
    <m/>
    <m/>
    <m/>
    <m/>
    <m/>
    <m/>
    <m/>
    <m/>
    <m/>
    <m/>
  </r>
  <r>
    <n v="463"/>
    <s v="L-1551-315207787"/>
    <n v="1066786194"/>
    <s v="https://portal.dnb.de/opac.htm?method=simpleSearch&amp;cqlMode=true&amp;query=idn%3D1066786194"/>
    <s v="III 54, 1"/>
    <s v="X"/>
    <s v="Halbledereinband"/>
    <x v="0"/>
    <s v="180°"/>
    <s v="hohler Rücken"/>
    <m/>
    <m/>
    <m/>
    <n v="0"/>
    <m/>
    <m/>
    <m/>
    <m/>
    <m/>
    <m/>
    <m/>
    <m/>
    <m/>
    <x v="2"/>
    <m/>
    <m/>
    <m/>
    <m/>
    <m/>
    <m/>
    <m/>
    <m/>
    <m/>
    <m/>
    <m/>
    <m/>
    <m/>
    <m/>
    <m/>
    <m/>
    <m/>
    <m/>
    <m/>
    <m/>
    <m/>
    <m/>
    <m/>
    <m/>
    <m/>
    <m/>
    <m/>
    <n v="0"/>
    <m/>
    <m/>
    <m/>
    <m/>
    <m/>
    <m/>
    <m/>
    <m/>
    <m/>
    <m/>
    <m/>
    <m/>
    <m/>
    <m/>
    <m/>
    <m/>
    <m/>
    <m/>
    <m/>
    <m/>
    <m/>
    <m/>
    <m/>
    <m/>
    <m/>
    <m/>
    <m/>
    <m/>
    <m/>
    <m/>
    <m/>
    <m/>
    <m/>
    <m/>
    <m/>
    <m/>
    <m/>
    <m/>
    <m/>
    <m/>
    <m/>
    <m/>
    <m/>
    <m/>
  </r>
  <r>
    <n v="464"/>
    <s v="L-1550-315329017"/>
    <n v="1066871183"/>
    <s v="https://portal.dnb.de/opac.htm?method=simpleSearch&amp;cqlMode=true&amp;query=idn%3D1066871183"/>
    <s v="III 55, 2"/>
    <s v="X"/>
    <s v="Halbledereinband, Schließen, erhabene Buchbeschläge"/>
    <x v="1"/>
    <s v="180°"/>
    <s v="hohler Rücken"/>
    <m/>
    <s v="Buchschuh"/>
    <s v="Nein"/>
    <n v="0"/>
    <m/>
    <m/>
    <m/>
    <m/>
    <m/>
    <m/>
    <m/>
    <m/>
    <m/>
    <x v="2"/>
    <m/>
    <m/>
    <m/>
    <m/>
    <m/>
    <m/>
    <m/>
    <m/>
    <m/>
    <m/>
    <m/>
    <m/>
    <m/>
    <m/>
    <m/>
    <m/>
    <m/>
    <m/>
    <m/>
    <m/>
    <m/>
    <m/>
    <m/>
    <m/>
    <m/>
    <m/>
    <m/>
    <n v="0"/>
    <m/>
    <m/>
    <m/>
    <m/>
    <m/>
    <m/>
    <m/>
    <m/>
    <m/>
    <m/>
    <m/>
    <m/>
    <m/>
    <m/>
    <m/>
    <m/>
    <m/>
    <m/>
    <m/>
    <m/>
    <m/>
    <m/>
    <m/>
    <m/>
    <m/>
    <m/>
    <m/>
    <m/>
    <m/>
    <m/>
    <m/>
    <m/>
    <m/>
    <m/>
    <m/>
    <m/>
    <m/>
    <m/>
    <m/>
    <m/>
    <m/>
    <m/>
    <m/>
    <m/>
  </r>
  <r>
    <n v="465"/>
    <s v="L-1550-315326816"/>
    <n v="1066868778"/>
    <s v="https://portal.dnb.de/opac.htm?method=simpleSearch&amp;cqlMode=true&amp;query=idn%3D1066868778"/>
    <s v="III 55, 3"/>
    <s v="X"/>
    <s v="Halbledereinband, Schließen, erhabene Buchbeschläge"/>
    <x v="1"/>
    <s v="180°"/>
    <s v="hohler Rücken"/>
    <m/>
    <s v="Buchschuh"/>
    <s v="Nein"/>
    <n v="0"/>
    <m/>
    <m/>
    <m/>
    <m/>
    <m/>
    <m/>
    <m/>
    <m/>
    <m/>
    <x v="2"/>
    <m/>
    <m/>
    <m/>
    <m/>
    <m/>
    <m/>
    <m/>
    <m/>
    <m/>
    <m/>
    <m/>
    <m/>
    <m/>
    <m/>
    <m/>
    <m/>
    <m/>
    <m/>
    <m/>
    <m/>
    <m/>
    <m/>
    <m/>
    <m/>
    <m/>
    <m/>
    <m/>
    <n v="0"/>
    <m/>
    <m/>
    <m/>
    <m/>
    <m/>
    <m/>
    <m/>
    <m/>
    <m/>
    <m/>
    <m/>
    <m/>
    <m/>
    <m/>
    <m/>
    <m/>
    <m/>
    <m/>
    <m/>
    <m/>
    <m/>
    <m/>
    <m/>
    <m/>
    <m/>
    <m/>
    <m/>
    <m/>
    <m/>
    <m/>
    <m/>
    <m/>
    <m/>
    <m/>
    <m/>
    <m/>
    <m/>
    <m/>
    <m/>
    <m/>
    <m/>
    <m/>
    <m/>
    <m/>
  </r>
  <r>
    <n v="466"/>
    <s v="L-1549-678820821"/>
    <n v="1211106616"/>
    <s v="https://portal.dnb.de/opac.htm?method=simpleSearch&amp;cqlMode=true&amp;query=idn%3D1211106616"/>
    <s v="III 55, 2 (1. angebundenes Werk)"/>
    <m/>
    <m/>
    <x v="2"/>
    <m/>
    <m/>
    <m/>
    <m/>
    <m/>
    <m/>
    <m/>
    <m/>
    <m/>
    <m/>
    <m/>
    <m/>
    <m/>
    <m/>
    <m/>
    <x v="2"/>
    <m/>
    <m/>
    <m/>
    <m/>
    <m/>
    <m/>
    <m/>
    <m/>
    <m/>
    <m/>
    <m/>
    <m/>
    <m/>
    <m/>
    <m/>
    <m/>
    <m/>
    <m/>
    <m/>
    <m/>
    <m/>
    <m/>
    <m/>
    <m/>
    <m/>
    <m/>
    <m/>
    <n v="0"/>
    <m/>
    <m/>
    <m/>
    <m/>
    <m/>
    <m/>
    <m/>
    <m/>
    <m/>
    <m/>
    <m/>
    <m/>
    <m/>
    <m/>
    <m/>
    <m/>
    <m/>
    <m/>
    <m/>
    <m/>
    <m/>
    <m/>
    <m/>
    <m/>
    <m/>
    <m/>
    <m/>
    <m/>
    <m/>
    <m/>
    <m/>
    <m/>
    <m/>
    <m/>
    <m/>
    <m/>
    <m/>
    <m/>
    <m/>
    <m/>
    <m/>
    <m/>
    <m/>
    <m/>
  </r>
  <r>
    <n v="467"/>
    <s v="L-1550-678820686"/>
    <n v="1211106357"/>
    <s v="https://portal.dnb.de/opac.htm?method=simpleSearch&amp;cqlMode=true&amp;query=idn%3D1211106357"/>
    <s v="III 55, 2 (2. angebundenes Werk)"/>
    <m/>
    <m/>
    <x v="2"/>
    <m/>
    <m/>
    <m/>
    <m/>
    <m/>
    <m/>
    <m/>
    <m/>
    <m/>
    <m/>
    <m/>
    <m/>
    <m/>
    <m/>
    <m/>
    <x v="2"/>
    <m/>
    <m/>
    <m/>
    <m/>
    <m/>
    <m/>
    <m/>
    <m/>
    <m/>
    <m/>
    <m/>
    <m/>
    <m/>
    <m/>
    <m/>
    <m/>
    <m/>
    <m/>
    <m/>
    <m/>
    <m/>
    <m/>
    <m/>
    <m/>
    <m/>
    <m/>
    <m/>
    <n v="0"/>
    <m/>
    <m/>
    <m/>
    <m/>
    <m/>
    <m/>
    <m/>
    <m/>
    <m/>
    <m/>
    <m/>
    <m/>
    <m/>
    <m/>
    <m/>
    <m/>
    <m/>
    <m/>
    <m/>
    <m/>
    <m/>
    <m/>
    <m/>
    <m/>
    <m/>
    <m/>
    <m/>
    <m/>
    <m/>
    <m/>
    <m/>
    <m/>
    <m/>
    <m/>
    <m/>
    <m/>
    <m/>
    <m/>
    <m/>
    <m/>
    <m/>
    <m/>
    <m/>
    <m/>
  </r>
  <r>
    <n v="468"/>
    <s v="L-1550-678820554"/>
    <n v="1211106055"/>
    <s v="https://portal.dnb.de/opac.htm?method=simpleSearch&amp;cqlMode=true&amp;query=idn%3D1211106055"/>
    <s v="III 55, 2 (3. angebundenes Werk)"/>
    <m/>
    <m/>
    <x v="2"/>
    <m/>
    <m/>
    <m/>
    <m/>
    <m/>
    <m/>
    <m/>
    <m/>
    <m/>
    <m/>
    <m/>
    <m/>
    <m/>
    <m/>
    <m/>
    <x v="2"/>
    <m/>
    <m/>
    <m/>
    <m/>
    <m/>
    <m/>
    <m/>
    <m/>
    <m/>
    <m/>
    <m/>
    <m/>
    <m/>
    <m/>
    <m/>
    <m/>
    <m/>
    <m/>
    <m/>
    <m/>
    <m/>
    <m/>
    <m/>
    <m/>
    <m/>
    <m/>
    <m/>
    <n v="0"/>
    <m/>
    <m/>
    <m/>
    <m/>
    <m/>
    <m/>
    <m/>
    <m/>
    <m/>
    <m/>
    <m/>
    <m/>
    <m/>
    <m/>
    <m/>
    <m/>
    <m/>
    <m/>
    <m/>
    <m/>
    <m/>
    <m/>
    <m/>
    <m/>
    <m/>
    <m/>
    <m/>
    <m/>
    <m/>
    <m/>
    <m/>
    <m/>
    <m/>
    <m/>
    <m/>
    <m/>
    <m/>
    <m/>
    <m/>
    <m/>
    <m/>
    <m/>
    <m/>
    <m/>
  </r>
  <r>
    <n v="469"/>
    <s v="L-1550-678532680"/>
    <n v="1210936100"/>
    <s v="https://portal.dnb.de/opac.htm?method=simpleSearch&amp;cqlMode=true&amp;query=idn%3D1210936100"/>
    <s v="III 55, 3 (1. angebundenes Werk)"/>
    <m/>
    <m/>
    <x v="2"/>
    <m/>
    <m/>
    <m/>
    <m/>
    <m/>
    <m/>
    <m/>
    <m/>
    <m/>
    <m/>
    <m/>
    <m/>
    <m/>
    <m/>
    <m/>
    <x v="2"/>
    <m/>
    <m/>
    <m/>
    <m/>
    <m/>
    <m/>
    <m/>
    <m/>
    <m/>
    <m/>
    <m/>
    <m/>
    <m/>
    <m/>
    <m/>
    <m/>
    <m/>
    <m/>
    <m/>
    <m/>
    <m/>
    <m/>
    <m/>
    <m/>
    <m/>
    <m/>
    <m/>
    <n v="0"/>
    <m/>
    <m/>
    <m/>
    <m/>
    <m/>
    <m/>
    <m/>
    <m/>
    <m/>
    <m/>
    <m/>
    <m/>
    <m/>
    <m/>
    <m/>
    <m/>
    <m/>
    <m/>
    <m/>
    <m/>
    <m/>
    <m/>
    <m/>
    <m/>
    <m/>
    <m/>
    <m/>
    <m/>
    <m/>
    <m/>
    <m/>
    <m/>
    <m/>
    <m/>
    <m/>
    <m/>
    <m/>
    <m/>
    <m/>
    <m/>
    <m/>
    <m/>
    <m/>
    <m/>
  </r>
  <r>
    <n v="470"/>
    <s v="L-1550-67853246X"/>
    <n v="1210935783"/>
    <s v="https://portal.dnb.de/opac.htm?method=simpleSearch&amp;cqlMode=true&amp;query=idn%3D1210935783"/>
    <s v="III 55, 3 (2. angebundenes Werk)"/>
    <m/>
    <m/>
    <x v="2"/>
    <m/>
    <m/>
    <m/>
    <m/>
    <m/>
    <m/>
    <m/>
    <m/>
    <m/>
    <m/>
    <m/>
    <m/>
    <m/>
    <m/>
    <m/>
    <x v="2"/>
    <m/>
    <m/>
    <m/>
    <m/>
    <m/>
    <m/>
    <m/>
    <m/>
    <m/>
    <m/>
    <m/>
    <m/>
    <m/>
    <m/>
    <m/>
    <m/>
    <m/>
    <m/>
    <m/>
    <m/>
    <m/>
    <m/>
    <m/>
    <m/>
    <m/>
    <m/>
    <m/>
    <n v="0"/>
    <m/>
    <m/>
    <m/>
    <m/>
    <m/>
    <m/>
    <m/>
    <m/>
    <m/>
    <m/>
    <m/>
    <m/>
    <m/>
    <m/>
    <m/>
    <m/>
    <m/>
    <m/>
    <m/>
    <m/>
    <m/>
    <m/>
    <m/>
    <m/>
    <m/>
    <m/>
    <m/>
    <m/>
    <m/>
    <m/>
    <m/>
    <m/>
    <m/>
    <m/>
    <m/>
    <m/>
    <m/>
    <m/>
    <m/>
    <m/>
    <m/>
    <m/>
    <m/>
    <m/>
  </r>
  <r>
    <n v="471"/>
    <s v="L-1527-315489995"/>
    <n v="1066959412"/>
    <s v="https://portal.dnb.de/opac.htm?method=simpleSearch&amp;cqlMode=true&amp;query=idn%3D1066959412"/>
    <s v="III 56, 1"/>
    <s v="X"/>
    <s v="Halbleder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472"/>
    <s v="L-1509-315468238"/>
    <n v="1066940452"/>
    <s v="https://portal.dnb.de/opac.htm?method=simpleSearch&amp;cqlMode=true&amp;query=idn%3D1066940452"/>
    <s v="III 57, 1"/>
    <s v="X"/>
    <s v="Ledereinband, Schließen, erhabene Buchbeschläge"/>
    <x v="4"/>
    <s v="80° bis 110°, einseitig digitalisierbar?"/>
    <s v="Schrift bis in den Falz"/>
    <m/>
    <s v="Kassette"/>
    <s v="Nein"/>
    <n v="0"/>
    <m/>
    <m/>
    <m/>
    <m/>
    <m/>
    <m/>
    <m/>
    <m/>
    <m/>
    <x v="1"/>
    <m/>
    <s v="x"/>
    <s v="f"/>
    <m/>
    <m/>
    <m/>
    <m/>
    <s v="x"/>
    <s v="Pa"/>
    <m/>
    <m/>
    <m/>
    <m/>
    <m/>
    <m/>
    <m/>
    <m/>
    <m/>
    <s v="I/R"/>
    <s v="x"/>
    <n v="0"/>
    <s v="x"/>
    <n v="110"/>
    <m/>
    <m/>
    <m/>
    <s v="n"/>
    <n v="0"/>
    <m/>
    <s v="Gewebe mit Papier"/>
    <m/>
    <m/>
    <m/>
    <m/>
    <m/>
    <m/>
    <m/>
    <m/>
    <m/>
    <m/>
    <m/>
    <m/>
    <m/>
    <m/>
    <m/>
    <m/>
    <m/>
    <m/>
    <m/>
    <m/>
    <m/>
    <m/>
    <m/>
    <m/>
    <m/>
    <m/>
    <m/>
    <m/>
    <m/>
    <m/>
    <m/>
    <m/>
    <m/>
    <m/>
    <m/>
    <m/>
    <m/>
    <m/>
    <m/>
    <m/>
    <m/>
    <m/>
  </r>
  <r>
    <n v="473"/>
    <s v="L-1509-315297670"/>
    <n v="1066837589"/>
    <s v="https://portal.dnb.de/opac.htm?method=simpleSearch&amp;cqlMode=true&amp;query=idn%3D1066837589"/>
    <s v="III 57, 2"/>
    <s v="X"/>
    <s v="Ledereinband, Schließen, erhabene Buchbeschläge"/>
    <x v="0"/>
    <s v="80° bis 110°, einseitig digitalisierbar?"/>
    <s v="fester Rücken mit Schmuckprägung, Schrift bis in den Falz"/>
    <m/>
    <s v="Kassette"/>
    <s v="Nein"/>
    <n v="0"/>
    <m/>
    <m/>
    <m/>
    <m/>
    <m/>
    <m/>
    <m/>
    <m/>
    <m/>
    <x v="2"/>
    <m/>
    <m/>
    <m/>
    <m/>
    <m/>
    <m/>
    <m/>
    <m/>
    <m/>
    <m/>
    <m/>
    <m/>
    <m/>
    <m/>
    <m/>
    <m/>
    <m/>
    <m/>
    <m/>
    <m/>
    <m/>
    <m/>
    <m/>
    <m/>
    <m/>
    <m/>
    <m/>
    <n v="0"/>
    <m/>
    <m/>
    <m/>
    <m/>
    <m/>
    <m/>
    <m/>
    <m/>
    <m/>
    <m/>
    <m/>
    <m/>
    <m/>
    <m/>
    <m/>
    <m/>
    <m/>
    <m/>
    <m/>
    <m/>
    <m/>
    <m/>
    <m/>
    <m/>
    <m/>
    <m/>
    <m/>
    <m/>
    <m/>
    <m/>
    <m/>
    <m/>
    <m/>
    <m/>
    <m/>
    <m/>
    <m/>
    <m/>
    <m/>
    <m/>
    <m/>
    <m/>
    <m/>
    <m/>
  </r>
  <r>
    <n v="474"/>
    <s v="L-1514-31531687X"/>
    <n v="1066858055"/>
    <s v="https://portal.dnb.de/opac.htm?method=simpleSearch&amp;cqlMode=true&amp;query=idn%3D1066858055"/>
    <s v="III 57, 3"/>
    <s v="X"/>
    <s v="Halbledereinband, Schließen, erhabene Buchbeschläge"/>
    <x v="1"/>
    <s v="180°"/>
    <s v="hohler Rücken"/>
    <m/>
    <s v="Buchschuh"/>
    <s v="Nein"/>
    <n v="0"/>
    <m/>
    <m/>
    <m/>
    <m/>
    <m/>
    <m/>
    <m/>
    <m/>
    <m/>
    <x v="2"/>
    <m/>
    <m/>
    <m/>
    <m/>
    <m/>
    <m/>
    <m/>
    <m/>
    <m/>
    <m/>
    <m/>
    <m/>
    <m/>
    <m/>
    <m/>
    <m/>
    <m/>
    <m/>
    <m/>
    <m/>
    <m/>
    <m/>
    <m/>
    <m/>
    <m/>
    <m/>
    <m/>
    <n v="0"/>
    <m/>
    <m/>
    <m/>
    <m/>
    <m/>
    <m/>
    <m/>
    <m/>
    <m/>
    <m/>
    <m/>
    <m/>
    <m/>
    <m/>
    <m/>
    <m/>
    <m/>
    <m/>
    <m/>
    <m/>
    <m/>
    <m/>
    <m/>
    <m/>
    <m/>
    <m/>
    <m/>
    <m/>
    <m/>
    <m/>
    <m/>
    <m/>
    <m/>
    <m/>
    <m/>
    <m/>
    <m/>
    <m/>
    <m/>
    <m/>
    <m/>
    <m/>
    <m/>
    <m/>
  </r>
  <r>
    <n v="475"/>
    <s v="L-1531-31530863X"/>
    <n v="1066849633"/>
    <s v="https://portal.dnb.de/opac.htm?method=simpleSearch&amp;cqlMode=true&amp;query=idn%3D1066849633"/>
    <s v="III 57, 4"/>
    <s v="X"/>
    <s v="Gewebeeinband"/>
    <x v="0"/>
    <s v="80° bis 110°, einseitig digitalisierbar?"/>
    <s v="hohler Rücken"/>
    <m/>
    <m/>
    <m/>
    <n v="0"/>
    <m/>
    <s v="enth. Blindlagen"/>
    <m/>
    <m/>
    <m/>
    <m/>
    <m/>
    <m/>
    <m/>
    <x v="2"/>
    <m/>
    <m/>
    <m/>
    <m/>
    <m/>
    <m/>
    <m/>
    <m/>
    <m/>
    <m/>
    <m/>
    <m/>
    <m/>
    <m/>
    <m/>
    <m/>
    <m/>
    <m/>
    <m/>
    <m/>
    <m/>
    <m/>
    <m/>
    <m/>
    <m/>
    <m/>
    <m/>
    <n v="0"/>
    <m/>
    <m/>
    <m/>
    <m/>
    <m/>
    <m/>
    <m/>
    <m/>
    <m/>
    <m/>
    <m/>
    <m/>
    <m/>
    <m/>
    <m/>
    <m/>
    <m/>
    <m/>
    <m/>
    <m/>
    <m/>
    <m/>
    <m/>
    <m/>
    <m/>
    <m/>
    <m/>
    <m/>
    <m/>
    <m/>
    <m/>
    <m/>
    <m/>
    <m/>
    <m/>
    <m/>
    <m/>
    <m/>
    <m/>
    <m/>
    <m/>
    <m/>
    <m/>
    <m/>
  </r>
  <r>
    <n v="476"/>
    <s v="L-1532-315468602"/>
    <n v="1066940851"/>
    <s v="https://portal.dnb.de/opac.htm?method=simpleSearch&amp;cqlMode=true&amp;query=idn%3D1066940851"/>
    <s v="III 57, 5"/>
    <s v="X"/>
    <s v="Gewebeeinband"/>
    <x v="0"/>
    <s v="80° bis 110°, einseitig digitalisierbar?"/>
    <s v="hohler Rücken, Schrift bis in den Falz"/>
    <m/>
    <m/>
    <m/>
    <n v="0"/>
    <m/>
    <s v="enth. Blindlagen"/>
    <m/>
    <m/>
    <m/>
    <m/>
    <m/>
    <m/>
    <m/>
    <x v="2"/>
    <m/>
    <m/>
    <m/>
    <m/>
    <m/>
    <m/>
    <m/>
    <m/>
    <m/>
    <m/>
    <m/>
    <m/>
    <m/>
    <m/>
    <m/>
    <m/>
    <m/>
    <m/>
    <m/>
    <m/>
    <m/>
    <m/>
    <m/>
    <m/>
    <m/>
    <m/>
    <m/>
    <n v="0"/>
    <m/>
    <m/>
    <m/>
    <m/>
    <m/>
    <m/>
    <m/>
    <m/>
    <m/>
    <m/>
    <m/>
    <m/>
    <m/>
    <m/>
    <m/>
    <m/>
    <m/>
    <m/>
    <m/>
    <m/>
    <m/>
    <m/>
    <m/>
    <m/>
    <m/>
    <m/>
    <m/>
    <m/>
    <m/>
    <m/>
    <m/>
    <m/>
    <m/>
    <m/>
    <m/>
    <m/>
    <m/>
    <m/>
    <m/>
    <m/>
    <m/>
    <m/>
    <m/>
    <m/>
  </r>
  <r>
    <n v="477"/>
    <s v="L-1533-315463775"/>
    <n v="1066935866"/>
    <s v="https://portal.dnb.de/opac.htm?method=simpleSearch&amp;cqlMode=true&amp;query=idn%3D1066935866"/>
    <s v="III 57, 6"/>
    <s v="X"/>
    <s v="Gewebeeinband"/>
    <x v="0"/>
    <s v="80° bis 110°, einseitig digitalisierbar?"/>
    <s v="hohler Rücken, Schrift bis in den Falz"/>
    <m/>
    <m/>
    <m/>
    <n v="0"/>
    <m/>
    <s v="enth. Blindlagen"/>
    <m/>
    <m/>
    <m/>
    <m/>
    <m/>
    <m/>
    <m/>
    <x v="2"/>
    <m/>
    <m/>
    <m/>
    <m/>
    <m/>
    <m/>
    <m/>
    <m/>
    <m/>
    <m/>
    <m/>
    <m/>
    <m/>
    <m/>
    <m/>
    <m/>
    <m/>
    <m/>
    <m/>
    <m/>
    <m/>
    <m/>
    <m/>
    <m/>
    <m/>
    <m/>
    <m/>
    <n v="0"/>
    <m/>
    <m/>
    <m/>
    <m/>
    <m/>
    <m/>
    <m/>
    <m/>
    <m/>
    <m/>
    <m/>
    <m/>
    <m/>
    <m/>
    <m/>
    <m/>
    <m/>
    <m/>
    <m/>
    <m/>
    <m/>
    <m/>
    <m/>
    <m/>
    <m/>
    <m/>
    <m/>
    <m/>
    <m/>
    <m/>
    <m/>
    <m/>
    <m/>
    <m/>
    <m/>
    <m/>
    <m/>
    <m/>
    <m/>
    <m/>
    <m/>
    <m/>
    <m/>
    <m/>
  </r>
  <r>
    <n v="478"/>
    <s v="L-1551-315207639"/>
    <s v="106678602X"/>
    <s v="https://portal.dnb.de/opac.htm?method=simpleSearch&amp;cqlMode=true&amp;query=idn%3D106678602X"/>
    <s v="III 57, 7"/>
    <s v="X"/>
    <s v="Ledereinband"/>
    <x v="0"/>
    <s v="80° bis 110°, einseitig digitalisierbar?"/>
    <s v="fester Rücken mit Schmuckprägung, Schrift bis in den Falz"/>
    <m/>
    <s v="Kassette"/>
    <s v="Nein"/>
    <n v="0"/>
    <m/>
    <m/>
    <m/>
    <m/>
    <m/>
    <m/>
    <m/>
    <m/>
    <m/>
    <x v="2"/>
    <m/>
    <m/>
    <m/>
    <m/>
    <m/>
    <m/>
    <m/>
    <m/>
    <m/>
    <m/>
    <m/>
    <m/>
    <m/>
    <m/>
    <m/>
    <m/>
    <m/>
    <m/>
    <m/>
    <m/>
    <m/>
    <m/>
    <m/>
    <m/>
    <m/>
    <m/>
    <m/>
    <n v="0"/>
    <m/>
    <m/>
    <m/>
    <m/>
    <m/>
    <m/>
    <m/>
    <m/>
    <m/>
    <m/>
    <m/>
    <m/>
    <m/>
    <m/>
    <m/>
    <m/>
    <m/>
    <m/>
    <m/>
    <m/>
    <m/>
    <m/>
    <m/>
    <m/>
    <m/>
    <m/>
    <m/>
    <m/>
    <m/>
    <m/>
    <m/>
    <m/>
    <m/>
    <m/>
    <m/>
    <m/>
    <m/>
    <m/>
    <m/>
    <m/>
    <m/>
    <m/>
    <m/>
    <m/>
  </r>
  <r>
    <n v="479"/>
    <s v="L-1522-681003790"/>
    <n v="1132616654"/>
    <s v="https://portal.dnb.de/opac.htm?method=simpleSearch&amp;cqlMode=true&amp;query=idn%3D1132616654"/>
    <s v="III 57, 8"/>
    <s v="X"/>
    <s v="Ledereinband"/>
    <x v="0"/>
    <s v="80° bis 110°, einseitig digitalisierbar?"/>
    <s v="fester Rücken mit Schmuckprägung"/>
    <m/>
    <s v="Kassette im Schuber"/>
    <s v="Nein"/>
    <n v="2"/>
    <m/>
    <m/>
    <m/>
    <m/>
    <m/>
    <m/>
    <m/>
    <m/>
    <s v="x"/>
    <x v="0"/>
    <m/>
    <m/>
    <s v="f/V"/>
    <m/>
    <m/>
    <m/>
    <m/>
    <m/>
    <s v="Pa"/>
    <m/>
    <m/>
    <m/>
    <m/>
    <m/>
    <m/>
    <m/>
    <m/>
    <m/>
    <m/>
    <m/>
    <m/>
    <m/>
    <n v="0"/>
    <m/>
    <m/>
    <m/>
    <s v="ja ÖW=0"/>
    <n v="6"/>
    <m/>
    <s v="Gewebe"/>
    <m/>
    <m/>
    <m/>
    <m/>
    <m/>
    <s v="Restaurieren, wenn ÖW =0° ?"/>
    <m/>
    <m/>
    <s v="x"/>
    <s v="x"/>
    <s v="x"/>
    <m/>
    <s v="v"/>
    <m/>
    <m/>
    <m/>
    <m/>
    <m/>
    <m/>
    <m/>
    <m/>
    <n v="6"/>
    <s v="Rücken vollständig ablösen, neu einledern und alten Rücken übertragen, auf hohlen Rücken arbeiten, da Rückenleder sehr brüchig"/>
    <m/>
    <m/>
    <m/>
    <m/>
    <m/>
    <m/>
    <m/>
    <m/>
    <m/>
    <m/>
    <m/>
    <m/>
    <m/>
    <m/>
    <m/>
    <m/>
    <m/>
    <m/>
    <m/>
  </r>
  <r>
    <n v="480"/>
    <s v="L-1519-154739588"/>
    <n v="994214782"/>
    <s v="https://portal.dnb.de/opac.htm?method=simpleSearch&amp;cqlMode=true&amp;query=idn%3D994214782"/>
    <s v="III 57, 9"/>
    <m/>
    <s v="Ledereinband, Schließen, erhabene Buchbeschläge"/>
    <x v="3"/>
    <s v="80° bis 110°, einseitig digitalisierbar?"/>
    <s v="Schrift bis in den Falz"/>
    <m/>
    <s v="Schuber"/>
    <s v="Nein"/>
    <n v="0"/>
    <m/>
    <m/>
    <m/>
    <m/>
    <m/>
    <m/>
    <m/>
    <m/>
    <m/>
    <x v="1"/>
    <m/>
    <s v="x"/>
    <s v="f"/>
    <m/>
    <m/>
    <m/>
    <m/>
    <m/>
    <s v="Pa"/>
    <m/>
    <m/>
    <m/>
    <m/>
    <m/>
    <m/>
    <m/>
    <m/>
    <m/>
    <m/>
    <m/>
    <n v="0"/>
    <s v="x"/>
    <s v="max 110"/>
    <m/>
    <m/>
    <m/>
    <s v="n"/>
    <n v="0"/>
    <m/>
    <m/>
    <s v="x"/>
    <m/>
    <m/>
    <m/>
    <m/>
    <m/>
    <m/>
    <m/>
    <m/>
    <m/>
    <m/>
    <m/>
    <m/>
    <m/>
    <m/>
    <m/>
    <m/>
    <m/>
    <m/>
    <m/>
    <m/>
    <m/>
    <m/>
    <m/>
    <m/>
    <m/>
    <m/>
    <m/>
    <m/>
    <m/>
    <m/>
    <m/>
    <m/>
    <m/>
    <m/>
    <m/>
    <m/>
    <m/>
    <m/>
    <m/>
    <m/>
    <m/>
  </r>
  <r>
    <n v="481"/>
    <s v="L-1503-177752726"/>
    <s v="100264612X"/>
    <s v="https://portal.dnb.de/opac.htm?method=simpleSearch&amp;cqlMode=true&amp;query=idn%3D100264612X"/>
    <s v="III 57, 10"/>
    <m/>
    <m/>
    <x v="2"/>
    <m/>
    <m/>
    <m/>
    <m/>
    <m/>
    <m/>
    <m/>
    <m/>
    <m/>
    <m/>
    <m/>
    <m/>
    <m/>
    <m/>
    <m/>
    <x v="2"/>
    <m/>
    <m/>
    <m/>
    <m/>
    <m/>
    <m/>
    <m/>
    <m/>
    <m/>
    <m/>
    <m/>
    <m/>
    <m/>
    <m/>
    <m/>
    <m/>
    <m/>
    <m/>
    <m/>
    <m/>
    <m/>
    <m/>
    <m/>
    <m/>
    <m/>
    <m/>
    <m/>
    <n v="0"/>
    <m/>
    <m/>
    <m/>
    <m/>
    <m/>
    <m/>
    <m/>
    <m/>
    <m/>
    <m/>
    <m/>
    <m/>
    <m/>
    <m/>
    <m/>
    <m/>
    <m/>
    <m/>
    <m/>
    <m/>
    <m/>
    <m/>
    <m/>
    <m/>
    <m/>
    <m/>
    <m/>
    <m/>
    <m/>
    <m/>
    <m/>
    <m/>
    <m/>
    <m/>
    <m/>
    <m/>
    <m/>
    <m/>
    <m/>
    <m/>
    <m/>
    <m/>
    <m/>
    <m/>
  </r>
  <r>
    <n v="482"/>
    <s v="L-1532-155962353"/>
    <n v="994458029"/>
    <s v="https://portal.dnb.de/opac.htm?method=simpleSearch&amp;cqlMode=true&amp;query=idn%3D994458029"/>
    <s v="III 57, 11 - 1"/>
    <m/>
    <m/>
    <x v="3"/>
    <m/>
    <m/>
    <m/>
    <m/>
    <m/>
    <m/>
    <m/>
    <m/>
    <m/>
    <m/>
    <m/>
    <m/>
    <m/>
    <m/>
    <m/>
    <x v="8"/>
    <m/>
    <s v="x"/>
    <s v="h/E"/>
    <m/>
    <m/>
    <m/>
    <m/>
    <m/>
    <s v="Pa"/>
    <m/>
    <m/>
    <m/>
    <m/>
    <m/>
    <m/>
    <m/>
    <m/>
    <m/>
    <m/>
    <m/>
    <m/>
    <m/>
    <n v="110"/>
    <m/>
    <m/>
    <s v="x"/>
    <s v="n"/>
    <n v="0"/>
    <m/>
    <m/>
    <m/>
    <m/>
    <m/>
    <m/>
    <m/>
    <m/>
    <m/>
    <m/>
    <m/>
    <m/>
    <m/>
    <m/>
    <m/>
    <m/>
    <m/>
    <m/>
    <m/>
    <m/>
    <m/>
    <m/>
    <m/>
    <m/>
    <m/>
    <m/>
    <m/>
    <m/>
    <m/>
    <m/>
    <m/>
    <m/>
    <m/>
    <m/>
    <m/>
    <m/>
    <m/>
    <m/>
    <m/>
    <m/>
    <m/>
    <m/>
    <m/>
    <m/>
  </r>
  <r>
    <n v="483"/>
    <s v="L-1532-155962426"/>
    <s v="99445807X"/>
    <s v="https://portal.dnb.de/opac.htm?method=simpleSearch&amp;cqlMode=true&amp;query=idn%3D99445807X"/>
    <s v="III 57, 11 - 2"/>
    <m/>
    <m/>
    <x v="3"/>
    <m/>
    <m/>
    <m/>
    <m/>
    <m/>
    <m/>
    <m/>
    <m/>
    <m/>
    <m/>
    <m/>
    <m/>
    <m/>
    <m/>
    <m/>
    <x v="8"/>
    <m/>
    <s v="x"/>
    <s v="h/E"/>
    <m/>
    <m/>
    <m/>
    <m/>
    <m/>
    <s v="Pa"/>
    <m/>
    <m/>
    <m/>
    <m/>
    <m/>
    <m/>
    <m/>
    <m/>
    <m/>
    <m/>
    <m/>
    <m/>
    <m/>
    <n v="110"/>
    <m/>
    <m/>
    <s v="x"/>
    <s v="n"/>
    <n v="0"/>
    <m/>
    <m/>
    <m/>
    <m/>
    <m/>
    <m/>
    <m/>
    <m/>
    <m/>
    <m/>
    <m/>
    <m/>
    <m/>
    <m/>
    <m/>
    <m/>
    <m/>
    <m/>
    <m/>
    <m/>
    <m/>
    <m/>
    <m/>
    <m/>
    <m/>
    <m/>
    <m/>
    <m/>
    <m/>
    <m/>
    <m/>
    <m/>
    <m/>
    <m/>
    <m/>
    <m/>
    <m/>
    <m/>
    <m/>
    <m/>
    <m/>
    <m/>
    <m/>
    <m/>
  </r>
  <r>
    <n v="484"/>
    <s v="L-1519-170340473"/>
    <n v="1000287688"/>
    <s v="https://portal.dnb.de/opac.htm?method=simpleSearch&amp;cqlMode=true&amp;query=idn%3D1000287688"/>
    <s v="III 57, 12 - 2"/>
    <m/>
    <s v="Ledereinband"/>
    <x v="1"/>
    <s v="80° bis 110°, einseitig digitalisierbar?"/>
    <s v="fester Rücken mit Schmuckprägung, Schrift bis in den Falz"/>
    <m/>
    <s v="Kassette"/>
    <s v="Nein"/>
    <n v="0"/>
    <m/>
    <m/>
    <m/>
    <m/>
    <m/>
    <m/>
    <m/>
    <m/>
    <m/>
    <x v="2"/>
    <m/>
    <m/>
    <m/>
    <m/>
    <m/>
    <m/>
    <m/>
    <m/>
    <m/>
    <m/>
    <m/>
    <m/>
    <m/>
    <m/>
    <m/>
    <m/>
    <m/>
    <m/>
    <m/>
    <m/>
    <m/>
    <m/>
    <m/>
    <m/>
    <m/>
    <m/>
    <m/>
    <n v="0"/>
    <m/>
    <m/>
    <m/>
    <m/>
    <m/>
    <m/>
    <m/>
    <m/>
    <m/>
    <m/>
    <m/>
    <m/>
    <m/>
    <m/>
    <m/>
    <m/>
    <m/>
    <m/>
    <m/>
    <m/>
    <m/>
    <m/>
    <m/>
    <m/>
    <m/>
    <m/>
    <m/>
    <m/>
    <m/>
    <m/>
    <m/>
    <m/>
    <m/>
    <m/>
    <m/>
    <m/>
    <m/>
    <m/>
    <m/>
    <m/>
    <m/>
    <m/>
    <m/>
    <m/>
  </r>
  <r>
    <n v="485"/>
    <s v="L-1519-170340236"/>
    <s v="100028736X"/>
    <s v="https://portal.dnb.de/opac.htm?method=simpleSearch&amp;cqlMode=true&amp;query=idn%3D100028736X"/>
    <s v="III 57, 12"/>
    <m/>
    <m/>
    <x v="2"/>
    <m/>
    <m/>
    <m/>
    <m/>
    <m/>
    <m/>
    <m/>
    <m/>
    <m/>
    <m/>
    <m/>
    <m/>
    <m/>
    <m/>
    <m/>
    <x v="2"/>
    <m/>
    <m/>
    <m/>
    <m/>
    <m/>
    <m/>
    <m/>
    <m/>
    <m/>
    <m/>
    <m/>
    <m/>
    <m/>
    <m/>
    <m/>
    <m/>
    <m/>
    <m/>
    <m/>
    <m/>
    <m/>
    <m/>
    <m/>
    <m/>
    <m/>
    <m/>
    <m/>
    <n v="0"/>
    <m/>
    <m/>
    <m/>
    <m/>
    <m/>
    <m/>
    <m/>
    <m/>
    <m/>
    <m/>
    <m/>
    <m/>
    <m/>
    <m/>
    <m/>
    <m/>
    <m/>
    <m/>
    <m/>
    <m/>
    <m/>
    <m/>
    <m/>
    <m/>
    <m/>
    <m/>
    <m/>
    <m/>
    <m/>
    <m/>
    <m/>
    <m/>
    <m/>
    <m/>
    <m/>
    <m/>
    <m/>
    <m/>
    <m/>
    <m/>
    <m/>
    <m/>
    <m/>
    <m/>
  </r>
  <r>
    <n v="486"/>
    <s v="L-1551-153918721"/>
    <n v="993865046"/>
    <s v="https://portal.dnb.de/opac.htm?method=simpleSearch&amp;cqlMode=true&amp;query=idn%3D993865046"/>
    <s v="III 57, 13"/>
    <m/>
    <m/>
    <x v="2"/>
    <m/>
    <m/>
    <m/>
    <m/>
    <m/>
    <m/>
    <m/>
    <m/>
    <m/>
    <m/>
    <m/>
    <m/>
    <m/>
    <m/>
    <m/>
    <x v="2"/>
    <m/>
    <m/>
    <m/>
    <m/>
    <m/>
    <m/>
    <m/>
    <m/>
    <m/>
    <m/>
    <m/>
    <m/>
    <m/>
    <m/>
    <m/>
    <m/>
    <m/>
    <m/>
    <m/>
    <m/>
    <m/>
    <m/>
    <m/>
    <m/>
    <m/>
    <m/>
    <m/>
    <n v="0"/>
    <m/>
    <m/>
    <m/>
    <m/>
    <m/>
    <m/>
    <m/>
    <m/>
    <m/>
    <m/>
    <m/>
    <m/>
    <m/>
    <m/>
    <m/>
    <m/>
    <m/>
    <m/>
    <m/>
    <m/>
    <m/>
    <m/>
    <m/>
    <m/>
    <m/>
    <m/>
    <m/>
    <m/>
    <m/>
    <m/>
    <m/>
    <m/>
    <m/>
    <m/>
    <m/>
    <m/>
    <m/>
    <m/>
    <m/>
    <m/>
    <m/>
    <m/>
    <m/>
    <m/>
  </r>
  <r>
    <n v="487"/>
    <s v="L-1556-158415140"/>
    <n v="994952821"/>
    <s v="https://portal.dnb.de/opac.htm?method=simpleSearch&amp;cqlMode=true&amp;query=idn%3D994952821"/>
    <s v="III 57, 14"/>
    <s v="X"/>
    <s v="Ledereinband"/>
    <x v="1"/>
    <s v="80° bis 110°, einseitig digitalisierbar?"/>
    <s v="fester Rücken mit Schmuckprägung, gefaltete Blätter"/>
    <m/>
    <s v="Kassette"/>
    <s v="Nein"/>
    <n v="0"/>
    <m/>
    <m/>
    <m/>
    <m/>
    <m/>
    <m/>
    <m/>
    <m/>
    <m/>
    <x v="0"/>
    <m/>
    <s v="x"/>
    <s v="h/E"/>
    <m/>
    <m/>
    <m/>
    <m/>
    <m/>
    <s v="Pa"/>
    <m/>
    <m/>
    <m/>
    <m/>
    <m/>
    <m/>
    <s v="x"/>
    <s v="B: 22x32_x000a_F: 38x42"/>
    <m/>
    <m/>
    <m/>
    <m/>
    <m/>
    <n v="110"/>
    <m/>
    <s v="x"/>
    <m/>
    <s v="ja vor"/>
    <n v="0.5"/>
    <m/>
    <s v="Gewebe"/>
    <m/>
    <m/>
    <m/>
    <m/>
    <m/>
    <m/>
    <m/>
    <m/>
    <m/>
    <m/>
    <m/>
    <m/>
    <m/>
    <m/>
    <m/>
    <m/>
    <m/>
    <m/>
    <m/>
    <m/>
    <m/>
    <m/>
    <m/>
    <m/>
    <m/>
    <m/>
    <m/>
    <m/>
    <m/>
    <m/>
    <m/>
    <s v="x"/>
    <m/>
    <m/>
    <m/>
    <m/>
    <m/>
    <m/>
    <m/>
    <m/>
    <n v="0.5"/>
    <s v="Falttafel mit Rissen"/>
  </r>
  <r>
    <n v="488"/>
    <s v="L-1556-158414543"/>
    <n v="994952139"/>
    <s v="https://portal.dnb.de/opac.htm?method=simpleSearch&amp;cqlMode=true&amp;query=idn%3D994952139"/>
    <s v="III 57, 14 (angebunden)"/>
    <m/>
    <m/>
    <x v="2"/>
    <m/>
    <m/>
    <m/>
    <m/>
    <m/>
    <m/>
    <m/>
    <m/>
    <m/>
    <m/>
    <m/>
    <m/>
    <m/>
    <m/>
    <m/>
    <x v="2"/>
    <m/>
    <m/>
    <m/>
    <m/>
    <m/>
    <m/>
    <m/>
    <m/>
    <m/>
    <m/>
    <m/>
    <m/>
    <m/>
    <m/>
    <m/>
    <m/>
    <m/>
    <m/>
    <m/>
    <m/>
    <m/>
    <m/>
    <m/>
    <m/>
    <m/>
    <m/>
    <m/>
    <n v="0"/>
    <m/>
    <m/>
    <m/>
    <m/>
    <m/>
    <m/>
    <m/>
    <m/>
    <m/>
    <m/>
    <m/>
    <m/>
    <m/>
    <m/>
    <m/>
    <m/>
    <m/>
    <m/>
    <m/>
    <m/>
    <m/>
    <m/>
    <m/>
    <m/>
    <m/>
    <m/>
    <m/>
    <m/>
    <m/>
    <m/>
    <m/>
    <m/>
    <m/>
    <m/>
    <m/>
    <m/>
    <m/>
    <m/>
    <m/>
    <m/>
    <m/>
    <m/>
    <m/>
    <m/>
  </r>
  <r>
    <n v="489"/>
    <s v="L-1555-315220481"/>
    <n v="1066800626"/>
    <s v="https://portal.dnb.de/opac.htm?method=simpleSearch&amp;cqlMode=true&amp;query=idn%3D1066800626"/>
    <s v="III 57, 15"/>
    <s v="X"/>
    <s v="Ledereinband"/>
    <x v="0"/>
    <s v="nur sehr geringer Öffnungswinkel"/>
    <s v="fester Rücken mit Schmuckprägung"/>
    <m/>
    <s v="Kassette"/>
    <s v="Nein"/>
    <n v="0"/>
    <m/>
    <m/>
    <m/>
    <m/>
    <m/>
    <m/>
    <m/>
    <m/>
    <m/>
    <x v="0"/>
    <m/>
    <s v="x"/>
    <s v="f/V"/>
    <m/>
    <m/>
    <m/>
    <m/>
    <m/>
    <s v="Pa"/>
    <m/>
    <m/>
    <m/>
    <m/>
    <m/>
    <m/>
    <m/>
    <m/>
    <m/>
    <m/>
    <m/>
    <n v="4"/>
    <m/>
    <n v="0"/>
    <m/>
    <m/>
    <m/>
    <s v="n"/>
    <n v="0"/>
    <m/>
    <s v="Gewebe"/>
    <m/>
    <m/>
    <m/>
    <m/>
    <m/>
    <m/>
    <m/>
    <m/>
    <m/>
    <m/>
    <m/>
    <m/>
    <m/>
    <m/>
    <m/>
    <m/>
    <m/>
    <m/>
    <m/>
    <m/>
    <m/>
    <m/>
    <m/>
    <m/>
    <m/>
    <m/>
    <m/>
    <m/>
    <m/>
    <m/>
    <m/>
    <m/>
    <m/>
    <m/>
    <m/>
    <m/>
    <m/>
    <m/>
    <m/>
    <m/>
    <m/>
    <m/>
  </r>
  <r>
    <n v="490"/>
    <s v="L-1552-157516660"/>
    <n v="994684622"/>
    <s v="https://portal.dnb.de/opac.htm?method=simpleSearch&amp;cqlMode=true&amp;query=idn%3D994684622"/>
    <s v="III 57, 11 a - 2"/>
    <m/>
    <s v="Halbpergamentband"/>
    <x v="3"/>
    <s v="80° bis 110°, einseitig digitalisierbar?"/>
    <s v="welliger Buchblock, hohler Rücken"/>
    <m/>
    <m/>
    <m/>
    <n v="1"/>
    <m/>
    <m/>
    <m/>
    <m/>
    <m/>
    <m/>
    <m/>
    <m/>
    <m/>
    <x v="1"/>
    <m/>
    <s v="x"/>
    <s v="f"/>
    <m/>
    <m/>
    <m/>
    <m/>
    <m/>
    <s v="Pa"/>
    <m/>
    <m/>
    <m/>
    <m/>
    <s v="x"/>
    <m/>
    <m/>
    <m/>
    <m/>
    <s v="I/R"/>
    <s v="x"/>
    <n v="0"/>
    <s v="x"/>
    <n v="80"/>
    <m/>
    <m/>
    <m/>
    <s v="n"/>
    <n v="0"/>
    <m/>
    <s v="Gewebe"/>
    <m/>
    <m/>
    <m/>
    <m/>
    <m/>
    <m/>
    <m/>
    <m/>
    <m/>
    <m/>
    <m/>
    <m/>
    <m/>
    <m/>
    <m/>
    <m/>
    <m/>
    <m/>
    <m/>
    <m/>
    <m/>
    <m/>
    <m/>
    <m/>
    <m/>
    <m/>
    <m/>
    <m/>
    <m/>
    <m/>
    <m/>
    <m/>
    <m/>
    <m/>
    <m/>
    <m/>
    <m/>
    <m/>
    <m/>
    <m/>
    <m/>
    <m/>
  </r>
  <r>
    <n v="491"/>
    <s v="L-1552-157516458"/>
    <n v="994684444"/>
    <s v="https://portal.dnb.de/opac.htm?method=simpleSearch&amp;cqlMode=true&amp;query=idn%3D994684444"/>
    <s v="III 57, 11 a - 1"/>
    <s v="X"/>
    <s v="Halbpergamentband"/>
    <x v="3"/>
    <s v="80° bis 110°, einseitig digitalisierbar?"/>
    <s v="hohler Rücken, welliger Buchblock"/>
    <m/>
    <m/>
    <m/>
    <n v="0"/>
    <m/>
    <m/>
    <m/>
    <m/>
    <m/>
    <m/>
    <m/>
    <m/>
    <m/>
    <x v="1"/>
    <m/>
    <s v="x"/>
    <s v="f"/>
    <m/>
    <m/>
    <m/>
    <m/>
    <m/>
    <s v="Pa"/>
    <m/>
    <m/>
    <m/>
    <m/>
    <s v="x"/>
    <m/>
    <m/>
    <m/>
    <m/>
    <s v="I/R"/>
    <s v="x"/>
    <n v="0"/>
    <s v="x"/>
    <n v="60"/>
    <m/>
    <m/>
    <m/>
    <s v="n"/>
    <n v="0"/>
    <m/>
    <s v="Gewebe"/>
    <m/>
    <m/>
    <m/>
    <m/>
    <m/>
    <m/>
    <m/>
    <m/>
    <m/>
    <m/>
    <m/>
    <m/>
    <m/>
    <m/>
    <m/>
    <m/>
    <m/>
    <m/>
    <m/>
    <m/>
    <m/>
    <m/>
    <m/>
    <m/>
    <m/>
    <m/>
    <m/>
    <m/>
    <m/>
    <m/>
    <m/>
    <m/>
    <m/>
    <m/>
    <m/>
    <m/>
    <m/>
    <m/>
    <m/>
    <m/>
    <m/>
    <m/>
  </r>
  <r>
    <n v="492"/>
    <s v="L-1553-157517098"/>
    <n v="994685009"/>
    <s v="https://portal.dnb.de/opac.htm?method=simpleSearch&amp;cqlMode=true&amp;query=idn%3D994685009"/>
    <s v="III 57, 11 a - 4"/>
    <m/>
    <s v="Ledereinband, Schließen, erhabene Buchbeschläge"/>
    <x v="4"/>
    <s v="80° bis 110°, einseitig digitalisierbar?"/>
    <s v="Schrift bis in den Falz"/>
    <m/>
    <s v="Kassette"/>
    <s v="Nein"/>
    <n v="0"/>
    <m/>
    <m/>
    <m/>
    <m/>
    <m/>
    <m/>
    <m/>
    <m/>
    <m/>
    <x v="1"/>
    <m/>
    <s v="x"/>
    <s v="f"/>
    <m/>
    <m/>
    <m/>
    <m/>
    <m/>
    <s v="Pa"/>
    <m/>
    <m/>
    <m/>
    <m/>
    <s v="x"/>
    <m/>
    <m/>
    <m/>
    <m/>
    <s v="I/R"/>
    <s v="x"/>
    <n v="0"/>
    <s v="x"/>
    <n v="80"/>
    <m/>
    <m/>
    <m/>
    <s v="n"/>
    <n v="0"/>
    <m/>
    <s v="Gewebe"/>
    <m/>
    <m/>
    <m/>
    <m/>
    <m/>
    <m/>
    <m/>
    <m/>
    <m/>
    <m/>
    <m/>
    <m/>
    <m/>
    <m/>
    <m/>
    <m/>
    <m/>
    <m/>
    <m/>
    <m/>
    <m/>
    <m/>
    <m/>
    <m/>
    <m/>
    <m/>
    <m/>
    <m/>
    <m/>
    <m/>
    <m/>
    <m/>
    <m/>
    <m/>
    <m/>
    <m/>
    <m/>
    <m/>
    <m/>
    <m/>
    <m/>
    <m/>
  </r>
  <r>
    <n v="493"/>
    <s v="L-1551-157516830"/>
    <n v="994684754"/>
    <s v="https://portal.dnb.de/opac.htm?method=simpleSearch&amp;cqlMode=true&amp;query=idn%3D994684754"/>
    <s v="III 57, 11 a - 3"/>
    <m/>
    <s v="Ledereinband, Schließen, erhabene Buchbeschläge"/>
    <x v="4"/>
    <s v="80° bis 110°, einseitig digitalisierbar?"/>
    <s v="Schrift bis in den Falz"/>
    <m/>
    <s v="Kassette"/>
    <s v="Nein"/>
    <n v="0"/>
    <m/>
    <m/>
    <m/>
    <m/>
    <m/>
    <m/>
    <m/>
    <m/>
    <m/>
    <x v="1"/>
    <m/>
    <s v="x"/>
    <s v="f"/>
    <m/>
    <m/>
    <m/>
    <m/>
    <m/>
    <s v="Pa"/>
    <m/>
    <m/>
    <m/>
    <m/>
    <s v="x"/>
    <m/>
    <m/>
    <m/>
    <m/>
    <s v="I/R"/>
    <s v="x"/>
    <n v="0"/>
    <s v="x"/>
    <n v="80"/>
    <m/>
    <m/>
    <m/>
    <s v="n"/>
    <n v="0"/>
    <m/>
    <s v="Gewebe"/>
    <m/>
    <m/>
    <m/>
    <m/>
    <m/>
    <m/>
    <m/>
    <m/>
    <m/>
    <m/>
    <m/>
    <m/>
    <m/>
    <m/>
    <m/>
    <m/>
    <m/>
    <m/>
    <m/>
    <m/>
    <m/>
    <m/>
    <m/>
    <m/>
    <m/>
    <m/>
    <m/>
    <m/>
    <m/>
    <m/>
    <m/>
    <m/>
    <m/>
    <m/>
    <m/>
    <m/>
    <m/>
    <m/>
    <m/>
    <m/>
    <m/>
    <m/>
  </r>
  <r>
    <n v="494"/>
    <s v="L-1511-670405795"/>
    <n v="1208537865"/>
    <s v="https://portal.dnb.de/opac.htm?method=simpleSearch&amp;cqlMode=true&amp;query=idn%3D1208537865"/>
    <s v="III 57, 2 (1. angebundenes Werk)"/>
    <m/>
    <m/>
    <x v="2"/>
    <m/>
    <m/>
    <m/>
    <m/>
    <m/>
    <m/>
    <m/>
    <m/>
    <m/>
    <m/>
    <m/>
    <m/>
    <m/>
    <m/>
    <m/>
    <x v="2"/>
    <m/>
    <m/>
    <m/>
    <m/>
    <m/>
    <m/>
    <m/>
    <m/>
    <m/>
    <m/>
    <m/>
    <m/>
    <m/>
    <m/>
    <m/>
    <m/>
    <m/>
    <m/>
    <m/>
    <m/>
    <m/>
    <m/>
    <m/>
    <m/>
    <m/>
    <m/>
    <m/>
    <n v="0"/>
    <m/>
    <m/>
    <m/>
    <m/>
    <m/>
    <m/>
    <m/>
    <m/>
    <m/>
    <m/>
    <m/>
    <m/>
    <m/>
    <m/>
    <m/>
    <m/>
    <m/>
    <m/>
    <m/>
    <m/>
    <m/>
    <m/>
    <m/>
    <m/>
    <m/>
    <m/>
    <m/>
    <m/>
    <m/>
    <m/>
    <m/>
    <m/>
    <m/>
    <m/>
    <m/>
    <m/>
    <m/>
    <m/>
    <m/>
    <m/>
    <m/>
    <m/>
    <m/>
    <m/>
  </r>
  <r>
    <n v="495"/>
    <s v="L-9999-670405825"/>
    <n v="1208537962"/>
    <s v="https://portal.dnb.de/opac.htm?method=simpleSearch&amp;cqlMode=true&amp;query=idn%3D1208537962"/>
    <s v="III 57, 2 (2. angebundenes Werk)"/>
    <m/>
    <m/>
    <x v="2"/>
    <m/>
    <m/>
    <m/>
    <m/>
    <m/>
    <m/>
    <m/>
    <m/>
    <m/>
    <m/>
    <m/>
    <m/>
    <m/>
    <m/>
    <m/>
    <x v="2"/>
    <m/>
    <m/>
    <m/>
    <m/>
    <m/>
    <m/>
    <m/>
    <m/>
    <m/>
    <m/>
    <m/>
    <m/>
    <m/>
    <m/>
    <m/>
    <m/>
    <m/>
    <m/>
    <m/>
    <m/>
    <m/>
    <m/>
    <m/>
    <m/>
    <m/>
    <m/>
    <m/>
    <n v="0"/>
    <m/>
    <m/>
    <m/>
    <m/>
    <m/>
    <m/>
    <m/>
    <m/>
    <m/>
    <m/>
    <m/>
    <m/>
    <m/>
    <m/>
    <m/>
    <m/>
    <m/>
    <m/>
    <m/>
    <m/>
    <m/>
    <m/>
    <m/>
    <m/>
    <m/>
    <m/>
    <m/>
    <m/>
    <m/>
    <m/>
    <m/>
    <m/>
    <m/>
    <m/>
    <m/>
    <m/>
    <m/>
    <m/>
    <m/>
    <m/>
    <m/>
    <m/>
    <m/>
    <m/>
  </r>
  <r>
    <n v="496"/>
    <s v="L-1536-17596596X"/>
    <n v="1001987322"/>
    <s v="https://portal.dnb.de/opac.htm?method=simpleSearch&amp;cqlMode=true&amp;query=idn%3D1001987322"/>
    <s v="III 57, 2 a"/>
    <m/>
    <s v="Papier- oder Pappeinband"/>
    <x v="0"/>
    <s v="180°"/>
    <s v="hohler Rücken"/>
    <m/>
    <s v="Kassette"/>
    <s v="Nein"/>
    <n v="0"/>
    <m/>
    <m/>
    <m/>
    <m/>
    <m/>
    <m/>
    <m/>
    <m/>
    <m/>
    <x v="2"/>
    <m/>
    <m/>
    <m/>
    <m/>
    <m/>
    <m/>
    <m/>
    <m/>
    <m/>
    <m/>
    <m/>
    <m/>
    <m/>
    <m/>
    <m/>
    <m/>
    <m/>
    <m/>
    <m/>
    <m/>
    <m/>
    <m/>
    <m/>
    <m/>
    <m/>
    <m/>
    <m/>
    <n v="0"/>
    <m/>
    <m/>
    <m/>
    <m/>
    <m/>
    <m/>
    <m/>
    <m/>
    <m/>
    <m/>
    <m/>
    <m/>
    <m/>
    <m/>
    <m/>
    <m/>
    <m/>
    <m/>
    <m/>
    <m/>
    <m/>
    <m/>
    <m/>
    <m/>
    <m/>
    <m/>
    <m/>
    <m/>
    <m/>
    <m/>
    <m/>
    <m/>
    <m/>
    <m/>
    <m/>
    <m/>
    <m/>
    <m/>
    <m/>
    <m/>
    <m/>
    <m/>
    <m/>
    <m/>
  </r>
  <r>
    <n v="497"/>
    <s v="L-1514-670546879"/>
    <n v="1208663151"/>
    <s v="https://portal.dnb.de/opac.htm?method=simpleSearch&amp;cqlMode=true&amp;query=idn%3D1208663151"/>
    <s v="III 57, 3 ( Angebundenes Werk)"/>
    <m/>
    <m/>
    <x v="2"/>
    <m/>
    <m/>
    <m/>
    <m/>
    <m/>
    <m/>
    <m/>
    <m/>
    <m/>
    <m/>
    <m/>
    <m/>
    <m/>
    <m/>
    <m/>
    <x v="2"/>
    <m/>
    <m/>
    <m/>
    <m/>
    <m/>
    <m/>
    <m/>
    <m/>
    <m/>
    <m/>
    <m/>
    <m/>
    <m/>
    <m/>
    <m/>
    <m/>
    <m/>
    <m/>
    <m/>
    <m/>
    <m/>
    <m/>
    <m/>
    <m/>
    <m/>
    <m/>
    <m/>
    <n v="0"/>
    <m/>
    <m/>
    <m/>
    <m/>
    <m/>
    <m/>
    <m/>
    <m/>
    <m/>
    <m/>
    <m/>
    <m/>
    <m/>
    <m/>
    <m/>
    <m/>
    <m/>
    <m/>
    <m/>
    <m/>
    <m/>
    <m/>
    <m/>
    <m/>
    <m/>
    <m/>
    <m/>
    <m/>
    <m/>
    <m/>
    <m/>
    <m/>
    <m/>
    <m/>
    <m/>
    <m/>
    <m/>
    <m/>
    <m/>
    <m/>
    <m/>
    <m/>
    <m/>
    <m/>
  </r>
  <r>
    <n v="498"/>
    <s v="L-1549-671051946"/>
    <n v="1208926721"/>
    <s v="https://portal.dnb.de/opac.htm?method=simpleSearch&amp;cqlMode=true&amp;query=idn%3D1208926721"/>
    <s v="III 57, 7 (1. angebundenes Werk)"/>
    <m/>
    <m/>
    <x v="2"/>
    <m/>
    <m/>
    <m/>
    <m/>
    <m/>
    <m/>
    <m/>
    <m/>
    <m/>
    <m/>
    <m/>
    <m/>
    <m/>
    <m/>
    <m/>
    <x v="2"/>
    <m/>
    <m/>
    <m/>
    <m/>
    <m/>
    <m/>
    <m/>
    <m/>
    <m/>
    <m/>
    <m/>
    <m/>
    <m/>
    <m/>
    <m/>
    <m/>
    <m/>
    <m/>
    <m/>
    <m/>
    <m/>
    <m/>
    <m/>
    <m/>
    <m/>
    <m/>
    <m/>
    <n v="0"/>
    <m/>
    <m/>
    <m/>
    <m/>
    <m/>
    <m/>
    <m/>
    <m/>
    <m/>
    <m/>
    <m/>
    <m/>
    <m/>
    <m/>
    <m/>
    <m/>
    <m/>
    <m/>
    <m/>
    <m/>
    <m/>
    <m/>
    <m/>
    <m/>
    <m/>
    <m/>
    <m/>
    <m/>
    <m/>
    <m/>
    <m/>
    <m/>
    <m/>
    <m/>
    <m/>
    <m/>
    <m/>
    <m/>
    <m/>
    <m/>
    <m/>
    <m/>
    <m/>
    <m/>
  </r>
  <r>
    <n v="499"/>
    <s v="L-1550-156068516"/>
    <n v="994509766"/>
    <s v="https://portal.dnb.de/opac.htm?method=simpleSearch&amp;cqlMode=true&amp;query=idn%3D994509766"/>
    <s v="III 57, 7 a"/>
    <s v="X"/>
    <s v="Ledereinband"/>
    <x v="0"/>
    <s v="80° bis 110°, einseitig digitalisierbar?"/>
    <s v="fester Rücken mit Schmuckprägung"/>
    <m/>
    <s v="Kassette"/>
    <s v="Nein"/>
    <n v="0"/>
    <m/>
    <m/>
    <m/>
    <m/>
    <m/>
    <m/>
    <m/>
    <m/>
    <m/>
    <x v="2"/>
    <m/>
    <m/>
    <m/>
    <m/>
    <m/>
    <m/>
    <m/>
    <m/>
    <m/>
    <m/>
    <m/>
    <m/>
    <m/>
    <m/>
    <m/>
    <m/>
    <m/>
    <m/>
    <m/>
    <m/>
    <m/>
    <m/>
    <m/>
    <m/>
    <m/>
    <m/>
    <m/>
    <n v="0"/>
    <m/>
    <m/>
    <m/>
    <m/>
    <m/>
    <m/>
    <m/>
    <m/>
    <m/>
    <m/>
    <m/>
    <m/>
    <m/>
    <m/>
    <m/>
    <m/>
    <m/>
    <m/>
    <m/>
    <m/>
    <m/>
    <m/>
    <m/>
    <m/>
    <m/>
    <m/>
    <m/>
    <m/>
    <m/>
    <m/>
    <m/>
    <m/>
    <m/>
    <m/>
    <m/>
    <m/>
    <m/>
    <m/>
    <m/>
    <m/>
    <m/>
    <m/>
    <m/>
    <m/>
  </r>
  <r>
    <n v="500"/>
    <s v="L-1551-177021470"/>
    <s v="100231917X"/>
    <s v="https://portal.dnb.de/opac.htm?method=simpleSearch&amp;cqlMode=true&amp;query=idn%3D100231917X"/>
    <s v="III 57, 7 b"/>
    <m/>
    <m/>
    <x v="2"/>
    <m/>
    <m/>
    <m/>
    <m/>
    <m/>
    <m/>
    <m/>
    <m/>
    <m/>
    <m/>
    <m/>
    <m/>
    <m/>
    <m/>
    <m/>
    <x v="2"/>
    <m/>
    <m/>
    <m/>
    <m/>
    <m/>
    <m/>
    <m/>
    <m/>
    <m/>
    <m/>
    <m/>
    <m/>
    <m/>
    <m/>
    <m/>
    <m/>
    <m/>
    <m/>
    <m/>
    <m/>
    <m/>
    <m/>
    <m/>
    <m/>
    <m/>
    <m/>
    <m/>
    <n v="0"/>
    <m/>
    <m/>
    <m/>
    <m/>
    <m/>
    <m/>
    <m/>
    <m/>
    <m/>
    <m/>
    <m/>
    <m/>
    <m/>
    <m/>
    <m/>
    <m/>
    <m/>
    <m/>
    <m/>
    <m/>
    <m/>
    <m/>
    <m/>
    <m/>
    <m/>
    <m/>
    <m/>
    <m/>
    <m/>
    <m/>
    <m/>
    <m/>
    <m/>
    <m/>
    <m/>
    <m/>
    <m/>
    <m/>
    <m/>
    <m/>
    <m/>
    <m/>
    <m/>
    <m/>
  </r>
  <r>
    <n v="501"/>
    <s v="L-1524-31549333X"/>
    <n v="1066963053"/>
    <s v="https://portal.dnb.de/opac.htm?method=simpleSearch&amp;cqlMode=true&amp;query=idn%3D1066963053"/>
    <s v="III 58, 1"/>
    <m/>
    <m/>
    <x v="2"/>
    <m/>
    <m/>
    <m/>
    <m/>
    <m/>
    <m/>
    <m/>
    <m/>
    <m/>
    <m/>
    <m/>
    <m/>
    <m/>
    <m/>
    <m/>
    <x v="2"/>
    <m/>
    <m/>
    <m/>
    <m/>
    <m/>
    <m/>
    <m/>
    <m/>
    <m/>
    <m/>
    <m/>
    <m/>
    <m/>
    <m/>
    <m/>
    <m/>
    <m/>
    <m/>
    <m/>
    <m/>
    <m/>
    <m/>
    <m/>
    <m/>
    <m/>
    <m/>
    <m/>
    <n v="0"/>
    <m/>
    <m/>
    <m/>
    <m/>
    <m/>
    <m/>
    <m/>
    <m/>
    <m/>
    <m/>
    <m/>
    <m/>
    <m/>
    <m/>
    <m/>
    <m/>
    <m/>
    <m/>
    <m/>
    <m/>
    <m/>
    <m/>
    <m/>
    <m/>
    <m/>
    <m/>
    <m/>
    <m/>
    <m/>
    <m/>
    <m/>
    <m/>
    <m/>
    <m/>
    <m/>
    <m/>
    <m/>
    <m/>
    <m/>
    <m/>
    <m/>
    <m/>
    <m/>
    <m/>
  </r>
  <r>
    <n v="502"/>
    <s v="L-1534-154007358"/>
    <n v="993918859"/>
    <s v="https://portal.dnb.de/opac.htm?method=simpleSearch&amp;cqlMode=true&amp;query=idn%3D993918859"/>
    <s v="III 58, 2"/>
    <s v="X"/>
    <s v="Gewebeeinband"/>
    <x v="0"/>
    <s v="80° bis 110°, einseitig digitalisierbar?"/>
    <s v="hohler Rücken"/>
    <m/>
    <m/>
    <m/>
    <n v="0"/>
    <m/>
    <m/>
    <m/>
    <m/>
    <m/>
    <m/>
    <m/>
    <m/>
    <m/>
    <x v="2"/>
    <m/>
    <m/>
    <m/>
    <m/>
    <m/>
    <m/>
    <m/>
    <m/>
    <m/>
    <m/>
    <m/>
    <m/>
    <m/>
    <m/>
    <m/>
    <m/>
    <m/>
    <m/>
    <m/>
    <m/>
    <m/>
    <m/>
    <m/>
    <m/>
    <m/>
    <m/>
    <m/>
    <n v="0"/>
    <m/>
    <m/>
    <m/>
    <m/>
    <m/>
    <m/>
    <m/>
    <m/>
    <m/>
    <m/>
    <m/>
    <m/>
    <m/>
    <m/>
    <m/>
    <m/>
    <m/>
    <m/>
    <m/>
    <m/>
    <m/>
    <m/>
    <m/>
    <m/>
    <m/>
    <m/>
    <m/>
    <m/>
    <m/>
    <m/>
    <m/>
    <m/>
    <m/>
    <m/>
    <m/>
    <m/>
    <m/>
    <m/>
    <m/>
    <m/>
    <m/>
    <m/>
    <m/>
    <m/>
  </r>
  <r>
    <n v="503"/>
    <s v="L-1537-315492368"/>
    <n v="1066961964"/>
    <s v="https://portal.dnb.de/opac.htm?method=simpleSearch&amp;cqlMode=true&amp;query=idn%3D1066961964"/>
    <s v="III 58, 3"/>
    <m/>
    <m/>
    <x v="2"/>
    <m/>
    <m/>
    <m/>
    <m/>
    <m/>
    <m/>
    <m/>
    <m/>
    <m/>
    <m/>
    <m/>
    <m/>
    <m/>
    <m/>
    <m/>
    <x v="2"/>
    <m/>
    <m/>
    <m/>
    <m/>
    <m/>
    <m/>
    <m/>
    <m/>
    <m/>
    <m/>
    <m/>
    <m/>
    <m/>
    <m/>
    <m/>
    <m/>
    <m/>
    <m/>
    <m/>
    <m/>
    <m/>
    <m/>
    <m/>
    <m/>
    <m/>
    <m/>
    <m/>
    <n v="0"/>
    <m/>
    <m/>
    <m/>
    <m/>
    <m/>
    <m/>
    <m/>
    <m/>
    <m/>
    <m/>
    <m/>
    <m/>
    <m/>
    <m/>
    <m/>
    <m/>
    <m/>
    <m/>
    <m/>
    <m/>
    <m/>
    <m/>
    <m/>
    <m/>
    <m/>
    <m/>
    <m/>
    <m/>
    <m/>
    <m/>
    <m/>
    <m/>
    <m/>
    <m/>
    <m/>
    <m/>
    <m/>
    <m/>
    <m/>
    <m/>
    <m/>
    <m/>
    <m/>
    <m/>
  </r>
  <r>
    <n v="504"/>
    <s v="L-1875-670821322"/>
    <s v="120880068X"/>
    <s v="https://portal.dnb.de/opac.htm?method=simpleSearch&amp;cqlMode=true&amp;query=idn%3D120880068X"/>
    <s v="III 58, 1 (1.angebundenes Werk)"/>
    <m/>
    <m/>
    <x v="2"/>
    <m/>
    <m/>
    <m/>
    <m/>
    <m/>
    <m/>
    <m/>
    <m/>
    <m/>
    <m/>
    <m/>
    <m/>
    <m/>
    <m/>
    <m/>
    <x v="2"/>
    <m/>
    <m/>
    <m/>
    <m/>
    <m/>
    <m/>
    <m/>
    <m/>
    <m/>
    <m/>
    <m/>
    <m/>
    <m/>
    <m/>
    <m/>
    <m/>
    <m/>
    <m/>
    <m/>
    <m/>
    <m/>
    <m/>
    <m/>
    <m/>
    <m/>
    <m/>
    <m/>
    <n v="0"/>
    <m/>
    <m/>
    <m/>
    <m/>
    <m/>
    <m/>
    <m/>
    <m/>
    <m/>
    <m/>
    <m/>
    <m/>
    <m/>
    <m/>
    <m/>
    <m/>
    <m/>
    <m/>
    <m/>
    <m/>
    <m/>
    <m/>
    <m/>
    <m/>
    <m/>
    <m/>
    <m/>
    <m/>
    <m/>
    <m/>
    <m/>
    <m/>
    <m/>
    <m/>
    <m/>
    <m/>
    <m/>
    <m/>
    <m/>
    <m/>
    <m/>
    <m/>
    <m/>
    <m/>
  </r>
  <r>
    <n v="505"/>
    <s v="L-1546-167294946"/>
    <s v="99897188X"/>
    <s v="https://portal.dnb.de/opac.htm?method=simpleSearch&amp;cqlMode=true&amp;query=idn%3D99897188X"/>
    <s v="III 58, 3 a"/>
    <m/>
    <s v="Papier- oder Pappeinband"/>
    <x v="0"/>
    <s v="180°"/>
    <m/>
    <m/>
    <m/>
    <m/>
    <n v="0"/>
    <m/>
    <m/>
    <m/>
    <m/>
    <m/>
    <m/>
    <m/>
    <m/>
    <m/>
    <x v="2"/>
    <m/>
    <m/>
    <m/>
    <m/>
    <m/>
    <m/>
    <m/>
    <m/>
    <m/>
    <m/>
    <m/>
    <m/>
    <m/>
    <m/>
    <m/>
    <m/>
    <m/>
    <m/>
    <m/>
    <m/>
    <m/>
    <m/>
    <m/>
    <m/>
    <m/>
    <m/>
    <m/>
    <n v="0"/>
    <m/>
    <m/>
    <m/>
    <m/>
    <m/>
    <m/>
    <m/>
    <m/>
    <m/>
    <m/>
    <m/>
    <m/>
    <m/>
    <m/>
    <m/>
    <m/>
    <m/>
    <m/>
    <m/>
    <m/>
    <m/>
    <m/>
    <m/>
    <m/>
    <m/>
    <m/>
    <m/>
    <m/>
    <m/>
    <m/>
    <m/>
    <m/>
    <m/>
    <m/>
    <m/>
    <m/>
    <m/>
    <m/>
    <m/>
    <m/>
    <m/>
    <m/>
    <m/>
    <m/>
  </r>
  <r>
    <n v="506"/>
    <s v="L-1548-154006998"/>
    <n v="993918581"/>
    <s v="https://portal.dnb.de/opac.htm?method=simpleSearch&amp;cqlMode=true&amp;query=idn%3D993918581"/>
    <s v="III 58, 3 b"/>
    <m/>
    <m/>
    <x v="2"/>
    <m/>
    <m/>
    <m/>
    <m/>
    <m/>
    <m/>
    <m/>
    <m/>
    <m/>
    <m/>
    <m/>
    <m/>
    <m/>
    <m/>
    <m/>
    <x v="2"/>
    <m/>
    <m/>
    <m/>
    <m/>
    <m/>
    <m/>
    <m/>
    <m/>
    <m/>
    <m/>
    <m/>
    <m/>
    <m/>
    <m/>
    <m/>
    <m/>
    <m/>
    <m/>
    <m/>
    <m/>
    <m/>
    <m/>
    <m/>
    <m/>
    <m/>
    <m/>
    <m/>
    <n v="0"/>
    <m/>
    <m/>
    <m/>
    <m/>
    <m/>
    <m/>
    <m/>
    <m/>
    <m/>
    <m/>
    <m/>
    <m/>
    <m/>
    <m/>
    <m/>
    <m/>
    <m/>
    <m/>
    <m/>
    <m/>
    <m/>
    <m/>
    <m/>
    <m/>
    <m/>
    <m/>
    <m/>
    <m/>
    <m/>
    <m/>
    <m/>
    <m/>
    <m/>
    <m/>
    <m/>
    <m/>
    <m/>
    <m/>
    <m/>
    <m/>
    <m/>
    <m/>
    <m/>
    <m/>
  </r>
  <r>
    <n v="507"/>
    <s v="L-1548-154041092"/>
    <n v="993931456"/>
    <s v="https://portal.dnb.de/opac.htm?method=simpleSearch&amp;cqlMode=true&amp;query=idn%3D993931456"/>
    <s v="III 58, 3 c"/>
    <m/>
    <s v="Halbpergamentband"/>
    <x v="0"/>
    <s v="180°"/>
    <m/>
    <m/>
    <m/>
    <m/>
    <n v="0"/>
    <m/>
    <m/>
    <m/>
    <m/>
    <m/>
    <m/>
    <m/>
    <m/>
    <m/>
    <x v="2"/>
    <m/>
    <m/>
    <m/>
    <m/>
    <m/>
    <m/>
    <m/>
    <m/>
    <m/>
    <m/>
    <m/>
    <m/>
    <m/>
    <m/>
    <m/>
    <m/>
    <m/>
    <m/>
    <m/>
    <m/>
    <m/>
    <m/>
    <m/>
    <m/>
    <m/>
    <m/>
    <m/>
    <n v="0"/>
    <m/>
    <m/>
    <m/>
    <m/>
    <m/>
    <m/>
    <m/>
    <m/>
    <m/>
    <m/>
    <m/>
    <m/>
    <m/>
    <m/>
    <m/>
    <m/>
    <m/>
    <m/>
    <m/>
    <m/>
    <m/>
    <m/>
    <m/>
    <m/>
    <m/>
    <m/>
    <m/>
    <m/>
    <m/>
    <m/>
    <m/>
    <m/>
    <m/>
    <m/>
    <m/>
    <m/>
    <m/>
    <m/>
    <m/>
    <m/>
    <m/>
    <m/>
    <m/>
    <m/>
  </r>
  <r>
    <n v="508"/>
    <s v="L-1548-153700858"/>
    <n v="993850308"/>
    <s v="https://portal.dnb.de/opac.htm?method=simpleSearch&amp;cqlMode=true&amp;query=idn%3D993850308"/>
    <s v="III 58, 3 d"/>
    <m/>
    <m/>
    <x v="2"/>
    <m/>
    <m/>
    <m/>
    <m/>
    <m/>
    <m/>
    <m/>
    <m/>
    <m/>
    <m/>
    <m/>
    <m/>
    <m/>
    <m/>
    <m/>
    <x v="2"/>
    <m/>
    <m/>
    <m/>
    <m/>
    <m/>
    <m/>
    <m/>
    <m/>
    <m/>
    <m/>
    <m/>
    <m/>
    <m/>
    <m/>
    <m/>
    <m/>
    <m/>
    <m/>
    <m/>
    <m/>
    <m/>
    <m/>
    <m/>
    <m/>
    <m/>
    <m/>
    <m/>
    <n v="0"/>
    <m/>
    <m/>
    <m/>
    <m/>
    <m/>
    <m/>
    <m/>
    <m/>
    <m/>
    <m/>
    <m/>
    <m/>
    <m/>
    <m/>
    <m/>
    <m/>
    <m/>
    <m/>
    <m/>
    <m/>
    <m/>
    <m/>
    <m/>
    <m/>
    <m/>
    <m/>
    <m/>
    <m/>
    <m/>
    <m/>
    <m/>
    <m/>
    <m/>
    <m/>
    <m/>
    <m/>
    <m/>
    <m/>
    <m/>
    <m/>
    <m/>
    <m/>
    <m/>
    <m/>
  </r>
  <r>
    <n v="509"/>
    <s v="L-1548-16758801X"/>
    <n v="999128655"/>
    <s v="https://portal.dnb.de/opac.htm?method=simpleSearch&amp;cqlMode=true&amp;query=idn%3D999128655"/>
    <s v="III 58, 3 e"/>
    <m/>
    <s v="Papier- oder Pappeinband"/>
    <x v="0"/>
    <s v="180°"/>
    <s v="hohler Rücken"/>
    <m/>
    <m/>
    <s v="Signaturfahne austauschen"/>
    <n v="0"/>
    <m/>
    <m/>
    <m/>
    <m/>
    <m/>
    <m/>
    <m/>
    <m/>
    <m/>
    <x v="2"/>
    <m/>
    <m/>
    <m/>
    <m/>
    <m/>
    <m/>
    <m/>
    <m/>
    <m/>
    <m/>
    <m/>
    <m/>
    <m/>
    <m/>
    <m/>
    <m/>
    <m/>
    <m/>
    <m/>
    <m/>
    <m/>
    <m/>
    <m/>
    <m/>
    <m/>
    <m/>
    <m/>
    <n v="0"/>
    <m/>
    <m/>
    <m/>
    <m/>
    <m/>
    <m/>
    <m/>
    <m/>
    <m/>
    <m/>
    <m/>
    <m/>
    <m/>
    <m/>
    <m/>
    <m/>
    <m/>
    <m/>
    <m/>
    <m/>
    <m/>
    <m/>
    <m/>
    <m/>
    <m/>
    <m/>
    <m/>
    <m/>
    <m/>
    <m/>
    <m/>
    <m/>
    <m/>
    <m/>
    <m/>
    <m/>
    <m/>
    <m/>
    <m/>
    <m/>
    <m/>
    <m/>
    <m/>
    <m/>
  </r>
  <r>
    <n v="510"/>
    <s v="L-1549-169167011"/>
    <n v="999794914"/>
    <s v="https://portal.dnb.de/opac.htm?method=simpleSearch&amp;cqlMode=true&amp;query=idn%3D999794914"/>
    <s v="III 58, 3 f"/>
    <m/>
    <m/>
    <x v="2"/>
    <m/>
    <m/>
    <m/>
    <m/>
    <m/>
    <m/>
    <m/>
    <m/>
    <m/>
    <m/>
    <m/>
    <m/>
    <m/>
    <m/>
    <m/>
    <x v="2"/>
    <m/>
    <m/>
    <m/>
    <m/>
    <m/>
    <m/>
    <m/>
    <m/>
    <m/>
    <m/>
    <m/>
    <m/>
    <m/>
    <m/>
    <m/>
    <m/>
    <m/>
    <m/>
    <m/>
    <m/>
    <m/>
    <m/>
    <m/>
    <m/>
    <m/>
    <m/>
    <m/>
    <n v="0"/>
    <m/>
    <m/>
    <m/>
    <m/>
    <m/>
    <m/>
    <m/>
    <m/>
    <m/>
    <m/>
    <m/>
    <m/>
    <m/>
    <m/>
    <m/>
    <m/>
    <m/>
    <m/>
    <m/>
    <m/>
    <m/>
    <m/>
    <m/>
    <m/>
    <m/>
    <m/>
    <m/>
    <m/>
    <m/>
    <m/>
    <m/>
    <m/>
    <m/>
    <m/>
    <m/>
    <m/>
    <m/>
    <m/>
    <m/>
    <m/>
    <m/>
    <m/>
    <m/>
    <m/>
  </r>
  <r>
    <n v="511"/>
    <s v="L-1549-154523437"/>
    <n v="994116098"/>
    <s v="https://portal.dnb.de/opac.htm?method=simpleSearch&amp;cqlMode=true&amp;query=idn%3D994116098"/>
    <s v="III 58, 3 g"/>
    <m/>
    <m/>
    <x v="2"/>
    <m/>
    <m/>
    <m/>
    <m/>
    <m/>
    <m/>
    <m/>
    <m/>
    <m/>
    <m/>
    <m/>
    <m/>
    <m/>
    <m/>
    <m/>
    <x v="2"/>
    <m/>
    <m/>
    <m/>
    <m/>
    <m/>
    <m/>
    <m/>
    <m/>
    <m/>
    <m/>
    <m/>
    <m/>
    <m/>
    <m/>
    <m/>
    <m/>
    <m/>
    <m/>
    <m/>
    <m/>
    <m/>
    <m/>
    <m/>
    <m/>
    <m/>
    <m/>
    <m/>
    <n v="0"/>
    <m/>
    <m/>
    <m/>
    <m/>
    <m/>
    <m/>
    <m/>
    <m/>
    <m/>
    <m/>
    <m/>
    <m/>
    <m/>
    <m/>
    <m/>
    <m/>
    <m/>
    <m/>
    <m/>
    <m/>
    <m/>
    <m/>
    <m/>
    <m/>
    <m/>
    <m/>
    <m/>
    <m/>
    <m/>
    <m/>
    <m/>
    <m/>
    <m/>
    <m/>
    <m/>
    <m/>
    <m/>
    <m/>
    <m/>
    <m/>
    <m/>
    <m/>
    <m/>
    <m/>
  </r>
  <r>
    <n v="512"/>
    <s v="L-1549-154872075"/>
    <n v="994252374"/>
    <s v="https://portal.dnb.de/opac.htm?method=simpleSearch&amp;cqlMode=true&amp;query=idn%3D994252374"/>
    <s v="III 58, 3 h"/>
    <m/>
    <s v="Halbpergamentband"/>
    <x v="0"/>
    <s v="180°"/>
    <s v="hohler Rücken"/>
    <m/>
    <m/>
    <m/>
    <n v="0"/>
    <m/>
    <m/>
    <m/>
    <m/>
    <m/>
    <m/>
    <m/>
    <m/>
    <m/>
    <x v="2"/>
    <m/>
    <m/>
    <m/>
    <m/>
    <m/>
    <m/>
    <m/>
    <m/>
    <m/>
    <m/>
    <m/>
    <m/>
    <m/>
    <m/>
    <m/>
    <m/>
    <m/>
    <m/>
    <m/>
    <m/>
    <m/>
    <m/>
    <m/>
    <m/>
    <m/>
    <m/>
    <m/>
    <n v="0"/>
    <m/>
    <m/>
    <m/>
    <m/>
    <m/>
    <m/>
    <m/>
    <m/>
    <m/>
    <m/>
    <m/>
    <m/>
    <m/>
    <m/>
    <m/>
    <m/>
    <m/>
    <m/>
    <m/>
    <m/>
    <m/>
    <m/>
    <m/>
    <m/>
    <m/>
    <m/>
    <m/>
    <m/>
    <m/>
    <m/>
    <m/>
    <m/>
    <m/>
    <m/>
    <m/>
    <m/>
    <m/>
    <m/>
    <m/>
    <m/>
    <m/>
    <m/>
    <m/>
    <m/>
  </r>
  <r>
    <n v="513"/>
    <s v="L-1549-15453336X"/>
    <n v="572342640"/>
    <s v="https://portal.dnb.de/opac.htm?method=simpleSearch&amp;cqlMode=true&amp;query=idn%3D572342640"/>
    <s v="III 58, 3 i"/>
    <m/>
    <s v="Halbpergamentband"/>
    <x v="0"/>
    <s v="180°"/>
    <m/>
    <m/>
    <m/>
    <m/>
    <n v="0"/>
    <m/>
    <m/>
    <m/>
    <m/>
    <m/>
    <m/>
    <m/>
    <m/>
    <m/>
    <x v="2"/>
    <m/>
    <m/>
    <m/>
    <m/>
    <m/>
    <m/>
    <m/>
    <m/>
    <m/>
    <m/>
    <m/>
    <m/>
    <m/>
    <m/>
    <m/>
    <m/>
    <m/>
    <m/>
    <m/>
    <m/>
    <m/>
    <m/>
    <m/>
    <m/>
    <m/>
    <m/>
    <m/>
    <n v="0"/>
    <m/>
    <m/>
    <m/>
    <m/>
    <m/>
    <m/>
    <m/>
    <m/>
    <m/>
    <m/>
    <m/>
    <m/>
    <m/>
    <m/>
    <m/>
    <m/>
    <m/>
    <m/>
    <m/>
    <m/>
    <m/>
    <m/>
    <m/>
    <m/>
    <m/>
    <m/>
    <m/>
    <m/>
    <m/>
    <m/>
    <m/>
    <m/>
    <m/>
    <m/>
    <m/>
    <m/>
    <m/>
    <m/>
    <m/>
    <m/>
    <m/>
    <m/>
    <m/>
    <m/>
  </r>
  <r>
    <n v="514"/>
    <s v="L-1549-15453353X"/>
    <n v="572342640"/>
    <s v="https://portal.dnb.de/opac.htm?method=simpleSearch&amp;cqlMode=true&amp;query=idn%3D572342640"/>
    <s v="III 58, 3 ia"/>
    <m/>
    <m/>
    <x v="2"/>
    <m/>
    <m/>
    <m/>
    <m/>
    <m/>
    <m/>
    <m/>
    <m/>
    <m/>
    <m/>
    <m/>
    <m/>
    <m/>
    <m/>
    <m/>
    <x v="2"/>
    <m/>
    <m/>
    <m/>
    <m/>
    <m/>
    <m/>
    <m/>
    <m/>
    <m/>
    <m/>
    <m/>
    <m/>
    <m/>
    <m/>
    <m/>
    <m/>
    <m/>
    <m/>
    <m/>
    <m/>
    <m/>
    <m/>
    <m/>
    <m/>
    <m/>
    <m/>
    <m/>
    <n v="0"/>
    <m/>
    <m/>
    <m/>
    <m/>
    <m/>
    <m/>
    <m/>
    <m/>
    <m/>
    <m/>
    <m/>
    <m/>
    <m/>
    <m/>
    <m/>
    <m/>
    <m/>
    <m/>
    <m/>
    <m/>
    <m/>
    <m/>
    <m/>
    <m/>
    <m/>
    <m/>
    <m/>
    <m/>
    <m/>
    <m/>
    <m/>
    <m/>
    <m/>
    <m/>
    <m/>
    <m/>
    <m/>
    <m/>
    <m/>
    <m/>
    <m/>
    <m/>
    <m/>
    <m/>
  </r>
  <r>
    <n v="515"/>
    <s v="L-1965-159364442"/>
    <n v="995380783"/>
    <s v="https://portal.dnb.de/opac.htm?method=simpleSearch&amp;cqlMode=true&amp;query=idn%3D995380783"/>
    <s v="III 58, 3 k"/>
    <m/>
    <s v="Halbpergamentband"/>
    <x v="0"/>
    <s v="180°"/>
    <m/>
    <m/>
    <m/>
    <m/>
    <n v="0"/>
    <m/>
    <m/>
    <m/>
    <m/>
    <m/>
    <m/>
    <m/>
    <m/>
    <m/>
    <x v="2"/>
    <m/>
    <m/>
    <m/>
    <m/>
    <m/>
    <m/>
    <m/>
    <m/>
    <m/>
    <m/>
    <m/>
    <m/>
    <m/>
    <m/>
    <m/>
    <m/>
    <m/>
    <m/>
    <m/>
    <m/>
    <m/>
    <m/>
    <m/>
    <m/>
    <m/>
    <m/>
    <m/>
    <n v="0"/>
    <m/>
    <m/>
    <m/>
    <m/>
    <m/>
    <m/>
    <m/>
    <m/>
    <m/>
    <m/>
    <m/>
    <m/>
    <m/>
    <m/>
    <m/>
    <m/>
    <m/>
    <m/>
    <m/>
    <m/>
    <m/>
    <m/>
    <m/>
    <m/>
    <m/>
    <m/>
    <m/>
    <m/>
    <m/>
    <m/>
    <m/>
    <m/>
    <m/>
    <m/>
    <m/>
    <m/>
    <m/>
    <m/>
    <m/>
    <m/>
    <m/>
    <m/>
    <m/>
    <m/>
  </r>
  <r>
    <n v="516"/>
    <s v="L-1550-167081977"/>
    <n v="998859680"/>
    <s v="https://portal.dnb.de/opac.htm?method=simpleSearch&amp;cqlMode=true&amp;query=idn%3D998859680"/>
    <s v="III 58, 3 m"/>
    <m/>
    <s v="Halbpergamentband"/>
    <x v="0"/>
    <s v="180°"/>
    <s v="hohler Rücken"/>
    <m/>
    <m/>
    <m/>
    <n v="0"/>
    <m/>
    <m/>
    <m/>
    <m/>
    <m/>
    <m/>
    <m/>
    <m/>
    <m/>
    <x v="2"/>
    <m/>
    <m/>
    <m/>
    <m/>
    <m/>
    <m/>
    <m/>
    <m/>
    <m/>
    <m/>
    <m/>
    <m/>
    <m/>
    <m/>
    <m/>
    <m/>
    <m/>
    <m/>
    <m/>
    <m/>
    <m/>
    <m/>
    <m/>
    <m/>
    <m/>
    <m/>
    <m/>
    <n v="0"/>
    <m/>
    <m/>
    <m/>
    <m/>
    <m/>
    <m/>
    <m/>
    <m/>
    <m/>
    <m/>
    <m/>
    <m/>
    <m/>
    <m/>
    <m/>
    <m/>
    <m/>
    <m/>
    <m/>
    <m/>
    <m/>
    <m/>
    <m/>
    <m/>
    <m/>
    <m/>
    <m/>
    <m/>
    <m/>
    <m/>
    <m/>
    <m/>
    <m/>
    <m/>
    <m/>
    <m/>
    <m/>
    <m/>
    <m/>
    <m/>
    <m/>
    <m/>
    <m/>
    <m/>
  </r>
  <r>
    <n v="517"/>
    <s v="L-1559-179548115"/>
    <n v="1003362400"/>
    <s v="https://portal.dnb.de/opac.htm?method=simpleSearch&amp;cqlMode=true&amp;query=idn%3D1003362400"/>
    <s v="III 58, 3 n"/>
    <m/>
    <s v="Halbledereinband"/>
    <x v="0"/>
    <s v="180°"/>
    <m/>
    <m/>
    <m/>
    <m/>
    <n v="0"/>
    <m/>
    <m/>
    <m/>
    <m/>
    <m/>
    <m/>
    <m/>
    <m/>
    <m/>
    <x v="2"/>
    <m/>
    <m/>
    <m/>
    <m/>
    <m/>
    <m/>
    <m/>
    <m/>
    <m/>
    <m/>
    <m/>
    <m/>
    <m/>
    <m/>
    <m/>
    <m/>
    <m/>
    <m/>
    <m/>
    <m/>
    <m/>
    <m/>
    <m/>
    <m/>
    <m/>
    <m/>
    <m/>
    <n v="0"/>
    <m/>
    <m/>
    <m/>
    <m/>
    <m/>
    <m/>
    <m/>
    <m/>
    <m/>
    <m/>
    <m/>
    <m/>
    <m/>
    <m/>
    <m/>
    <m/>
    <m/>
    <m/>
    <m/>
    <m/>
    <m/>
    <m/>
    <m/>
    <m/>
    <m/>
    <m/>
    <m/>
    <m/>
    <m/>
    <m/>
    <m/>
    <m/>
    <m/>
    <m/>
    <m/>
    <m/>
    <m/>
    <m/>
    <m/>
    <m/>
    <m/>
    <m/>
    <m/>
    <m/>
  </r>
  <r>
    <n v="518"/>
    <s v="L-1551-154031127"/>
    <n v="993921655"/>
    <s v="https://portal.dnb.de/opac.htm?method=simpleSearch&amp;cqlMode=true&amp;query=idn%3D993921655"/>
    <s v="III 58, 3 o"/>
    <m/>
    <m/>
    <x v="2"/>
    <m/>
    <m/>
    <m/>
    <m/>
    <m/>
    <m/>
    <m/>
    <m/>
    <m/>
    <m/>
    <m/>
    <m/>
    <m/>
    <m/>
    <m/>
    <x v="2"/>
    <m/>
    <m/>
    <m/>
    <m/>
    <m/>
    <m/>
    <m/>
    <m/>
    <m/>
    <m/>
    <m/>
    <m/>
    <m/>
    <m/>
    <m/>
    <m/>
    <m/>
    <m/>
    <m/>
    <m/>
    <m/>
    <m/>
    <m/>
    <m/>
    <m/>
    <m/>
    <m/>
    <n v="0"/>
    <m/>
    <m/>
    <m/>
    <m/>
    <m/>
    <m/>
    <m/>
    <m/>
    <m/>
    <m/>
    <m/>
    <m/>
    <m/>
    <m/>
    <m/>
    <m/>
    <m/>
    <m/>
    <m/>
    <m/>
    <m/>
    <m/>
    <m/>
    <m/>
    <m/>
    <m/>
    <m/>
    <m/>
    <m/>
    <m/>
    <m/>
    <m/>
    <m/>
    <m/>
    <m/>
    <m/>
    <m/>
    <m/>
    <m/>
    <m/>
    <m/>
    <m/>
    <m/>
    <m/>
  </r>
  <r>
    <n v="519"/>
    <s v="L-1551-154011436"/>
    <n v="993919928"/>
    <s v="https://portal.dnb.de/opac.htm?method=simpleSearch&amp;cqlMode=true&amp;query=idn%3D993919928"/>
    <s v="III 58, 3 p"/>
    <m/>
    <m/>
    <x v="2"/>
    <m/>
    <m/>
    <m/>
    <m/>
    <m/>
    <m/>
    <m/>
    <m/>
    <m/>
    <m/>
    <m/>
    <m/>
    <m/>
    <m/>
    <m/>
    <x v="2"/>
    <m/>
    <m/>
    <m/>
    <m/>
    <m/>
    <m/>
    <m/>
    <m/>
    <m/>
    <m/>
    <m/>
    <m/>
    <m/>
    <m/>
    <m/>
    <m/>
    <m/>
    <m/>
    <m/>
    <m/>
    <m/>
    <m/>
    <m/>
    <m/>
    <m/>
    <m/>
    <m/>
    <n v="0"/>
    <m/>
    <m/>
    <m/>
    <m/>
    <m/>
    <m/>
    <m/>
    <m/>
    <m/>
    <m/>
    <m/>
    <m/>
    <m/>
    <m/>
    <m/>
    <m/>
    <m/>
    <m/>
    <m/>
    <m/>
    <m/>
    <m/>
    <m/>
    <m/>
    <m/>
    <m/>
    <m/>
    <m/>
    <m/>
    <m/>
    <m/>
    <m/>
    <m/>
    <m/>
    <m/>
    <m/>
    <m/>
    <m/>
    <m/>
    <m/>
    <m/>
    <m/>
    <m/>
    <m/>
  </r>
  <r>
    <n v="520"/>
    <s v="L-1551-154007749"/>
    <n v="993919243"/>
    <s v="https://portal.dnb.de/opac.htm?method=simpleSearch&amp;cqlMode=true&amp;query=idn%3D993919243"/>
    <s v="III 58, 3 q"/>
    <m/>
    <s v="Halbpergamentband"/>
    <x v="0"/>
    <s v="180°"/>
    <m/>
    <m/>
    <m/>
    <m/>
    <n v="0"/>
    <m/>
    <m/>
    <m/>
    <m/>
    <m/>
    <m/>
    <m/>
    <m/>
    <m/>
    <x v="2"/>
    <m/>
    <m/>
    <m/>
    <m/>
    <m/>
    <m/>
    <m/>
    <m/>
    <m/>
    <m/>
    <m/>
    <m/>
    <m/>
    <m/>
    <m/>
    <m/>
    <m/>
    <m/>
    <m/>
    <m/>
    <m/>
    <m/>
    <m/>
    <m/>
    <m/>
    <m/>
    <m/>
    <n v="0"/>
    <m/>
    <m/>
    <m/>
    <m/>
    <m/>
    <m/>
    <m/>
    <m/>
    <m/>
    <m/>
    <m/>
    <m/>
    <m/>
    <m/>
    <m/>
    <m/>
    <m/>
    <m/>
    <m/>
    <m/>
    <m/>
    <m/>
    <m/>
    <m/>
    <m/>
    <m/>
    <m/>
    <m/>
    <m/>
    <m/>
    <m/>
    <m/>
    <m/>
    <m/>
    <m/>
    <m/>
    <m/>
    <m/>
    <m/>
    <m/>
    <m/>
    <m/>
    <m/>
    <m/>
  </r>
  <r>
    <n v="521"/>
    <s v="L-1551-154007935"/>
    <n v="996746560"/>
    <s v="https://portal.dnb.de/opac.htm?method=simpleSearch&amp;cqlMode=true&amp;query=idn%3D996746560"/>
    <s v="III 58, 3 qa"/>
    <m/>
    <s v="Halbpergamentband"/>
    <x v="0"/>
    <s v="180°"/>
    <m/>
    <m/>
    <m/>
    <m/>
    <n v="0"/>
    <m/>
    <m/>
    <m/>
    <m/>
    <m/>
    <m/>
    <m/>
    <m/>
    <m/>
    <x v="2"/>
    <m/>
    <m/>
    <m/>
    <m/>
    <m/>
    <m/>
    <m/>
    <m/>
    <m/>
    <m/>
    <m/>
    <m/>
    <m/>
    <m/>
    <m/>
    <m/>
    <m/>
    <m/>
    <m/>
    <m/>
    <m/>
    <m/>
    <m/>
    <m/>
    <m/>
    <m/>
    <m/>
    <n v="0"/>
    <m/>
    <m/>
    <m/>
    <m/>
    <m/>
    <m/>
    <m/>
    <m/>
    <m/>
    <m/>
    <m/>
    <m/>
    <m/>
    <m/>
    <m/>
    <m/>
    <m/>
    <m/>
    <m/>
    <m/>
    <m/>
    <m/>
    <m/>
    <m/>
    <m/>
    <m/>
    <m/>
    <m/>
    <m/>
    <m/>
    <m/>
    <m/>
    <m/>
    <m/>
    <m/>
    <m/>
    <m/>
    <m/>
    <m/>
    <m/>
    <m/>
    <m/>
    <m/>
    <m/>
  </r>
  <r>
    <n v="522"/>
    <s v="L-1552-16708402X"/>
    <n v="998861545"/>
    <s v="https://portal.dnb.de/opac.htm?method=simpleSearch&amp;cqlMode=true&amp;query=idn%3D998861545"/>
    <s v="III 58, 3 r"/>
    <m/>
    <m/>
    <x v="2"/>
    <m/>
    <m/>
    <m/>
    <m/>
    <m/>
    <m/>
    <m/>
    <m/>
    <m/>
    <m/>
    <m/>
    <m/>
    <m/>
    <m/>
    <m/>
    <x v="2"/>
    <m/>
    <m/>
    <m/>
    <m/>
    <m/>
    <m/>
    <m/>
    <m/>
    <m/>
    <m/>
    <m/>
    <m/>
    <m/>
    <m/>
    <m/>
    <m/>
    <m/>
    <m/>
    <m/>
    <m/>
    <m/>
    <m/>
    <m/>
    <m/>
    <m/>
    <m/>
    <m/>
    <n v="0"/>
    <m/>
    <m/>
    <m/>
    <m/>
    <m/>
    <m/>
    <m/>
    <m/>
    <m/>
    <m/>
    <m/>
    <m/>
    <m/>
    <m/>
    <m/>
    <m/>
    <m/>
    <m/>
    <m/>
    <m/>
    <m/>
    <m/>
    <m/>
    <m/>
    <m/>
    <m/>
    <m/>
    <m/>
    <m/>
    <m/>
    <m/>
    <m/>
    <m/>
    <m/>
    <m/>
    <m/>
    <m/>
    <m/>
    <m/>
    <m/>
    <m/>
    <m/>
    <m/>
    <m/>
  </r>
  <r>
    <n v="523"/>
    <s v="L-1549-154067296"/>
    <n v="993944442"/>
    <s v="https://portal.dnb.de/opac.htm?method=simpleSearch&amp;cqlMode=true&amp;query=idn%3D993944442"/>
    <s v="III 58, 3 s"/>
    <m/>
    <s v="Halbpergamentband"/>
    <x v="0"/>
    <s v="180°"/>
    <m/>
    <m/>
    <m/>
    <m/>
    <n v="0"/>
    <m/>
    <m/>
    <m/>
    <m/>
    <m/>
    <m/>
    <m/>
    <m/>
    <m/>
    <x v="2"/>
    <m/>
    <m/>
    <m/>
    <m/>
    <m/>
    <m/>
    <m/>
    <m/>
    <m/>
    <m/>
    <m/>
    <m/>
    <m/>
    <m/>
    <m/>
    <m/>
    <m/>
    <m/>
    <m/>
    <m/>
    <m/>
    <m/>
    <m/>
    <m/>
    <m/>
    <m/>
    <m/>
    <n v="0"/>
    <m/>
    <m/>
    <m/>
    <m/>
    <m/>
    <m/>
    <m/>
    <m/>
    <m/>
    <m/>
    <m/>
    <m/>
    <m/>
    <m/>
    <m/>
    <m/>
    <m/>
    <m/>
    <m/>
    <m/>
    <m/>
    <m/>
    <m/>
    <m/>
    <m/>
    <m/>
    <m/>
    <m/>
    <m/>
    <m/>
    <m/>
    <m/>
    <m/>
    <m/>
    <m/>
    <m/>
    <m/>
    <m/>
    <m/>
    <m/>
    <m/>
    <m/>
    <m/>
    <m/>
  </r>
  <r>
    <n v="524"/>
    <s v="L-1536-170698769"/>
    <n v="1000481581"/>
    <s v="https://portal.dnb.de/opac.htm?method=simpleSearch&amp;cqlMode=true&amp;query=idn%3D1000481581"/>
    <s v="III 58, 3 t"/>
    <m/>
    <m/>
    <x v="2"/>
    <m/>
    <m/>
    <m/>
    <m/>
    <m/>
    <m/>
    <m/>
    <m/>
    <m/>
    <m/>
    <m/>
    <m/>
    <m/>
    <m/>
    <m/>
    <x v="2"/>
    <m/>
    <m/>
    <m/>
    <m/>
    <m/>
    <m/>
    <m/>
    <m/>
    <m/>
    <m/>
    <m/>
    <m/>
    <m/>
    <m/>
    <m/>
    <m/>
    <m/>
    <m/>
    <m/>
    <m/>
    <m/>
    <m/>
    <m/>
    <m/>
    <m/>
    <m/>
    <m/>
    <n v="0"/>
    <m/>
    <m/>
    <m/>
    <m/>
    <m/>
    <m/>
    <m/>
    <m/>
    <m/>
    <m/>
    <m/>
    <m/>
    <m/>
    <m/>
    <m/>
    <m/>
    <m/>
    <m/>
    <m/>
    <m/>
    <m/>
    <m/>
    <m/>
    <m/>
    <m/>
    <m/>
    <m/>
    <m/>
    <m/>
    <m/>
    <m/>
    <m/>
    <m/>
    <m/>
    <m/>
    <m/>
    <m/>
    <m/>
    <m/>
    <m/>
    <m/>
    <m/>
    <m/>
    <m/>
  </r>
  <r>
    <n v="525"/>
    <s v="L-1536-170698726"/>
    <n v="1000481581"/>
    <s v="https://portal.dnb.de/opac.htm?method=simpleSearch&amp;cqlMode=true&amp;query=idn%3D1000481581"/>
    <s v="III 58, 3 ta"/>
    <m/>
    <m/>
    <x v="0"/>
    <m/>
    <m/>
    <m/>
    <m/>
    <m/>
    <m/>
    <m/>
    <m/>
    <m/>
    <m/>
    <m/>
    <m/>
    <m/>
    <m/>
    <m/>
    <x v="8"/>
    <m/>
    <s v="x"/>
    <s v="h/E"/>
    <m/>
    <m/>
    <m/>
    <m/>
    <m/>
    <s v="Pa"/>
    <m/>
    <m/>
    <m/>
    <m/>
    <m/>
    <m/>
    <m/>
    <m/>
    <m/>
    <m/>
    <m/>
    <m/>
    <m/>
    <n v="110"/>
    <m/>
    <m/>
    <m/>
    <s v="n"/>
    <n v="0"/>
    <m/>
    <m/>
    <m/>
    <m/>
    <m/>
    <m/>
    <m/>
    <m/>
    <m/>
    <m/>
    <m/>
    <m/>
    <m/>
    <m/>
    <m/>
    <m/>
    <m/>
    <m/>
    <m/>
    <m/>
    <m/>
    <m/>
    <m/>
    <m/>
    <m/>
    <m/>
    <m/>
    <m/>
    <m/>
    <m/>
    <m/>
    <m/>
    <m/>
    <m/>
    <m/>
    <m/>
    <m/>
    <m/>
    <m/>
    <m/>
    <m/>
    <m/>
    <m/>
    <m/>
  </r>
  <r>
    <n v="526"/>
    <s v="L-1529-167188550"/>
    <n v="998904147"/>
    <s v="https://portal.dnb.de/opac.htm?method=simpleSearch&amp;cqlMode=true&amp;query=idn%3D998904147"/>
    <s v="III 58, 3 u"/>
    <m/>
    <s v="Pergamentband"/>
    <x v="1"/>
    <s v="180°"/>
    <s v="Einband mit Schutz- oder Stoßkanten, hohler Rücken"/>
    <m/>
    <s v="Papierumschlag "/>
    <s v="Ja"/>
    <n v="0"/>
    <m/>
    <m/>
    <m/>
    <m/>
    <m/>
    <m/>
    <m/>
    <m/>
    <m/>
    <x v="6"/>
    <m/>
    <s v="x"/>
    <s v="h/E"/>
    <s v="x"/>
    <m/>
    <m/>
    <m/>
    <m/>
    <s v="Pa"/>
    <m/>
    <m/>
    <m/>
    <m/>
    <m/>
    <m/>
    <m/>
    <m/>
    <m/>
    <m/>
    <m/>
    <m/>
    <m/>
    <n v="110"/>
    <m/>
    <m/>
    <m/>
    <s v="n"/>
    <n v="0"/>
    <m/>
    <m/>
    <m/>
    <m/>
    <m/>
    <s v="x sauer"/>
    <s v="x"/>
    <m/>
    <s v="x 110"/>
    <m/>
    <m/>
    <m/>
    <m/>
    <m/>
    <m/>
    <m/>
    <m/>
    <m/>
    <m/>
    <m/>
    <m/>
    <m/>
    <m/>
    <m/>
    <m/>
    <m/>
    <m/>
    <m/>
    <m/>
    <m/>
    <m/>
    <m/>
    <m/>
    <m/>
    <m/>
    <m/>
    <m/>
    <m/>
    <m/>
    <m/>
    <m/>
    <m/>
    <m/>
    <m/>
  </r>
  <r>
    <n v="527"/>
    <s v="L-1550-154656631"/>
    <n v="994160615"/>
    <s v="https://portal.dnb.de/opac.htm?method=simpleSearch&amp;cqlMode=true&amp;query=idn%3D994160615"/>
    <s v="III 58, 3/1"/>
    <m/>
    <m/>
    <x v="2"/>
    <m/>
    <m/>
    <m/>
    <m/>
    <m/>
    <m/>
    <m/>
    <m/>
    <m/>
    <m/>
    <m/>
    <m/>
    <m/>
    <m/>
    <m/>
    <x v="2"/>
    <m/>
    <m/>
    <m/>
    <m/>
    <m/>
    <m/>
    <m/>
    <m/>
    <m/>
    <m/>
    <m/>
    <m/>
    <m/>
    <m/>
    <m/>
    <m/>
    <m/>
    <m/>
    <m/>
    <m/>
    <m/>
    <m/>
    <m/>
    <m/>
    <m/>
    <m/>
    <m/>
    <n v="0"/>
    <m/>
    <m/>
    <m/>
    <m/>
    <m/>
    <m/>
    <m/>
    <m/>
    <m/>
    <m/>
    <m/>
    <m/>
    <m/>
    <m/>
    <m/>
    <m/>
    <m/>
    <m/>
    <m/>
    <m/>
    <m/>
    <m/>
    <m/>
    <m/>
    <m/>
    <m/>
    <m/>
    <m/>
    <m/>
    <m/>
    <m/>
    <m/>
    <m/>
    <m/>
    <m/>
    <m/>
    <m/>
    <m/>
    <m/>
    <m/>
    <m/>
    <m/>
    <m/>
    <m/>
  </r>
  <r>
    <n v="528"/>
    <s v="L-1548-160372135"/>
    <n v="995662185"/>
    <s v="https://portal.dnb.de/opac.htm?method=simpleSearch&amp;cqlMode=true&amp;query=idn%3D995662185"/>
    <s v="III 58, 4 b"/>
    <m/>
    <m/>
    <x v="2"/>
    <m/>
    <m/>
    <m/>
    <m/>
    <m/>
    <m/>
    <m/>
    <m/>
    <m/>
    <m/>
    <m/>
    <m/>
    <m/>
    <m/>
    <m/>
    <x v="2"/>
    <m/>
    <m/>
    <m/>
    <m/>
    <m/>
    <m/>
    <m/>
    <m/>
    <m/>
    <m/>
    <m/>
    <m/>
    <m/>
    <m/>
    <m/>
    <m/>
    <m/>
    <m/>
    <m/>
    <m/>
    <m/>
    <m/>
    <m/>
    <m/>
    <m/>
    <m/>
    <m/>
    <n v="0"/>
    <m/>
    <m/>
    <m/>
    <m/>
    <m/>
    <m/>
    <m/>
    <m/>
    <m/>
    <m/>
    <m/>
    <m/>
    <m/>
    <m/>
    <m/>
    <m/>
    <m/>
    <m/>
    <m/>
    <m/>
    <m/>
    <m/>
    <m/>
    <m/>
    <m/>
    <m/>
    <m/>
    <m/>
    <m/>
    <m/>
    <m/>
    <m/>
    <m/>
    <m/>
    <m/>
    <m/>
    <m/>
    <m/>
    <m/>
    <m/>
    <m/>
    <m/>
    <m/>
    <m/>
  </r>
  <r>
    <n v="529"/>
    <s v="L-1549-154040134"/>
    <n v="993930492"/>
    <s v="https://portal.dnb.de/opac.htm?method=simpleSearch&amp;cqlMode=true&amp;query=idn%3D993930492"/>
    <s v="III 58, 4 c"/>
    <m/>
    <s v="Halbpergamentband"/>
    <x v="0"/>
    <s v="180°"/>
    <m/>
    <m/>
    <m/>
    <m/>
    <n v="0"/>
    <m/>
    <m/>
    <m/>
    <m/>
    <m/>
    <m/>
    <m/>
    <m/>
    <m/>
    <x v="2"/>
    <m/>
    <m/>
    <m/>
    <m/>
    <m/>
    <m/>
    <m/>
    <m/>
    <m/>
    <m/>
    <m/>
    <m/>
    <m/>
    <m/>
    <m/>
    <m/>
    <m/>
    <m/>
    <m/>
    <m/>
    <m/>
    <m/>
    <m/>
    <m/>
    <m/>
    <m/>
    <m/>
    <n v="0"/>
    <m/>
    <m/>
    <m/>
    <m/>
    <m/>
    <m/>
    <m/>
    <m/>
    <m/>
    <m/>
    <m/>
    <m/>
    <m/>
    <m/>
    <m/>
    <m/>
    <m/>
    <m/>
    <m/>
    <m/>
    <m/>
    <m/>
    <m/>
    <m/>
    <m/>
    <m/>
    <m/>
    <m/>
    <m/>
    <m/>
    <m/>
    <m/>
    <m/>
    <m/>
    <m/>
    <m/>
    <m/>
    <m/>
    <m/>
    <m/>
    <m/>
    <m/>
    <m/>
    <m/>
  </r>
  <r>
    <n v="530"/>
    <s v="L-1550-153948892"/>
    <n v="993885411"/>
    <s v="https://portal.dnb.de/opac.htm?method=simpleSearch&amp;cqlMode=true&amp;query=idn%3D993885411"/>
    <s v="III 58, 4 d"/>
    <m/>
    <s v="Halbpergamentband"/>
    <x v="0"/>
    <s v="80° bis 110°, einseitig digitalisierbar?"/>
    <s v="hohler Rücken"/>
    <m/>
    <m/>
    <m/>
    <n v="0"/>
    <m/>
    <m/>
    <m/>
    <m/>
    <m/>
    <m/>
    <m/>
    <m/>
    <m/>
    <x v="2"/>
    <m/>
    <m/>
    <m/>
    <m/>
    <m/>
    <m/>
    <m/>
    <m/>
    <m/>
    <m/>
    <m/>
    <m/>
    <m/>
    <m/>
    <m/>
    <m/>
    <m/>
    <m/>
    <m/>
    <m/>
    <m/>
    <m/>
    <m/>
    <m/>
    <m/>
    <m/>
    <m/>
    <n v="0"/>
    <m/>
    <m/>
    <m/>
    <m/>
    <m/>
    <m/>
    <m/>
    <m/>
    <m/>
    <m/>
    <m/>
    <m/>
    <m/>
    <m/>
    <m/>
    <m/>
    <m/>
    <m/>
    <m/>
    <m/>
    <m/>
    <m/>
    <m/>
    <m/>
    <m/>
    <m/>
    <m/>
    <m/>
    <m/>
    <m/>
    <m/>
    <m/>
    <m/>
    <m/>
    <m/>
    <m/>
    <m/>
    <m/>
    <m/>
    <m/>
    <m/>
    <m/>
    <m/>
    <m/>
  </r>
  <r>
    <n v="531"/>
    <s v="L-1550-160373263"/>
    <n v="995663084"/>
    <s v="https://portal.dnb.de/opac.htm?method=simpleSearch&amp;cqlMode=true&amp;query=idn%3D995663084"/>
    <s v="III 58, 4 e"/>
    <m/>
    <m/>
    <x v="2"/>
    <m/>
    <m/>
    <m/>
    <m/>
    <m/>
    <m/>
    <m/>
    <m/>
    <m/>
    <m/>
    <m/>
    <m/>
    <m/>
    <m/>
    <m/>
    <x v="2"/>
    <m/>
    <m/>
    <m/>
    <m/>
    <m/>
    <m/>
    <m/>
    <m/>
    <m/>
    <m/>
    <m/>
    <m/>
    <m/>
    <m/>
    <m/>
    <m/>
    <m/>
    <m/>
    <m/>
    <m/>
    <m/>
    <m/>
    <m/>
    <m/>
    <m/>
    <m/>
    <m/>
    <n v="0"/>
    <m/>
    <m/>
    <m/>
    <m/>
    <m/>
    <m/>
    <m/>
    <m/>
    <m/>
    <m/>
    <m/>
    <m/>
    <m/>
    <m/>
    <m/>
    <m/>
    <m/>
    <m/>
    <m/>
    <m/>
    <m/>
    <m/>
    <m/>
    <m/>
    <m/>
    <m/>
    <m/>
    <m/>
    <m/>
    <m/>
    <m/>
    <m/>
    <m/>
    <m/>
    <m/>
    <m/>
    <m/>
    <m/>
    <m/>
    <m/>
    <m/>
    <m/>
    <m/>
    <m/>
  </r>
  <r>
    <n v="532"/>
    <s v="L-1550-175198233"/>
    <n v="1001606396"/>
    <s v="https://portal.dnb.de/opac.htm?method=simpleSearch&amp;cqlMode=true&amp;query=idn%3D1001606396"/>
    <s v="III 58, 4 e"/>
    <m/>
    <m/>
    <x v="2"/>
    <m/>
    <m/>
    <m/>
    <m/>
    <m/>
    <m/>
    <m/>
    <m/>
    <m/>
    <m/>
    <m/>
    <m/>
    <m/>
    <m/>
    <m/>
    <x v="2"/>
    <m/>
    <m/>
    <m/>
    <m/>
    <m/>
    <m/>
    <m/>
    <m/>
    <m/>
    <m/>
    <m/>
    <m/>
    <m/>
    <m/>
    <m/>
    <m/>
    <m/>
    <m/>
    <m/>
    <m/>
    <m/>
    <m/>
    <m/>
    <m/>
    <m/>
    <m/>
    <m/>
    <n v="0"/>
    <m/>
    <m/>
    <m/>
    <m/>
    <m/>
    <m/>
    <m/>
    <m/>
    <m/>
    <m/>
    <m/>
    <m/>
    <m/>
    <m/>
    <m/>
    <m/>
    <m/>
    <m/>
    <m/>
    <m/>
    <m/>
    <m/>
    <m/>
    <m/>
    <m/>
    <m/>
    <m/>
    <m/>
    <m/>
    <m/>
    <m/>
    <m/>
    <m/>
    <m/>
    <m/>
    <m/>
    <m/>
    <m/>
    <m/>
    <m/>
    <m/>
    <m/>
    <m/>
    <m/>
  </r>
  <r>
    <n v="533"/>
    <s v="L-1550-17940069X"/>
    <n v="1003301878"/>
    <s v="https://portal.dnb.de/opac.htm?method=simpleSearch&amp;cqlMode=true&amp;query=idn%3D1003301878"/>
    <s v="III 58, 4 f"/>
    <m/>
    <s v="Halbpergamentband"/>
    <x v="0"/>
    <s v="180°"/>
    <m/>
    <m/>
    <m/>
    <m/>
    <n v="0"/>
    <m/>
    <m/>
    <m/>
    <m/>
    <m/>
    <m/>
    <m/>
    <m/>
    <m/>
    <x v="2"/>
    <m/>
    <m/>
    <m/>
    <m/>
    <m/>
    <m/>
    <m/>
    <m/>
    <m/>
    <m/>
    <m/>
    <m/>
    <m/>
    <m/>
    <m/>
    <m/>
    <m/>
    <m/>
    <m/>
    <m/>
    <m/>
    <m/>
    <m/>
    <m/>
    <m/>
    <m/>
    <m/>
    <n v="0"/>
    <m/>
    <m/>
    <m/>
    <m/>
    <m/>
    <m/>
    <m/>
    <m/>
    <m/>
    <m/>
    <m/>
    <m/>
    <m/>
    <m/>
    <m/>
    <m/>
    <m/>
    <m/>
    <m/>
    <m/>
    <m/>
    <m/>
    <m/>
    <m/>
    <m/>
    <m/>
    <m/>
    <m/>
    <m/>
    <m/>
    <m/>
    <m/>
    <m/>
    <m/>
    <m/>
    <m/>
    <m/>
    <m/>
    <m/>
    <m/>
    <m/>
    <m/>
    <m/>
    <m/>
  </r>
  <r>
    <n v="534"/>
    <s v="L-1551-167083767"/>
    <s v="99886126X"/>
    <s v="https://portal.dnb.de/opac.htm?method=simpleSearch&amp;cqlMode=true&amp;query=idn%3D99886126X"/>
    <s v="III 58, 4 g"/>
    <m/>
    <s v="Halbpergamentband"/>
    <x v="0"/>
    <s v="180°"/>
    <s v="hohler Rücken"/>
    <m/>
    <m/>
    <m/>
    <n v="0"/>
    <m/>
    <m/>
    <m/>
    <m/>
    <m/>
    <m/>
    <m/>
    <m/>
    <m/>
    <x v="2"/>
    <m/>
    <m/>
    <m/>
    <m/>
    <m/>
    <m/>
    <m/>
    <m/>
    <m/>
    <m/>
    <m/>
    <m/>
    <m/>
    <m/>
    <m/>
    <m/>
    <m/>
    <m/>
    <m/>
    <m/>
    <m/>
    <m/>
    <m/>
    <m/>
    <m/>
    <m/>
    <m/>
    <n v="0"/>
    <m/>
    <m/>
    <m/>
    <m/>
    <m/>
    <m/>
    <m/>
    <m/>
    <m/>
    <m/>
    <m/>
    <m/>
    <m/>
    <m/>
    <m/>
    <m/>
    <m/>
    <m/>
    <m/>
    <m/>
    <m/>
    <m/>
    <m/>
    <m/>
    <m/>
    <m/>
    <m/>
    <m/>
    <m/>
    <m/>
    <m/>
    <m/>
    <m/>
    <m/>
    <m/>
    <m/>
    <m/>
    <m/>
    <m/>
    <m/>
    <m/>
    <m/>
    <m/>
    <m/>
  </r>
  <r>
    <n v="535"/>
    <s v="L-1551-161282806"/>
    <n v="993920780"/>
    <s v="https://portal.dnb.de/opac.htm?method=simpleSearch&amp;cqlMode=true&amp;query=idn%3D993920780"/>
    <s v="III 58, 4 h"/>
    <s v="X"/>
    <s v="Papier- oder Pappeinband"/>
    <x v="0"/>
    <s v="180°"/>
    <m/>
    <m/>
    <m/>
    <m/>
    <n v="0"/>
    <m/>
    <m/>
    <m/>
    <m/>
    <m/>
    <m/>
    <m/>
    <m/>
    <m/>
    <x v="2"/>
    <m/>
    <m/>
    <m/>
    <m/>
    <m/>
    <m/>
    <m/>
    <m/>
    <m/>
    <m/>
    <m/>
    <m/>
    <m/>
    <m/>
    <m/>
    <m/>
    <m/>
    <m/>
    <m/>
    <m/>
    <m/>
    <m/>
    <m/>
    <m/>
    <m/>
    <m/>
    <m/>
    <n v="0"/>
    <m/>
    <m/>
    <m/>
    <m/>
    <m/>
    <m/>
    <m/>
    <m/>
    <m/>
    <m/>
    <m/>
    <m/>
    <m/>
    <m/>
    <m/>
    <m/>
    <m/>
    <m/>
    <m/>
    <m/>
    <m/>
    <m/>
    <m/>
    <m/>
    <m/>
    <m/>
    <m/>
    <m/>
    <m/>
    <m/>
    <m/>
    <m/>
    <m/>
    <m/>
    <m/>
    <m/>
    <m/>
    <m/>
    <m/>
    <m/>
    <m/>
    <m/>
    <m/>
    <m/>
  </r>
  <r>
    <n v="536"/>
    <s v="L-1551-161282814"/>
    <n v="993920780"/>
    <s v="https://portal.dnb.de/opac.htm?method=simpleSearch&amp;cqlMode=true&amp;query=idn%3D993920780"/>
    <s v="III 58, 4 ha"/>
    <m/>
    <m/>
    <x v="2"/>
    <m/>
    <m/>
    <m/>
    <m/>
    <m/>
    <m/>
    <m/>
    <m/>
    <m/>
    <m/>
    <m/>
    <m/>
    <m/>
    <m/>
    <m/>
    <x v="2"/>
    <m/>
    <m/>
    <m/>
    <m/>
    <m/>
    <m/>
    <m/>
    <m/>
    <m/>
    <m/>
    <m/>
    <m/>
    <m/>
    <m/>
    <m/>
    <m/>
    <m/>
    <m/>
    <m/>
    <m/>
    <m/>
    <m/>
    <m/>
    <m/>
    <m/>
    <m/>
    <m/>
    <n v="0"/>
    <m/>
    <m/>
    <m/>
    <m/>
    <m/>
    <m/>
    <m/>
    <m/>
    <m/>
    <m/>
    <m/>
    <m/>
    <m/>
    <m/>
    <m/>
    <m/>
    <m/>
    <m/>
    <m/>
    <m/>
    <m/>
    <m/>
    <m/>
    <m/>
    <m/>
    <m/>
    <m/>
    <m/>
    <m/>
    <m/>
    <m/>
    <m/>
    <m/>
    <m/>
    <m/>
    <m/>
    <m/>
    <m/>
    <m/>
    <m/>
    <m/>
    <m/>
    <m/>
    <m/>
  </r>
  <r>
    <n v="537"/>
    <s v="L-1551-161282822"/>
    <n v="993920780"/>
    <s v="https://portal.dnb.de/opac.htm?method=simpleSearch&amp;cqlMode=true&amp;query=idn%3D993920780"/>
    <s v="III 58, 4 hb"/>
    <m/>
    <s v="Halbpergamentband"/>
    <x v="0"/>
    <s v="180°"/>
    <m/>
    <m/>
    <m/>
    <m/>
    <n v="0"/>
    <m/>
    <m/>
    <m/>
    <m/>
    <m/>
    <m/>
    <m/>
    <m/>
    <m/>
    <x v="2"/>
    <m/>
    <m/>
    <m/>
    <m/>
    <m/>
    <m/>
    <m/>
    <m/>
    <m/>
    <m/>
    <m/>
    <m/>
    <m/>
    <m/>
    <m/>
    <m/>
    <m/>
    <m/>
    <m/>
    <m/>
    <m/>
    <m/>
    <m/>
    <m/>
    <m/>
    <m/>
    <m/>
    <n v="0"/>
    <m/>
    <m/>
    <m/>
    <m/>
    <m/>
    <m/>
    <m/>
    <m/>
    <m/>
    <m/>
    <m/>
    <m/>
    <m/>
    <m/>
    <m/>
    <m/>
    <m/>
    <m/>
    <m/>
    <m/>
    <m/>
    <m/>
    <m/>
    <m/>
    <m/>
    <m/>
    <m/>
    <m/>
    <m/>
    <m/>
    <m/>
    <m/>
    <m/>
    <m/>
    <m/>
    <m/>
    <m/>
    <m/>
    <m/>
    <m/>
    <m/>
    <m/>
    <m/>
    <m/>
  </r>
  <r>
    <n v="538"/>
    <s v="L-1552-154040673"/>
    <n v="993931057"/>
    <s v="https://portal.dnb.de/opac.htm?method=simpleSearch&amp;cqlMode=true&amp;query=idn%3D993931057"/>
    <s v="III 58, 4 i"/>
    <m/>
    <m/>
    <x v="2"/>
    <m/>
    <m/>
    <m/>
    <m/>
    <m/>
    <m/>
    <m/>
    <m/>
    <m/>
    <m/>
    <m/>
    <m/>
    <m/>
    <m/>
    <m/>
    <x v="2"/>
    <m/>
    <m/>
    <m/>
    <m/>
    <m/>
    <m/>
    <m/>
    <m/>
    <m/>
    <m/>
    <m/>
    <m/>
    <m/>
    <m/>
    <m/>
    <m/>
    <m/>
    <m/>
    <m/>
    <m/>
    <m/>
    <m/>
    <m/>
    <m/>
    <m/>
    <m/>
    <m/>
    <n v="0"/>
    <m/>
    <m/>
    <m/>
    <m/>
    <m/>
    <m/>
    <m/>
    <m/>
    <m/>
    <m/>
    <m/>
    <m/>
    <m/>
    <m/>
    <m/>
    <m/>
    <m/>
    <m/>
    <m/>
    <m/>
    <m/>
    <m/>
    <m/>
    <m/>
    <m/>
    <m/>
    <m/>
    <m/>
    <m/>
    <m/>
    <m/>
    <m/>
    <m/>
    <m/>
    <m/>
    <m/>
    <m/>
    <m/>
    <m/>
    <m/>
    <m/>
    <m/>
    <m/>
    <m/>
  </r>
  <r>
    <n v="539"/>
    <s v="L-1548-165520817"/>
    <n v="998071609"/>
    <s v="https://portal.dnb.de/opac.htm?method=simpleSearch&amp;cqlMode=true&amp;query=idn%3D998071609"/>
    <s v="III 58, 4 k"/>
    <m/>
    <s v="Papier- oder Pappeinband"/>
    <x v="0"/>
    <s v="180°"/>
    <m/>
    <m/>
    <m/>
    <s v="Signaturfahne austauschen"/>
    <n v="0"/>
    <m/>
    <m/>
    <m/>
    <m/>
    <m/>
    <m/>
    <m/>
    <m/>
    <m/>
    <x v="2"/>
    <m/>
    <m/>
    <m/>
    <m/>
    <m/>
    <m/>
    <m/>
    <m/>
    <m/>
    <m/>
    <m/>
    <m/>
    <m/>
    <m/>
    <m/>
    <m/>
    <m/>
    <m/>
    <m/>
    <m/>
    <m/>
    <m/>
    <m/>
    <m/>
    <m/>
    <m/>
    <m/>
    <n v="0"/>
    <m/>
    <m/>
    <m/>
    <m/>
    <m/>
    <m/>
    <m/>
    <m/>
    <m/>
    <m/>
    <m/>
    <m/>
    <m/>
    <m/>
    <m/>
    <m/>
    <m/>
    <m/>
    <m/>
    <m/>
    <m/>
    <m/>
    <m/>
    <m/>
    <m/>
    <m/>
    <m/>
    <m/>
    <m/>
    <m/>
    <m/>
    <m/>
    <m/>
    <m/>
    <m/>
    <m/>
    <m/>
    <m/>
    <m/>
    <m/>
    <m/>
    <m/>
    <m/>
    <m/>
  </r>
  <r>
    <n v="540"/>
    <s v="L-1547-165521759"/>
    <n v="998072052"/>
    <s v="https://portal.dnb.de/opac.htm?method=simpleSearch&amp;cqlMode=true&amp;query=idn%3D998072052"/>
    <s v="III 58, 4 l"/>
    <s v="X"/>
    <s v="Pergamentband, Schließen, erhabene Buchbeschläge"/>
    <x v="0"/>
    <s v="180°"/>
    <m/>
    <m/>
    <m/>
    <m/>
    <m/>
    <m/>
    <m/>
    <m/>
    <m/>
    <m/>
    <m/>
    <m/>
    <m/>
    <m/>
    <x v="2"/>
    <m/>
    <m/>
    <m/>
    <m/>
    <m/>
    <m/>
    <m/>
    <m/>
    <m/>
    <m/>
    <m/>
    <m/>
    <m/>
    <m/>
    <m/>
    <m/>
    <m/>
    <m/>
    <m/>
    <m/>
    <m/>
    <m/>
    <m/>
    <m/>
    <m/>
    <m/>
    <m/>
    <n v="0"/>
    <m/>
    <m/>
    <m/>
    <m/>
    <m/>
    <m/>
    <m/>
    <m/>
    <m/>
    <m/>
    <m/>
    <m/>
    <m/>
    <m/>
    <m/>
    <m/>
    <m/>
    <m/>
    <m/>
    <m/>
    <m/>
    <m/>
    <m/>
    <m/>
    <m/>
    <m/>
    <m/>
    <m/>
    <m/>
    <m/>
    <m/>
    <m/>
    <m/>
    <m/>
    <m/>
    <m/>
    <m/>
    <m/>
    <m/>
    <m/>
    <m/>
    <m/>
    <m/>
    <m/>
  </r>
  <r>
    <n v="541"/>
    <s v="L-1547-15402953X"/>
    <n v="993921310"/>
    <s v="https://portal.dnb.de/opac.htm?method=simpleSearch&amp;cqlMode=true&amp;query=idn%3D993921310"/>
    <s v="III 58, 4/1"/>
    <m/>
    <m/>
    <x v="2"/>
    <m/>
    <m/>
    <m/>
    <m/>
    <m/>
    <m/>
    <m/>
    <m/>
    <m/>
    <m/>
    <m/>
    <m/>
    <m/>
    <m/>
    <m/>
    <x v="2"/>
    <m/>
    <m/>
    <m/>
    <m/>
    <m/>
    <m/>
    <m/>
    <m/>
    <m/>
    <m/>
    <m/>
    <m/>
    <m/>
    <m/>
    <m/>
    <m/>
    <m/>
    <m/>
    <m/>
    <m/>
    <m/>
    <m/>
    <m/>
    <m/>
    <m/>
    <m/>
    <m/>
    <n v="0"/>
    <m/>
    <m/>
    <m/>
    <m/>
    <m/>
    <m/>
    <m/>
    <m/>
    <m/>
    <m/>
    <m/>
    <m/>
    <m/>
    <m/>
    <m/>
    <m/>
    <m/>
    <m/>
    <m/>
    <m/>
    <m/>
    <m/>
    <m/>
    <m/>
    <m/>
    <m/>
    <m/>
    <m/>
    <m/>
    <m/>
    <m/>
    <m/>
    <m/>
    <m/>
    <m/>
    <m/>
    <m/>
    <m/>
    <m/>
    <m/>
    <m/>
    <m/>
    <m/>
    <m/>
  </r>
  <r>
    <n v="542"/>
    <s v="L-1548-154626945"/>
    <n v="994149603"/>
    <s v="https://portal.dnb.de/opac.htm?method=simpleSearch&amp;cqlMode=true&amp;query=idn%3D994149603"/>
    <s v="III 58, 4/a"/>
    <m/>
    <m/>
    <x v="2"/>
    <m/>
    <m/>
    <m/>
    <m/>
    <m/>
    <m/>
    <m/>
    <m/>
    <m/>
    <m/>
    <m/>
    <m/>
    <m/>
    <m/>
    <m/>
    <x v="2"/>
    <m/>
    <m/>
    <m/>
    <m/>
    <m/>
    <m/>
    <m/>
    <m/>
    <m/>
    <m/>
    <m/>
    <m/>
    <m/>
    <m/>
    <m/>
    <m/>
    <m/>
    <m/>
    <m/>
    <m/>
    <m/>
    <m/>
    <m/>
    <m/>
    <m/>
    <m/>
    <m/>
    <n v="0"/>
    <m/>
    <m/>
    <m/>
    <m/>
    <m/>
    <m/>
    <m/>
    <m/>
    <m/>
    <m/>
    <m/>
    <m/>
    <m/>
    <m/>
    <m/>
    <m/>
    <m/>
    <m/>
    <m/>
    <m/>
    <m/>
    <m/>
    <m/>
    <m/>
    <m/>
    <m/>
    <m/>
    <m/>
    <m/>
    <m/>
    <m/>
    <m/>
    <m/>
    <m/>
    <m/>
    <m/>
    <m/>
    <m/>
    <m/>
    <m/>
    <m/>
    <m/>
    <m/>
    <m/>
  </r>
  <r>
    <n v="543"/>
    <s v="L-1506-315323124"/>
    <n v="1066864748"/>
    <s v="https://portal.dnb.de/opac.htm?method=simpleSearch&amp;cqlMode=true&amp;query=idn%3D1066864748"/>
    <s v="III 59, 1"/>
    <m/>
    <m/>
    <x v="1"/>
    <m/>
    <m/>
    <m/>
    <m/>
    <m/>
    <m/>
    <m/>
    <m/>
    <m/>
    <m/>
    <m/>
    <m/>
    <m/>
    <m/>
    <m/>
    <x v="5"/>
    <s v="x"/>
    <s v="x"/>
    <s v="h/E"/>
    <m/>
    <m/>
    <m/>
    <m/>
    <m/>
    <s v="Pa"/>
    <m/>
    <m/>
    <m/>
    <m/>
    <m/>
    <m/>
    <m/>
    <m/>
    <m/>
    <m/>
    <m/>
    <m/>
    <m/>
    <s v="max 110"/>
    <m/>
    <m/>
    <m/>
    <s v="n"/>
    <n v="0"/>
    <m/>
    <m/>
    <m/>
    <m/>
    <m/>
    <m/>
    <m/>
    <s v="Schaden stabil"/>
    <m/>
    <m/>
    <m/>
    <m/>
    <m/>
    <m/>
    <m/>
    <m/>
    <m/>
    <m/>
    <m/>
    <m/>
    <m/>
    <m/>
    <m/>
    <m/>
    <m/>
    <m/>
    <m/>
    <m/>
    <m/>
    <m/>
    <m/>
    <m/>
    <m/>
    <m/>
    <m/>
    <m/>
    <m/>
    <m/>
    <m/>
    <m/>
    <m/>
    <m/>
    <m/>
    <m/>
  </r>
  <r>
    <n v="544"/>
    <s v="L-1506-315317515"/>
    <n v="1066858721"/>
    <s v="https://portal.dnb.de/opac.htm?method=simpleSearch&amp;cqlMode=true&amp;query=idn%3D1066858721"/>
    <s v="III 59, 2"/>
    <s v="X"/>
    <s v="Halbledereinband, Schließen, erhabene Buchbeschläge"/>
    <x v="1"/>
    <s v="80° bis 110°, einseitig digitalisierbar?"/>
    <s v="hohler Rücken"/>
    <m/>
    <s v="Buchschuh"/>
    <s v="Nein"/>
    <n v="0"/>
    <m/>
    <m/>
    <m/>
    <m/>
    <m/>
    <m/>
    <m/>
    <m/>
    <m/>
    <x v="5"/>
    <s v="x"/>
    <s v="x"/>
    <s v="h/E"/>
    <m/>
    <m/>
    <m/>
    <m/>
    <m/>
    <s v="Pa"/>
    <m/>
    <m/>
    <m/>
    <m/>
    <m/>
    <m/>
    <m/>
    <m/>
    <m/>
    <m/>
    <m/>
    <m/>
    <m/>
    <n v="45"/>
    <m/>
    <m/>
    <m/>
    <s v="n"/>
    <n v="0"/>
    <m/>
    <m/>
    <m/>
    <s v="x"/>
    <m/>
    <m/>
    <m/>
    <m/>
    <m/>
    <m/>
    <m/>
    <m/>
    <m/>
    <m/>
    <m/>
    <m/>
    <m/>
    <m/>
    <m/>
    <m/>
    <m/>
    <m/>
    <m/>
    <m/>
    <m/>
    <m/>
    <m/>
    <m/>
    <m/>
    <m/>
    <m/>
    <m/>
    <m/>
    <m/>
    <m/>
    <m/>
    <m/>
    <m/>
    <m/>
    <m/>
    <m/>
    <m/>
    <m/>
    <m/>
  </r>
  <r>
    <n v="545"/>
    <s v="L-1513-315201282"/>
    <n v="1066779449"/>
    <s v="https://portal.dnb.de/opac.htm?method=simpleSearch&amp;cqlMode=true&amp;query=idn%3D1066779449"/>
    <s v="III 59, 3"/>
    <s v="X"/>
    <s v="Ledereinband, Schließen, erhabene Buchbeschläge"/>
    <x v="1"/>
    <s v="180°"/>
    <s v="fester Rücken mit Schmuckprägung"/>
    <m/>
    <s v="Buchschuh"/>
    <s v="Nein"/>
    <n v="1"/>
    <m/>
    <m/>
    <m/>
    <m/>
    <m/>
    <m/>
    <m/>
    <m/>
    <m/>
    <x v="0"/>
    <m/>
    <m/>
    <s v="f/V"/>
    <m/>
    <m/>
    <m/>
    <m/>
    <m/>
    <s v="Pa"/>
    <m/>
    <m/>
    <m/>
    <m/>
    <m/>
    <m/>
    <m/>
    <m/>
    <m/>
    <m/>
    <m/>
    <m/>
    <m/>
    <n v="60"/>
    <m/>
    <m/>
    <m/>
    <s v="n"/>
    <n v="0"/>
    <m/>
    <m/>
    <m/>
    <s v="x"/>
    <m/>
    <m/>
    <m/>
    <m/>
    <m/>
    <m/>
    <m/>
    <m/>
    <m/>
    <m/>
    <m/>
    <m/>
    <m/>
    <m/>
    <m/>
    <m/>
    <m/>
    <m/>
    <m/>
    <m/>
    <m/>
    <m/>
    <m/>
    <m/>
    <m/>
    <m/>
    <m/>
    <m/>
    <m/>
    <m/>
    <m/>
    <m/>
    <m/>
    <m/>
    <m/>
    <m/>
    <m/>
    <m/>
    <m/>
    <m/>
  </r>
  <r>
    <n v="546"/>
    <s v="L-1523-315198222"/>
    <n v="1066776202"/>
    <s v="https://portal.dnb.de/opac.htm?method=simpleSearch&amp;cqlMode=true&amp;query=idn%3D1066776202"/>
    <s v="III 59, 4"/>
    <m/>
    <m/>
    <x v="2"/>
    <m/>
    <m/>
    <m/>
    <m/>
    <m/>
    <m/>
    <m/>
    <m/>
    <m/>
    <m/>
    <m/>
    <m/>
    <m/>
    <m/>
    <m/>
    <x v="2"/>
    <m/>
    <m/>
    <m/>
    <m/>
    <m/>
    <m/>
    <m/>
    <m/>
    <m/>
    <m/>
    <m/>
    <m/>
    <m/>
    <m/>
    <m/>
    <m/>
    <m/>
    <m/>
    <m/>
    <m/>
    <m/>
    <m/>
    <m/>
    <m/>
    <m/>
    <m/>
    <m/>
    <n v="0"/>
    <m/>
    <m/>
    <m/>
    <m/>
    <m/>
    <m/>
    <m/>
    <m/>
    <m/>
    <m/>
    <m/>
    <m/>
    <m/>
    <m/>
    <m/>
    <m/>
    <m/>
    <m/>
    <m/>
    <m/>
    <m/>
    <m/>
    <m/>
    <m/>
    <m/>
    <m/>
    <m/>
    <m/>
    <m/>
    <m/>
    <m/>
    <m/>
    <m/>
    <m/>
    <m/>
    <m/>
    <m/>
    <m/>
    <m/>
    <m/>
    <m/>
    <m/>
    <m/>
    <m/>
  </r>
  <r>
    <n v="547"/>
    <s v="L-1505-315487100"/>
    <n v="1066956421"/>
    <s v="https://portal.dnb.de/opac.htm?method=simpleSearch&amp;cqlMode=true&amp;query=idn%3D1066956421"/>
    <s v="III 60, 1"/>
    <m/>
    <m/>
    <x v="2"/>
    <m/>
    <m/>
    <m/>
    <m/>
    <m/>
    <m/>
    <m/>
    <m/>
    <m/>
    <m/>
    <m/>
    <m/>
    <m/>
    <m/>
    <m/>
    <x v="2"/>
    <m/>
    <m/>
    <m/>
    <m/>
    <m/>
    <m/>
    <m/>
    <m/>
    <m/>
    <m/>
    <m/>
    <m/>
    <m/>
    <m/>
    <m/>
    <m/>
    <m/>
    <m/>
    <m/>
    <m/>
    <m/>
    <m/>
    <m/>
    <m/>
    <m/>
    <m/>
    <m/>
    <n v="0"/>
    <m/>
    <m/>
    <m/>
    <m/>
    <m/>
    <m/>
    <m/>
    <m/>
    <m/>
    <m/>
    <m/>
    <m/>
    <m/>
    <m/>
    <m/>
    <m/>
    <m/>
    <m/>
    <m/>
    <m/>
    <m/>
    <m/>
    <m/>
    <m/>
    <m/>
    <m/>
    <m/>
    <m/>
    <m/>
    <m/>
    <m/>
    <m/>
    <m/>
    <m/>
    <m/>
    <m/>
    <m/>
    <m/>
    <m/>
    <m/>
    <m/>
    <m/>
    <m/>
    <m/>
  </r>
  <r>
    <n v="548"/>
    <s v="L-1506-315469579"/>
    <n v="1066941939"/>
    <s v="https://portal.dnb.de/opac.htm?method=simpleSearch&amp;cqlMode=true&amp;query=idn%3D1066941939"/>
    <s v="III 60, 2"/>
    <m/>
    <m/>
    <x v="0"/>
    <m/>
    <m/>
    <m/>
    <m/>
    <m/>
    <m/>
    <m/>
    <m/>
    <m/>
    <m/>
    <m/>
    <m/>
    <m/>
    <m/>
    <m/>
    <x v="4"/>
    <s v="x"/>
    <m/>
    <s v="h/E"/>
    <m/>
    <m/>
    <m/>
    <m/>
    <m/>
    <s v="Pa"/>
    <m/>
    <m/>
    <m/>
    <m/>
    <m/>
    <m/>
    <m/>
    <m/>
    <m/>
    <m/>
    <m/>
    <m/>
    <m/>
    <n v="110"/>
    <m/>
    <m/>
    <m/>
    <s v="ja vor"/>
    <n v="0.5"/>
    <m/>
    <s v="Wellpappe"/>
    <m/>
    <m/>
    <m/>
    <m/>
    <m/>
    <m/>
    <m/>
    <m/>
    <s v="x"/>
    <m/>
    <s v="x"/>
    <m/>
    <m/>
    <m/>
    <m/>
    <m/>
    <m/>
    <m/>
    <m/>
    <m/>
    <m/>
    <n v="0.5"/>
    <s v="fixieren und mit JP überfangen"/>
    <m/>
    <m/>
    <m/>
    <m/>
    <m/>
    <m/>
    <m/>
    <m/>
    <m/>
    <m/>
    <m/>
    <m/>
    <m/>
    <m/>
    <m/>
    <m/>
    <m/>
    <m/>
    <m/>
  </r>
  <r>
    <n v="549"/>
    <s v="L-1508-315493917"/>
    <n v="1066963673"/>
    <s v="https://portal.dnb.de/opac.htm?method=simpleSearch&amp;cqlMode=true&amp;query=idn%3D1066963673"/>
    <s v="III 60, 3"/>
    <m/>
    <m/>
    <x v="2"/>
    <m/>
    <m/>
    <m/>
    <m/>
    <m/>
    <m/>
    <m/>
    <m/>
    <m/>
    <m/>
    <m/>
    <m/>
    <m/>
    <m/>
    <m/>
    <x v="2"/>
    <m/>
    <m/>
    <m/>
    <m/>
    <m/>
    <m/>
    <m/>
    <m/>
    <m/>
    <m/>
    <m/>
    <m/>
    <m/>
    <m/>
    <m/>
    <m/>
    <m/>
    <m/>
    <m/>
    <m/>
    <m/>
    <m/>
    <m/>
    <m/>
    <m/>
    <m/>
    <m/>
    <n v="0"/>
    <m/>
    <m/>
    <m/>
    <m/>
    <m/>
    <m/>
    <m/>
    <m/>
    <m/>
    <m/>
    <m/>
    <m/>
    <m/>
    <m/>
    <m/>
    <m/>
    <m/>
    <m/>
    <m/>
    <m/>
    <m/>
    <m/>
    <m/>
    <m/>
    <m/>
    <m/>
    <m/>
    <m/>
    <m/>
    <m/>
    <m/>
    <m/>
    <m/>
    <m/>
    <m/>
    <m/>
    <m/>
    <m/>
    <m/>
    <m/>
    <m/>
    <m/>
    <m/>
    <m/>
  </r>
  <r>
    <n v="550"/>
    <s v="L-1508-315492732"/>
    <n v="1066962332"/>
    <s v="https://portal.dnb.de/opac.htm?method=simpleSearch&amp;cqlMode=true&amp;query=idn%3D1066962332"/>
    <s v="III 60, 4"/>
    <m/>
    <m/>
    <x v="2"/>
    <m/>
    <m/>
    <m/>
    <m/>
    <m/>
    <m/>
    <m/>
    <m/>
    <m/>
    <m/>
    <m/>
    <m/>
    <m/>
    <m/>
    <m/>
    <x v="2"/>
    <m/>
    <m/>
    <m/>
    <m/>
    <m/>
    <m/>
    <m/>
    <m/>
    <m/>
    <m/>
    <m/>
    <m/>
    <m/>
    <m/>
    <m/>
    <m/>
    <m/>
    <m/>
    <m/>
    <m/>
    <m/>
    <m/>
    <m/>
    <m/>
    <m/>
    <m/>
    <m/>
    <n v="0"/>
    <m/>
    <m/>
    <m/>
    <m/>
    <m/>
    <m/>
    <m/>
    <m/>
    <m/>
    <m/>
    <m/>
    <m/>
    <m/>
    <m/>
    <m/>
    <m/>
    <m/>
    <m/>
    <m/>
    <m/>
    <m/>
    <m/>
    <m/>
    <m/>
    <m/>
    <m/>
    <m/>
    <m/>
    <m/>
    <m/>
    <m/>
    <m/>
    <m/>
    <m/>
    <m/>
    <m/>
    <m/>
    <m/>
    <m/>
    <m/>
    <m/>
    <m/>
    <m/>
    <m/>
  </r>
  <r>
    <n v="551"/>
    <s v="L-1509-315307617"/>
    <n v="1066848513"/>
    <s v="https://portal.dnb.de/opac.htm?method=simpleSearch&amp;cqlMode=true&amp;query=idn%3D1066848513"/>
    <s v="III 60, 5"/>
    <s v="X"/>
    <s v="Ledereinband, Schließen, erhabene Buchbeschläge"/>
    <x v="1"/>
    <s v="80° bis 110°, einseitig digitalisierbar?"/>
    <m/>
    <m/>
    <s v="Buchschuh"/>
    <s v="Nein, Signaturfahne austauschen"/>
    <n v="0"/>
    <m/>
    <m/>
    <m/>
    <m/>
    <m/>
    <m/>
    <m/>
    <m/>
    <m/>
    <x v="0"/>
    <s v="x"/>
    <m/>
    <s v="h/E"/>
    <m/>
    <m/>
    <m/>
    <s v="x"/>
    <m/>
    <s v="Pa"/>
    <m/>
    <m/>
    <m/>
    <m/>
    <m/>
    <m/>
    <m/>
    <m/>
    <m/>
    <s v="I/R"/>
    <s v="x"/>
    <m/>
    <m/>
    <n v="45"/>
    <m/>
    <m/>
    <m/>
    <s v="n"/>
    <n v="0"/>
    <m/>
    <m/>
    <m/>
    <s v="x"/>
    <m/>
    <m/>
    <m/>
    <m/>
    <s v="x 45"/>
    <m/>
    <m/>
    <m/>
    <m/>
    <m/>
    <m/>
    <m/>
    <m/>
    <m/>
    <m/>
    <m/>
    <m/>
    <m/>
    <m/>
    <m/>
    <m/>
    <m/>
    <m/>
    <m/>
    <m/>
    <m/>
    <m/>
    <m/>
    <m/>
    <m/>
    <m/>
    <m/>
    <m/>
    <m/>
    <m/>
    <m/>
    <m/>
    <m/>
    <m/>
    <m/>
  </r>
  <r>
    <n v="552"/>
    <s v="L-1509-315059818"/>
    <n v="1066671311"/>
    <s v="https://portal.dnb.de/opac.htm?method=simpleSearch&amp;cqlMode=true&amp;query=idn%3D1066671311"/>
    <s v="III 60, 6"/>
    <m/>
    <m/>
    <x v="2"/>
    <m/>
    <m/>
    <m/>
    <m/>
    <m/>
    <m/>
    <m/>
    <m/>
    <m/>
    <m/>
    <m/>
    <m/>
    <m/>
    <m/>
    <m/>
    <x v="2"/>
    <m/>
    <m/>
    <m/>
    <m/>
    <m/>
    <m/>
    <m/>
    <m/>
    <m/>
    <m/>
    <m/>
    <m/>
    <m/>
    <m/>
    <m/>
    <m/>
    <m/>
    <m/>
    <m/>
    <m/>
    <m/>
    <m/>
    <m/>
    <m/>
    <m/>
    <m/>
    <m/>
    <n v="0"/>
    <m/>
    <m/>
    <m/>
    <m/>
    <m/>
    <m/>
    <m/>
    <m/>
    <m/>
    <m/>
    <m/>
    <m/>
    <m/>
    <m/>
    <m/>
    <m/>
    <m/>
    <m/>
    <m/>
    <m/>
    <m/>
    <m/>
    <m/>
    <m/>
    <m/>
    <m/>
    <m/>
    <m/>
    <m/>
    <m/>
    <m/>
    <m/>
    <m/>
    <m/>
    <m/>
    <m/>
    <m/>
    <m/>
    <m/>
    <m/>
    <m/>
    <m/>
    <m/>
    <m/>
  </r>
  <r>
    <n v="553"/>
    <s v="L-9999-155008226"/>
    <n v="994273215"/>
    <s v="https://portal.dnb.de/opac.htm?method=simpleSearch&amp;cqlMode=true&amp;query=idn%3D994273215"/>
    <s v="III 60, 8"/>
    <m/>
    <m/>
    <x v="2"/>
    <m/>
    <m/>
    <m/>
    <m/>
    <m/>
    <m/>
    <m/>
    <m/>
    <m/>
    <m/>
    <m/>
    <m/>
    <m/>
    <m/>
    <m/>
    <x v="2"/>
    <m/>
    <m/>
    <m/>
    <m/>
    <m/>
    <m/>
    <m/>
    <m/>
    <m/>
    <m/>
    <m/>
    <m/>
    <m/>
    <m/>
    <m/>
    <m/>
    <m/>
    <m/>
    <m/>
    <m/>
    <m/>
    <m/>
    <m/>
    <m/>
    <m/>
    <m/>
    <m/>
    <n v="0"/>
    <m/>
    <m/>
    <m/>
    <m/>
    <m/>
    <m/>
    <m/>
    <m/>
    <m/>
    <m/>
    <m/>
    <m/>
    <m/>
    <m/>
    <m/>
    <m/>
    <m/>
    <m/>
    <m/>
    <m/>
    <m/>
    <m/>
    <m/>
    <m/>
    <m/>
    <m/>
    <m/>
    <m/>
    <m/>
    <m/>
    <m/>
    <m/>
    <m/>
    <m/>
    <m/>
    <m/>
    <m/>
    <m/>
    <m/>
    <m/>
    <m/>
    <m/>
    <m/>
    <m/>
  </r>
  <r>
    <n v="554"/>
    <s v="L-1514-315487291"/>
    <n v="1066956650"/>
    <s v="https://portal.dnb.de/opac.htm?method=simpleSearch&amp;cqlMode=true&amp;query=idn%3D1066956650"/>
    <s v="III 60, 9"/>
    <m/>
    <m/>
    <x v="1"/>
    <m/>
    <m/>
    <m/>
    <m/>
    <m/>
    <m/>
    <m/>
    <m/>
    <m/>
    <m/>
    <m/>
    <m/>
    <m/>
    <m/>
    <m/>
    <x v="0"/>
    <m/>
    <s v="x"/>
    <s v="f/V"/>
    <m/>
    <m/>
    <m/>
    <m/>
    <m/>
    <s v="Pa"/>
    <m/>
    <m/>
    <m/>
    <m/>
    <m/>
    <m/>
    <m/>
    <m/>
    <m/>
    <m/>
    <m/>
    <m/>
    <m/>
    <n v="80"/>
    <m/>
    <m/>
    <m/>
    <s v="ja vor"/>
    <n v="6"/>
    <m/>
    <m/>
    <m/>
    <s v="x"/>
    <m/>
    <m/>
    <m/>
    <m/>
    <m/>
    <m/>
    <s v="x"/>
    <s v="x"/>
    <s v="x"/>
    <m/>
    <s v="v"/>
    <m/>
    <m/>
    <m/>
    <m/>
    <m/>
    <m/>
    <m/>
    <m/>
    <n v="6"/>
    <s v="Gelenk vorn mit Leder unterlegen, hinten belassen (ist stabil)"/>
    <m/>
    <m/>
    <m/>
    <m/>
    <m/>
    <m/>
    <m/>
    <m/>
    <m/>
    <m/>
    <m/>
    <m/>
    <m/>
    <m/>
    <m/>
    <m/>
    <m/>
    <m/>
    <m/>
  </r>
  <r>
    <n v="555"/>
    <s v="L-1514-315487135"/>
    <n v="1066956464"/>
    <s v="https://portal.dnb.de/opac.htm?method=simpleSearch&amp;cqlMode=true&amp;query=idn%3D1066956464"/>
    <s v="III 60, 10"/>
    <m/>
    <m/>
    <x v="2"/>
    <m/>
    <m/>
    <m/>
    <m/>
    <m/>
    <m/>
    <m/>
    <m/>
    <m/>
    <m/>
    <m/>
    <m/>
    <m/>
    <m/>
    <m/>
    <x v="2"/>
    <m/>
    <m/>
    <m/>
    <m/>
    <m/>
    <m/>
    <m/>
    <m/>
    <m/>
    <m/>
    <m/>
    <m/>
    <m/>
    <m/>
    <m/>
    <m/>
    <m/>
    <m/>
    <m/>
    <m/>
    <m/>
    <m/>
    <m/>
    <m/>
    <m/>
    <m/>
    <m/>
    <n v="0"/>
    <m/>
    <m/>
    <m/>
    <m/>
    <m/>
    <m/>
    <m/>
    <m/>
    <m/>
    <m/>
    <m/>
    <m/>
    <m/>
    <m/>
    <m/>
    <m/>
    <m/>
    <m/>
    <m/>
    <m/>
    <m/>
    <m/>
    <m/>
    <m/>
    <m/>
    <m/>
    <m/>
    <m/>
    <m/>
    <m/>
    <m/>
    <m/>
    <m/>
    <m/>
    <m/>
    <m/>
    <m/>
    <m/>
    <m/>
    <m/>
    <m/>
    <m/>
    <m/>
    <m/>
  </r>
  <r>
    <n v="556"/>
    <s v="L-1515-315493119"/>
    <n v="1066962812"/>
    <s v="https://portal.dnb.de/opac.htm?method=simpleSearch&amp;cqlMode=true&amp;query=idn%3D1066962812"/>
    <s v="III 60, 11"/>
    <m/>
    <m/>
    <x v="1"/>
    <m/>
    <m/>
    <m/>
    <m/>
    <m/>
    <m/>
    <m/>
    <m/>
    <m/>
    <m/>
    <m/>
    <m/>
    <m/>
    <m/>
    <m/>
    <x v="0"/>
    <m/>
    <m/>
    <s v="f/V"/>
    <m/>
    <m/>
    <m/>
    <m/>
    <m/>
    <s v="Pa"/>
    <m/>
    <m/>
    <m/>
    <m/>
    <m/>
    <m/>
    <m/>
    <m/>
    <m/>
    <m/>
    <m/>
    <m/>
    <m/>
    <n v="80"/>
    <m/>
    <m/>
    <m/>
    <s v="n"/>
    <n v="0"/>
    <m/>
    <m/>
    <m/>
    <s v="x"/>
    <m/>
    <m/>
    <m/>
    <s v="Schaden stabil"/>
    <m/>
    <m/>
    <m/>
    <m/>
    <m/>
    <m/>
    <m/>
    <m/>
    <m/>
    <m/>
    <m/>
    <m/>
    <m/>
    <m/>
    <m/>
    <m/>
    <m/>
    <m/>
    <m/>
    <m/>
    <m/>
    <m/>
    <m/>
    <m/>
    <m/>
    <m/>
    <m/>
    <m/>
    <m/>
    <m/>
    <m/>
    <m/>
    <m/>
    <m/>
    <m/>
    <m/>
  </r>
  <r>
    <n v="557"/>
    <s v="L-1516-315494301"/>
    <n v="1066964084"/>
    <s v="https://portal.dnb.de/opac.htm?method=simpleSearch&amp;cqlMode=true&amp;query=idn%3D1066964084"/>
    <s v="III 60, 12"/>
    <m/>
    <m/>
    <x v="1"/>
    <m/>
    <m/>
    <m/>
    <m/>
    <m/>
    <m/>
    <m/>
    <m/>
    <m/>
    <m/>
    <m/>
    <m/>
    <m/>
    <m/>
    <m/>
    <x v="0"/>
    <s v="x"/>
    <m/>
    <s v="h/E"/>
    <m/>
    <m/>
    <m/>
    <m/>
    <m/>
    <s v="Pa"/>
    <m/>
    <m/>
    <m/>
    <m/>
    <m/>
    <m/>
    <m/>
    <m/>
    <m/>
    <s v="I/R"/>
    <s v="x"/>
    <m/>
    <m/>
    <n v="110"/>
    <m/>
    <m/>
    <m/>
    <s v="n"/>
    <n v="0"/>
    <m/>
    <m/>
    <m/>
    <m/>
    <m/>
    <m/>
    <m/>
    <s v="Altreparaturen am Buchblock mit säurehaltigem Papier (belassen?) und auf Ergänzungen Schrift nachgezeichnet --&gt; etwas kurios --&gt; mit Stephanie besprechen"/>
    <m/>
    <m/>
    <m/>
    <m/>
    <m/>
    <m/>
    <m/>
    <m/>
    <m/>
    <m/>
    <m/>
    <m/>
    <m/>
    <m/>
    <m/>
    <m/>
    <m/>
    <m/>
    <m/>
    <m/>
    <m/>
    <m/>
    <m/>
    <m/>
    <m/>
    <m/>
    <m/>
    <m/>
    <m/>
    <m/>
    <m/>
    <m/>
    <m/>
    <m/>
    <m/>
    <m/>
  </r>
  <r>
    <n v="558"/>
    <s v="L-1517-315492864"/>
    <n v="1066962502"/>
    <s v="https://portal.dnb.de/opac.htm?method=simpleSearch&amp;cqlMode=true&amp;query=idn%3D1066962502"/>
    <s v="III 60, 13"/>
    <m/>
    <m/>
    <x v="2"/>
    <m/>
    <m/>
    <m/>
    <m/>
    <m/>
    <m/>
    <m/>
    <m/>
    <m/>
    <m/>
    <m/>
    <m/>
    <m/>
    <m/>
    <m/>
    <x v="2"/>
    <m/>
    <m/>
    <m/>
    <m/>
    <m/>
    <m/>
    <m/>
    <m/>
    <m/>
    <m/>
    <m/>
    <m/>
    <m/>
    <m/>
    <m/>
    <m/>
    <m/>
    <m/>
    <m/>
    <m/>
    <m/>
    <m/>
    <m/>
    <m/>
    <m/>
    <m/>
    <m/>
    <n v="0"/>
    <m/>
    <m/>
    <m/>
    <m/>
    <m/>
    <m/>
    <m/>
    <m/>
    <m/>
    <m/>
    <m/>
    <m/>
    <m/>
    <m/>
    <m/>
    <m/>
    <m/>
    <m/>
    <m/>
    <m/>
    <m/>
    <m/>
    <m/>
    <m/>
    <m/>
    <m/>
    <m/>
    <m/>
    <m/>
    <m/>
    <m/>
    <m/>
    <m/>
    <m/>
    <m/>
    <m/>
    <m/>
    <m/>
    <m/>
    <m/>
    <m/>
    <m/>
    <m/>
    <m/>
  </r>
  <r>
    <n v="559"/>
    <s v="L-1518-315061391"/>
    <s v="106667292X"/>
    <s v="https://portal.dnb.de/opac.htm?method=simpleSearch&amp;cqlMode=true&amp;query=idn%3D106667292X"/>
    <s v="III 60, 14"/>
    <m/>
    <m/>
    <x v="1"/>
    <m/>
    <m/>
    <m/>
    <m/>
    <m/>
    <m/>
    <m/>
    <m/>
    <m/>
    <m/>
    <m/>
    <m/>
    <m/>
    <m/>
    <m/>
    <x v="1"/>
    <s v="x"/>
    <m/>
    <s v="f/V"/>
    <m/>
    <m/>
    <m/>
    <m/>
    <s v="x"/>
    <s v="Pa"/>
    <m/>
    <m/>
    <m/>
    <m/>
    <m/>
    <m/>
    <m/>
    <m/>
    <m/>
    <m/>
    <m/>
    <m/>
    <m/>
    <n v="60"/>
    <m/>
    <m/>
    <m/>
    <s v="ja vor"/>
    <n v="1"/>
    <m/>
    <m/>
    <m/>
    <s v="x"/>
    <m/>
    <m/>
    <m/>
    <s v="Schaden im Gelenk vorn ist stabil (alles sehr steif)"/>
    <m/>
    <m/>
    <s v="x"/>
    <m/>
    <s v="x"/>
    <m/>
    <m/>
    <m/>
    <m/>
    <m/>
    <s v="x"/>
    <m/>
    <m/>
    <m/>
    <m/>
    <n v="1"/>
    <s v="nur Schließe und Titelschild bearbeiten, Gelenk vorn ist stabil (alles steif)"/>
    <m/>
    <m/>
    <m/>
    <m/>
    <m/>
    <m/>
    <m/>
    <m/>
    <m/>
    <m/>
    <m/>
    <m/>
    <m/>
    <m/>
    <m/>
    <m/>
    <m/>
    <m/>
    <m/>
  </r>
  <r>
    <n v="560"/>
    <s v="L-1518-315487267"/>
    <s v="106695660X"/>
    <s v="https://portal.dnb.de/opac.htm?method=simpleSearch&amp;cqlMode=true&amp;query=idn%3D106695660X"/>
    <s v="III 60, 15"/>
    <m/>
    <m/>
    <x v="2"/>
    <m/>
    <m/>
    <m/>
    <m/>
    <m/>
    <m/>
    <m/>
    <m/>
    <m/>
    <m/>
    <m/>
    <m/>
    <m/>
    <m/>
    <m/>
    <x v="2"/>
    <m/>
    <m/>
    <m/>
    <m/>
    <m/>
    <m/>
    <m/>
    <m/>
    <m/>
    <m/>
    <m/>
    <m/>
    <m/>
    <m/>
    <m/>
    <m/>
    <m/>
    <m/>
    <m/>
    <m/>
    <m/>
    <m/>
    <m/>
    <m/>
    <m/>
    <m/>
    <m/>
    <n v="0"/>
    <m/>
    <m/>
    <m/>
    <m/>
    <m/>
    <m/>
    <m/>
    <m/>
    <m/>
    <m/>
    <m/>
    <m/>
    <m/>
    <m/>
    <m/>
    <m/>
    <m/>
    <m/>
    <m/>
    <m/>
    <m/>
    <m/>
    <m/>
    <m/>
    <m/>
    <m/>
    <m/>
    <m/>
    <m/>
    <m/>
    <m/>
    <m/>
    <m/>
    <m/>
    <m/>
    <m/>
    <m/>
    <m/>
    <m/>
    <m/>
    <m/>
    <m/>
    <m/>
    <m/>
  </r>
  <r>
    <n v="561"/>
    <s v="L-1519-315487208"/>
    <n v="1066956537"/>
    <s v="https://portal.dnb.de/opac.htm?method=simpleSearch&amp;cqlMode=true&amp;query=idn%3D1066956537"/>
    <s v="III 60, 16"/>
    <s v="X"/>
    <s v="Gewebeeinband"/>
    <x v="0"/>
    <s v="180°"/>
    <s v="hohler Rücken"/>
    <m/>
    <m/>
    <m/>
    <n v="0"/>
    <m/>
    <s v="enth. Blindlagen"/>
    <m/>
    <m/>
    <m/>
    <m/>
    <m/>
    <m/>
    <m/>
    <x v="2"/>
    <m/>
    <m/>
    <m/>
    <m/>
    <m/>
    <m/>
    <m/>
    <m/>
    <m/>
    <m/>
    <m/>
    <m/>
    <m/>
    <m/>
    <m/>
    <m/>
    <m/>
    <m/>
    <m/>
    <m/>
    <m/>
    <m/>
    <m/>
    <m/>
    <m/>
    <m/>
    <m/>
    <n v="0"/>
    <m/>
    <m/>
    <m/>
    <m/>
    <m/>
    <m/>
    <m/>
    <m/>
    <m/>
    <m/>
    <m/>
    <m/>
    <m/>
    <m/>
    <m/>
    <m/>
    <m/>
    <m/>
    <m/>
    <m/>
    <m/>
    <m/>
    <m/>
    <m/>
    <m/>
    <m/>
    <m/>
    <m/>
    <m/>
    <m/>
    <m/>
    <m/>
    <m/>
    <m/>
    <m/>
    <m/>
    <m/>
    <m/>
    <m/>
    <m/>
    <m/>
    <m/>
    <m/>
    <m/>
  </r>
  <r>
    <n v="562"/>
    <s v="L-1519-315489987"/>
    <n v="1066959404"/>
    <s v="https://portal.dnb.de/opac.htm?method=simpleSearch&amp;cqlMode=true&amp;query=idn%3D1066959404"/>
    <s v="III 60, 17"/>
    <s v="X"/>
    <s v="Halbledereinband"/>
    <x v="0"/>
    <s v="180°"/>
    <s v="hohler Rücken"/>
    <m/>
    <m/>
    <s v="Signaturfahne austauschen"/>
    <n v="0"/>
    <m/>
    <m/>
    <m/>
    <m/>
    <m/>
    <m/>
    <m/>
    <m/>
    <m/>
    <x v="2"/>
    <m/>
    <m/>
    <m/>
    <m/>
    <m/>
    <m/>
    <m/>
    <m/>
    <m/>
    <m/>
    <m/>
    <m/>
    <m/>
    <m/>
    <m/>
    <m/>
    <m/>
    <m/>
    <m/>
    <m/>
    <m/>
    <m/>
    <m/>
    <m/>
    <m/>
    <m/>
    <m/>
    <n v="0"/>
    <m/>
    <m/>
    <m/>
    <m/>
    <m/>
    <m/>
    <m/>
    <m/>
    <m/>
    <m/>
    <m/>
    <m/>
    <m/>
    <m/>
    <m/>
    <m/>
    <m/>
    <m/>
    <m/>
    <m/>
    <m/>
    <m/>
    <m/>
    <m/>
    <m/>
    <m/>
    <m/>
    <m/>
    <m/>
    <m/>
    <m/>
    <m/>
    <m/>
    <m/>
    <m/>
    <m/>
    <m/>
    <m/>
    <m/>
    <m/>
    <m/>
    <m/>
    <m/>
    <m/>
  </r>
  <r>
    <n v="563"/>
    <s v="L-1520-315487283"/>
    <n v="1066956642"/>
    <s v="https://portal.dnb.de/opac.htm?method=simpleSearch&amp;cqlMode=true&amp;query=idn%3D1066956642"/>
    <s v="III 60, 19"/>
    <s v="X"/>
    <s v="Papier- oder Pappeinband, Schließen, erhabene Buchbeschläge"/>
    <x v="0"/>
    <s v="180°"/>
    <s v="hohler Rücken"/>
    <m/>
    <s v="Buchschuh"/>
    <s v="Nein"/>
    <n v="1"/>
    <m/>
    <m/>
    <m/>
    <m/>
    <m/>
    <m/>
    <m/>
    <m/>
    <m/>
    <x v="4"/>
    <s v="x"/>
    <m/>
    <s v="h/E"/>
    <m/>
    <m/>
    <m/>
    <m/>
    <m/>
    <s v="Pa"/>
    <m/>
    <m/>
    <m/>
    <m/>
    <m/>
    <m/>
    <m/>
    <m/>
    <m/>
    <m/>
    <m/>
    <m/>
    <m/>
    <n v="110"/>
    <m/>
    <m/>
    <m/>
    <s v="n"/>
    <n v="0"/>
    <m/>
    <m/>
    <m/>
    <s v="x"/>
    <m/>
    <m/>
    <m/>
    <s v="Schaden stabil"/>
    <m/>
    <m/>
    <m/>
    <m/>
    <m/>
    <m/>
    <m/>
    <m/>
    <m/>
    <m/>
    <m/>
    <m/>
    <m/>
    <m/>
    <m/>
    <m/>
    <m/>
    <m/>
    <m/>
    <m/>
    <m/>
    <m/>
    <m/>
    <m/>
    <m/>
    <m/>
    <m/>
    <m/>
    <m/>
    <m/>
    <m/>
    <m/>
    <m/>
    <m/>
    <m/>
    <m/>
  </r>
  <r>
    <n v="564"/>
    <s v="L-1520-315331054"/>
    <n v="1066873240"/>
    <s v="https://portal.dnb.de/opac.htm?method=simpleSearch&amp;cqlMode=true&amp;query=idn%3D1066873240"/>
    <s v="III 60, 20"/>
    <m/>
    <m/>
    <x v="2"/>
    <m/>
    <m/>
    <m/>
    <m/>
    <m/>
    <m/>
    <m/>
    <m/>
    <m/>
    <m/>
    <m/>
    <m/>
    <m/>
    <m/>
    <m/>
    <x v="2"/>
    <m/>
    <m/>
    <m/>
    <m/>
    <m/>
    <m/>
    <m/>
    <m/>
    <m/>
    <m/>
    <m/>
    <m/>
    <m/>
    <m/>
    <m/>
    <m/>
    <m/>
    <m/>
    <m/>
    <m/>
    <m/>
    <m/>
    <m/>
    <m/>
    <m/>
    <m/>
    <m/>
    <n v="0"/>
    <m/>
    <m/>
    <m/>
    <m/>
    <m/>
    <m/>
    <m/>
    <m/>
    <m/>
    <m/>
    <m/>
    <m/>
    <m/>
    <m/>
    <m/>
    <m/>
    <m/>
    <m/>
    <m/>
    <m/>
    <m/>
    <m/>
    <m/>
    <m/>
    <m/>
    <m/>
    <m/>
    <m/>
    <m/>
    <m/>
    <m/>
    <m/>
    <m/>
    <m/>
    <m/>
    <m/>
    <m/>
    <m/>
    <m/>
    <m/>
    <m/>
    <m/>
    <m/>
    <m/>
  </r>
  <r>
    <n v="565"/>
    <s v="L-1521-154383287"/>
    <n v="994054432"/>
    <s v="https://portal.dnb.de/opac.htm?method=simpleSearch&amp;cqlMode=true&amp;query=idn%3D994054432"/>
    <s v="III 60, 22"/>
    <s v="X"/>
    <s v="Ledereinband, Schließen, erhabene Buchbeschläge"/>
    <x v="0"/>
    <m/>
    <s v="hohler Rücken"/>
    <m/>
    <s v="Buchschuh"/>
    <s v="Nein"/>
    <n v="0"/>
    <m/>
    <s v="enth. Blindlagen"/>
    <m/>
    <m/>
    <m/>
    <m/>
    <m/>
    <m/>
    <m/>
    <x v="2"/>
    <m/>
    <m/>
    <m/>
    <m/>
    <m/>
    <m/>
    <m/>
    <m/>
    <m/>
    <m/>
    <m/>
    <m/>
    <m/>
    <m/>
    <m/>
    <m/>
    <m/>
    <m/>
    <m/>
    <m/>
    <m/>
    <m/>
    <m/>
    <m/>
    <m/>
    <m/>
    <m/>
    <n v="0"/>
    <m/>
    <m/>
    <m/>
    <m/>
    <m/>
    <m/>
    <m/>
    <m/>
    <m/>
    <m/>
    <m/>
    <m/>
    <m/>
    <m/>
    <m/>
    <m/>
    <m/>
    <m/>
    <m/>
    <m/>
    <m/>
    <m/>
    <m/>
    <m/>
    <m/>
    <m/>
    <m/>
    <m/>
    <m/>
    <m/>
    <m/>
    <m/>
    <m/>
    <m/>
    <m/>
    <m/>
    <m/>
    <m/>
    <m/>
    <m/>
    <m/>
    <m/>
    <m/>
    <m/>
  </r>
  <r>
    <n v="566"/>
    <s v="L-1521-679893105"/>
    <n v="1079607048"/>
    <s v="https://portal.dnb.de/opac.htm?method=simpleSearch&amp;cqlMode=true&amp;query=idn%3D1079607048"/>
    <s v="III 60, 23"/>
    <m/>
    <m/>
    <x v="2"/>
    <m/>
    <m/>
    <m/>
    <m/>
    <m/>
    <m/>
    <m/>
    <m/>
    <m/>
    <m/>
    <m/>
    <m/>
    <m/>
    <m/>
    <m/>
    <x v="2"/>
    <m/>
    <m/>
    <m/>
    <m/>
    <m/>
    <m/>
    <m/>
    <m/>
    <m/>
    <m/>
    <m/>
    <m/>
    <m/>
    <m/>
    <m/>
    <m/>
    <m/>
    <m/>
    <m/>
    <m/>
    <m/>
    <m/>
    <m/>
    <m/>
    <m/>
    <m/>
    <m/>
    <n v="0"/>
    <m/>
    <m/>
    <m/>
    <m/>
    <m/>
    <m/>
    <m/>
    <m/>
    <m/>
    <m/>
    <m/>
    <m/>
    <m/>
    <m/>
    <m/>
    <m/>
    <m/>
    <m/>
    <m/>
    <m/>
    <m/>
    <m/>
    <m/>
    <m/>
    <m/>
    <m/>
    <m/>
    <m/>
    <m/>
    <m/>
    <m/>
    <m/>
    <m/>
    <m/>
    <m/>
    <m/>
    <m/>
    <m/>
    <m/>
    <m/>
    <m/>
    <m/>
    <m/>
    <m/>
  </r>
  <r>
    <n v="567"/>
    <s v="L-1521-679892613"/>
    <n v="1211581829"/>
    <s v="https://portal.dnb.de/opac.htm?method=simpleSearch&amp;cqlMode=true&amp;query=idn%3D1211581829"/>
    <s v="III 60, 23"/>
    <s v="X"/>
    <s v="Gewebeeinband, Schließen, erhabene Buchbeschläge"/>
    <x v="1"/>
    <s v="180°"/>
    <s v="hohler Rücken"/>
    <m/>
    <s v="Buchschuh"/>
    <s v="Nein"/>
    <n v="0"/>
    <m/>
    <s v="enth. Blindlagen"/>
    <m/>
    <m/>
    <m/>
    <m/>
    <m/>
    <m/>
    <m/>
    <x v="2"/>
    <m/>
    <m/>
    <m/>
    <m/>
    <m/>
    <m/>
    <m/>
    <m/>
    <m/>
    <m/>
    <m/>
    <m/>
    <m/>
    <m/>
    <m/>
    <m/>
    <m/>
    <m/>
    <m/>
    <m/>
    <m/>
    <m/>
    <m/>
    <m/>
    <m/>
    <m/>
    <m/>
    <n v="0"/>
    <m/>
    <m/>
    <m/>
    <m/>
    <m/>
    <m/>
    <m/>
    <m/>
    <m/>
    <m/>
    <m/>
    <m/>
    <m/>
    <m/>
    <m/>
    <m/>
    <m/>
    <m/>
    <m/>
    <m/>
    <m/>
    <m/>
    <m/>
    <m/>
    <m/>
    <m/>
    <m/>
    <m/>
    <m/>
    <m/>
    <m/>
    <m/>
    <m/>
    <m/>
    <m/>
    <m/>
    <m/>
    <m/>
    <m/>
    <m/>
    <m/>
    <m/>
    <m/>
    <m/>
  </r>
  <r>
    <n v="568"/>
    <s v="L-1521-315297972"/>
    <n v="1066837856"/>
    <s v="https://portal.dnb.de/opac.htm?method=simpleSearch&amp;cqlMode=true&amp;query=idn%3D1066837856"/>
    <s v="III 60, 24"/>
    <m/>
    <m/>
    <x v="2"/>
    <m/>
    <m/>
    <m/>
    <m/>
    <m/>
    <m/>
    <m/>
    <m/>
    <m/>
    <m/>
    <m/>
    <m/>
    <m/>
    <m/>
    <m/>
    <x v="2"/>
    <m/>
    <m/>
    <m/>
    <m/>
    <m/>
    <m/>
    <m/>
    <m/>
    <m/>
    <m/>
    <m/>
    <m/>
    <m/>
    <m/>
    <m/>
    <m/>
    <m/>
    <m/>
    <m/>
    <m/>
    <m/>
    <m/>
    <m/>
    <m/>
    <m/>
    <m/>
    <m/>
    <n v="0"/>
    <m/>
    <m/>
    <m/>
    <m/>
    <m/>
    <m/>
    <m/>
    <m/>
    <m/>
    <m/>
    <m/>
    <m/>
    <m/>
    <m/>
    <m/>
    <m/>
    <m/>
    <m/>
    <m/>
    <m/>
    <m/>
    <m/>
    <m/>
    <m/>
    <m/>
    <m/>
    <m/>
    <m/>
    <m/>
    <m/>
    <m/>
    <m/>
    <m/>
    <m/>
    <m/>
    <m/>
    <m/>
    <m/>
    <m/>
    <m/>
    <m/>
    <m/>
    <m/>
    <m/>
  </r>
  <r>
    <n v="569"/>
    <s v="L-1521-315331518"/>
    <n v="1066873720"/>
    <s v="https://portal.dnb.de/opac.htm?method=simpleSearch&amp;cqlMode=true&amp;query=idn%3D1066873720"/>
    <s v="III 60, 25"/>
    <m/>
    <m/>
    <x v="2"/>
    <m/>
    <m/>
    <m/>
    <m/>
    <m/>
    <m/>
    <m/>
    <m/>
    <m/>
    <m/>
    <m/>
    <m/>
    <m/>
    <m/>
    <m/>
    <x v="2"/>
    <m/>
    <m/>
    <m/>
    <m/>
    <m/>
    <m/>
    <m/>
    <m/>
    <m/>
    <m/>
    <m/>
    <m/>
    <m/>
    <m/>
    <m/>
    <m/>
    <m/>
    <m/>
    <m/>
    <m/>
    <m/>
    <m/>
    <m/>
    <m/>
    <m/>
    <m/>
    <m/>
    <n v="0"/>
    <m/>
    <m/>
    <m/>
    <m/>
    <m/>
    <m/>
    <m/>
    <m/>
    <m/>
    <m/>
    <m/>
    <m/>
    <m/>
    <m/>
    <m/>
    <m/>
    <m/>
    <m/>
    <m/>
    <m/>
    <m/>
    <m/>
    <m/>
    <m/>
    <m/>
    <m/>
    <m/>
    <m/>
    <m/>
    <m/>
    <m/>
    <m/>
    <m/>
    <m/>
    <m/>
    <m/>
    <m/>
    <m/>
    <m/>
    <m/>
    <m/>
    <m/>
    <m/>
    <m/>
  </r>
  <r>
    <n v="570"/>
    <s v="L-1521-315492309"/>
    <n v="1066961905"/>
    <s v="https://portal.dnb.de/opac.htm?method=simpleSearch&amp;cqlMode=true&amp;query=idn%3D1066961905"/>
    <s v="III 60, 26"/>
    <m/>
    <m/>
    <x v="0"/>
    <m/>
    <m/>
    <m/>
    <m/>
    <m/>
    <m/>
    <m/>
    <m/>
    <m/>
    <m/>
    <m/>
    <m/>
    <m/>
    <m/>
    <m/>
    <x v="5"/>
    <s v="x"/>
    <m/>
    <s v="h/E"/>
    <m/>
    <m/>
    <m/>
    <m/>
    <m/>
    <s v="Pa"/>
    <m/>
    <m/>
    <m/>
    <m/>
    <m/>
    <m/>
    <m/>
    <m/>
    <m/>
    <m/>
    <m/>
    <m/>
    <m/>
    <n v="110"/>
    <m/>
    <m/>
    <m/>
    <s v="ja vor"/>
    <n v="0.5"/>
    <m/>
    <m/>
    <m/>
    <s v="x"/>
    <m/>
    <m/>
    <m/>
    <m/>
    <m/>
    <m/>
    <s v="x"/>
    <s v="x"/>
    <s v="x"/>
    <m/>
    <m/>
    <m/>
    <m/>
    <m/>
    <m/>
    <m/>
    <m/>
    <m/>
    <m/>
    <n v="0.5"/>
    <m/>
    <m/>
    <m/>
    <m/>
    <m/>
    <m/>
    <m/>
    <m/>
    <m/>
    <m/>
    <m/>
    <m/>
    <m/>
    <m/>
    <m/>
    <m/>
    <m/>
    <m/>
    <m/>
    <m/>
  </r>
  <r>
    <n v="571"/>
    <s v="L-1521-315490217"/>
    <n v="1066959684"/>
    <s v="https://portal.dnb.de/opac.htm?method=simpleSearch&amp;cqlMode=true&amp;query=idn%3D1066959684"/>
    <s v="III 60, 27"/>
    <s v="X"/>
    <s v="Gewebeeinband, Schließen, erhabene Buchbeschläge"/>
    <x v="1"/>
    <s v="180°"/>
    <s v="hohler Rücken"/>
    <m/>
    <s v="Buchschuh"/>
    <s v="Nein"/>
    <n v="0"/>
    <m/>
    <s v="enth. Blindlagen"/>
    <m/>
    <m/>
    <m/>
    <m/>
    <m/>
    <m/>
    <m/>
    <x v="2"/>
    <m/>
    <m/>
    <m/>
    <m/>
    <m/>
    <m/>
    <m/>
    <m/>
    <m/>
    <m/>
    <m/>
    <m/>
    <m/>
    <m/>
    <m/>
    <m/>
    <m/>
    <m/>
    <m/>
    <m/>
    <m/>
    <m/>
    <m/>
    <m/>
    <m/>
    <m/>
    <m/>
    <n v="0"/>
    <m/>
    <m/>
    <m/>
    <m/>
    <m/>
    <m/>
    <m/>
    <m/>
    <m/>
    <m/>
    <m/>
    <m/>
    <m/>
    <m/>
    <m/>
    <m/>
    <m/>
    <m/>
    <m/>
    <m/>
    <m/>
    <m/>
    <m/>
    <m/>
    <m/>
    <m/>
    <m/>
    <m/>
    <m/>
    <m/>
    <m/>
    <m/>
    <m/>
    <m/>
    <m/>
    <m/>
    <m/>
    <m/>
    <m/>
    <m/>
    <m/>
    <m/>
    <m/>
    <m/>
  </r>
  <r>
    <n v="572"/>
    <s v="L-1521-679440615"/>
    <n v="1211351726"/>
    <s v="https://portal.dnb.de/opac.htm?method=simpleSearch&amp;cqlMode=true&amp;query=idn%3D1211351726"/>
    <s v="III 60, 28"/>
    <s v="X"/>
    <s v="Gewebeeinband"/>
    <x v="1"/>
    <s v="180°"/>
    <s v="hohler Rücken"/>
    <m/>
    <m/>
    <m/>
    <n v="0"/>
    <m/>
    <s v="enth. Blindlagen"/>
    <m/>
    <m/>
    <m/>
    <m/>
    <m/>
    <m/>
    <m/>
    <x v="2"/>
    <m/>
    <m/>
    <m/>
    <m/>
    <m/>
    <m/>
    <m/>
    <m/>
    <m/>
    <m/>
    <m/>
    <m/>
    <m/>
    <m/>
    <m/>
    <m/>
    <m/>
    <m/>
    <m/>
    <m/>
    <m/>
    <m/>
    <m/>
    <m/>
    <m/>
    <m/>
    <m/>
    <n v="0"/>
    <m/>
    <m/>
    <m/>
    <m/>
    <m/>
    <m/>
    <m/>
    <m/>
    <m/>
    <m/>
    <m/>
    <m/>
    <m/>
    <m/>
    <m/>
    <m/>
    <m/>
    <m/>
    <m/>
    <m/>
    <m/>
    <m/>
    <m/>
    <m/>
    <m/>
    <m/>
    <m/>
    <m/>
    <m/>
    <m/>
    <m/>
    <m/>
    <m/>
    <m/>
    <m/>
    <m/>
    <m/>
    <m/>
    <m/>
    <m/>
    <m/>
    <m/>
    <m/>
    <m/>
  </r>
  <r>
    <n v="573"/>
    <s v="L-1521-315468289"/>
    <n v="1066940509"/>
    <s v="https://portal.dnb.de/opac.htm?method=simpleSearch&amp;cqlMode=true&amp;query=idn%3D1066940509"/>
    <s v="III 60, 29"/>
    <m/>
    <m/>
    <x v="0"/>
    <m/>
    <m/>
    <m/>
    <m/>
    <m/>
    <m/>
    <m/>
    <m/>
    <m/>
    <m/>
    <m/>
    <m/>
    <m/>
    <m/>
    <m/>
    <x v="5"/>
    <s v="x"/>
    <m/>
    <s v="h/E"/>
    <m/>
    <m/>
    <m/>
    <m/>
    <m/>
    <s v="Pa"/>
    <s v="x"/>
    <m/>
    <m/>
    <m/>
    <m/>
    <m/>
    <m/>
    <m/>
    <m/>
    <m/>
    <m/>
    <m/>
    <m/>
    <n v="110"/>
    <m/>
    <m/>
    <m/>
    <s v="n"/>
    <n v="0"/>
    <m/>
    <m/>
    <m/>
    <s v="x"/>
    <m/>
    <m/>
    <m/>
    <s v="Schaden stabil"/>
    <m/>
    <m/>
    <m/>
    <m/>
    <m/>
    <m/>
    <m/>
    <m/>
    <m/>
    <m/>
    <m/>
    <m/>
    <m/>
    <m/>
    <m/>
    <m/>
    <m/>
    <m/>
    <m/>
    <m/>
    <m/>
    <m/>
    <m/>
    <m/>
    <m/>
    <m/>
    <m/>
    <m/>
    <m/>
    <m/>
    <m/>
    <m/>
    <m/>
    <m/>
    <m/>
    <m/>
  </r>
  <r>
    <n v="574"/>
    <s v="L-1522-315487364"/>
    <n v="1066956723"/>
    <s v="https://portal.dnb.de/opac.htm?method=simpleSearch&amp;cqlMode=true&amp;query=idn%3D1066956723"/>
    <s v="III 60, 30"/>
    <m/>
    <m/>
    <x v="0"/>
    <m/>
    <m/>
    <m/>
    <m/>
    <m/>
    <m/>
    <m/>
    <m/>
    <m/>
    <m/>
    <m/>
    <m/>
    <m/>
    <m/>
    <m/>
    <x v="4"/>
    <m/>
    <m/>
    <s v="h/E"/>
    <m/>
    <m/>
    <m/>
    <m/>
    <m/>
    <s v="Pa"/>
    <m/>
    <m/>
    <m/>
    <m/>
    <m/>
    <m/>
    <m/>
    <m/>
    <m/>
    <m/>
    <m/>
    <m/>
    <m/>
    <n v="110"/>
    <m/>
    <m/>
    <m/>
    <s v="ja vor"/>
    <n v="0.5"/>
    <m/>
    <m/>
    <m/>
    <m/>
    <m/>
    <m/>
    <m/>
    <m/>
    <m/>
    <m/>
    <s v="x"/>
    <m/>
    <s v="x"/>
    <m/>
    <m/>
    <m/>
    <m/>
    <m/>
    <m/>
    <m/>
    <m/>
    <m/>
    <m/>
    <n v="0.5"/>
    <s v="fixieren und mit JP überfangen"/>
    <m/>
    <m/>
    <m/>
    <m/>
    <m/>
    <m/>
    <m/>
    <m/>
    <m/>
    <m/>
    <m/>
    <m/>
    <m/>
    <m/>
    <m/>
    <m/>
    <m/>
    <m/>
    <m/>
  </r>
  <r>
    <n v="575"/>
    <s v="L-1523-315493658"/>
    <n v="1066963401"/>
    <s v="https://portal.dnb.de/opac.htm?method=simpleSearch&amp;cqlMode=true&amp;query=idn%3D1066963401"/>
    <s v="III 60, 31"/>
    <m/>
    <m/>
    <x v="2"/>
    <m/>
    <m/>
    <m/>
    <m/>
    <m/>
    <m/>
    <m/>
    <m/>
    <m/>
    <m/>
    <m/>
    <m/>
    <m/>
    <m/>
    <m/>
    <x v="2"/>
    <m/>
    <m/>
    <m/>
    <m/>
    <m/>
    <m/>
    <m/>
    <m/>
    <m/>
    <m/>
    <m/>
    <m/>
    <m/>
    <m/>
    <m/>
    <m/>
    <m/>
    <m/>
    <m/>
    <m/>
    <m/>
    <m/>
    <m/>
    <m/>
    <m/>
    <m/>
    <m/>
    <n v="0"/>
    <m/>
    <m/>
    <m/>
    <m/>
    <m/>
    <m/>
    <m/>
    <m/>
    <m/>
    <m/>
    <m/>
    <m/>
    <m/>
    <m/>
    <m/>
    <m/>
    <m/>
    <m/>
    <m/>
    <m/>
    <m/>
    <m/>
    <m/>
    <m/>
    <m/>
    <m/>
    <m/>
    <m/>
    <m/>
    <m/>
    <m/>
    <m/>
    <m/>
    <m/>
    <m/>
    <m/>
    <m/>
    <m/>
    <m/>
    <m/>
    <m/>
    <m/>
    <m/>
    <m/>
  </r>
  <r>
    <n v="576"/>
    <s v="L-1523-315492147"/>
    <n v="1066961743"/>
    <s v="https://portal.dnb.de/opac.htm?method=simpleSearch&amp;cqlMode=true&amp;query=idn%3D1066961743"/>
    <s v="III 60, 32"/>
    <s v="X"/>
    <s v="Halbledereinband"/>
    <x v="1"/>
    <s v="80° bis 110°, einseitig digitalisierbar?"/>
    <s v="hohler Rücken"/>
    <m/>
    <m/>
    <m/>
    <n v="0"/>
    <m/>
    <m/>
    <m/>
    <m/>
    <m/>
    <m/>
    <m/>
    <m/>
    <m/>
    <x v="2"/>
    <m/>
    <m/>
    <m/>
    <m/>
    <m/>
    <m/>
    <m/>
    <m/>
    <m/>
    <m/>
    <m/>
    <m/>
    <m/>
    <m/>
    <m/>
    <m/>
    <m/>
    <m/>
    <m/>
    <m/>
    <m/>
    <m/>
    <m/>
    <m/>
    <m/>
    <m/>
    <m/>
    <n v="0"/>
    <m/>
    <m/>
    <m/>
    <m/>
    <m/>
    <m/>
    <m/>
    <m/>
    <m/>
    <m/>
    <m/>
    <m/>
    <m/>
    <m/>
    <m/>
    <m/>
    <m/>
    <m/>
    <m/>
    <m/>
    <m/>
    <m/>
    <m/>
    <m/>
    <m/>
    <m/>
    <m/>
    <m/>
    <m/>
    <m/>
    <m/>
    <m/>
    <m/>
    <m/>
    <m/>
    <m/>
    <m/>
    <m/>
    <m/>
    <m/>
    <m/>
    <m/>
    <m/>
    <m/>
  </r>
  <r>
    <n v="577"/>
    <s v="L-1524-315492244"/>
    <n v="1066961840"/>
    <s v="https://portal.dnb.de/opac.htm?method=simpleSearch&amp;cqlMode=true&amp;query=idn%3D1066961840"/>
    <s v="III 60, 33"/>
    <m/>
    <m/>
    <x v="2"/>
    <m/>
    <m/>
    <m/>
    <m/>
    <m/>
    <m/>
    <m/>
    <m/>
    <m/>
    <m/>
    <m/>
    <m/>
    <m/>
    <m/>
    <m/>
    <x v="2"/>
    <m/>
    <m/>
    <m/>
    <m/>
    <m/>
    <m/>
    <m/>
    <m/>
    <m/>
    <m/>
    <m/>
    <m/>
    <m/>
    <m/>
    <m/>
    <m/>
    <m/>
    <m/>
    <m/>
    <m/>
    <m/>
    <m/>
    <m/>
    <m/>
    <m/>
    <m/>
    <m/>
    <n v="0"/>
    <m/>
    <m/>
    <m/>
    <m/>
    <m/>
    <m/>
    <m/>
    <m/>
    <m/>
    <m/>
    <m/>
    <m/>
    <m/>
    <m/>
    <m/>
    <m/>
    <m/>
    <m/>
    <m/>
    <m/>
    <m/>
    <m/>
    <m/>
    <m/>
    <m/>
    <m/>
    <m/>
    <m/>
    <m/>
    <m/>
    <m/>
    <m/>
    <m/>
    <m/>
    <m/>
    <m/>
    <m/>
    <m/>
    <m/>
    <m/>
    <m/>
    <m/>
    <m/>
    <m/>
  </r>
  <r>
    <n v="578"/>
    <s v="L-1524-315487224"/>
    <n v="1066956553"/>
    <s v="https://portal.dnb.de/opac.htm?method=simpleSearch&amp;cqlMode=true&amp;query=idn%3D1066956553"/>
    <s v="III 60, 34"/>
    <m/>
    <m/>
    <x v="2"/>
    <m/>
    <m/>
    <m/>
    <m/>
    <m/>
    <m/>
    <m/>
    <m/>
    <m/>
    <m/>
    <m/>
    <m/>
    <m/>
    <m/>
    <m/>
    <x v="2"/>
    <m/>
    <m/>
    <m/>
    <m/>
    <m/>
    <m/>
    <m/>
    <m/>
    <m/>
    <m/>
    <m/>
    <m/>
    <m/>
    <m/>
    <m/>
    <m/>
    <m/>
    <m/>
    <m/>
    <m/>
    <m/>
    <m/>
    <m/>
    <m/>
    <m/>
    <m/>
    <m/>
    <n v="0"/>
    <m/>
    <m/>
    <m/>
    <m/>
    <m/>
    <m/>
    <m/>
    <m/>
    <m/>
    <m/>
    <m/>
    <m/>
    <m/>
    <m/>
    <m/>
    <m/>
    <m/>
    <m/>
    <m/>
    <m/>
    <m/>
    <m/>
    <m/>
    <m/>
    <m/>
    <m/>
    <m/>
    <m/>
    <m/>
    <m/>
    <m/>
    <m/>
    <m/>
    <m/>
    <m/>
    <m/>
    <m/>
    <m/>
    <m/>
    <m/>
    <m/>
    <m/>
    <m/>
    <m/>
  </r>
  <r>
    <n v="579"/>
    <s v="L-1520-315494026"/>
    <n v="1066963819"/>
    <s v="https://portal.dnb.de/opac.htm?method=simpleSearch&amp;cqlMode=true&amp;query=idn%3D1066963819"/>
    <s v="III 60, 35"/>
    <m/>
    <m/>
    <x v="2"/>
    <m/>
    <m/>
    <m/>
    <m/>
    <m/>
    <m/>
    <m/>
    <m/>
    <m/>
    <m/>
    <m/>
    <m/>
    <m/>
    <m/>
    <m/>
    <x v="2"/>
    <m/>
    <m/>
    <m/>
    <m/>
    <m/>
    <m/>
    <m/>
    <m/>
    <m/>
    <m/>
    <m/>
    <m/>
    <m/>
    <m/>
    <m/>
    <m/>
    <m/>
    <m/>
    <m/>
    <m/>
    <m/>
    <m/>
    <m/>
    <m/>
    <m/>
    <m/>
    <m/>
    <n v="0"/>
    <m/>
    <m/>
    <m/>
    <m/>
    <m/>
    <m/>
    <m/>
    <m/>
    <m/>
    <m/>
    <m/>
    <m/>
    <m/>
    <m/>
    <m/>
    <m/>
    <m/>
    <m/>
    <m/>
    <m/>
    <m/>
    <m/>
    <m/>
    <m/>
    <m/>
    <m/>
    <m/>
    <m/>
    <m/>
    <m/>
    <m/>
    <m/>
    <m/>
    <m/>
    <m/>
    <m/>
    <m/>
    <m/>
    <m/>
    <m/>
    <m/>
    <m/>
    <m/>
    <m/>
  </r>
  <r>
    <n v="580"/>
    <s v="L-1525-315487216"/>
    <n v="1066956545"/>
    <s v="https://portal.dnb.de/opac.htm?method=simpleSearch&amp;cqlMode=true&amp;query=idn%3D1066956545"/>
    <s v="III 60, 36"/>
    <m/>
    <m/>
    <x v="1"/>
    <m/>
    <m/>
    <m/>
    <m/>
    <m/>
    <m/>
    <m/>
    <m/>
    <m/>
    <m/>
    <m/>
    <m/>
    <m/>
    <m/>
    <m/>
    <x v="0"/>
    <m/>
    <m/>
    <s v="f/V"/>
    <m/>
    <m/>
    <m/>
    <m/>
    <m/>
    <s v="Pa"/>
    <m/>
    <m/>
    <m/>
    <m/>
    <m/>
    <m/>
    <m/>
    <m/>
    <m/>
    <m/>
    <m/>
    <m/>
    <m/>
    <n v="80"/>
    <m/>
    <m/>
    <m/>
    <s v="ja vor"/>
    <n v="1"/>
    <m/>
    <m/>
    <m/>
    <m/>
    <m/>
    <m/>
    <m/>
    <m/>
    <m/>
    <m/>
    <s v="x"/>
    <s v="x"/>
    <s v="x"/>
    <m/>
    <s v="v"/>
    <m/>
    <m/>
    <m/>
    <m/>
    <m/>
    <m/>
    <m/>
    <m/>
    <n v="1"/>
    <s v="Leder am Rücken fixieren (ggf. JP einsetzen), Gelenk belassen (ist stabil)"/>
    <m/>
    <m/>
    <m/>
    <m/>
    <m/>
    <m/>
    <m/>
    <m/>
    <m/>
    <m/>
    <m/>
    <m/>
    <m/>
    <m/>
    <m/>
    <m/>
    <m/>
    <m/>
    <m/>
  </r>
  <r>
    <n v="581"/>
    <s v="L-1525-315490144"/>
    <n v="1066959617"/>
    <s v="https://portal.dnb.de/opac.htm?method=simpleSearch&amp;cqlMode=true&amp;query=idn%3D1066959617"/>
    <s v="III 60, 37"/>
    <s v="X"/>
    <s v="Halbledereinband, Schließen, erhabene Buchbeschläge"/>
    <x v="1"/>
    <s v="80° bis 110°, einseitig digitalisierbar?"/>
    <s v="fester Rücken mit Schmuckprägung"/>
    <m/>
    <s v="Buchschuh"/>
    <s v="Nein"/>
    <n v="1"/>
    <m/>
    <m/>
    <m/>
    <m/>
    <m/>
    <m/>
    <m/>
    <m/>
    <m/>
    <x v="1"/>
    <s v="x"/>
    <m/>
    <s v="f/V"/>
    <m/>
    <m/>
    <m/>
    <m/>
    <m/>
    <s v="Pa"/>
    <m/>
    <m/>
    <m/>
    <m/>
    <m/>
    <m/>
    <m/>
    <m/>
    <m/>
    <m/>
    <m/>
    <m/>
    <m/>
    <n v="45"/>
    <m/>
    <m/>
    <m/>
    <s v="n"/>
    <n v="0"/>
    <m/>
    <m/>
    <m/>
    <s v="x"/>
    <m/>
    <m/>
    <m/>
    <s v="Schaden stabil"/>
    <m/>
    <m/>
    <m/>
    <m/>
    <m/>
    <m/>
    <m/>
    <m/>
    <m/>
    <m/>
    <m/>
    <m/>
    <m/>
    <m/>
    <m/>
    <m/>
    <m/>
    <m/>
    <m/>
    <m/>
    <m/>
    <m/>
    <m/>
    <m/>
    <m/>
    <m/>
    <m/>
    <m/>
    <m/>
    <m/>
    <m/>
    <m/>
    <m/>
    <m/>
    <m/>
    <m/>
  </r>
  <r>
    <n v="582"/>
    <s v="L-1521-315491876"/>
    <n v="1066961484"/>
    <s v="https://portal.dnb.de/opac.htm?method=simpleSearch&amp;cqlMode=true&amp;query=idn%3D1066961484"/>
    <s v="III 60, 38"/>
    <m/>
    <m/>
    <x v="2"/>
    <m/>
    <m/>
    <m/>
    <m/>
    <m/>
    <m/>
    <m/>
    <m/>
    <m/>
    <m/>
    <m/>
    <m/>
    <m/>
    <m/>
    <m/>
    <x v="2"/>
    <m/>
    <m/>
    <m/>
    <m/>
    <m/>
    <m/>
    <m/>
    <m/>
    <m/>
    <m/>
    <m/>
    <m/>
    <m/>
    <m/>
    <m/>
    <m/>
    <m/>
    <m/>
    <m/>
    <m/>
    <m/>
    <m/>
    <m/>
    <m/>
    <m/>
    <m/>
    <m/>
    <n v="0"/>
    <m/>
    <m/>
    <m/>
    <m/>
    <m/>
    <m/>
    <m/>
    <m/>
    <m/>
    <m/>
    <m/>
    <m/>
    <m/>
    <m/>
    <m/>
    <m/>
    <m/>
    <m/>
    <m/>
    <m/>
    <m/>
    <m/>
    <m/>
    <m/>
    <m/>
    <m/>
    <m/>
    <m/>
    <m/>
    <m/>
    <m/>
    <m/>
    <m/>
    <m/>
    <m/>
    <m/>
    <m/>
    <m/>
    <m/>
    <m/>
    <m/>
    <m/>
    <m/>
    <m/>
  </r>
  <r>
    <n v="583"/>
    <s v="L-1527-315492066"/>
    <n v="1066961662"/>
    <s v="https://portal.dnb.de/opac.htm?method=simpleSearch&amp;cqlMode=true&amp;query=idn%3D1066961662"/>
    <s v="III 60, 39"/>
    <m/>
    <m/>
    <x v="2"/>
    <m/>
    <m/>
    <m/>
    <m/>
    <m/>
    <m/>
    <m/>
    <m/>
    <m/>
    <m/>
    <m/>
    <m/>
    <m/>
    <m/>
    <m/>
    <x v="2"/>
    <m/>
    <m/>
    <m/>
    <m/>
    <m/>
    <m/>
    <m/>
    <m/>
    <m/>
    <m/>
    <m/>
    <m/>
    <m/>
    <m/>
    <m/>
    <m/>
    <m/>
    <m/>
    <m/>
    <m/>
    <m/>
    <m/>
    <m/>
    <m/>
    <m/>
    <m/>
    <m/>
    <n v="0"/>
    <m/>
    <m/>
    <m/>
    <m/>
    <m/>
    <m/>
    <m/>
    <m/>
    <m/>
    <m/>
    <m/>
    <m/>
    <m/>
    <m/>
    <m/>
    <m/>
    <m/>
    <m/>
    <m/>
    <m/>
    <m/>
    <m/>
    <m/>
    <m/>
    <m/>
    <m/>
    <m/>
    <m/>
    <m/>
    <m/>
    <m/>
    <m/>
    <m/>
    <m/>
    <m/>
    <m/>
    <m/>
    <m/>
    <m/>
    <m/>
    <m/>
    <m/>
    <m/>
    <m/>
  </r>
  <r>
    <n v="584"/>
    <s v="L-1529-315332352"/>
    <n v="1066874581"/>
    <s v="https://portal.dnb.de/opac.htm?method=simpleSearch&amp;cqlMode=true&amp;query=idn%3D1066874581"/>
    <s v="III 60, 40"/>
    <s v="X"/>
    <s v="Ledereinband"/>
    <x v="0"/>
    <s v="80° bis 110°, einseitig digitalisierbar?"/>
    <s v="fester Rücken mit Schmuckprägung, Schrift bis in den Falz"/>
    <m/>
    <s v="Kassette"/>
    <s v="Nein"/>
    <n v="0"/>
    <m/>
    <s v="Originaleinband mit Schließen extra in Kassette"/>
    <m/>
    <m/>
    <m/>
    <m/>
    <m/>
    <m/>
    <m/>
    <x v="2"/>
    <m/>
    <m/>
    <m/>
    <m/>
    <m/>
    <m/>
    <m/>
    <m/>
    <m/>
    <m/>
    <m/>
    <m/>
    <m/>
    <m/>
    <m/>
    <m/>
    <m/>
    <m/>
    <m/>
    <m/>
    <m/>
    <m/>
    <m/>
    <m/>
    <m/>
    <m/>
    <m/>
    <n v="0"/>
    <m/>
    <m/>
    <m/>
    <m/>
    <m/>
    <m/>
    <m/>
    <m/>
    <m/>
    <m/>
    <m/>
    <m/>
    <m/>
    <m/>
    <m/>
    <m/>
    <m/>
    <m/>
    <m/>
    <m/>
    <m/>
    <m/>
    <m/>
    <m/>
    <m/>
    <m/>
    <m/>
    <m/>
    <m/>
    <m/>
    <m/>
    <m/>
    <m/>
    <m/>
    <m/>
    <m/>
    <m/>
    <m/>
    <m/>
    <m/>
    <m/>
    <m/>
    <m/>
    <m/>
  </r>
  <r>
    <n v="585"/>
    <s v="L-1529-31530698X"/>
    <n v="1066847827"/>
    <s v="https://portal.dnb.de/opac.htm?method=simpleSearch&amp;cqlMode=true&amp;query=idn%3D1066847827"/>
    <s v="III 60, 41"/>
    <m/>
    <m/>
    <x v="2"/>
    <m/>
    <m/>
    <m/>
    <m/>
    <m/>
    <m/>
    <m/>
    <m/>
    <m/>
    <m/>
    <m/>
    <m/>
    <m/>
    <m/>
    <m/>
    <x v="2"/>
    <m/>
    <m/>
    <m/>
    <m/>
    <m/>
    <m/>
    <m/>
    <m/>
    <m/>
    <m/>
    <m/>
    <m/>
    <m/>
    <m/>
    <m/>
    <m/>
    <m/>
    <m/>
    <m/>
    <m/>
    <m/>
    <m/>
    <m/>
    <m/>
    <m/>
    <m/>
    <m/>
    <n v="0"/>
    <m/>
    <m/>
    <m/>
    <m/>
    <m/>
    <m/>
    <m/>
    <m/>
    <m/>
    <m/>
    <m/>
    <m/>
    <m/>
    <m/>
    <m/>
    <m/>
    <m/>
    <m/>
    <m/>
    <m/>
    <m/>
    <m/>
    <m/>
    <m/>
    <m/>
    <m/>
    <m/>
    <m/>
    <m/>
    <m/>
    <m/>
    <m/>
    <m/>
    <m/>
    <m/>
    <m/>
    <m/>
    <m/>
    <m/>
    <m/>
    <m/>
    <m/>
    <m/>
    <m/>
  </r>
  <r>
    <n v="586"/>
    <s v="L-1529-17775334X"/>
    <n v="1002646758"/>
    <s v="https://portal.dnb.de/opac.htm?method=simpleSearch&amp;cqlMode=true&amp;query=idn%3D1002646758"/>
    <s v="III 60, 42"/>
    <m/>
    <m/>
    <x v="2"/>
    <m/>
    <m/>
    <m/>
    <m/>
    <m/>
    <m/>
    <m/>
    <m/>
    <m/>
    <m/>
    <m/>
    <m/>
    <m/>
    <m/>
    <m/>
    <x v="2"/>
    <m/>
    <m/>
    <m/>
    <m/>
    <m/>
    <m/>
    <m/>
    <m/>
    <m/>
    <m/>
    <m/>
    <m/>
    <m/>
    <m/>
    <m/>
    <m/>
    <m/>
    <m/>
    <m/>
    <m/>
    <m/>
    <m/>
    <m/>
    <m/>
    <m/>
    <m/>
    <m/>
    <n v="0"/>
    <m/>
    <m/>
    <m/>
    <m/>
    <m/>
    <m/>
    <m/>
    <m/>
    <m/>
    <m/>
    <m/>
    <m/>
    <m/>
    <m/>
    <m/>
    <m/>
    <m/>
    <m/>
    <m/>
    <m/>
    <m/>
    <m/>
    <m/>
    <m/>
    <m/>
    <m/>
    <m/>
    <m/>
    <m/>
    <m/>
    <m/>
    <m/>
    <m/>
    <m/>
    <m/>
    <m/>
    <m/>
    <m/>
    <m/>
    <m/>
    <m/>
    <m/>
    <m/>
    <m/>
  </r>
  <r>
    <n v="587"/>
    <s v="L-1530-315303786"/>
    <n v="1066844275"/>
    <s v="https://portal.dnb.de/opac.htm?method=simpleSearch&amp;cqlMode=true&amp;query=idn%3D1066844275"/>
    <s v="III 60, 43"/>
    <m/>
    <m/>
    <x v="2"/>
    <m/>
    <m/>
    <m/>
    <m/>
    <m/>
    <m/>
    <m/>
    <m/>
    <m/>
    <m/>
    <m/>
    <m/>
    <m/>
    <m/>
    <m/>
    <x v="2"/>
    <m/>
    <m/>
    <m/>
    <m/>
    <m/>
    <m/>
    <m/>
    <m/>
    <m/>
    <m/>
    <m/>
    <m/>
    <m/>
    <m/>
    <m/>
    <m/>
    <m/>
    <m/>
    <m/>
    <m/>
    <m/>
    <m/>
    <m/>
    <m/>
    <m/>
    <m/>
    <m/>
    <n v="0"/>
    <m/>
    <m/>
    <m/>
    <m/>
    <m/>
    <m/>
    <m/>
    <m/>
    <m/>
    <m/>
    <m/>
    <m/>
    <m/>
    <m/>
    <m/>
    <m/>
    <m/>
    <m/>
    <m/>
    <m/>
    <m/>
    <m/>
    <m/>
    <m/>
    <m/>
    <m/>
    <m/>
    <m/>
    <m/>
    <m/>
    <m/>
    <m/>
    <m/>
    <m/>
    <m/>
    <m/>
    <m/>
    <m/>
    <m/>
    <m/>
    <m/>
    <m/>
    <m/>
    <m/>
  </r>
  <r>
    <n v="588"/>
    <s v="L-1530-315487526"/>
    <n v="1066956928"/>
    <s v="https://portal.dnb.de/opac.htm?method=simpleSearch&amp;cqlMode=true&amp;query=idn%3D1066956928"/>
    <s v="III 60, 44"/>
    <s v="X"/>
    <s v="Ledereinband, Schließen, erhabene Buchbeschläge"/>
    <x v="1"/>
    <s v="80° bis 110°, einseitig digitalisierbar?"/>
    <s v="fester Rücken mit Schmuckprägung, Kreide, Pastell oder Rußtinte"/>
    <m/>
    <s v="Buchschuh"/>
    <s v="Nein, Signaturfahne austauschen"/>
    <n v="1"/>
    <m/>
    <m/>
    <m/>
    <m/>
    <m/>
    <m/>
    <m/>
    <m/>
    <m/>
    <x v="1"/>
    <s v="x"/>
    <m/>
    <s v="f/V"/>
    <m/>
    <m/>
    <m/>
    <m/>
    <m/>
    <s v="Pa"/>
    <m/>
    <m/>
    <m/>
    <m/>
    <m/>
    <m/>
    <m/>
    <m/>
    <m/>
    <m/>
    <m/>
    <m/>
    <m/>
    <n v="45"/>
    <m/>
    <m/>
    <m/>
    <s v="ja vor"/>
    <n v="0.5"/>
    <m/>
    <m/>
    <m/>
    <s v="x"/>
    <m/>
    <m/>
    <m/>
    <m/>
    <m/>
    <m/>
    <s v="x"/>
    <s v="x"/>
    <s v="x"/>
    <m/>
    <m/>
    <m/>
    <m/>
    <m/>
    <m/>
    <m/>
    <m/>
    <m/>
    <m/>
    <n v="0.5"/>
    <m/>
    <m/>
    <m/>
    <m/>
    <m/>
    <m/>
    <m/>
    <m/>
    <m/>
    <m/>
    <m/>
    <m/>
    <m/>
    <m/>
    <m/>
    <m/>
    <m/>
    <m/>
    <m/>
    <m/>
  </r>
  <r>
    <n v="589"/>
    <s v="L-1531-315491140"/>
    <n v="1066960658"/>
    <s v="https://portal.dnb.de/opac.htm?method=simpleSearch&amp;cqlMode=true&amp;query=idn%3D1066960658"/>
    <s v="III 60, 45"/>
    <m/>
    <m/>
    <x v="2"/>
    <m/>
    <m/>
    <m/>
    <m/>
    <m/>
    <m/>
    <m/>
    <m/>
    <m/>
    <m/>
    <m/>
    <m/>
    <m/>
    <m/>
    <m/>
    <x v="2"/>
    <m/>
    <m/>
    <m/>
    <m/>
    <m/>
    <m/>
    <m/>
    <m/>
    <m/>
    <m/>
    <m/>
    <m/>
    <m/>
    <m/>
    <m/>
    <m/>
    <m/>
    <m/>
    <m/>
    <m/>
    <m/>
    <m/>
    <m/>
    <m/>
    <m/>
    <m/>
    <m/>
    <n v="0"/>
    <m/>
    <m/>
    <m/>
    <m/>
    <m/>
    <m/>
    <m/>
    <m/>
    <m/>
    <m/>
    <m/>
    <m/>
    <m/>
    <m/>
    <m/>
    <m/>
    <m/>
    <m/>
    <m/>
    <m/>
    <m/>
    <m/>
    <m/>
    <m/>
    <m/>
    <m/>
    <m/>
    <m/>
    <m/>
    <m/>
    <m/>
    <m/>
    <m/>
    <m/>
    <m/>
    <m/>
    <m/>
    <m/>
    <m/>
    <m/>
    <m/>
    <m/>
    <m/>
    <m/>
  </r>
  <r>
    <n v="590"/>
    <s v="L-1531-315328681"/>
    <n v="1066870799"/>
    <s v="https://portal.dnb.de/opac.htm?method=simpleSearch&amp;cqlMode=true&amp;query=idn%3D1066870799"/>
    <s v="III 60, 46"/>
    <m/>
    <m/>
    <x v="1"/>
    <m/>
    <m/>
    <m/>
    <m/>
    <m/>
    <m/>
    <m/>
    <m/>
    <m/>
    <m/>
    <m/>
    <m/>
    <m/>
    <m/>
    <m/>
    <x v="3"/>
    <s v="x"/>
    <m/>
    <s v="h/E"/>
    <m/>
    <m/>
    <m/>
    <m/>
    <m/>
    <s v="Pa"/>
    <m/>
    <m/>
    <m/>
    <m/>
    <m/>
    <m/>
    <m/>
    <m/>
    <m/>
    <m/>
    <m/>
    <m/>
    <m/>
    <n v="110"/>
    <m/>
    <m/>
    <m/>
    <s v="n"/>
    <n v="0"/>
    <m/>
    <m/>
    <m/>
    <s v="x"/>
    <m/>
    <m/>
    <m/>
    <s v="Schaden stabil"/>
    <m/>
    <m/>
    <m/>
    <m/>
    <m/>
    <m/>
    <m/>
    <m/>
    <m/>
    <m/>
    <m/>
    <m/>
    <m/>
    <m/>
    <m/>
    <m/>
    <m/>
    <m/>
    <m/>
    <m/>
    <m/>
    <m/>
    <m/>
    <m/>
    <m/>
    <m/>
    <m/>
    <m/>
    <m/>
    <m/>
    <m/>
    <m/>
    <m/>
    <m/>
    <m/>
    <m/>
  </r>
  <r>
    <n v="591"/>
    <s v="L-1531-315323213"/>
    <n v="1066864837"/>
    <s v="https://portal.dnb.de/opac.htm?method=simpleSearch&amp;cqlMode=true&amp;query=idn%3D1066864837"/>
    <s v="III 60, 47"/>
    <s v="X"/>
    <s v="Gewebeeinband, Schließen, erhabene Buchbeschläge"/>
    <x v="0"/>
    <s v="180°"/>
    <s v="hohler Rücken"/>
    <m/>
    <s v="Buchschuh"/>
    <s v="Nein"/>
    <n v="2"/>
    <m/>
    <m/>
    <m/>
    <m/>
    <m/>
    <m/>
    <m/>
    <m/>
    <m/>
    <x v="5"/>
    <s v="x"/>
    <m/>
    <s v="h/E"/>
    <m/>
    <m/>
    <m/>
    <m/>
    <m/>
    <s v="Pa"/>
    <m/>
    <m/>
    <m/>
    <m/>
    <m/>
    <m/>
    <m/>
    <m/>
    <m/>
    <m/>
    <m/>
    <m/>
    <m/>
    <n v="110"/>
    <m/>
    <m/>
    <m/>
    <s v="n"/>
    <n v="0"/>
    <m/>
    <m/>
    <m/>
    <s v="x"/>
    <m/>
    <m/>
    <m/>
    <s v="Schaden stabil"/>
    <m/>
    <m/>
    <m/>
    <m/>
    <m/>
    <m/>
    <m/>
    <m/>
    <m/>
    <m/>
    <m/>
    <m/>
    <m/>
    <m/>
    <m/>
    <m/>
    <m/>
    <m/>
    <m/>
    <m/>
    <m/>
    <m/>
    <m/>
    <m/>
    <m/>
    <m/>
    <m/>
    <m/>
    <m/>
    <m/>
    <m/>
    <m/>
    <m/>
    <m/>
    <m/>
    <m/>
  </r>
  <r>
    <n v="592"/>
    <s v="L-1532-164689494"/>
    <n v="997744367"/>
    <s v="https://portal.dnb.de/opac.htm?method=simpleSearch&amp;cqlMode=true&amp;query=idn%3D997744367"/>
    <s v="III 60, 48"/>
    <m/>
    <m/>
    <x v="2"/>
    <m/>
    <m/>
    <m/>
    <m/>
    <m/>
    <m/>
    <m/>
    <m/>
    <m/>
    <m/>
    <m/>
    <m/>
    <m/>
    <m/>
    <m/>
    <x v="2"/>
    <m/>
    <m/>
    <m/>
    <m/>
    <m/>
    <m/>
    <m/>
    <m/>
    <m/>
    <m/>
    <m/>
    <m/>
    <m/>
    <m/>
    <m/>
    <m/>
    <m/>
    <m/>
    <m/>
    <m/>
    <m/>
    <m/>
    <m/>
    <m/>
    <m/>
    <m/>
    <m/>
    <n v="0"/>
    <m/>
    <m/>
    <m/>
    <m/>
    <m/>
    <m/>
    <m/>
    <m/>
    <m/>
    <m/>
    <m/>
    <m/>
    <m/>
    <m/>
    <m/>
    <m/>
    <m/>
    <m/>
    <m/>
    <m/>
    <m/>
    <m/>
    <m/>
    <m/>
    <m/>
    <m/>
    <m/>
    <m/>
    <m/>
    <m/>
    <m/>
    <m/>
    <m/>
    <m/>
    <m/>
    <m/>
    <m/>
    <m/>
    <m/>
    <m/>
    <m/>
    <m/>
    <m/>
    <m/>
  </r>
  <r>
    <n v="593"/>
    <s v="L-1532-164704965"/>
    <n v="997758619"/>
    <s v="https://portal.dnb.de/opac.htm?method=simpleSearch&amp;cqlMode=true&amp;query=idn%3D997758619"/>
    <s v="III 60, 48"/>
    <m/>
    <m/>
    <x v="2"/>
    <m/>
    <m/>
    <m/>
    <m/>
    <m/>
    <m/>
    <m/>
    <m/>
    <m/>
    <m/>
    <m/>
    <m/>
    <m/>
    <m/>
    <m/>
    <x v="2"/>
    <m/>
    <m/>
    <m/>
    <m/>
    <m/>
    <m/>
    <m/>
    <m/>
    <m/>
    <m/>
    <m/>
    <m/>
    <m/>
    <m/>
    <m/>
    <m/>
    <m/>
    <m/>
    <m/>
    <m/>
    <m/>
    <m/>
    <m/>
    <m/>
    <m/>
    <m/>
    <m/>
    <n v="0"/>
    <m/>
    <m/>
    <m/>
    <m/>
    <m/>
    <m/>
    <m/>
    <m/>
    <m/>
    <m/>
    <m/>
    <m/>
    <m/>
    <m/>
    <m/>
    <m/>
    <m/>
    <m/>
    <m/>
    <m/>
    <m/>
    <m/>
    <m/>
    <m/>
    <m/>
    <m/>
    <m/>
    <m/>
    <m/>
    <m/>
    <m/>
    <m/>
    <m/>
    <m/>
    <m/>
    <m/>
    <m/>
    <m/>
    <m/>
    <m/>
    <m/>
    <m/>
    <m/>
    <m/>
  </r>
  <r>
    <m/>
    <m/>
    <m/>
    <m/>
    <s v="III 60, 49"/>
    <s v="X"/>
    <s v="Ledereinband"/>
    <x v="0"/>
    <s v="80° bis 110°, einseitig digitalisierbar?"/>
    <s v="hohler Rücken"/>
    <m/>
    <m/>
    <m/>
    <n v="1"/>
    <m/>
    <m/>
    <m/>
    <m/>
    <m/>
    <m/>
    <m/>
    <m/>
    <m/>
    <x v="2"/>
    <m/>
    <m/>
    <m/>
    <m/>
    <m/>
    <m/>
    <m/>
    <m/>
    <m/>
    <m/>
    <m/>
    <m/>
    <m/>
    <m/>
    <m/>
    <m/>
    <m/>
    <m/>
    <m/>
    <m/>
    <m/>
    <m/>
    <m/>
    <m/>
    <m/>
    <m/>
    <m/>
    <n v="0"/>
    <m/>
    <m/>
    <m/>
    <m/>
    <m/>
    <m/>
    <m/>
    <m/>
    <m/>
    <m/>
    <m/>
    <m/>
    <m/>
    <m/>
    <m/>
    <m/>
    <m/>
    <m/>
    <m/>
    <m/>
    <m/>
    <m/>
    <m/>
    <m/>
    <m/>
    <m/>
    <m/>
    <m/>
    <m/>
    <m/>
    <m/>
    <m/>
    <m/>
    <m/>
    <m/>
    <m/>
    <m/>
    <m/>
    <m/>
    <m/>
    <m/>
    <m/>
    <m/>
    <m/>
  </r>
  <r>
    <n v="594"/>
    <s v="L-1533-315462140"/>
    <n v="1066934118"/>
    <s v="https://portal.dnb.de/opac.htm?method=simpleSearch&amp;cqlMode=true&amp;query=idn%3D1066934118"/>
    <s v="III 60, 50"/>
    <m/>
    <m/>
    <x v="0"/>
    <m/>
    <m/>
    <m/>
    <m/>
    <m/>
    <m/>
    <m/>
    <m/>
    <m/>
    <m/>
    <m/>
    <m/>
    <m/>
    <m/>
    <m/>
    <x v="5"/>
    <s v="x"/>
    <m/>
    <s v="h/E"/>
    <m/>
    <m/>
    <m/>
    <m/>
    <m/>
    <s v="Pa"/>
    <s v="x"/>
    <m/>
    <m/>
    <m/>
    <m/>
    <m/>
    <m/>
    <m/>
    <m/>
    <m/>
    <m/>
    <m/>
    <m/>
    <n v="110"/>
    <m/>
    <m/>
    <m/>
    <s v="n"/>
    <n v="0"/>
    <m/>
    <m/>
    <m/>
    <s v="x"/>
    <m/>
    <m/>
    <m/>
    <m/>
    <m/>
    <m/>
    <m/>
    <m/>
    <m/>
    <m/>
    <m/>
    <m/>
    <m/>
    <m/>
    <m/>
    <m/>
    <m/>
    <m/>
    <m/>
    <m/>
    <m/>
    <m/>
    <m/>
    <m/>
    <m/>
    <m/>
    <m/>
    <m/>
    <m/>
    <m/>
    <m/>
    <m/>
    <m/>
    <m/>
    <m/>
    <m/>
    <m/>
    <m/>
    <m/>
    <m/>
  </r>
  <r>
    <n v="595"/>
    <s v="L-1533-315487739"/>
    <n v="1066957118"/>
    <s v="https://portal.dnb.de/opac.htm?method=simpleSearch&amp;cqlMode=true&amp;query=idn%3D1066957118"/>
    <s v="III 60, 51"/>
    <m/>
    <m/>
    <x v="2"/>
    <m/>
    <m/>
    <m/>
    <m/>
    <m/>
    <m/>
    <m/>
    <m/>
    <m/>
    <m/>
    <m/>
    <m/>
    <m/>
    <m/>
    <m/>
    <x v="2"/>
    <m/>
    <m/>
    <m/>
    <m/>
    <m/>
    <m/>
    <m/>
    <m/>
    <m/>
    <m/>
    <m/>
    <m/>
    <m/>
    <m/>
    <m/>
    <m/>
    <m/>
    <m/>
    <m/>
    <m/>
    <m/>
    <m/>
    <m/>
    <m/>
    <m/>
    <m/>
    <m/>
    <n v="0"/>
    <m/>
    <m/>
    <m/>
    <m/>
    <m/>
    <m/>
    <m/>
    <m/>
    <m/>
    <m/>
    <m/>
    <m/>
    <m/>
    <m/>
    <m/>
    <m/>
    <m/>
    <m/>
    <m/>
    <m/>
    <m/>
    <m/>
    <m/>
    <m/>
    <m/>
    <m/>
    <m/>
    <m/>
    <m/>
    <m/>
    <m/>
    <m/>
    <m/>
    <m/>
    <m/>
    <m/>
    <m/>
    <m/>
    <m/>
    <m/>
    <m/>
    <m/>
    <m/>
    <m/>
  </r>
  <r>
    <n v="596"/>
    <s v="L-1533-315487674"/>
    <n v="1066957053"/>
    <s v="https://portal.dnb.de/opac.htm?method=simpleSearch&amp;cqlMode=true&amp;query=idn%3D1066957053"/>
    <s v="III 60, 52"/>
    <m/>
    <s v="Halbledereinband, Schließen, erhabene Buchbeschläge"/>
    <x v="1"/>
    <s v="80° bis 110°, einseitig digitalisierbar?"/>
    <s v="fester Rücken mit Schmuckprägung, Schrift bis in den Falz"/>
    <m/>
    <s v="Buchschuh"/>
    <s v="Nein"/>
    <n v="1"/>
    <m/>
    <m/>
    <m/>
    <m/>
    <m/>
    <m/>
    <m/>
    <m/>
    <m/>
    <x v="2"/>
    <m/>
    <m/>
    <m/>
    <m/>
    <m/>
    <m/>
    <m/>
    <m/>
    <m/>
    <m/>
    <m/>
    <m/>
    <m/>
    <m/>
    <m/>
    <m/>
    <m/>
    <m/>
    <m/>
    <m/>
    <m/>
    <m/>
    <m/>
    <m/>
    <m/>
    <m/>
    <m/>
    <n v="0"/>
    <m/>
    <m/>
    <m/>
    <m/>
    <m/>
    <m/>
    <m/>
    <m/>
    <m/>
    <m/>
    <m/>
    <m/>
    <m/>
    <m/>
    <m/>
    <m/>
    <m/>
    <m/>
    <m/>
    <m/>
    <m/>
    <m/>
    <m/>
    <m/>
    <m/>
    <m/>
    <m/>
    <m/>
    <m/>
    <m/>
    <m/>
    <m/>
    <m/>
    <m/>
    <m/>
    <m/>
    <m/>
    <m/>
    <m/>
    <m/>
    <m/>
    <m/>
    <m/>
    <m/>
  </r>
  <r>
    <n v="597"/>
    <s v="L-1533-315493895"/>
    <n v="1066963657"/>
    <s v="https://portal.dnb.de/opac.htm?method=simpleSearch&amp;cqlMode=true&amp;query=idn%3D1066963657"/>
    <s v="III 60, 53"/>
    <m/>
    <m/>
    <x v="2"/>
    <m/>
    <m/>
    <m/>
    <m/>
    <m/>
    <m/>
    <m/>
    <m/>
    <m/>
    <m/>
    <m/>
    <m/>
    <m/>
    <m/>
    <m/>
    <x v="2"/>
    <m/>
    <m/>
    <m/>
    <m/>
    <m/>
    <m/>
    <m/>
    <m/>
    <m/>
    <m/>
    <m/>
    <m/>
    <m/>
    <m/>
    <m/>
    <m/>
    <m/>
    <m/>
    <m/>
    <m/>
    <m/>
    <m/>
    <m/>
    <m/>
    <m/>
    <m/>
    <m/>
    <n v="0"/>
    <m/>
    <m/>
    <m/>
    <m/>
    <m/>
    <m/>
    <m/>
    <m/>
    <m/>
    <m/>
    <m/>
    <m/>
    <m/>
    <m/>
    <m/>
    <m/>
    <m/>
    <m/>
    <m/>
    <m/>
    <m/>
    <m/>
    <m/>
    <m/>
    <m/>
    <m/>
    <m/>
    <m/>
    <m/>
    <m/>
    <m/>
    <m/>
    <m/>
    <m/>
    <m/>
    <m/>
    <m/>
    <m/>
    <m/>
    <m/>
    <m/>
    <m/>
    <m/>
    <m/>
  </r>
  <r>
    <n v="598"/>
    <s v="L-1533-315470011"/>
    <n v="1066942382"/>
    <s v="https://portal.dnb.de/opac.htm?method=simpleSearch&amp;cqlMode=true&amp;query=idn%3D1066942382"/>
    <s v="III 60, 54"/>
    <m/>
    <m/>
    <x v="2"/>
    <m/>
    <m/>
    <m/>
    <m/>
    <m/>
    <m/>
    <m/>
    <m/>
    <m/>
    <m/>
    <m/>
    <m/>
    <m/>
    <m/>
    <m/>
    <x v="2"/>
    <m/>
    <m/>
    <m/>
    <m/>
    <m/>
    <m/>
    <m/>
    <m/>
    <m/>
    <m/>
    <m/>
    <m/>
    <m/>
    <m/>
    <m/>
    <m/>
    <m/>
    <m/>
    <m/>
    <m/>
    <m/>
    <m/>
    <m/>
    <m/>
    <m/>
    <m/>
    <m/>
    <n v="0"/>
    <m/>
    <m/>
    <m/>
    <m/>
    <m/>
    <m/>
    <m/>
    <m/>
    <m/>
    <m/>
    <m/>
    <m/>
    <m/>
    <m/>
    <m/>
    <m/>
    <m/>
    <m/>
    <m/>
    <m/>
    <m/>
    <m/>
    <m/>
    <m/>
    <m/>
    <m/>
    <m/>
    <m/>
    <m/>
    <m/>
    <m/>
    <m/>
    <m/>
    <m/>
    <m/>
    <m/>
    <m/>
    <m/>
    <m/>
    <m/>
    <m/>
    <m/>
    <m/>
    <m/>
  </r>
  <r>
    <n v="599"/>
    <s v="L-1533-315491108"/>
    <n v="1066960615"/>
    <s v="https://portal.dnb.de/opac.htm?method=simpleSearch&amp;cqlMode=true&amp;query=idn%3D1066960615"/>
    <s v="III 60, 55"/>
    <s v="X"/>
    <s v="Ledereinband"/>
    <x v="0"/>
    <s v="80° bis 110°, einseitig digitalisierbar?"/>
    <s v="fester Rücken mit Schmuckprägung"/>
    <m/>
    <m/>
    <m/>
    <n v="0"/>
    <m/>
    <m/>
    <m/>
    <m/>
    <m/>
    <m/>
    <m/>
    <m/>
    <m/>
    <x v="2"/>
    <m/>
    <m/>
    <m/>
    <m/>
    <m/>
    <m/>
    <m/>
    <m/>
    <m/>
    <m/>
    <m/>
    <m/>
    <m/>
    <m/>
    <m/>
    <m/>
    <m/>
    <m/>
    <m/>
    <m/>
    <m/>
    <m/>
    <m/>
    <m/>
    <m/>
    <m/>
    <m/>
    <n v="0"/>
    <m/>
    <m/>
    <m/>
    <m/>
    <m/>
    <m/>
    <m/>
    <m/>
    <m/>
    <m/>
    <m/>
    <m/>
    <m/>
    <m/>
    <m/>
    <m/>
    <m/>
    <m/>
    <m/>
    <m/>
    <m/>
    <m/>
    <m/>
    <m/>
    <m/>
    <m/>
    <m/>
    <m/>
    <m/>
    <m/>
    <m/>
    <m/>
    <m/>
    <m/>
    <m/>
    <m/>
    <m/>
    <m/>
    <m/>
    <m/>
    <m/>
    <m/>
    <m/>
    <m/>
  </r>
  <r>
    <n v="600"/>
    <s v="L-1534-315490365"/>
    <n v="1066959846"/>
    <s v="https://portal.dnb.de/opac.htm?method=simpleSearch&amp;cqlMode=true&amp;query=idn%3D1066959846"/>
    <s v="III 60, 56"/>
    <m/>
    <m/>
    <x v="2"/>
    <m/>
    <m/>
    <m/>
    <m/>
    <m/>
    <m/>
    <m/>
    <m/>
    <m/>
    <m/>
    <m/>
    <m/>
    <m/>
    <m/>
    <m/>
    <x v="2"/>
    <m/>
    <m/>
    <m/>
    <m/>
    <m/>
    <m/>
    <m/>
    <m/>
    <m/>
    <m/>
    <m/>
    <m/>
    <m/>
    <m/>
    <m/>
    <m/>
    <m/>
    <m/>
    <m/>
    <m/>
    <m/>
    <m/>
    <m/>
    <m/>
    <m/>
    <m/>
    <m/>
    <n v="0"/>
    <m/>
    <m/>
    <m/>
    <m/>
    <m/>
    <m/>
    <m/>
    <m/>
    <m/>
    <m/>
    <m/>
    <m/>
    <m/>
    <m/>
    <m/>
    <m/>
    <m/>
    <m/>
    <m/>
    <m/>
    <m/>
    <m/>
    <m/>
    <m/>
    <m/>
    <m/>
    <m/>
    <m/>
    <m/>
    <m/>
    <m/>
    <m/>
    <m/>
    <m/>
    <m/>
    <m/>
    <m/>
    <m/>
    <m/>
    <m/>
    <m/>
    <m/>
    <m/>
    <m/>
  </r>
  <r>
    <n v="601"/>
    <s v="L-1535-315490373"/>
    <n v="1066959854"/>
    <s v="https://portal.dnb.de/opac.htm?method=simpleSearch&amp;cqlMode=true&amp;query=idn%3D1066959854"/>
    <s v="III 60, 57"/>
    <s v="X"/>
    <s v="Papier- oder Pappeinband, Schließen, erhabene Buchbeschläge"/>
    <x v="1"/>
    <s v="180°"/>
    <s v="hohler Rücken"/>
    <m/>
    <s v="Buchschuh"/>
    <s v="Nein"/>
    <n v="0"/>
    <m/>
    <m/>
    <m/>
    <m/>
    <m/>
    <m/>
    <m/>
    <m/>
    <m/>
    <x v="2"/>
    <m/>
    <m/>
    <m/>
    <m/>
    <m/>
    <m/>
    <m/>
    <m/>
    <m/>
    <m/>
    <m/>
    <m/>
    <m/>
    <m/>
    <m/>
    <m/>
    <m/>
    <m/>
    <m/>
    <m/>
    <m/>
    <m/>
    <m/>
    <m/>
    <m/>
    <m/>
    <m/>
    <n v="0"/>
    <m/>
    <m/>
    <m/>
    <m/>
    <m/>
    <m/>
    <m/>
    <m/>
    <m/>
    <m/>
    <m/>
    <m/>
    <m/>
    <m/>
    <m/>
    <m/>
    <m/>
    <m/>
    <m/>
    <m/>
    <m/>
    <m/>
    <m/>
    <m/>
    <m/>
    <m/>
    <m/>
    <m/>
    <m/>
    <m/>
    <m/>
    <m/>
    <m/>
    <m/>
    <m/>
    <m/>
    <m/>
    <m/>
    <m/>
    <m/>
    <m/>
    <m/>
    <m/>
    <m/>
  </r>
  <r>
    <n v="602"/>
    <s v="L-1535-315492929"/>
    <s v="106696257X"/>
    <s v="https://portal.dnb.de/opac.htm?method=simpleSearch&amp;cqlMode=true&amp;query=idn%3D106696257X"/>
    <s v="III 60, 58"/>
    <m/>
    <m/>
    <x v="2"/>
    <m/>
    <m/>
    <m/>
    <m/>
    <m/>
    <m/>
    <m/>
    <m/>
    <m/>
    <m/>
    <m/>
    <m/>
    <m/>
    <m/>
    <m/>
    <x v="2"/>
    <m/>
    <m/>
    <m/>
    <m/>
    <m/>
    <m/>
    <m/>
    <m/>
    <m/>
    <m/>
    <m/>
    <m/>
    <m/>
    <m/>
    <m/>
    <m/>
    <m/>
    <m/>
    <m/>
    <m/>
    <m/>
    <m/>
    <m/>
    <m/>
    <m/>
    <m/>
    <m/>
    <n v="0"/>
    <m/>
    <m/>
    <m/>
    <m/>
    <m/>
    <m/>
    <m/>
    <m/>
    <m/>
    <m/>
    <m/>
    <m/>
    <m/>
    <m/>
    <m/>
    <m/>
    <m/>
    <m/>
    <m/>
    <m/>
    <m/>
    <m/>
    <m/>
    <m/>
    <m/>
    <m/>
    <m/>
    <m/>
    <m/>
    <m/>
    <m/>
    <m/>
    <m/>
    <m/>
    <m/>
    <m/>
    <m/>
    <m/>
    <m/>
    <m/>
    <m/>
    <m/>
    <m/>
    <m/>
  </r>
  <r>
    <n v="603"/>
    <s v="L-1537-315492953"/>
    <s v="106696260X"/>
    <s v="https://portal.dnb.de/opac.htm?method=simpleSearch&amp;cqlMode=true&amp;query=idn%3D106696260X"/>
    <s v="III 60, 59"/>
    <m/>
    <m/>
    <x v="2"/>
    <m/>
    <m/>
    <m/>
    <m/>
    <m/>
    <m/>
    <m/>
    <m/>
    <m/>
    <m/>
    <m/>
    <m/>
    <m/>
    <m/>
    <m/>
    <x v="2"/>
    <m/>
    <m/>
    <m/>
    <m/>
    <m/>
    <m/>
    <m/>
    <m/>
    <m/>
    <m/>
    <m/>
    <m/>
    <m/>
    <m/>
    <m/>
    <m/>
    <m/>
    <m/>
    <m/>
    <m/>
    <m/>
    <m/>
    <m/>
    <m/>
    <m/>
    <m/>
    <m/>
    <n v="0"/>
    <m/>
    <m/>
    <m/>
    <m/>
    <m/>
    <m/>
    <m/>
    <m/>
    <m/>
    <m/>
    <m/>
    <m/>
    <m/>
    <m/>
    <m/>
    <m/>
    <m/>
    <m/>
    <m/>
    <m/>
    <m/>
    <m/>
    <m/>
    <m/>
    <m/>
    <m/>
    <m/>
    <m/>
    <m/>
    <m/>
    <m/>
    <m/>
    <m/>
    <m/>
    <m/>
    <m/>
    <m/>
    <m/>
    <m/>
    <m/>
    <m/>
    <m/>
    <m/>
    <m/>
  </r>
  <r>
    <n v="604"/>
    <s v="L-1537-315468831"/>
    <n v="1066941106"/>
    <s v="https://portal.dnb.de/opac.htm?method=simpleSearch&amp;cqlMode=true&amp;query=idn%3D1066941106"/>
    <s v="III 60, 60"/>
    <s v="X"/>
    <s v="Papier- oder Pappeinband"/>
    <x v="0"/>
    <s v="180°"/>
    <s v="hohler Rücken"/>
    <m/>
    <m/>
    <m/>
    <n v="0"/>
    <m/>
    <m/>
    <m/>
    <m/>
    <m/>
    <m/>
    <m/>
    <m/>
    <m/>
    <x v="2"/>
    <m/>
    <m/>
    <m/>
    <m/>
    <m/>
    <m/>
    <m/>
    <m/>
    <m/>
    <m/>
    <m/>
    <m/>
    <m/>
    <m/>
    <m/>
    <m/>
    <m/>
    <m/>
    <m/>
    <m/>
    <m/>
    <m/>
    <m/>
    <m/>
    <m/>
    <m/>
    <m/>
    <n v="0"/>
    <m/>
    <m/>
    <m/>
    <m/>
    <m/>
    <m/>
    <m/>
    <m/>
    <m/>
    <m/>
    <m/>
    <m/>
    <m/>
    <m/>
    <m/>
    <m/>
    <m/>
    <m/>
    <m/>
    <m/>
    <m/>
    <m/>
    <m/>
    <m/>
    <m/>
    <m/>
    <m/>
    <m/>
    <m/>
    <m/>
    <m/>
    <m/>
    <m/>
    <m/>
    <m/>
    <m/>
    <m/>
    <m/>
    <m/>
    <m/>
    <m/>
    <m/>
    <m/>
    <m/>
  </r>
  <r>
    <n v="605"/>
    <s v="L-1537-315492716"/>
    <n v="1066962316"/>
    <s v="https://portal.dnb.de/opac.htm?method=simpleSearch&amp;cqlMode=true&amp;query=idn%3D1066962316"/>
    <s v="III 60, 61"/>
    <m/>
    <m/>
    <x v="1"/>
    <m/>
    <m/>
    <m/>
    <m/>
    <m/>
    <m/>
    <m/>
    <m/>
    <m/>
    <m/>
    <m/>
    <m/>
    <m/>
    <m/>
    <m/>
    <x v="8"/>
    <m/>
    <m/>
    <s v="h/E"/>
    <m/>
    <m/>
    <m/>
    <m/>
    <m/>
    <s v="Pa"/>
    <m/>
    <m/>
    <m/>
    <m/>
    <m/>
    <m/>
    <m/>
    <m/>
    <m/>
    <m/>
    <m/>
    <m/>
    <m/>
    <n v="110"/>
    <m/>
    <m/>
    <m/>
    <s v="ja vor"/>
    <n v="0.5"/>
    <m/>
    <m/>
    <m/>
    <m/>
    <m/>
    <m/>
    <m/>
    <m/>
    <m/>
    <m/>
    <s v="x"/>
    <m/>
    <s v="x"/>
    <m/>
    <m/>
    <m/>
    <m/>
    <m/>
    <m/>
    <m/>
    <m/>
    <m/>
    <m/>
    <n v="0.5"/>
    <m/>
    <m/>
    <m/>
    <m/>
    <m/>
    <m/>
    <m/>
    <m/>
    <m/>
    <m/>
    <m/>
    <m/>
    <m/>
    <m/>
    <m/>
    <m/>
    <m/>
    <m/>
    <m/>
    <m/>
  </r>
  <r>
    <n v="606"/>
    <s v="L-1537-315316721"/>
    <n v="1066857881"/>
    <s v="https://portal.dnb.de/opac.htm?method=simpleSearch&amp;cqlMode=true&amp;query=idn%3D1066857881"/>
    <s v="III 60, 62"/>
    <s v="X"/>
    <s v="Gewebeeinband"/>
    <x v="1"/>
    <s v="80° bis 110°, einseitig digitalisierbar?"/>
    <s v="fester Rücken mit Schmuckprägung"/>
    <m/>
    <m/>
    <m/>
    <n v="1"/>
    <m/>
    <s v="enth. Blindlagen"/>
    <m/>
    <m/>
    <m/>
    <m/>
    <m/>
    <m/>
    <m/>
    <x v="3"/>
    <s v="x"/>
    <m/>
    <s v="h/E"/>
    <m/>
    <m/>
    <m/>
    <m/>
    <m/>
    <s v="Pa"/>
    <s v="x"/>
    <m/>
    <m/>
    <m/>
    <m/>
    <m/>
    <m/>
    <m/>
    <m/>
    <m/>
    <m/>
    <m/>
    <m/>
    <n v="110"/>
    <m/>
    <m/>
    <m/>
    <s v="n"/>
    <n v="0"/>
    <m/>
    <m/>
    <m/>
    <m/>
    <m/>
    <m/>
    <m/>
    <s v="Schaden stabil"/>
    <m/>
    <m/>
    <m/>
    <m/>
    <m/>
    <m/>
    <m/>
    <m/>
    <m/>
    <m/>
    <m/>
    <m/>
    <m/>
    <m/>
    <m/>
    <m/>
    <m/>
    <m/>
    <m/>
    <m/>
    <m/>
    <m/>
    <m/>
    <m/>
    <m/>
    <m/>
    <m/>
    <m/>
    <m/>
    <m/>
    <m/>
    <m/>
    <m/>
    <m/>
    <m/>
    <m/>
  </r>
  <r>
    <n v="607"/>
    <s v="L-1539-315493097"/>
    <n v="1066962766"/>
    <s v="https://portal.dnb.de/opac.htm?method=simpleSearch&amp;cqlMode=true&amp;query=idn%3D1066962766"/>
    <s v="III 60, 63"/>
    <m/>
    <m/>
    <x v="2"/>
    <m/>
    <m/>
    <m/>
    <m/>
    <m/>
    <m/>
    <m/>
    <m/>
    <m/>
    <m/>
    <m/>
    <m/>
    <m/>
    <m/>
    <m/>
    <x v="2"/>
    <m/>
    <m/>
    <m/>
    <m/>
    <m/>
    <m/>
    <m/>
    <m/>
    <m/>
    <m/>
    <m/>
    <m/>
    <m/>
    <m/>
    <m/>
    <m/>
    <m/>
    <m/>
    <m/>
    <m/>
    <m/>
    <m/>
    <m/>
    <m/>
    <m/>
    <m/>
    <m/>
    <n v="0"/>
    <m/>
    <m/>
    <m/>
    <m/>
    <m/>
    <m/>
    <m/>
    <m/>
    <m/>
    <m/>
    <m/>
    <m/>
    <m/>
    <m/>
    <m/>
    <m/>
    <m/>
    <m/>
    <m/>
    <m/>
    <m/>
    <m/>
    <m/>
    <m/>
    <m/>
    <m/>
    <m/>
    <m/>
    <m/>
    <m/>
    <m/>
    <m/>
    <m/>
    <m/>
    <m/>
    <m/>
    <m/>
    <m/>
    <m/>
    <m/>
    <m/>
    <m/>
    <m/>
    <m/>
  </r>
  <r>
    <n v="608"/>
    <s v="L-1540-315493453"/>
    <n v="1066963177"/>
    <s v="https://portal.dnb.de/opac.htm?method=simpleSearch&amp;cqlMode=true&amp;query=idn%3D1066963177"/>
    <s v="III 60, 64"/>
    <s v="X"/>
    <s v="Halbledereinband, Schließen, erhabene Buchbeschläge"/>
    <x v="0"/>
    <s v="180°"/>
    <s v="hohler Rücken"/>
    <m/>
    <s v="Buchschuh"/>
    <s v="Nein"/>
    <n v="1"/>
    <m/>
    <s v="enth. Blindlagen"/>
    <m/>
    <m/>
    <m/>
    <m/>
    <m/>
    <m/>
    <m/>
    <x v="5"/>
    <s v="x"/>
    <m/>
    <s v="h/E"/>
    <m/>
    <s v="x"/>
    <m/>
    <m/>
    <m/>
    <s v="Pa"/>
    <s v="x"/>
    <m/>
    <m/>
    <m/>
    <m/>
    <m/>
    <m/>
    <m/>
    <m/>
    <m/>
    <m/>
    <m/>
    <m/>
    <n v="80"/>
    <m/>
    <m/>
    <m/>
    <s v="n"/>
    <n v="0"/>
    <m/>
    <m/>
    <m/>
    <s v="x"/>
    <m/>
    <m/>
    <m/>
    <s v="Schaden stabil, Umschlag trotzt Buchschuh"/>
    <m/>
    <s v="Umschlag (Leder pudert)"/>
    <m/>
    <m/>
    <m/>
    <m/>
    <m/>
    <m/>
    <m/>
    <m/>
    <m/>
    <m/>
    <m/>
    <m/>
    <m/>
    <m/>
    <m/>
    <m/>
    <m/>
    <m/>
    <m/>
    <m/>
    <m/>
    <m/>
    <m/>
    <m/>
    <m/>
    <m/>
    <m/>
    <m/>
    <m/>
    <m/>
    <m/>
    <m/>
    <m/>
    <m/>
  </r>
  <r>
    <n v="609"/>
    <s v="L-1540-315487429"/>
    <n v="1066956812"/>
    <s v="https://portal.dnb.de/opac.htm?method=simpleSearch&amp;cqlMode=true&amp;query=idn%3D1066956812"/>
    <s v="III 60, 65"/>
    <s v="X"/>
    <s v="Halbledereinband, Schließen, erhabene Buchbeschläge"/>
    <x v="0"/>
    <s v="180°"/>
    <s v="hohler Rücken"/>
    <m/>
    <s v="Buchschuh"/>
    <s v="Nein"/>
    <n v="1"/>
    <m/>
    <s v="enth. Blindlagen"/>
    <m/>
    <m/>
    <m/>
    <m/>
    <m/>
    <m/>
    <m/>
    <x v="5"/>
    <s v="x"/>
    <m/>
    <s v="h/E"/>
    <m/>
    <s v="x"/>
    <m/>
    <m/>
    <m/>
    <s v="Pa"/>
    <s v="x"/>
    <m/>
    <m/>
    <m/>
    <m/>
    <m/>
    <m/>
    <m/>
    <m/>
    <m/>
    <m/>
    <m/>
    <m/>
    <n v="80"/>
    <m/>
    <m/>
    <m/>
    <s v="n"/>
    <n v="0"/>
    <m/>
    <m/>
    <m/>
    <s v="x"/>
    <m/>
    <m/>
    <m/>
    <s v="Schaden stabil, Umschlag trotzt Buchschuh"/>
    <m/>
    <s v="Umschlag (Leder pudert)"/>
    <m/>
    <m/>
    <m/>
    <m/>
    <m/>
    <m/>
    <m/>
    <m/>
    <m/>
    <m/>
    <m/>
    <m/>
    <m/>
    <m/>
    <m/>
    <m/>
    <m/>
    <m/>
    <m/>
    <m/>
    <m/>
    <m/>
    <m/>
    <m/>
    <m/>
    <m/>
    <m/>
    <m/>
    <m/>
    <m/>
    <m/>
    <m/>
    <m/>
    <m/>
  </r>
  <r>
    <n v="610"/>
    <s v="L-1540-315331186"/>
    <n v="1066873380"/>
    <s v="https://portal.dnb.de/opac.htm?method=simpleSearch&amp;cqlMode=true&amp;query=idn%3D1066873380"/>
    <s v="III 60, 66"/>
    <s v="X"/>
    <s v="Halbpergamentband"/>
    <x v="0"/>
    <s v="80° bis 110°, einseitig digitalisierbar?"/>
    <s v="fester Rücken mit Schmuckprägung"/>
    <m/>
    <m/>
    <m/>
    <n v="0"/>
    <m/>
    <s v="enth. Blindlagen"/>
    <m/>
    <m/>
    <m/>
    <m/>
    <m/>
    <m/>
    <m/>
    <x v="2"/>
    <m/>
    <m/>
    <m/>
    <m/>
    <m/>
    <m/>
    <m/>
    <m/>
    <m/>
    <m/>
    <m/>
    <m/>
    <m/>
    <m/>
    <m/>
    <m/>
    <m/>
    <m/>
    <m/>
    <m/>
    <m/>
    <m/>
    <m/>
    <m/>
    <m/>
    <m/>
    <m/>
    <n v="0"/>
    <m/>
    <m/>
    <m/>
    <m/>
    <m/>
    <m/>
    <m/>
    <m/>
    <m/>
    <m/>
    <m/>
    <m/>
    <m/>
    <m/>
    <m/>
    <m/>
    <m/>
    <m/>
    <m/>
    <m/>
    <m/>
    <m/>
    <m/>
    <m/>
    <m/>
    <m/>
    <m/>
    <m/>
    <m/>
    <m/>
    <m/>
    <m/>
    <m/>
    <m/>
    <m/>
    <m/>
    <m/>
    <m/>
    <m/>
    <m/>
    <m/>
    <m/>
    <m/>
    <m/>
  </r>
  <r>
    <n v="611"/>
    <s v="L-1541-164689737"/>
    <n v="997744677"/>
    <s v="https://portal.dnb.de/opac.htm?method=simpleSearch&amp;cqlMode=true&amp;query=idn%3D997744677"/>
    <s v="III 60, 67"/>
    <s v="X"/>
    <s v="Gewebeeinband"/>
    <x v="1"/>
    <s v="180°"/>
    <s v="fester Rücken mit Schmuckprägung"/>
    <m/>
    <m/>
    <m/>
    <n v="1"/>
    <m/>
    <m/>
    <m/>
    <m/>
    <m/>
    <m/>
    <m/>
    <m/>
    <m/>
    <x v="2"/>
    <m/>
    <m/>
    <m/>
    <m/>
    <m/>
    <m/>
    <m/>
    <m/>
    <m/>
    <m/>
    <m/>
    <m/>
    <m/>
    <m/>
    <m/>
    <m/>
    <m/>
    <m/>
    <m/>
    <m/>
    <m/>
    <m/>
    <m/>
    <m/>
    <m/>
    <m/>
    <m/>
    <n v="0"/>
    <m/>
    <m/>
    <m/>
    <m/>
    <m/>
    <m/>
    <m/>
    <m/>
    <m/>
    <m/>
    <m/>
    <m/>
    <m/>
    <m/>
    <m/>
    <m/>
    <m/>
    <m/>
    <m/>
    <m/>
    <m/>
    <m/>
    <m/>
    <m/>
    <m/>
    <m/>
    <m/>
    <m/>
    <m/>
    <m/>
    <m/>
    <m/>
    <m/>
    <m/>
    <m/>
    <m/>
    <m/>
    <m/>
    <m/>
    <m/>
    <m/>
    <m/>
    <m/>
    <m/>
  </r>
  <r>
    <n v="612"/>
    <s v="L-1541-315493437"/>
    <n v="1066963150"/>
    <s v="https://portal.dnb.de/opac.htm?method=simpleSearch&amp;cqlMode=true&amp;query=idn%3D1066963150"/>
    <s v="III 60, 68"/>
    <s v="X"/>
    <s v="Ledereinband"/>
    <x v="0"/>
    <s v="80° bis 110°, einseitig digitalisierbar?"/>
    <s v="fester Rücken mit Schmuckprägung"/>
    <m/>
    <m/>
    <m/>
    <n v="1"/>
    <m/>
    <s v="enth. Blindlagen"/>
    <m/>
    <m/>
    <m/>
    <m/>
    <m/>
    <m/>
    <s v="x"/>
    <x v="0"/>
    <m/>
    <s v="x"/>
    <m/>
    <m/>
    <m/>
    <m/>
    <m/>
    <m/>
    <s v="Pa"/>
    <s v="x"/>
    <m/>
    <m/>
    <m/>
    <m/>
    <m/>
    <m/>
    <m/>
    <m/>
    <m/>
    <m/>
    <m/>
    <m/>
    <n v="110"/>
    <m/>
    <m/>
    <m/>
    <s v="n"/>
    <n v="0"/>
    <m/>
    <m/>
    <m/>
    <m/>
    <m/>
    <m/>
    <m/>
    <s v="Schaden stabil"/>
    <m/>
    <m/>
    <m/>
    <m/>
    <m/>
    <m/>
    <m/>
    <m/>
    <m/>
    <m/>
    <m/>
    <m/>
    <m/>
    <m/>
    <m/>
    <m/>
    <m/>
    <m/>
    <m/>
    <m/>
    <m/>
    <m/>
    <m/>
    <m/>
    <m/>
    <m/>
    <m/>
    <m/>
    <m/>
    <m/>
    <m/>
    <m/>
    <m/>
    <m/>
    <m/>
    <m/>
  </r>
  <r>
    <n v="613"/>
    <s v="L-1541-315487666"/>
    <n v="1066957045"/>
    <s v="https://portal.dnb.de/opac.htm?method=simpleSearch&amp;cqlMode=true&amp;query=idn%3D1066957045"/>
    <s v="III 60, 69"/>
    <s v="X"/>
    <s v="Halbledereinband"/>
    <x v="1"/>
    <s v="80° bis 110°, einseitig digitalisierbar?"/>
    <s v="hohler Rücken"/>
    <m/>
    <m/>
    <m/>
    <n v="0"/>
    <m/>
    <m/>
    <m/>
    <m/>
    <m/>
    <m/>
    <m/>
    <m/>
    <m/>
    <x v="2"/>
    <m/>
    <m/>
    <m/>
    <m/>
    <m/>
    <m/>
    <m/>
    <m/>
    <m/>
    <m/>
    <m/>
    <m/>
    <m/>
    <m/>
    <m/>
    <m/>
    <m/>
    <m/>
    <m/>
    <m/>
    <m/>
    <m/>
    <m/>
    <m/>
    <m/>
    <m/>
    <m/>
    <n v="0"/>
    <m/>
    <m/>
    <m/>
    <m/>
    <m/>
    <m/>
    <m/>
    <m/>
    <m/>
    <m/>
    <m/>
    <m/>
    <m/>
    <m/>
    <m/>
    <m/>
    <m/>
    <m/>
    <m/>
    <m/>
    <m/>
    <m/>
    <m/>
    <m/>
    <m/>
    <m/>
    <m/>
    <m/>
    <m/>
    <m/>
    <m/>
    <m/>
    <m/>
    <m/>
    <m/>
    <m/>
    <m/>
    <m/>
    <m/>
    <m/>
    <m/>
    <m/>
    <m/>
    <m/>
  </r>
  <r>
    <n v="614"/>
    <s v="L-1542-315325887"/>
    <n v="1066867704"/>
    <s v="https://portal.dnb.de/opac.htm?method=simpleSearch&amp;cqlMode=true&amp;query=idn%3D1066867704"/>
    <s v="III 60, 70"/>
    <s v="X"/>
    <s v="Halbgewebeband"/>
    <x v="1"/>
    <s v="180°"/>
    <s v="hohler Rücken"/>
    <m/>
    <m/>
    <m/>
    <n v="0"/>
    <m/>
    <m/>
    <m/>
    <m/>
    <m/>
    <m/>
    <m/>
    <m/>
    <m/>
    <x v="2"/>
    <m/>
    <m/>
    <m/>
    <m/>
    <m/>
    <m/>
    <m/>
    <m/>
    <m/>
    <m/>
    <m/>
    <m/>
    <m/>
    <m/>
    <m/>
    <m/>
    <m/>
    <m/>
    <m/>
    <m/>
    <m/>
    <m/>
    <m/>
    <m/>
    <m/>
    <m/>
    <m/>
    <n v="0"/>
    <m/>
    <m/>
    <m/>
    <m/>
    <m/>
    <m/>
    <m/>
    <m/>
    <m/>
    <m/>
    <m/>
    <m/>
    <m/>
    <m/>
    <m/>
    <m/>
    <m/>
    <m/>
    <m/>
    <m/>
    <m/>
    <m/>
    <m/>
    <m/>
    <m/>
    <m/>
    <m/>
    <m/>
    <m/>
    <m/>
    <m/>
    <m/>
    <m/>
    <m/>
    <m/>
    <m/>
    <m/>
    <m/>
    <m/>
    <m/>
    <m/>
    <m/>
    <m/>
    <m/>
  </r>
  <r>
    <n v="615"/>
    <s v="L-1544-315063092"/>
    <n v="1066674566"/>
    <s v="https://portal.dnb.de/opac.htm?method=simpleSearch&amp;cqlMode=true&amp;query=idn%3D1066674566"/>
    <s v="III 60, 71"/>
    <s v="X"/>
    <s v="Ledereinband, Schließen, erhabene Buchbeschläge"/>
    <x v="0"/>
    <s v="80° bis 110°, einseitig digitalisierbar?"/>
    <s v="fester Rücken mit Schmuckprägung"/>
    <m/>
    <s v="Buchschuh"/>
    <s v="Nein"/>
    <n v="0"/>
    <m/>
    <m/>
    <m/>
    <m/>
    <m/>
    <m/>
    <m/>
    <m/>
    <m/>
    <x v="2"/>
    <m/>
    <m/>
    <m/>
    <m/>
    <m/>
    <m/>
    <m/>
    <m/>
    <m/>
    <m/>
    <m/>
    <m/>
    <m/>
    <m/>
    <m/>
    <m/>
    <m/>
    <m/>
    <m/>
    <m/>
    <m/>
    <m/>
    <m/>
    <m/>
    <m/>
    <m/>
    <m/>
    <n v="0"/>
    <m/>
    <m/>
    <m/>
    <m/>
    <m/>
    <m/>
    <m/>
    <m/>
    <m/>
    <m/>
    <m/>
    <m/>
    <m/>
    <m/>
    <m/>
    <m/>
    <m/>
    <m/>
    <m/>
    <m/>
    <m/>
    <m/>
    <m/>
    <m/>
    <m/>
    <m/>
    <m/>
    <m/>
    <m/>
    <m/>
    <m/>
    <m/>
    <m/>
    <m/>
    <m/>
    <m/>
    <m/>
    <m/>
    <m/>
    <m/>
    <m/>
    <m/>
    <m/>
    <m/>
  </r>
  <r>
    <n v="616"/>
    <s v="L-1546-154448621"/>
    <n v="994061137"/>
    <s v="https://portal.dnb.de/opac.htm?method=simpleSearch&amp;cqlMode=true&amp;query=idn%3D994061137"/>
    <s v="III 60, 72"/>
    <s v="X"/>
    <s v="Papier- oder Pappeinband"/>
    <x v="0"/>
    <s v="180°"/>
    <m/>
    <m/>
    <m/>
    <m/>
    <n v="1"/>
    <m/>
    <m/>
    <m/>
    <m/>
    <m/>
    <m/>
    <m/>
    <m/>
    <s v="x"/>
    <x v="4"/>
    <m/>
    <m/>
    <s v="h/E"/>
    <m/>
    <m/>
    <m/>
    <m/>
    <m/>
    <s v="Pa"/>
    <m/>
    <m/>
    <m/>
    <m/>
    <m/>
    <m/>
    <m/>
    <m/>
    <m/>
    <m/>
    <m/>
    <m/>
    <m/>
    <n v="110"/>
    <m/>
    <m/>
    <m/>
    <s v="ja vor"/>
    <n v="0.5"/>
    <m/>
    <m/>
    <m/>
    <m/>
    <m/>
    <m/>
    <m/>
    <m/>
    <m/>
    <m/>
    <s v="x"/>
    <m/>
    <s v="x"/>
    <m/>
    <m/>
    <m/>
    <m/>
    <m/>
    <m/>
    <m/>
    <m/>
    <m/>
    <m/>
    <n v="0.5"/>
    <s v="fixieren und mit JP überfangen"/>
    <m/>
    <m/>
    <m/>
    <m/>
    <m/>
    <m/>
    <m/>
    <m/>
    <m/>
    <m/>
    <m/>
    <m/>
    <m/>
    <m/>
    <m/>
    <m/>
    <m/>
    <m/>
    <m/>
  </r>
  <r>
    <n v="617"/>
    <s v="L-1546-315493399"/>
    <n v="1066963118"/>
    <s v="https://portal.dnb.de/opac.htm?method=simpleSearch&amp;cqlMode=true&amp;query=idn%3D1066963118"/>
    <s v="III 60, 73"/>
    <m/>
    <s v="Ledereinband, Schließen, erhabene Buchbeschläge"/>
    <x v="0"/>
    <s v="180°"/>
    <s v="hohler Rücken, stark brüchiges Einbandmaterial"/>
    <m/>
    <s v="Buchschuh"/>
    <s v="Nein"/>
    <n v="3"/>
    <m/>
    <s v="enthält Blindlagen"/>
    <m/>
    <m/>
    <m/>
    <m/>
    <m/>
    <m/>
    <m/>
    <x v="2"/>
    <m/>
    <m/>
    <m/>
    <m/>
    <m/>
    <m/>
    <m/>
    <m/>
    <m/>
    <m/>
    <m/>
    <m/>
    <m/>
    <m/>
    <m/>
    <m/>
    <m/>
    <m/>
    <m/>
    <m/>
    <m/>
    <m/>
    <m/>
    <m/>
    <m/>
    <m/>
    <m/>
    <n v="0"/>
    <m/>
    <m/>
    <m/>
    <m/>
    <m/>
    <m/>
    <m/>
    <m/>
    <m/>
    <m/>
    <m/>
    <m/>
    <m/>
    <m/>
    <m/>
    <m/>
    <m/>
    <m/>
    <m/>
    <m/>
    <m/>
    <m/>
    <m/>
    <m/>
    <m/>
    <m/>
    <m/>
    <m/>
    <m/>
    <m/>
    <m/>
    <m/>
    <m/>
    <m/>
    <m/>
    <m/>
    <m/>
    <m/>
    <m/>
    <m/>
    <m/>
    <m/>
    <m/>
    <m/>
  </r>
  <r>
    <n v="618"/>
    <s v="L-1546-343788683"/>
    <n v="1079607978"/>
    <s v="https://portal.dnb.de/opac.htm?method=simpleSearch&amp;cqlMode=true&amp;query=idn%3D1079607978"/>
    <s v="III 60, 74"/>
    <s v="X"/>
    <s v="Ledereinband"/>
    <x v="1"/>
    <s v="180°"/>
    <s v="fester Rücken mit Schmuckprägung, stark brüchiges Einbandmaterial"/>
    <m/>
    <m/>
    <m/>
    <n v="3"/>
    <m/>
    <m/>
    <m/>
    <m/>
    <m/>
    <m/>
    <m/>
    <m/>
    <m/>
    <x v="0"/>
    <m/>
    <m/>
    <s v="f/V"/>
    <m/>
    <s v="x"/>
    <m/>
    <m/>
    <m/>
    <s v="Pa"/>
    <m/>
    <m/>
    <m/>
    <m/>
    <m/>
    <m/>
    <m/>
    <m/>
    <m/>
    <m/>
    <m/>
    <m/>
    <m/>
    <n v="45"/>
    <m/>
    <m/>
    <m/>
    <s v="ja vor"/>
    <n v="2.5"/>
    <m/>
    <m/>
    <m/>
    <m/>
    <m/>
    <m/>
    <m/>
    <m/>
    <m/>
    <s v="Umschlag (Leder pudert)"/>
    <s v="x"/>
    <s v="x"/>
    <s v="x"/>
    <s v="x"/>
    <s v="v"/>
    <m/>
    <m/>
    <m/>
    <m/>
    <m/>
    <m/>
    <m/>
    <m/>
    <n v="2.5"/>
    <s v="fixieren, ggf. JP unterlegen im Gelenk, mit JP überfangen, ws. Klucel einsetzen?"/>
    <m/>
    <m/>
    <m/>
    <m/>
    <m/>
    <m/>
    <m/>
    <m/>
    <m/>
    <m/>
    <m/>
    <m/>
    <m/>
    <m/>
    <m/>
    <m/>
    <m/>
    <m/>
    <m/>
  </r>
  <r>
    <n v="619"/>
    <s v="L-1548-164691529"/>
    <s v="99774653X"/>
    <s v="https://portal.dnb.de/opac.htm?method=simpleSearch&amp;cqlMode=true&amp;query=idn%3D99774653X"/>
    <s v="III 60, 75 (angebunden?)"/>
    <m/>
    <m/>
    <x v="2"/>
    <m/>
    <m/>
    <m/>
    <m/>
    <m/>
    <m/>
    <m/>
    <m/>
    <m/>
    <m/>
    <m/>
    <m/>
    <m/>
    <m/>
    <m/>
    <x v="2"/>
    <m/>
    <m/>
    <m/>
    <m/>
    <m/>
    <m/>
    <m/>
    <m/>
    <m/>
    <m/>
    <m/>
    <m/>
    <m/>
    <m/>
    <m/>
    <m/>
    <m/>
    <m/>
    <m/>
    <m/>
    <m/>
    <m/>
    <m/>
    <m/>
    <m/>
    <m/>
    <m/>
    <n v="0"/>
    <m/>
    <m/>
    <m/>
    <m/>
    <m/>
    <m/>
    <m/>
    <m/>
    <m/>
    <m/>
    <m/>
    <m/>
    <m/>
    <m/>
    <m/>
    <m/>
    <m/>
    <m/>
    <m/>
    <m/>
    <m/>
    <m/>
    <m/>
    <m/>
    <m/>
    <m/>
    <m/>
    <m/>
    <m/>
    <m/>
    <m/>
    <m/>
    <m/>
    <m/>
    <m/>
    <m/>
    <m/>
    <m/>
    <m/>
    <m/>
    <m/>
    <m/>
    <m/>
    <m/>
  </r>
  <r>
    <n v="620"/>
    <s v="L-1548-164692118"/>
    <n v="997747110"/>
    <s v="https://portal.dnb.de/opac.htm?method=simpleSearch&amp;cqlMode=true&amp;query=idn%3D997747110"/>
    <s v="III 60, 75 (angebunden?)"/>
    <m/>
    <m/>
    <x v="2"/>
    <m/>
    <m/>
    <m/>
    <m/>
    <m/>
    <m/>
    <m/>
    <m/>
    <m/>
    <m/>
    <m/>
    <m/>
    <m/>
    <m/>
    <m/>
    <x v="2"/>
    <m/>
    <m/>
    <m/>
    <m/>
    <m/>
    <m/>
    <m/>
    <m/>
    <m/>
    <m/>
    <m/>
    <m/>
    <m/>
    <m/>
    <m/>
    <m/>
    <m/>
    <m/>
    <m/>
    <m/>
    <m/>
    <m/>
    <m/>
    <m/>
    <m/>
    <m/>
    <m/>
    <n v="0"/>
    <m/>
    <m/>
    <m/>
    <m/>
    <m/>
    <m/>
    <m/>
    <m/>
    <m/>
    <m/>
    <m/>
    <m/>
    <m/>
    <m/>
    <m/>
    <m/>
    <m/>
    <m/>
    <m/>
    <m/>
    <m/>
    <m/>
    <m/>
    <m/>
    <m/>
    <m/>
    <m/>
    <m/>
    <m/>
    <m/>
    <m/>
    <m/>
    <m/>
    <m/>
    <m/>
    <m/>
    <m/>
    <m/>
    <m/>
    <m/>
    <m/>
    <m/>
    <m/>
    <m/>
  </r>
  <r>
    <n v="621"/>
    <s v="L-1548-164688943"/>
    <n v="997743751"/>
    <s v="X"/>
    <s v="III 60, 75"/>
    <s v="X"/>
    <s v="Ledereinband"/>
    <x v="1"/>
    <s v="180°"/>
    <s v="fester Rücken mit Schmuckprägung, stark brüchiges Einbandmaterial"/>
    <m/>
    <m/>
    <m/>
    <n v="3"/>
    <m/>
    <m/>
    <m/>
    <m/>
    <m/>
    <m/>
    <m/>
    <m/>
    <m/>
    <x v="0"/>
    <m/>
    <m/>
    <s v="f/V"/>
    <m/>
    <s v="x"/>
    <m/>
    <m/>
    <m/>
    <s v="Pa"/>
    <m/>
    <m/>
    <m/>
    <m/>
    <m/>
    <m/>
    <m/>
    <m/>
    <m/>
    <m/>
    <m/>
    <m/>
    <m/>
    <n v="45"/>
    <m/>
    <m/>
    <m/>
    <s v="ja vor"/>
    <n v="7"/>
    <m/>
    <m/>
    <m/>
    <m/>
    <m/>
    <m/>
    <m/>
    <m/>
    <m/>
    <s v="Umschlag (Leder pudert)"/>
    <s v="x"/>
    <s v="x"/>
    <s v="x"/>
    <s v="x"/>
    <s v="v"/>
    <n v="2"/>
    <m/>
    <m/>
    <m/>
    <m/>
    <m/>
    <s v="VD"/>
    <s v="x"/>
    <n v="7"/>
    <s v="Kapital und Leder fixieren, Gelenk mit JP-Gewebe-Laminat unterlegen und dadurch Deckel fixieren, ggf. mit JP überfangen, ggf. innen den Falz abdecken"/>
    <m/>
    <m/>
    <m/>
    <m/>
    <m/>
    <m/>
    <m/>
    <m/>
    <m/>
    <m/>
    <m/>
    <m/>
    <m/>
    <m/>
    <m/>
    <m/>
    <m/>
    <m/>
    <m/>
  </r>
  <r>
    <n v="622"/>
    <s v="L-1548-164696334"/>
    <s v="99775110X"/>
    <s v="https://portal.dnb.de/opac.htm?method=simpleSearch&amp;cqlMode=true&amp;query=idn%3D99775110X"/>
    <s v="III 60, 75 (angebunden?)"/>
    <m/>
    <m/>
    <x v="2"/>
    <m/>
    <m/>
    <m/>
    <m/>
    <m/>
    <m/>
    <m/>
    <m/>
    <m/>
    <m/>
    <m/>
    <m/>
    <m/>
    <m/>
    <m/>
    <x v="2"/>
    <m/>
    <m/>
    <m/>
    <m/>
    <m/>
    <m/>
    <m/>
    <m/>
    <m/>
    <m/>
    <m/>
    <m/>
    <m/>
    <m/>
    <m/>
    <m/>
    <m/>
    <m/>
    <m/>
    <m/>
    <m/>
    <m/>
    <m/>
    <m/>
    <m/>
    <m/>
    <m/>
    <n v="0"/>
    <m/>
    <m/>
    <m/>
    <m/>
    <m/>
    <m/>
    <m/>
    <m/>
    <m/>
    <m/>
    <m/>
    <m/>
    <m/>
    <m/>
    <m/>
    <m/>
    <m/>
    <m/>
    <m/>
    <m/>
    <m/>
    <m/>
    <m/>
    <m/>
    <m/>
    <m/>
    <m/>
    <m/>
    <m/>
    <m/>
    <m/>
    <m/>
    <m/>
    <m/>
    <m/>
    <m/>
    <m/>
    <m/>
    <m/>
    <m/>
    <m/>
    <m/>
    <m/>
    <m/>
  </r>
  <r>
    <n v="623"/>
    <s v="L-1548-164700684"/>
    <n v="997755229"/>
    <s v="https://portal.dnb.de/opac.htm?method=simpleSearch&amp;cqlMode=true&amp;query=idn%3D997755229"/>
    <s v="III 60, 75 (angebunden?)"/>
    <m/>
    <m/>
    <x v="2"/>
    <m/>
    <m/>
    <m/>
    <m/>
    <m/>
    <m/>
    <m/>
    <m/>
    <m/>
    <m/>
    <m/>
    <m/>
    <m/>
    <m/>
    <m/>
    <x v="2"/>
    <m/>
    <m/>
    <m/>
    <m/>
    <m/>
    <m/>
    <m/>
    <m/>
    <m/>
    <m/>
    <m/>
    <m/>
    <m/>
    <m/>
    <m/>
    <m/>
    <m/>
    <m/>
    <m/>
    <m/>
    <m/>
    <m/>
    <m/>
    <m/>
    <m/>
    <m/>
    <m/>
    <n v="0"/>
    <m/>
    <m/>
    <m/>
    <m/>
    <m/>
    <m/>
    <m/>
    <m/>
    <m/>
    <m/>
    <m/>
    <m/>
    <m/>
    <m/>
    <m/>
    <m/>
    <m/>
    <m/>
    <m/>
    <m/>
    <m/>
    <m/>
    <m/>
    <m/>
    <m/>
    <m/>
    <m/>
    <m/>
    <m/>
    <m/>
    <m/>
    <m/>
    <m/>
    <m/>
    <m/>
    <m/>
    <m/>
    <m/>
    <m/>
    <m/>
    <m/>
    <m/>
    <m/>
    <m/>
  </r>
  <r>
    <n v="624"/>
    <s v="L-1548-164693211"/>
    <n v="997748354"/>
    <s v="https://portal.dnb.de/opac.htm?method=simpleSearch&amp;cqlMode=true&amp;query=idn%3D997748354"/>
    <s v="III 60, 75 (angebunden?)"/>
    <m/>
    <m/>
    <x v="2"/>
    <m/>
    <m/>
    <m/>
    <m/>
    <m/>
    <m/>
    <m/>
    <m/>
    <m/>
    <m/>
    <m/>
    <m/>
    <m/>
    <m/>
    <m/>
    <x v="2"/>
    <m/>
    <m/>
    <m/>
    <m/>
    <m/>
    <m/>
    <m/>
    <m/>
    <m/>
    <m/>
    <m/>
    <m/>
    <m/>
    <m/>
    <m/>
    <m/>
    <m/>
    <m/>
    <m/>
    <m/>
    <m/>
    <m/>
    <m/>
    <m/>
    <m/>
    <m/>
    <m/>
    <n v="0"/>
    <m/>
    <m/>
    <m/>
    <m/>
    <m/>
    <m/>
    <m/>
    <m/>
    <m/>
    <m/>
    <m/>
    <m/>
    <m/>
    <m/>
    <m/>
    <m/>
    <m/>
    <m/>
    <m/>
    <m/>
    <m/>
    <m/>
    <m/>
    <m/>
    <m/>
    <m/>
    <m/>
    <m/>
    <m/>
    <m/>
    <m/>
    <m/>
    <m/>
    <m/>
    <m/>
    <m/>
    <m/>
    <m/>
    <m/>
    <m/>
    <m/>
    <m/>
    <m/>
    <m/>
  </r>
  <r>
    <n v="625"/>
    <s v="L-1548-315323418"/>
    <n v="1066865094"/>
    <s v="https://portal.dnb.de/opac.htm?method=simpleSearch&amp;cqlMode=true&amp;query=idn%3D1066865094"/>
    <s v="III 60, 76"/>
    <s v="X"/>
    <s v="Papier- oder Pappeinband"/>
    <x v="1"/>
    <s v="180°"/>
    <m/>
    <m/>
    <m/>
    <m/>
    <n v="0"/>
    <m/>
    <m/>
    <m/>
    <m/>
    <m/>
    <m/>
    <m/>
    <m/>
    <m/>
    <x v="2"/>
    <m/>
    <m/>
    <m/>
    <m/>
    <m/>
    <m/>
    <m/>
    <m/>
    <m/>
    <m/>
    <m/>
    <m/>
    <m/>
    <m/>
    <m/>
    <m/>
    <m/>
    <m/>
    <m/>
    <m/>
    <m/>
    <m/>
    <m/>
    <m/>
    <m/>
    <m/>
    <m/>
    <n v="0"/>
    <m/>
    <m/>
    <m/>
    <m/>
    <m/>
    <m/>
    <m/>
    <m/>
    <m/>
    <m/>
    <m/>
    <m/>
    <m/>
    <m/>
    <m/>
    <m/>
    <m/>
    <m/>
    <m/>
    <m/>
    <m/>
    <m/>
    <m/>
    <m/>
    <m/>
    <m/>
    <m/>
    <m/>
    <m/>
    <m/>
    <m/>
    <m/>
    <m/>
    <m/>
    <m/>
    <m/>
    <m/>
    <m/>
    <m/>
    <m/>
    <m/>
    <m/>
    <m/>
    <m/>
  </r>
  <r>
    <n v="626"/>
    <s v="L-1549-315326913"/>
    <n v="1066868867"/>
    <s v="https://portal.dnb.de/opac.htm?method=simpleSearch&amp;cqlMode=true&amp;query=idn%3D1066868867"/>
    <s v="III 60, 77"/>
    <s v="X"/>
    <s v="Papier- oder Pappeinband"/>
    <x v="1"/>
    <s v="180°"/>
    <m/>
    <m/>
    <m/>
    <m/>
    <n v="0"/>
    <m/>
    <m/>
    <m/>
    <m/>
    <m/>
    <m/>
    <m/>
    <m/>
    <m/>
    <x v="2"/>
    <m/>
    <m/>
    <m/>
    <m/>
    <m/>
    <m/>
    <m/>
    <m/>
    <m/>
    <m/>
    <m/>
    <m/>
    <m/>
    <m/>
    <m/>
    <m/>
    <m/>
    <m/>
    <m/>
    <m/>
    <m/>
    <m/>
    <m/>
    <m/>
    <m/>
    <m/>
    <m/>
    <n v="0"/>
    <m/>
    <m/>
    <m/>
    <m/>
    <m/>
    <m/>
    <m/>
    <m/>
    <m/>
    <m/>
    <m/>
    <m/>
    <m/>
    <m/>
    <m/>
    <m/>
    <m/>
    <m/>
    <m/>
    <m/>
    <m/>
    <m/>
    <m/>
    <m/>
    <m/>
    <m/>
    <m/>
    <m/>
    <m/>
    <m/>
    <m/>
    <m/>
    <m/>
    <m/>
    <m/>
    <m/>
    <m/>
    <m/>
    <m/>
    <m/>
    <m/>
    <m/>
    <m/>
    <m/>
  </r>
  <r>
    <n v="627"/>
    <s v="L-1549-315324384"/>
    <n v="1066866147"/>
    <s v="https://portal.dnb.de/opac.htm?method=simpleSearch&amp;cqlMode=true&amp;query=idn%3D1066866147"/>
    <s v="III 60, 78"/>
    <s v="X"/>
    <s v="Papier- oder Pappeinband"/>
    <x v="1"/>
    <s v="180°"/>
    <m/>
    <m/>
    <m/>
    <m/>
    <n v="0"/>
    <m/>
    <m/>
    <m/>
    <m/>
    <m/>
    <m/>
    <m/>
    <m/>
    <m/>
    <x v="2"/>
    <m/>
    <m/>
    <m/>
    <m/>
    <m/>
    <m/>
    <m/>
    <m/>
    <m/>
    <m/>
    <m/>
    <m/>
    <m/>
    <m/>
    <m/>
    <m/>
    <m/>
    <m/>
    <m/>
    <m/>
    <m/>
    <m/>
    <m/>
    <m/>
    <m/>
    <m/>
    <m/>
    <n v="0"/>
    <m/>
    <m/>
    <m/>
    <m/>
    <m/>
    <m/>
    <m/>
    <m/>
    <m/>
    <m/>
    <m/>
    <m/>
    <m/>
    <m/>
    <m/>
    <m/>
    <m/>
    <m/>
    <m/>
    <m/>
    <m/>
    <m/>
    <m/>
    <m/>
    <m/>
    <m/>
    <m/>
    <m/>
    <m/>
    <m/>
    <m/>
    <m/>
    <m/>
    <m/>
    <m/>
    <m/>
    <m/>
    <m/>
    <m/>
    <m/>
    <m/>
    <m/>
    <m/>
    <m/>
  </r>
  <r>
    <n v="628"/>
    <s v="L-1549-315490187"/>
    <n v="1066959668"/>
    <s v="https://portal.dnb.de/opac.htm?method=simpleSearch&amp;cqlMode=true&amp;query=idn%3D1066959668"/>
    <s v="III 60, 79"/>
    <s v="X"/>
    <s v="Papier- oder Pappeinband"/>
    <x v="1"/>
    <s v="180°"/>
    <m/>
    <m/>
    <m/>
    <m/>
    <n v="0"/>
    <m/>
    <s v="Seiten glätten?"/>
    <m/>
    <m/>
    <m/>
    <m/>
    <m/>
    <m/>
    <m/>
    <x v="2"/>
    <m/>
    <m/>
    <m/>
    <m/>
    <m/>
    <m/>
    <m/>
    <m/>
    <m/>
    <m/>
    <m/>
    <m/>
    <m/>
    <m/>
    <m/>
    <m/>
    <m/>
    <m/>
    <m/>
    <m/>
    <m/>
    <m/>
    <m/>
    <m/>
    <m/>
    <m/>
    <m/>
    <n v="0"/>
    <m/>
    <m/>
    <m/>
    <m/>
    <m/>
    <m/>
    <m/>
    <m/>
    <m/>
    <m/>
    <m/>
    <m/>
    <m/>
    <m/>
    <m/>
    <m/>
    <m/>
    <m/>
    <m/>
    <m/>
    <m/>
    <m/>
    <m/>
    <m/>
    <m/>
    <m/>
    <m/>
    <m/>
    <m/>
    <m/>
    <m/>
    <m/>
    <m/>
    <m/>
    <m/>
    <m/>
    <m/>
    <m/>
    <m/>
    <m/>
    <m/>
    <m/>
    <m/>
    <m/>
  </r>
  <r>
    <n v="629"/>
    <s v="L-1549-315326158"/>
    <n v="1066867984"/>
    <s v="https://portal.dnb.de/opac.htm?method=simpleSearch&amp;cqlMode=true&amp;query=idn%3D1066867984"/>
    <s v="III 60, 80"/>
    <s v="X"/>
    <s v="Papier- oder Pappeinband"/>
    <x v="1"/>
    <s v="180°"/>
    <s v="welliger Buchblock"/>
    <m/>
    <m/>
    <m/>
    <m/>
    <m/>
    <m/>
    <m/>
    <m/>
    <m/>
    <m/>
    <m/>
    <m/>
    <m/>
    <x v="2"/>
    <m/>
    <m/>
    <m/>
    <m/>
    <m/>
    <m/>
    <m/>
    <m/>
    <m/>
    <m/>
    <m/>
    <m/>
    <m/>
    <m/>
    <m/>
    <m/>
    <m/>
    <m/>
    <m/>
    <m/>
    <m/>
    <m/>
    <m/>
    <m/>
    <m/>
    <m/>
    <m/>
    <n v="0"/>
    <m/>
    <m/>
    <m/>
    <m/>
    <m/>
    <m/>
    <m/>
    <m/>
    <m/>
    <m/>
    <m/>
    <m/>
    <m/>
    <m/>
    <m/>
    <m/>
    <m/>
    <m/>
    <m/>
    <m/>
    <m/>
    <m/>
    <m/>
    <m/>
    <m/>
    <m/>
    <m/>
    <m/>
    <m/>
    <m/>
    <m/>
    <m/>
    <m/>
    <m/>
    <m/>
    <m/>
    <m/>
    <m/>
    <m/>
    <m/>
    <m/>
    <m/>
    <m/>
    <m/>
  </r>
  <r>
    <n v="630"/>
    <s v="L-1549-164690077"/>
    <n v="997745096"/>
    <s v="https://portal.dnb.de/opac.htm?method=simpleSearch&amp;cqlMode=true&amp;query=idn%3D997745096"/>
    <s v="III 60, 81"/>
    <s v="X"/>
    <s v="Papier- oder Pappeinband"/>
    <x v="1"/>
    <s v="180°"/>
    <m/>
    <m/>
    <m/>
    <m/>
    <n v="0"/>
    <m/>
    <m/>
    <m/>
    <m/>
    <m/>
    <m/>
    <m/>
    <m/>
    <m/>
    <x v="2"/>
    <m/>
    <m/>
    <m/>
    <m/>
    <m/>
    <m/>
    <m/>
    <m/>
    <m/>
    <m/>
    <m/>
    <m/>
    <m/>
    <m/>
    <m/>
    <m/>
    <m/>
    <m/>
    <m/>
    <m/>
    <m/>
    <m/>
    <m/>
    <m/>
    <m/>
    <m/>
    <m/>
    <n v="0"/>
    <m/>
    <m/>
    <m/>
    <m/>
    <m/>
    <m/>
    <m/>
    <m/>
    <m/>
    <m/>
    <m/>
    <m/>
    <m/>
    <m/>
    <m/>
    <m/>
    <m/>
    <m/>
    <m/>
    <m/>
    <m/>
    <m/>
    <m/>
    <m/>
    <m/>
    <m/>
    <m/>
    <m/>
    <m/>
    <m/>
    <m/>
    <m/>
    <m/>
    <m/>
    <m/>
    <m/>
    <m/>
    <m/>
    <m/>
    <m/>
    <m/>
    <m/>
    <m/>
    <m/>
  </r>
  <r>
    <n v="631"/>
    <s v="L-1549-315493755"/>
    <n v="1066963517"/>
    <s v="https://portal.dnb.de/opac.htm?method=simpleSearch&amp;cqlMode=true&amp;query=idn%3D1066963517"/>
    <s v="III 60, 82"/>
    <s v="X"/>
    <s v="Gewebeeinband"/>
    <x v="1"/>
    <s v="180°"/>
    <s v="hohler Rücken"/>
    <m/>
    <m/>
    <m/>
    <n v="0"/>
    <m/>
    <s v="mit Blindlagen"/>
    <m/>
    <m/>
    <m/>
    <m/>
    <m/>
    <m/>
    <m/>
    <x v="2"/>
    <m/>
    <m/>
    <m/>
    <m/>
    <m/>
    <m/>
    <m/>
    <m/>
    <m/>
    <m/>
    <m/>
    <m/>
    <m/>
    <m/>
    <m/>
    <m/>
    <m/>
    <m/>
    <m/>
    <m/>
    <m/>
    <m/>
    <m/>
    <m/>
    <m/>
    <m/>
    <m/>
    <n v="0"/>
    <m/>
    <m/>
    <m/>
    <m/>
    <m/>
    <m/>
    <m/>
    <m/>
    <m/>
    <m/>
    <m/>
    <m/>
    <m/>
    <m/>
    <m/>
    <m/>
    <m/>
    <m/>
    <m/>
    <m/>
    <m/>
    <m/>
    <m/>
    <m/>
    <m/>
    <m/>
    <m/>
    <m/>
    <m/>
    <m/>
    <m/>
    <m/>
    <m/>
    <m/>
    <m/>
    <m/>
    <m/>
    <m/>
    <m/>
    <m/>
    <m/>
    <m/>
    <m/>
    <m/>
  </r>
  <r>
    <n v="632"/>
    <s v="L-1549-315326166"/>
    <n v="1066867984"/>
    <s v="https://portal.dnb.de/opac.htm?method=simpleSearch&amp;cqlMode=true&amp;query=idn%3D1066867984"/>
    <s v="III 60, 83"/>
    <s v="X"/>
    <s v="Gewebeeinband"/>
    <x v="1"/>
    <s v="180°"/>
    <s v="fester Rücken mit Schmuckprägung"/>
    <m/>
    <m/>
    <m/>
    <n v="0"/>
    <m/>
    <s v="mit Blindlagen"/>
    <m/>
    <m/>
    <m/>
    <m/>
    <m/>
    <m/>
    <m/>
    <x v="2"/>
    <m/>
    <m/>
    <m/>
    <m/>
    <m/>
    <m/>
    <m/>
    <m/>
    <m/>
    <m/>
    <m/>
    <m/>
    <m/>
    <m/>
    <m/>
    <m/>
    <m/>
    <m/>
    <m/>
    <m/>
    <m/>
    <m/>
    <m/>
    <m/>
    <m/>
    <m/>
    <m/>
    <n v="0"/>
    <m/>
    <m/>
    <m/>
    <m/>
    <m/>
    <m/>
    <m/>
    <m/>
    <m/>
    <m/>
    <m/>
    <m/>
    <m/>
    <m/>
    <m/>
    <m/>
    <m/>
    <m/>
    <m/>
    <m/>
    <m/>
    <m/>
    <m/>
    <m/>
    <m/>
    <m/>
    <m/>
    <m/>
    <m/>
    <m/>
    <m/>
    <m/>
    <m/>
    <m/>
    <m/>
    <m/>
    <m/>
    <m/>
    <m/>
    <m/>
    <m/>
    <m/>
    <m/>
    <m/>
  </r>
  <r>
    <n v="633"/>
    <s v="L-1549-315192097"/>
    <n v="1066769680"/>
    <s v="https://portal.dnb.de/opac.htm?method=simpleSearch&amp;cqlMode=true&amp;query=idn%3D1066769680"/>
    <s v="III 60, 84"/>
    <s v="X"/>
    <s v="Papier- oder Pappeinband"/>
    <x v="1"/>
    <s v="180°"/>
    <m/>
    <m/>
    <m/>
    <m/>
    <n v="0"/>
    <m/>
    <m/>
    <m/>
    <m/>
    <m/>
    <m/>
    <m/>
    <m/>
    <m/>
    <x v="2"/>
    <m/>
    <m/>
    <m/>
    <m/>
    <m/>
    <m/>
    <m/>
    <m/>
    <m/>
    <m/>
    <m/>
    <m/>
    <m/>
    <m/>
    <m/>
    <m/>
    <m/>
    <m/>
    <m/>
    <m/>
    <m/>
    <m/>
    <m/>
    <m/>
    <m/>
    <m/>
    <m/>
    <n v="0"/>
    <m/>
    <m/>
    <m/>
    <m/>
    <m/>
    <m/>
    <m/>
    <m/>
    <m/>
    <m/>
    <m/>
    <m/>
    <m/>
    <m/>
    <m/>
    <m/>
    <m/>
    <m/>
    <m/>
    <m/>
    <m/>
    <m/>
    <m/>
    <m/>
    <m/>
    <m/>
    <m/>
    <m/>
    <m/>
    <m/>
    <m/>
    <m/>
    <m/>
    <m/>
    <m/>
    <m/>
    <m/>
    <m/>
    <m/>
    <m/>
    <m/>
    <m/>
    <m/>
    <m/>
  </r>
  <r>
    <n v="634"/>
    <s v="L-1550-315324899"/>
    <n v="1066866635"/>
    <s v="https://portal.dnb.de/opac.htm?method=simpleSearch&amp;cqlMode=true&amp;query=idn%3D1066866635"/>
    <s v="III 60, 85"/>
    <s v="X"/>
    <s v="Halbpergamentband"/>
    <x v="1"/>
    <s v="180°"/>
    <s v="hohler Rücken"/>
    <m/>
    <m/>
    <m/>
    <n v="0"/>
    <m/>
    <m/>
    <m/>
    <m/>
    <m/>
    <m/>
    <m/>
    <m/>
    <m/>
    <x v="2"/>
    <m/>
    <m/>
    <m/>
    <m/>
    <m/>
    <m/>
    <m/>
    <m/>
    <m/>
    <m/>
    <m/>
    <m/>
    <m/>
    <m/>
    <m/>
    <m/>
    <m/>
    <m/>
    <m/>
    <m/>
    <m/>
    <m/>
    <m/>
    <m/>
    <m/>
    <m/>
    <m/>
    <n v="0"/>
    <m/>
    <m/>
    <m/>
    <m/>
    <m/>
    <m/>
    <m/>
    <m/>
    <m/>
    <m/>
    <m/>
    <m/>
    <m/>
    <m/>
    <m/>
    <m/>
    <m/>
    <m/>
    <m/>
    <m/>
    <m/>
    <m/>
    <m/>
    <m/>
    <m/>
    <m/>
    <m/>
    <m/>
    <m/>
    <m/>
    <m/>
    <m/>
    <m/>
    <m/>
    <m/>
    <m/>
    <m/>
    <m/>
    <m/>
    <m/>
    <m/>
    <m/>
    <m/>
    <m/>
  </r>
  <r>
    <n v="635"/>
    <s v="L-1550-315329068"/>
    <s v="106687123X"/>
    <s v="https://portal.dnb.de/opac.htm?method=simpleSearch&amp;cqlMode=true&amp;query=idn%3D106687123X"/>
    <s v="III 60, 86"/>
    <s v="X"/>
    <s v="Halbledereinband, Schließen, erhabene Buchbeschläge"/>
    <x v="0"/>
    <s v="nur sehr geringer Öffnungswinkel"/>
    <s v="fester Rücken mit Schmuckprägung"/>
    <m/>
    <s v="Buchschuh"/>
    <s v="Nein"/>
    <n v="0"/>
    <m/>
    <m/>
    <m/>
    <m/>
    <m/>
    <m/>
    <m/>
    <m/>
    <m/>
    <x v="2"/>
    <m/>
    <m/>
    <m/>
    <m/>
    <m/>
    <m/>
    <m/>
    <m/>
    <m/>
    <m/>
    <m/>
    <m/>
    <m/>
    <m/>
    <m/>
    <m/>
    <m/>
    <m/>
    <m/>
    <m/>
    <m/>
    <m/>
    <m/>
    <m/>
    <m/>
    <m/>
    <m/>
    <n v="0"/>
    <m/>
    <m/>
    <m/>
    <m/>
    <m/>
    <m/>
    <m/>
    <m/>
    <m/>
    <m/>
    <m/>
    <m/>
    <m/>
    <m/>
    <m/>
    <m/>
    <m/>
    <m/>
    <m/>
    <m/>
    <m/>
    <m/>
    <m/>
    <m/>
    <m/>
    <m/>
    <m/>
    <m/>
    <m/>
    <m/>
    <m/>
    <m/>
    <m/>
    <m/>
    <m/>
    <m/>
    <m/>
    <m/>
    <m/>
    <m/>
    <m/>
    <m/>
    <m/>
    <m/>
  </r>
  <r>
    <n v="636"/>
    <s v="L-1551-31548764X"/>
    <n v="1066957029"/>
    <s v="https://portal.dnb.de/opac.htm?method=simpleSearch&amp;cqlMode=true&amp;query=idn%3D1066957029"/>
    <s v="III 60, 87"/>
    <s v="X"/>
    <s v="Pergamentband"/>
    <x v="1"/>
    <s v="80° bis 110°, einseitig digitalisierbar?"/>
    <m/>
    <m/>
    <m/>
    <m/>
    <n v="0"/>
    <m/>
    <m/>
    <m/>
    <m/>
    <m/>
    <m/>
    <m/>
    <m/>
    <m/>
    <x v="2"/>
    <m/>
    <m/>
    <m/>
    <m/>
    <m/>
    <m/>
    <m/>
    <m/>
    <m/>
    <m/>
    <m/>
    <m/>
    <m/>
    <m/>
    <m/>
    <m/>
    <m/>
    <m/>
    <m/>
    <m/>
    <m/>
    <m/>
    <m/>
    <m/>
    <m/>
    <m/>
    <m/>
    <n v="0"/>
    <m/>
    <m/>
    <m/>
    <m/>
    <m/>
    <m/>
    <m/>
    <m/>
    <m/>
    <m/>
    <m/>
    <m/>
    <m/>
    <m/>
    <m/>
    <m/>
    <m/>
    <m/>
    <m/>
    <m/>
    <m/>
    <m/>
    <m/>
    <m/>
    <m/>
    <m/>
    <m/>
    <m/>
    <m/>
    <m/>
    <m/>
    <m/>
    <m/>
    <m/>
    <m/>
    <m/>
    <m/>
    <m/>
    <m/>
    <m/>
    <m/>
    <m/>
    <m/>
    <m/>
  </r>
  <r>
    <n v="637"/>
    <s v="L-1551-164690565"/>
    <n v="997745622"/>
    <s v="https://portal.dnb.de/opac.htm?method=simpleSearch&amp;cqlMode=true&amp;query=idn%3D997745622"/>
    <s v="III 60, 88"/>
    <s v="X"/>
    <s v="Gewebeeinband"/>
    <x v="1"/>
    <s v="180°"/>
    <s v="fester Rücken mit Schmuckprägung"/>
    <m/>
    <m/>
    <m/>
    <n v="1"/>
    <m/>
    <s v="mit Blindlagen"/>
    <m/>
    <m/>
    <m/>
    <m/>
    <m/>
    <m/>
    <m/>
    <x v="3"/>
    <s v="x"/>
    <m/>
    <s v="h/E"/>
    <m/>
    <m/>
    <m/>
    <m/>
    <m/>
    <s v="Pa"/>
    <s v="x"/>
    <m/>
    <m/>
    <m/>
    <m/>
    <m/>
    <m/>
    <m/>
    <m/>
    <m/>
    <m/>
    <m/>
    <m/>
    <n v="110"/>
    <m/>
    <m/>
    <m/>
    <s v="n"/>
    <n v="0"/>
    <m/>
    <m/>
    <m/>
    <m/>
    <m/>
    <m/>
    <m/>
    <s v="Schaden stabil"/>
    <m/>
    <m/>
    <m/>
    <m/>
    <m/>
    <m/>
    <m/>
    <m/>
    <m/>
    <m/>
    <m/>
    <m/>
    <m/>
    <m/>
    <m/>
    <m/>
    <m/>
    <m/>
    <m/>
    <m/>
    <m/>
    <m/>
    <m/>
    <m/>
    <m/>
    <m/>
    <m/>
    <m/>
    <m/>
    <m/>
    <m/>
    <m/>
    <m/>
    <m/>
    <m/>
    <m/>
  </r>
  <r>
    <n v="638"/>
    <s v="L-1551-315491086"/>
    <n v="1066960593"/>
    <s v="https://portal.dnb.de/opac.htm?method=simpleSearch&amp;cqlMode=true&amp;query=idn%3D1066960593"/>
    <s v="III 60, 89"/>
    <m/>
    <m/>
    <x v="1"/>
    <m/>
    <m/>
    <m/>
    <m/>
    <m/>
    <m/>
    <m/>
    <m/>
    <m/>
    <m/>
    <m/>
    <m/>
    <m/>
    <m/>
    <m/>
    <x v="4"/>
    <s v="x"/>
    <m/>
    <s v="h/E"/>
    <m/>
    <m/>
    <m/>
    <m/>
    <m/>
    <s v="Pa"/>
    <m/>
    <m/>
    <m/>
    <m/>
    <m/>
    <m/>
    <m/>
    <m/>
    <m/>
    <m/>
    <m/>
    <m/>
    <m/>
    <n v="110"/>
    <m/>
    <m/>
    <m/>
    <s v="n"/>
    <n v="0"/>
    <m/>
    <m/>
    <m/>
    <s v="x"/>
    <m/>
    <m/>
    <m/>
    <s v="Schaden stabil"/>
    <m/>
    <m/>
    <m/>
    <m/>
    <m/>
    <m/>
    <m/>
    <m/>
    <m/>
    <m/>
    <m/>
    <m/>
    <m/>
    <m/>
    <m/>
    <m/>
    <m/>
    <m/>
    <m/>
    <m/>
    <m/>
    <m/>
    <m/>
    <m/>
    <m/>
    <m/>
    <m/>
    <m/>
    <m/>
    <m/>
    <m/>
    <m/>
    <m/>
    <m/>
    <m/>
    <m/>
  </r>
  <r>
    <n v="639"/>
    <s v="L-1552-314710604"/>
    <n v="1066458820"/>
    <s v="https://portal.dnb.de/opac.htm?method=simpleSearch&amp;cqlMode=true&amp;query=idn%3D1066458820"/>
    <s v="III 60, 90"/>
    <m/>
    <m/>
    <x v="2"/>
    <m/>
    <m/>
    <m/>
    <m/>
    <m/>
    <m/>
    <m/>
    <m/>
    <m/>
    <m/>
    <m/>
    <m/>
    <m/>
    <m/>
    <m/>
    <x v="2"/>
    <m/>
    <m/>
    <m/>
    <m/>
    <m/>
    <m/>
    <m/>
    <m/>
    <m/>
    <m/>
    <m/>
    <m/>
    <m/>
    <m/>
    <m/>
    <m/>
    <m/>
    <m/>
    <m/>
    <m/>
    <m/>
    <m/>
    <m/>
    <m/>
    <m/>
    <m/>
    <m/>
    <n v="0"/>
    <m/>
    <m/>
    <m/>
    <m/>
    <m/>
    <m/>
    <m/>
    <m/>
    <m/>
    <m/>
    <m/>
    <m/>
    <m/>
    <m/>
    <m/>
    <m/>
    <m/>
    <m/>
    <m/>
    <m/>
    <m/>
    <m/>
    <m/>
    <m/>
    <m/>
    <m/>
    <m/>
    <m/>
    <m/>
    <m/>
    <m/>
    <m/>
    <m/>
    <m/>
    <m/>
    <m/>
    <m/>
    <m/>
    <m/>
    <m/>
    <m/>
    <m/>
    <m/>
    <m/>
  </r>
  <r>
    <n v="640"/>
    <s v="L-1555-315326255"/>
    <n v="1066868050"/>
    <s v="https://portal.dnb.de/opac.htm?method=simpleSearch&amp;cqlMode=true&amp;query=idn%3D1066868050"/>
    <s v="III 60, 91"/>
    <m/>
    <m/>
    <x v="2"/>
    <m/>
    <m/>
    <m/>
    <m/>
    <m/>
    <m/>
    <m/>
    <m/>
    <m/>
    <m/>
    <m/>
    <m/>
    <m/>
    <m/>
    <m/>
    <x v="2"/>
    <m/>
    <m/>
    <m/>
    <m/>
    <m/>
    <m/>
    <m/>
    <m/>
    <m/>
    <m/>
    <m/>
    <m/>
    <m/>
    <m/>
    <m/>
    <m/>
    <m/>
    <m/>
    <m/>
    <m/>
    <m/>
    <m/>
    <m/>
    <m/>
    <m/>
    <m/>
    <m/>
    <n v="0"/>
    <m/>
    <m/>
    <m/>
    <m/>
    <m/>
    <m/>
    <m/>
    <m/>
    <m/>
    <m/>
    <m/>
    <m/>
    <m/>
    <m/>
    <m/>
    <m/>
    <m/>
    <m/>
    <m/>
    <m/>
    <m/>
    <m/>
    <m/>
    <m/>
    <m/>
    <m/>
    <m/>
    <m/>
    <m/>
    <m/>
    <m/>
    <m/>
    <m/>
    <m/>
    <m/>
    <m/>
    <m/>
    <m/>
    <m/>
    <m/>
    <m/>
    <m/>
    <m/>
    <m/>
  </r>
  <r>
    <n v="641"/>
    <s v="L-1557-315216573"/>
    <n v="1066796122"/>
    <s v="https://portal.dnb.de/opac.htm?method=simpleSearch&amp;cqlMode=true&amp;query=idn%3D1066796122"/>
    <s v="III 60, 92"/>
    <m/>
    <m/>
    <x v="1"/>
    <m/>
    <m/>
    <m/>
    <m/>
    <m/>
    <m/>
    <m/>
    <m/>
    <m/>
    <m/>
    <m/>
    <m/>
    <m/>
    <m/>
    <m/>
    <x v="1"/>
    <s v="x"/>
    <m/>
    <s v="f/V"/>
    <m/>
    <m/>
    <m/>
    <m/>
    <m/>
    <s v="Pa"/>
    <m/>
    <m/>
    <m/>
    <s v="x"/>
    <m/>
    <m/>
    <m/>
    <m/>
    <m/>
    <m/>
    <m/>
    <n v="0"/>
    <s v="x"/>
    <n v="45"/>
    <m/>
    <m/>
    <m/>
    <s v="ja vor"/>
    <n v="0.5"/>
    <m/>
    <m/>
    <m/>
    <s v="x"/>
    <m/>
    <m/>
    <m/>
    <m/>
    <m/>
    <m/>
    <s v="x"/>
    <s v="x"/>
    <s v="x"/>
    <m/>
    <m/>
    <m/>
    <m/>
    <m/>
    <m/>
    <m/>
    <m/>
    <m/>
    <m/>
    <n v="0.5"/>
    <m/>
    <m/>
    <m/>
    <m/>
    <m/>
    <m/>
    <m/>
    <m/>
    <m/>
    <m/>
    <m/>
    <m/>
    <m/>
    <m/>
    <m/>
    <m/>
    <m/>
    <m/>
    <m/>
    <m/>
  </r>
  <r>
    <n v="642"/>
    <s v="L-1507-315494514"/>
    <n v="1066964289"/>
    <s v="https://portal.dnb.de/opac.htm?method=simpleSearch&amp;cqlMode=true&amp;query=idn%3D1066964289"/>
    <s v="III 60, 93"/>
    <m/>
    <m/>
    <x v="2"/>
    <m/>
    <m/>
    <m/>
    <m/>
    <m/>
    <m/>
    <m/>
    <m/>
    <m/>
    <m/>
    <m/>
    <m/>
    <m/>
    <m/>
    <m/>
    <x v="2"/>
    <m/>
    <m/>
    <m/>
    <m/>
    <m/>
    <m/>
    <m/>
    <m/>
    <m/>
    <m/>
    <m/>
    <m/>
    <m/>
    <m/>
    <m/>
    <m/>
    <m/>
    <m/>
    <m/>
    <m/>
    <m/>
    <m/>
    <m/>
    <m/>
    <m/>
    <m/>
    <m/>
    <n v="0"/>
    <m/>
    <m/>
    <m/>
    <m/>
    <m/>
    <m/>
    <m/>
    <m/>
    <m/>
    <m/>
    <m/>
    <m/>
    <m/>
    <m/>
    <m/>
    <m/>
    <m/>
    <m/>
    <m/>
    <m/>
    <m/>
    <m/>
    <m/>
    <m/>
    <m/>
    <m/>
    <m/>
    <m/>
    <m/>
    <m/>
    <m/>
    <m/>
    <m/>
    <m/>
    <m/>
    <m/>
    <m/>
    <m/>
    <m/>
    <m/>
    <m/>
    <m/>
    <m/>
    <m/>
  </r>
  <r>
    <n v="643"/>
    <s v="L-1509-315493356"/>
    <s v="106696307X"/>
    <s v="https://portal.dnb.de/opac.htm?method=simpleSearch&amp;cqlMode=true&amp;query=idn%3D106696307X"/>
    <s v="III 60, 94"/>
    <m/>
    <m/>
    <x v="1"/>
    <m/>
    <m/>
    <m/>
    <m/>
    <m/>
    <m/>
    <m/>
    <m/>
    <m/>
    <m/>
    <m/>
    <m/>
    <m/>
    <m/>
    <m/>
    <x v="1"/>
    <s v="x"/>
    <m/>
    <s v="f/V"/>
    <m/>
    <s v="x"/>
    <m/>
    <m/>
    <m/>
    <s v="Pa"/>
    <m/>
    <m/>
    <m/>
    <m/>
    <m/>
    <m/>
    <m/>
    <m/>
    <m/>
    <m/>
    <m/>
    <m/>
    <m/>
    <n v="80"/>
    <m/>
    <m/>
    <m/>
    <s v="ja vor"/>
    <n v="1"/>
    <m/>
    <m/>
    <m/>
    <s v="x"/>
    <m/>
    <m/>
    <m/>
    <m/>
    <m/>
    <s v="Umschlag (Leder pudert)"/>
    <s v="x"/>
    <s v="x"/>
    <s v="x"/>
    <m/>
    <m/>
    <m/>
    <m/>
    <m/>
    <m/>
    <m/>
    <m/>
    <m/>
    <m/>
    <n v="1"/>
    <s v="Einschlag fixieren, am Rücken evtl. nur überfangen"/>
    <m/>
    <m/>
    <m/>
    <m/>
    <m/>
    <m/>
    <m/>
    <m/>
    <m/>
    <m/>
    <m/>
    <m/>
    <m/>
    <m/>
    <m/>
    <m/>
    <m/>
    <m/>
    <m/>
  </r>
  <r>
    <n v="644"/>
    <s v="L-1509-163089574"/>
    <n v="996967060"/>
    <s v="https://portal.dnb.de/opac.htm?method=simpleSearch&amp;cqlMode=true&amp;query=idn%3D996967060"/>
    <s v="III 60, 95"/>
    <m/>
    <m/>
    <x v="0"/>
    <m/>
    <m/>
    <m/>
    <m/>
    <m/>
    <m/>
    <m/>
    <m/>
    <m/>
    <m/>
    <m/>
    <m/>
    <m/>
    <m/>
    <m/>
    <x v="5"/>
    <s v="x"/>
    <s v="x"/>
    <s v="h/E"/>
    <m/>
    <s v="x"/>
    <m/>
    <m/>
    <m/>
    <s v="Pa"/>
    <m/>
    <m/>
    <m/>
    <m/>
    <m/>
    <m/>
    <m/>
    <m/>
    <m/>
    <m/>
    <m/>
    <m/>
    <m/>
    <n v="110"/>
    <m/>
    <m/>
    <m/>
    <s v="ja vor"/>
    <n v="0.5"/>
    <m/>
    <m/>
    <m/>
    <s v="x"/>
    <m/>
    <m/>
    <m/>
    <s v="Schaden ansonsten stabil"/>
    <m/>
    <s v="Umschlag (Leder pudert)"/>
    <s v="x"/>
    <s v="x"/>
    <s v="x"/>
    <m/>
    <s v="v/h"/>
    <m/>
    <m/>
    <m/>
    <m/>
    <m/>
    <m/>
    <m/>
    <m/>
    <n v="0.5"/>
    <s v="nur Leder am Rücken fixieren, Schaden ist stabil"/>
    <m/>
    <m/>
    <m/>
    <m/>
    <m/>
    <m/>
    <m/>
    <m/>
    <m/>
    <m/>
    <m/>
    <m/>
    <m/>
    <m/>
    <m/>
    <m/>
    <m/>
    <m/>
    <m/>
  </r>
  <r>
    <n v="645"/>
    <s v="L-1880-171088549"/>
    <n v="1000737918"/>
    <s v="https://portal.dnb.de/opac.htm?method=simpleSearch&amp;cqlMode=true&amp;query=idn%3D1000737918"/>
    <s v="III 60, 95 (angebunden)"/>
    <m/>
    <m/>
    <x v="2"/>
    <m/>
    <m/>
    <m/>
    <m/>
    <m/>
    <m/>
    <m/>
    <m/>
    <m/>
    <m/>
    <m/>
    <m/>
    <m/>
    <m/>
    <m/>
    <x v="2"/>
    <m/>
    <m/>
    <m/>
    <m/>
    <m/>
    <m/>
    <m/>
    <m/>
    <m/>
    <m/>
    <m/>
    <m/>
    <m/>
    <m/>
    <m/>
    <m/>
    <m/>
    <m/>
    <m/>
    <m/>
    <m/>
    <m/>
    <m/>
    <m/>
    <m/>
    <m/>
    <m/>
    <n v="0"/>
    <m/>
    <m/>
    <m/>
    <m/>
    <m/>
    <m/>
    <m/>
    <m/>
    <m/>
    <m/>
    <m/>
    <m/>
    <m/>
    <m/>
    <m/>
    <m/>
    <m/>
    <m/>
    <m/>
    <m/>
    <m/>
    <m/>
    <m/>
    <m/>
    <m/>
    <m/>
    <m/>
    <m/>
    <m/>
    <m/>
    <m/>
    <m/>
    <m/>
    <m/>
    <m/>
    <m/>
    <m/>
    <m/>
    <m/>
    <m/>
    <m/>
    <m/>
    <m/>
    <m/>
  </r>
  <r>
    <n v="646"/>
    <s v="L-1509-315074647"/>
    <n v="1066686521"/>
    <s v="https://portal.dnb.de/opac.htm?method=simpleSearch&amp;cqlMode=true&amp;query=idn%3D1066686521"/>
    <s v="III 60, 96"/>
    <m/>
    <m/>
    <x v="0"/>
    <m/>
    <m/>
    <m/>
    <m/>
    <m/>
    <m/>
    <m/>
    <m/>
    <m/>
    <m/>
    <m/>
    <m/>
    <m/>
    <m/>
    <m/>
    <x v="5"/>
    <s v="x"/>
    <m/>
    <s v="h/E"/>
    <m/>
    <m/>
    <m/>
    <m/>
    <m/>
    <s v="Pa"/>
    <m/>
    <m/>
    <m/>
    <m/>
    <m/>
    <m/>
    <m/>
    <m/>
    <m/>
    <m/>
    <m/>
    <m/>
    <m/>
    <n v="110"/>
    <m/>
    <m/>
    <m/>
    <s v="n"/>
    <n v="0"/>
    <m/>
    <m/>
    <m/>
    <s v="x"/>
    <m/>
    <m/>
    <m/>
    <s v="Schaden stabil"/>
    <m/>
    <m/>
    <m/>
    <m/>
    <m/>
    <m/>
    <m/>
    <m/>
    <m/>
    <m/>
    <m/>
    <m/>
    <m/>
    <m/>
    <m/>
    <m/>
    <m/>
    <m/>
    <m/>
    <m/>
    <m/>
    <m/>
    <m/>
    <m/>
    <m/>
    <m/>
    <m/>
    <m/>
    <m/>
    <m/>
    <m/>
    <m/>
    <m/>
    <m/>
    <m/>
    <m/>
  </r>
  <r>
    <n v="647"/>
    <s v="L-1509-315328045"/>
    <n v="1066870136"/>
    <s v="https://portal.dnb.de/opac.htm?method=simpleSearch&amp;cqlMode=true&amp;query=idn%3D1066870136"/>
    <s v="III 60, 97"/>
    <m/>
    <m/>
    <x v="2"/>
    <m/>
    <m/>
    <m/>
    <m/>
    <m/>
    <m/>
    <m/>
    <m/>
    <m/>
    <m/>
    <m/>
    <m/>
    <m/>
    <m/>
    <m/>
    <x v="2"/>
    <m/>
    <m/>
    <m/>
    <m/>
    <m/>
    <m/>
    <m/>
    <m/>
    <m/>
    <m/>
    <m/>
    <m/>
    <m/>
    <m/>
    <m/>
    <m/>
    <m/>
    <m/>
    <m/>
    <m/>
    <m/>
    <m/>
    <m/>
    <m/>
    <m/>
    <m/>
    <m/>
    <n v="0"/>
    <m/>
    <m/>
    <m/>
    <m/>
    <m/>
    <m/>
    <m/>
    <m/>
    <m/>
    <m/>
    <m/>
    <m/>
    <m/>
    <m/>
    <m/>
    <m/>
    <m/>
    <m/>
    <m/>
    <m/>
    <m/>
    <m/>
    <m/>
    <m/>
    <m/>
    <m/>
    <m/>
    <m/>
    <m/>
    <m/>
    <m/>
    <m/>
    <m/>
    <m/>
    <m/>
    <m/>
    <m/>
    <m/>
    <m/>
    <m/>
    <m/>
    <m/>
    <m/>
    <m/>
  </r>
  <r>
    <n v="648"/>
    <s v="L-1529-315328231"/>
    <n v="1066870330"/>
    <s v="https://portal.dnb.de/opac.htm?method=simpleSearch&amp;cqlMode=true&amp;query=idn%3D1066870330"/>
    <s v="III 60, 98"/>
    <m/>
    <m/>
    <x v="1"/>
    <m/>
    <m/>
    <m/>
    <m/>
    <m/>
    <m/>
    <m/>
    <m/>
    <m/>
    <m/>
    <m/>
    <m/>
    <m/>
    <m/>
    <m/>
    <x v="11"/>
    <m/>
    <m/>
    <s v="h/E"/>
    <m/>
    <m/>
    <m/>
    <m/>
    <m/>
    <s v="Pa"/>
    <s v="x"/>
    <m/>
    <m/>
    <m/>
    <m/>
    <m/>
    <m/>
    <m/>
    <m/>
    <m/>
    <m/>
    <m/>
    <m/>
    <n v="110"/>
    <m/>
    <m/>
    <m/>
    <s v="n"/>
    <n v="0"/>
    <m/>
    <m/>
    <m/>
    <m/>
    <m/>
    <m/>
    <m/>
    <s v="Schaden stabil"/>
    <s v="x 110"/>
    <m/>
    <m/>
    <m/>
    <m/>
    <m/>
    <m/>
    <m/>
    <m/>
    <m/>
    <m/>
    <m/>
    <m/>
    <m/>
    <m/>
    <m/>
    <m/>
    <m/>
    <m/>
    <m/>
    <m/>
    <m/>
    <m/>
    <m/>
    <m/>
    <m/>
    <m/>
    <m/>
    <m/>
    <m/>
    <m/>
    <m/>
    <m/>
    <m/>
    <m/>
    <m/>
  </r>
  <r>
    <n v="649"/>
    <s v="L-1531-315493623"/>
    <n v="1066963363"/>
    <s v="https://portal.dnb.de/opac.htm?method=simpleSearch&amp;cqlMode=true&amp;query=idn%3D1066963363"/>
    <s v="III 60, 99"/>
    <m/>
    <m/>
    <x v="2"/>
    <m/>
    <m/>
    <m/>
    <m/>
    <m/>
    <m/>
    <m/>
    <m/>
    <m/>
    <m/>
    <m/>
    <m/>
    <m/>
    <m/>
    <m/>
    <x v="2"/>
    <m/>
    <m/>
    <m/>
    <m/>
    <m/>
    <m/>
    <m/>
    <m/>
    <m/>
    <m/>
    <m/>
    <m/>
    <m/>
    <m/>
    <m/>
    <m/>
    <m/>
    <m/>
    <m/>
    <m/>
    <m/>
    <m/>
    <m/>
    <m/>
    <m/>
    <m/>
    <m/>
    <n v="0"/>
    <m/>
    <m/>
    <m/>
    <m/>
    <m/>
    <m/>
    <m/>
    <m/>
    <m/>
    <m/>
    <m/>
    <m/>
    <m/>
    <m/>
    <m/>
    <m/>
    <m/>
    <m/>
    <m/>
    <m/>
    <m/>
    <m/>
    <m/>
    <m/>
    <m/>
    <m/>
    <m/>
    <m/>
    <m/>
    <m/>
    <m/>
    <m/>
    <m/>
    <m/>
    <m/>
    <m/>
    <m/>
    <m/>
    <m/>
    <m/>
    <m/>
    <m/>
    <m/>
    <m/>
  </r>
  <r>
    <n v="650"/>
    <s v="L-1532-315299770"/>
    <n v="1066839743"/>
    <s v="https://portal.dnb.de/opac.htm?method=simpleSearch&amp;cqlMode=true&amp;query=idn%3D1066839743"/>
    <s v="III 60, 100"/>
    <m/>
    <m/>
    <x v="0"/>
    <m/>
    <m/>
    <m/>
    <m/>
    <m/>
    <m/>
    <m/>
    <m/>
    <m/>
    <m/>
    <m/>
    <m/>
    <m/>
    <m/>
    <m/>
    <x v="5"/>
    <m/>
    <m/>
    <s v="f/V"/>
    <m/>
    <m/>
    <m/>
    <m/>
    <m/>
    <s v="Pa"/>
    <m/>
    <m/>
    <m/>
    <m/>
    <m/>
    <m/>
    <m/>
    <m/>
    <m/>
    <m/>
    <m/>
    <m/>
    <m/>
    <n v="110"/>
    <m/>
    <m/>
    <m/>
    <s v="ja vor"/>
    <n v="1.5"/>
    <m/>
    <s v="Wellpappe"/>
    <m/>
    <m/>
    <m/>
    <m/>
    <m/>
    <m/>
    <m/>
    <m/>
    <s v="x"/>
    <s v="x"/>
    <s v="x"/>
    <m/>
    <s v="v"/>
    <m/>
    <m/>
    <m/>
    <m/>
    <m/>
    <m/>
    <s v="VD"/>
    <m/>
    <n v="1.5"/>
    <s v="Gelenk vorn innen mit JP-Streifen stabilisieren, Gelenk außen unterlegen und/oder überfangen mit JP"/>
    <m/>
    <m/>
    <m/>
    <m/>
    <m/>
    <m/>
    <m/>
    <m/>
    <m/>
    <m/>
    <m/>
    <m/>
    <m/>
    <m/>
    <m/>
    <m/>
    <m/>
    <m/>
    <m/>
  </r>
  <r>
    <n v="651"/>
    <s v="L-1532-315493607"/>
    <n v="1066963347"/>
    <s v="https://portal.dnb.de/opac.htm?method=simpleSearch&amp;cqlMode=true&amp;query=idn%3D1066963347"/>
    <s v="III 60, 101"/>
    <m/>
    <m/>
    <x v="2"/>
    <m/>
    <m/>
    <m/>
    <m/>
    <m/>
    <m/>
    <m/>
    <m/>
    <m/>
    <m/>
    <m/>
    <m/>
    <m/>
    <m/>
    <m/>
    <x v="2"/>
    <m/>
    <m/>
    <m/>
    <m/>
    <m/>
    <m/>
    <m/>
    <m/>
    <m/>
    <m/>
    <m/>
    <m/>
    <m/>
    <m/>
    <m/>
    <m/>
    <m/>
    <m/>
    <m/>
    <m/>
    <m/>
    <m/>
    <m/>
    <m/>
    <m/>
    <m/>
    <m/>
    <n v="0"/>
    <m/>
    <m/>
    <m/>
    <m/>
    <m/>
    <m/>
    <m/>
    <m/>
    <m/>
    <m/>
    <m/>
    <m/>
    <m/>
    <m/>
    <m/>
    <m/>
    <m/>
    <m/>
    <m/>
    <m/>
    <m/>
    <m/>
    <m/>
    <m/>
    <m/>
    <m/>
    <m/>
    <m/>
    <m/>
    <m/>
    <m/>
    <m/>
    <m/>
    <m/>
    <m/>
    <m/>
    <m/>
    <m/>
    <m/>
    <m/>
    <m/>
    <m/>
    <m/>
    <m/>
  </r>
  <r>
    <n v="652"/>
    <s v="L-1534-315191538"/>
    <n v="1066769036"/>
    <s v="https://portal.dnb.de/opac.htm?method=simpleSearch&amp;cqlMode=true&amp;query=idn%3D1066769036"/>
    <s v="III 60, 102"/>
    <m/>
    <m/>
    <x v="1"/>
    <m/>
    <m/>
    <m/>
    <m/>
    <m/>
    <m/>
    <m/>
    <m/>
    <m/>
    <m/>
    <m/>
    <m/>
    <m/>
    <m/>
    <m/>
    <x v="1"/>
    <s v="x"/>
    <m/>
    <s v="f/V"/>
    <m/>
    <m/>
    <m/>
    <m/>
    <m/>
    <s v="Pa"/>
    <m/>
    <m/>
    <m/>
    <m/>
    <m/>
    <m/>
    <m/>
    <m/>
    <m/>
    <m/>
    <m/>
    <m/>
    <m/>
    <n v="60"/>
    <m/>
    <m/>
    <m/>
    <s v="ja vor"/>
    <n v="1.5"/>
    <m/>
    <m/>
    <m/>
    <m/>
    <m/>
    <m/>
    <s v="x"/>
    <s v="unbedingt Box! (Schließen schließen nicht)"/>
    <s v="x 45"/>
    <s v="Box! (Schließen schließen nicht)"/>
    <s v="x"/>
    <s v="x"/>
    <s v="x"/>
    <m/>
    <m/>
    <m/>
    <m/>
    <m/>
    <m/>
    <m/>
    <m/>
    <m/>
    <m/>
    <n v="1"/>
    <m/>
    <m/>
    <m/>
    <m/>
    <m/>
    <m/>
    <m/>
    <m/>
    <s v="x"/>
    <m/>
    <m/>
    <m/>
    <m/>
    <m/>
    <m/>
    <m/>
    <m/>
    <m/>
    <n v="0.5"/>
    <m/>
  </r>
  <r>
    <n v="653"/>
    <s v="L-1535-315492813"/>
    <n v="1066962456"/>
    <s v="https://portal.dnb.de/opac.htm?method=simpleSearch&amp;cqlMode=true&amp;query=idn%3D1066962456"/>
    <s v="III 60, 103"/>
    <m/>
    <m/>
    <x v="2"/>
    <m/>
    <m/>
    <m/>
    <m/>
    <m/>
    <m/>
    <m/>
    <m/>
    <m/>
    <m/>
    <m/>
    <m/>
    <m/>
    <m/>
    <m/>
    <x v="2"/>
    <m/>
    <m/>
    <m/>
    <m/>
    <m/>
    <m/>
    <m/>
    <m/>
    <m/>
    <m/>
    <m/>
    <m/>
    <m/>
    <m/>
    <m/>
    <m/>
    <m/>
    <m/>
    <m/>
    <m/>
    <m/>
    <m/>
    <m/>
    <m/>
    <m/>
    <m/>
    <m/>
    <n v="0"/>
    <m/>
    <m/>
    <m/>
    <m/>
    <m/>
    <m/>
    <m/>
    <m/>
    <m/>
    <m/>
    <m/>
    <m/>
    <m/>
    <m/>
    <m/>
    <m/>
    <m/>
    <m/>
    <m/>
    <m/>
    <m/>
    <m/>
    <m/>
    <m/>
    <m/>
    <m/>
    <m/>
    <m/>
    <m/>
    <m/>
    <m/>
    <m/>
    <m/>
    <m/>
    <m/>
    <m/>
    <m/>
    <m/>
    <m/>
    <m/>
    <m/>
    <m/>
    <m/>
    <m/>
  </r>
  <r>
    <n v="654"/>
    <s v="L-1541-154091103"/>
    <n v="993968074"/>
    <s v="https://portal.dnb.de/opac.htm?method=simpleSearch&amp;cqlMode=true&amp;query=idn%3D993968074"/>
    <s v="III 60, 104"/>
    <m/>
    <m/>
    <x v="0"/>
    <m/>
    <m/>
    <m/>
    <m/>
    <m/>
    <m/>
    <m/>
    <m/>
    <m/>
    <m/>
    <m/>
    <m/>
    <m/>
    <m/>
    <m/>
    <x v="0"/>
    <s v="x"/>
    <m/>
    <s v="h/E"/>
    <m/>
    <m/>
    <m/>
    <m/>
    <m/>
    <s v="Pa"/>
    <s v="x"/>
    <m/>
    <m/>
    <m/>
    <m/>
    <m/>
    <m/>
    <m/>
    <m/>
    <m/>
    <m/>
    <m/>
    <m/>
    <n v="110"/>
    <m/>
    <m/>
    <m/>
    <s v="n"/>
    <n v="0"/>
    <m/>
    <m/>
    <m/>
    <s v="x"/>
    <m/>
    <m/>
    <m/>
    <s v="Schaden stabil"/>
    <s v="x 110"/>
    <m/>
    <m/>
    <m/>
    <m/>
    <m/>
    <m/>
    <m/>
    <m/>
    <m/>
    <m/>
    <m/>
    <m/>
    <m/>
    <m/>
    <m/>
    <m/>
    <m/>
    <m/>
    <m/>
    <m/>
    <m/>
    <m/>
    <m/>
    <m/>
    <m/>
    <m/>
    <m/>
    <m/>
    <m/>
    <m/>
    <m/>
    <m/>
    <m/>
    <m/>
    <m/>
  </r>
  <r>
    <n v="655"/>
    <s v="L-1541-154091103"/>
    <n v="993968074"/>
    <s v="https://portal.dnb.de/opac.htm?method=simpleSearch&amp;cqlMode=true&amp;query=idn%3D993968074"/>
    <s v="III 60, 104"/>
    <m/>
    <m/>
    <x v="2"/>
    <m/>
    <m/>
    <m/>
    <m/>
    <m/>
    <m/>
    <m/>
    <m/>
    <m/>
    <m/>
    <m/>
    <m/>
    <m/>
    <m/>
    <m/>
    <x v="2"/>
    <m/>
    <m/>
    <m/>
    <m/>
    <m/>
    <m/>
    <m/>
    <m/>
    <m/>
    <m/>
    <m/>
    <m/>
    <m/>
    <m/>
    <m/>
    <m/>
    <m/>
    <m/>
    <m/>
    <m/>
    <m/>
    <m/>
    <m/>
    <m/>
    <m/>
    <m/>
    <m/>
    <n v="0"/>
    <m/>
    <m/>
    <m/>
    <m/>
    <m/>
    <m/>
    <m/>
    <m/>
    <m/>
    <m/>
    <m/>
    <m/>
    <m/>
    <m/>
    <m/>
    <m/>
    <m/>
    <m/>
    <m/>
    <m/>
    <m/>
    <m/>
    <m/>
    <m/>
    <m/>
    <m/>
    <m/>
    <m/>
    <m/>
    <m/>
    <m/>
    <m/>
    <m/>
    <m/>
    <m/>
    <m/>
    <m/>
    <m/>
    <m/>
    <m/>
    <m/>
    <m/>
    <m/>
    <m/>
  </r>
  <r>
    <n v="656"/>
    <s v="L-1541-315489286"/>
    <s v="106695867X"/>
    <s v="https://portal.dnb.de/opac.htm?method=simpleSearch&amp;cqlMode=true&amp;query=idn%3D106695867X"/>
    <s v="III 60, 105"/>
    <m/>
    <m/>
    <x v="0"/>
    <m/>
    <m/>
    <m/>
    <m/>
    <m/>
    <m/>
    <m/>
    <m/>
    <m/>
    <m/>
    <m/>
    <m/>
    <m/>
    <m/>
    <m/>
    <x v="5"/>
    <s v="x"/>
    <m/>
    <s v="h/E"/>
    <m/>
    <m/>
    <m/>
    <m/>
    <m/>
    <s v="Pa"/>
    <m/>
    <m/>
    <m/>
    <m/>
    <m/>
    <m/>
    <m/>
    <m/>
    <m/>
    <m/>
    <m/>
    <m/>
    <m/>
    <n v="110"/>
    <m/>
    <m/>
    <m/>
    <s v="n"/>
    <n v="0"/>
    <m/>
    <m/>
    <m/>
    <s v="x"/>
    <m/>
    <m/>
    <m/>
    <s v="Schaden stabil"/>
    <m/>
    <m/>
    <m/>
    <m/>
    <m/>
    <m/>
    <m/>
    <m/>
    <m/>
    <m/>
    <m/>
    <m/>
    <m/>
    <m/>
    <m/>
    <m/>
    <m/>
    <m/>
    <m/>
    <m/>
    <m/>
    <m/>
    <m/>
    <m/>
    <m/>
    <m/>
    <m/>
    <m/>
    <m/>
    <m/>
    <m/>
    <m/>
    <m/>
    <m/>
    <m/>
    <m/>
  </r>
  <r>
    <n v="657"/>
    <s v="L-1548-315470542"/>
    <n v="1066942919"/>
    <s v="https://portal.dnb.de/opac.htm?method=simpleSearch&amp;cqlMode=true&amp;query=idn%3D1066942919"/>
    <s v="III 60, 106"/>
    <m/>
    <m/>
    <x v="2"/>
    <m/>
    <m/>
    <m/>
    <m/>
    <m/>
    <m/>
    <m/>
    <m/>
    <m/>
    <m/>
    <m/>
    <m/>
    <m/>
    <m/>
    <m/>
    <x v="2"/>
    <m/>
    <m/>
    <m/>
    <m/>
    <m/>
    <m/>
    <m/>
    <m/>
    <m/>
    <m/>
    <m/>
    <m/>
    <m/>
    <m/>
    <m/>
    <m/>
    <m/>
    <m/>
    <m/>
    <m/>
    <m/>
    <m/>
    <m/>
    <m/>
    <m/>
    <m/>
    <m/>
    <n v="0"/>
    <m/>
    <m/>
    <m/>
    <m/>
    <m/>
    <m/>
    <m/>
    <m/>
    <m/>
    <m/>
    <m/>
    <m/>
    <m/>
    <m/>
    <m/>
    <m/>
    <m/>
    <m/>
    <m/>
    <m/>
    <m/>
    <m/>
    <m/>
    <m/>
    <m/>
    <m/>
    <m/>
    <m/>
    <m/>
    <m/>
    <m/>
    <m/>
    <m/>
    <m/>
    <m/>
    <m/>
    <m/>
    <m/>
    <m/>
    <m/>
    <m/>
    <m/>
    <m/>
    <m/>
  </r>
  <r>
    <n v="658"/>
    <s v="L-1549-314709657"/>
    <n v="1066457662"/>
    <s v="https://portal.dnb.de/opac.htm?method=simpleSearch&amp;cqlMode=true&amp;query=idn%3D1066457662"/>
    <s v="III 60, 107"/>
    <m/>
    <m/>
    <x v="2"/>
    <m/>
    <m/>
    <m/>
    <m/>
    <m/>
    <m/>
    <m/>
    <m/>
    <m/>
    <m/>
    <m/>
    <m/>
    <m/>
    <m/>
    <m/>
    <x v="2"/>
    <m/>
    <m/>
    <m/>
    <m/>
    <m/>
    <m/>
    <m/>
    <m/>
    <m/>
    <m/>
    <m/>
    <m/>
    <m/>
    <m/>
    <m/>
    <m/>
    <m/>
    <m/>
    <m/>
    <m/>
    <m/>
    <m/>
    <m/>
    <m/>
    <m/>
    <m/>
    <m/>
    <n v="0"/>
    <m/>
    <m/>
    <m/>
    <m/>
    <m/>
    <m/>
    <m/>
    <m/>
    <m/>
    <m/>
    <m/>
    <m/>
    <m/>
    <m/>
    <m/>
    <m/>
    <m/>
    <m/>
    <m/>
    <m/>
    <m/>
    <m/>
    <m/>
    <m/>
    <m/>
    <m/>
    <m/>
    <m/>
    <m/>
    <m/>
    <m/>
    <m/>
    <m/>
    <m/>
    <m/>
    <m/>
    <m/>
    <m/>
    <m/>
    <m/>
    <m/>
    <m/>
    <m/>
    <m/>
  </r>
  <r>
    <n v="659"/>
    <s v="L-1550-315493372"/>
    <n v="1066963096"/>
    <s v="https://portal.dnb.de/opac.htm?method=simpleSearch&amp;cqlMode=true&amp;query=idn%3D1066963096"/>
    <s v="III 60, 108"/>
    <m/>
    <m/>
    <x v="2"/>
    <m/>
    <m/>
    <m/>
    <m/>
    <m/>
    <m/>
    <m/>
    <m/>
    <m/>
    <m/>
    <m/>
    <m/>
    <m/>
    <m/>
    <m/>
    <x v="2"/>
    <m/>
    <m/>
    <m/>
    <m/>
    <m/>
    <m/>
    <m/>
    <m/>
    <m/>
    <m/>
    <m/>
    <m/>
    <m/>
    <m/>
    <m/>
    <m/>
    <m/>
    <m/>
    <m/>
    <m/>
    <m/>
    <m/>
    <m/>
    <m/>
    <m/>
    <m/>
    <m/>
    <n v="0"/>
    <m/>
    <m/>
    <m/>
    <m/>
    <m/>
    <m/>
    <m/>
    <m/>
    <m/>
    <m/>
    <m/>
    <m/>
    <m/>
    <m/>
    <m/>
    <m/>
    <m/>
    <m/>
    <m/>
    <m/>
    <m/>
    <m/>
    <m/>
    <m/>
    <m/>
    <m/>
    <m/>
    <m/>
    <m/>
    <m/>
    <m/>
    <m/>
    <m/>
    <m/>
    <m/>
    <m/>
    <m/>
    <m/>
    <m/>
    <m/>
    <m/>
    <m/>
    <m/>
    <m/>
  </r>
  <r>
    <n v="660"/>
    <s v="L-1586-153970766"/>
    <n v="993908357"/>
    <s v="https://portal.dnb.de/opac.htm?method=simpleSearch&amp;cqlMode=true&amp;query=idn%3D993908357"/>
    <s v="III 60, 101 (1. angebundenes Werk)"/>
    <m/>
    <m/>
    <x v="2"/>
    <m/>
    <m/>
    <m/>
    <m/>
    <m/>
    <m/>
    <m/>
    <m/>
    <m/>
    <m/>
    <m/>
    <m/>
    <m/>
    <m/>
    <m/>
    <x v="2"/>
    <m/>
    <m/>
    <m/>
    <m/>
    <m/>
    <m/>
    <m/>
    <m/>
    <m/>
    <m/>
    <m/>
    <m/>
    <m/>
    <m/>
    <m/>
    <m/>
    <m/>
    <m/>
    <m/>
    <m/>
    <m/>
    <m/>
    <m/>
    <m/>
    <m/>
    <m/>
    <m/>
    <n v="0"/>
    <m/>
    <m/>
    <m/>
    <m/>
    <m/>
    <m/>
    <m/>
    <m/>
    <m/>
    <m/>
    <m/>
    <m/>
    <m/>
    <m/>
    <m/>
    <m/>
    <m/>
    <m/>
    <m/>
    <m/>
    <m/>
    <m/>
    <m/>
    <m/>
    <m/>
    <m/>
    <m/>
    <m/>
    <m/>
    <m/>
    <m/>
    <m/>
    <m/>
    <m/>
    <m/>
    <m/>
    <m/>
    <m/>
    <m/>
    <m/>
    <m/>
    <m/>
    <m/>
    <m/>
  </r>
  <r>
    <n v="661"/>
    <s v="L-1521-315494298"/>
    <n v="1066964076"/>
    <s v="https://portal.dnb.de/opac.htm?method=simpleSearch&amp;cqlMode=true&amp;query=idn%3D1066964076"/>
    <s v="III 60, 18 - Fragm."/>
    <m/>
    <m/>
    <x v="2"/>
    <m/>
    <m/>
    <m/>
    <m/>
    <m/>
    <m/>
    <m/>
    <m/>
    <m/>
    <m/>
    <m/>
    <m/>
    <m/>
    <m/>
    <m/>
    <x v="2"/>
    <m/>
    <m/>
    <m/>
    <m/>
    <m/>
    <m/>
    <m/>
    <m/>
    <m/>
    <m/>
    <m/>
    <m/>
    <m/>
    <m/>
    <m/>
    <m/>
    <m/>
    <m/>
    <m/>
    <m/>
    <m/>
    <m/>
    <m/>
    <m/>
    <m/>
    <m/>
    <m/>
    <n v="0"/>
    <m/>
    <m/>
    <m/>
    <m/>
    <m/>
    <m/>
    <m/>
    <m/>
    <m/>
    <m/>
    <m/>
    <m/>
    <m/>
    <m/>
    <m/>
    <m/>
    <m/>
    <m/>
    <m/>
    <m/>
    <m/>
    <m/>
    <m/>
    <m/>
    <m/>
    <m/>
    <m/>
    <m/>
    <m/>
    <m/>
    <m/>
    <m/>
    <m/>
    <m/>
    <m/>
    <m/>
    <m/>
    <m/>
    <m/>
    <m/>
    <m/>
    <m/>
    <m/>
    <m/>
  </r>
  <r>
    <n v="662"/>
    <s v="L-1521-343788284"/>
    <n v="1079607048"/>
    <s v="https://portal.dnb.de/opac.htm?method=simpleSearch&amp;cqlMode=true&amp;query=idn%3D1079607048"/>
    <s v="III 60, 28 - Fragm."/>
    <m/>
    <m/>
    <x v="2"/>
    <m/>
    <m/>
    <m/>
    <m/>
    <m/>
    <m/>
    <m/>
    <m/>
    <m/>
    <m/>
    <m/>
    <m/>
    <m/>
    <m/>
    <m/>
    <x v="2"/>
    <m/>
    <m/>
    <m/>
    <m/>
    <m/>
    <m/>
    <m/>
    <m/>
    <m/>
    <m/>
    <m/>
    <m/>
    <m/>
    <m/>
    <m/>
    <m/>
    <m/>
    <m/>
    <m/>
    <m/>
    <m/>
    <m/>
    <m/>
    <m/>
    <m/>
    <m/>
    <m/>
    <n v="0"/>
    <m/>
    <m/>
    <m/>
    <m/>
    <m/>
    <m/>
    <m/>
    <m/>
    <m/>
    <m/>
    <m/>
    <m/>
    <m/>
    <m/>
    <m/>
    <m/>
    <m/>
    <m/>
    <m/>
    <m/>
    <m/>
    <m/>
    <m/>
    <m/>
    <m/>
    <m/>
    <m/>
    <m/>
    <m/>
    <m/>
    <m/>
    <m/>
    <m/>
    <m/>
    <m/>
    <m/>
    <m/>
    <m/>
    <m/>
    <m/>
    <m/>
    <m/>
    <m/>
    <m/>
  </r>
  <r>
    <n v="663"/>
    <s v="L-1529-177753358"/>
    <n v="1002646758"/>
    <s v="https://portal.dnb.de/opac.htm?method=simpleSearch&amp;cqlMode=true&amp;query=idn%3D1002646758"/>
    <s v="III 60, 42 a"/>
    <s v="X"/>
    <s v="Ledereinband, Schließen, erhabene Buchbeschläge"/>
    <x v="0"/>
    <s v="80° bis 110°, einseitig digitalisierbar?"/>
    <s v="hohler Rücken"/>
    <m/>
    <s v="Buchschuh"/>
    <s v="Nein, Signaturfahne austauschen"/>
    <n v="1"/>
    <m/>
    <m/>
    <m/>
    <m/>
    <m/>
    <m/>
    <m/>
    <m/>
    <m/>
    <x v="2"/>
    <m/>
    <m/>
    <m/>
    <m/>
    <m/>
    <m/>
    <m/>
    <m/>
    <m/>
    <m/>
    <m/>
    <m/>
    <m/>
    <m/>
    <m/>
    <m/>
    <m/>
    <m/>
    <m/>
    <m/>
    <m/>
    <m/>
    <m/>
    <m/>
    <m/>
    <m/>
    <m/>
    <n v="0"/>
    <m/>
    <m/>
    <m/>
    <m/>
    <m/>
    <m/>
    <m/>
    <m/>
    <m/>
    <m/>
    <m/>
    <m/>
    <m/>
    <m/>
    <m/>
    <m/>
    <m/>
    <m/>
    <m/>
    <m/>
    <m/>
    <m/>
    <m/>
    <m/>
    <m/>
    <m/>
    <m/>
    <m/>
    <m/>
    <m/>
    <m/>
    <m/>
    <m/>
    <m/>
    <m/>
    <m/>
    <m/>
    <m/>
    <m/>
    <m/>
    <m/>
    <m/>
    <m/>
    <m/>
  </r>
  <r>
    <n v="664"/>
    <s v="L-1529-67853358X"/>
    <n v="1210937646"/>
    <s v="https://portal.dnb.de/opac.htm?method=simpleSearch&amp;cqlMode=true&amp;query=idn%3D1210937646"/>
    <s v="III 60, 55 (1.angebundenes Werk)"/>
    <m/>
    <m/>
    <x v="2"/>
    <m/>
    <m/>
    <m/>
    <m/>
    <m/>
    <m/>
    <m/>
    <m/>
    <m/>
    <m/>
    <m/>
    <m/>
    <m/>
    <m/>
    <m/>
    <x v="2"/>
    <m/>
    <m/>
    <m/>
    <m/>
    <m/>
    <m/>
    <m/>
    <m/>
    <m/>
    <m/>
    <m/>
    <m/>
    <m/>
    <m/>
    <m/>
    <m/>
    <m/>
    <m/>
    <m/>
    <m/>
    <m/>
    <m/>
    <m/>
    <m/>
    <m/>
    <m/>
    <m/>
    <n v="0"/>
    <m/>
    <m/>
    <m/>
    <m/>
    <m/>
    <m/>
    <m/>
    <m/>
    <m/>
    <m/>
    <m/>
    <m/>
    <m/>
    <m/>
    <m/>
    <m/>
    <m/>
    <m/>
    <m/>
    <m/>
    <m/>
    <m/>
    <m/>
    <m/>
    <m/>
    <m/>
    <m/>
    <m/>
    <m/>
    <m/>
    <m/>
    <m/>
    <m/>
    <m/>
    <m/>
    <m/>
    <m/>
    <m/>
    <m/>
    <m/>
    <m/>
    <m/>
    <m/>
    <m/>
  </r>
  <r>
    <n v="665"/>
    <s v="L-1552-169129314"/>
    <n v="999770985"/>
    <s v="https://portal.dnb.de/opac.htm?method=simpleSearch&amp;cqlMode=true&amp;query=idn%3D999770985"/>
    <s v="III 60, 90 a"/>
    <m/>
    <m/>
    <x v="2"/>
    <m/>
    <m/>
    <m/>
    <m/>
    <m/>
    <m/>
    <m/>
    <m/>
    <m/>
    <m/>
    <m/>
    <m/>
    <m/>
    <m/>
    <m/>
    <x v="2"/>
    <m/>
    <m/>
    <m/>
    <m/>
    <m/>
    <m/>
    <m/>
    <m/>
    <m/>
    <m/>
    <m/>
    <m/>
    <m/>
    <m/>
    <m/>
    <m/>
    <m/>
    <m/>
    <m/>
    <m/>
    <m/>
    <m/>
    <m/>
    <m/>
    <m/>
    <m/>
    <m/>
    <n v="0"/>
    <m/>
    <m/>
    <m/>
    <m/>
    <m/>
    <m/>
    <m/>
    <m/>
    <m/>
    <m/>
    <m/>
    <m/>
    <m/>
    <m/>
    <m/>
    <m/>
    <m/>
    <m/>
    <m/>
    <m/>
    <m/>
    <m/>
    <m/>
    <m/>
    <m/>
    <m/>
    <m/>
    <m/>
    <m/>
    <m/>
    <m/>
    <m/>
    <m/>
    <m/>
    <m/>
    <m/>
    <m/>
    <m/>
    <m/>
    <m/>
    <m/>
    <m/>
    <m/>
    <m/>
  </r>
  <r>
    <n v="666"/>
    <s v="L-1531-667715355"/>
    <n v="1207351121"/>
    <s v="https://portal.dnb.de/opac.htm?method=simpleSearch&amp;cqlMode=true&amp;query=idn%3D1207351121"/>
    <s v="III 60, 98 (1. angebundenes Werk)"/>
    <m/>
    <m/>
    <x v="2"/>
    <m/>
    <m/>
    <m/>
    <m/>
    <m/>
    <m/>
    <m/>
    <m/>
    <m/>
    <m/>
    <m/>
    <m/>
    <m/>
    <m/>
    <m/>
    <x v="2"/>
    <m/>
    <m/>
    <m/>
    <m/>
    <m/>
    <m/>
    <m/>
    <m/>
    <m/>
    <m/>
    <m/>
    <m/>
    <m/>
    <m/>
    <m/>
    <m/>
    <m/>
    <m/>
    <m/>
    <m/>
    <m/>
    <m/>
    <m/>
    <m/>
    <m/>
    <m/>
    <m/>
    <n v="0"/>
    <m/>
    <m/>
    <m/>
    <m/>
    <m/>
    <m/>
    <m/>
    <m/>
    <m/>
    <m/>
    <m/>
    <m/>
    <m/>
    <m/>
    <m/>
    <m/>
    <m/>
    <m/>
    <m/>
    <m/>
    <m/>
    <m/>
    <m/>
    <m/>
    <m/>
    <m/>
    <m/>
    <m/>
    <m/>
    <m/>
    <m/>
    <m/>
    <m/>
    <m/>
    <m/>
    <m/>
    <m/>
    <m/>
    <m/>
    <m/>
    <m/>
    <m/>
    <m/>
    <m/>
  </r>
  <r>
    <n v="667"/>
    <s v="L-1530-679671846"/>
    <n v="1211496015"/>
    <s v="https://portal.dnb.de/opac.htm?method=simpleSearch&amp;cqlMode=true&amp;query=idn%3D1211496015"/>
    <s v="III 60, 98 (2. angebundenes Werk)"/>
    <m/>
    <m/>
    <x v="2"/>
    <m/>
    <m/>
    <m/>
    <m/>
    <m/>
    <m/>
    <m/>
    <m/>
    <m/>
    <m/>
    <m/>
    <m/>
    <m/>
    <m/>
    <m/>
    <x v="2"/>
    <m/>
    <m/>
    <m/>
    <m/>
    <m/>
    <m/>
    <m/>
    <m/>
    <m/>
    <m/>
    <m/>
    <m/>
    <m/>
    <m/>
    <m/>
    <m/>
    <m/>
    <m/>
    <m/>
    <m/>
    <m/>
    <m/>
    <m/>
    <m/>
    <m/>
    <m/>
    <m/>
    <n v="0"/>
    <m/>
    <m/>
    <m/>
    <m/>
    <m/>
    <m/>
    <m/>
    <m/>
    <m/>
    <m/>
    <m/>
    <m/>
    <m/>
    <m/>
    <m/>
    <m/>
    <m/>
    <m/>
    <m/>
    <m/>
    <m/>
    <m/>
    <m/>
    <m/>
    <m/>
    <m/>
    <m/>
    <m/>
    <m/>
    <m/>
    <m/>
    <m/>
    <m/>
    <m/>
    <m/>
    <m/>
    <m/>
    <m/>
    <m/>
    <m/>
    <m/>
    <m/>
    <m/>
    <m/>
  </r>
  <r>
    <n v="668"/>
    <s v="L-1541-315489251"/>
    <n v="1066958645"/>
    <s v="https://portal.dnb.de/opac.htm?method=simpleSearch&amp;cqlMode=true&amp;query=idn%3D1066958645"/>
    <s v="III 61, 1"/>
    <s v="X"/>
    <s v="Papier- oder Pappeinband"/>
    <x v="0"/>
    <s v="180°"/>
    <m/>
    <m/>
    <m/>
    <m/>
    <n v="0"/>
    <m/>
    <m/>
    <m/>
    <m/>
    <m/>
    <m/>
    <m/>
    <m/>
    <m/>
    <x v="2"/>
    <m/>
    <m/>
    <m/>
    <m/>
    <m/>
    <m/>
    <m/>
    <m/>
    <m/>
    <m/>
    <m/>
    <m/>
    <m/>
    <m/>
    <m/>
    <m/>
    <m/>
    <m/>
    <m/>
    <m/>
    <m/>
    <m/>
    <m/>
    <m/>
    <m/>
    <m/>
    <m/>
    <n v="0"/>
    <m/>
    <m/>
    <m/>
    <m/>
    <m/>
    <m/>
    <m/>
    <m/>
    <m/>
    <m/>
    <m/>
    <m/>
    <m/>
    <m/>
    <m/>
    <m/>
    <m/>
    <m/>
    <m/>
    <m/>
    <m/>
    <m/>
    <m/>
    <m/>
    <m/>
    <m/>
    <m/>
    <m/>
    <m/>
    <m/>
    <m/>
    <m/>
    <m/>
    <m/>
    <m/>
    <m/>
    <m/>
    <m/>
    <m/>
    <m/>
    <m/>
    <m/>
    <m/>
    <m/>
  </r>
  <r>
    <n v="669"/>
    <s v="L-1504-154630012"/>
    <n v="994152264"/>
    <s v="https://portal.dnb.de/opac.htm?method=simpleSearch&amp;cqlMode=true&amp;query=idn%3D994152264"/>
    <s v="III 62, 1"/>
    <m/>
    <m/>
    <x v="2"/>
    <m/>
    <m/>
    <m/>
    <m/>
    <m/>
    <m/>
    <m/>
    <m/>
    <m/>
    <m/>
    <m/>
    <m/>
    <m/>
    <m/>
    <m/>
    <x v="2"/>
    <m/>
    <m/>
    <m/>
    <m/>
    <m/>
    <m/>
    <m/>
    <m/>
    <m/>
    <m/>
    <m/>
    <m/>
    <m/>
    <m/>
    <m/>
    <m/>
    <m/>
    <m/>
    <m/>
    <m/>
    <m/>
    <m/>
    <m/>
    <m/>
    <m/>
    <m/>
    <m/>
    <n v="0"/>
    <m/>
    <m/>
    <m/>
    <m/>
    <m/>
    <m/>
    <m/>
    <m/>
    <m/>
    <m/>
    <m/>
    <m/>
    <m/>
    <m/>
    <m/>
    <m/>
    <m/>
    <m/>
    <m/>
    <m/>
    <m/>
    <m/>
    <m/>
    <m/>
    <m/>
    <m/>
    <m/>
    <m/>
    <m/>
    <m/>
    <m/>
    <m/>
    <m/>
    <m/>
    <m/>
    <m/>
    <m/>
    <m/>
    <m/>
    <m/>
    <m/>
    <m/>
    <m/>
    <m/>
  </r>
  <r>
    <n v="670"/>
    <s v="L-1520-315294949"/>
    <n v="1066834997"/>
    <s v="https://portal.dnb.de/opac.htm?method=simpleSearch&amp;cqlMode=true&amp;query=idn%3D1066834997"/>
    <s v="III 62, 2"/>
    <m/>
    <m/>
    <x v="1"/>
    <m/>
    <m/>
    <m/>
    <m/>
    <m/>
    <m/>
    <m/>
    <m/>
    <m/>
    <m/>
    <m/>
    <m/>
    <m/>
    <m/>
    <m/>
    <x v="5"/>
    <s v="x"/>
    <m/>
    <s v="f/V"/>
    <m/>
    <m/>
    <m/>
    <m/>
    <m/>
    <s v="Pa"/>
    <m/>
    <m/>
    <m/>
    <m/>
    <m/>
    <m/>
    <m/>
    <m/>
    <m/>
    <m/>
    <m/>
    <m/>
    <m/>
    <n v="110"/>
    <m/>
    <m/>
    <m/>
    <s v="ja vor"/>
    <n v="0.5"/>
    <m/>
    <m/>
    <m/>
    <s v="x"/>
    <m/>
    <m/>
    <m/>
    <m/>
    <m/>
    <m/>
    <s v="x"/>
    <s v="x"/>
    <s v="x"/>
    <m/>
    <m/>
    <m/>
    <m/>
    <m/>
    <m/>
    <m/>
    <m/>
    <m/>
    <m/>
    <n v="0.5"/>
    <m/>
    <m/>
    <m/>
    <m/>
    <m/>
    <m/>
    <m/>
    <m/>
    <m/>
    <m/>
    <m/>
    <m/>
    <m/>
    <m/>
    <m/>
    <m/>
    <m/>
    <m/>
    <m/>
    <m/>
  </r>
  <r>
    <n v="671"/>
    <s v="L-1528-315491752"/>
    <n v="1066961344"/>
    <s v="https://portal.dnb.de/opac.htm?method=simpleSearch&amp;cqlMode=true&amp;query=idn%3D1066961344"/>
    <s v="III 62, 3"/>
    <m/>
    <s v="Pergamentband"/>
    <x v="1"/>
    <s v="180°"/>
    <s v="Einband mit Schutz- oder Stoßkanten"/>
    <m/>
    <s v="Kassette"/>
    <s v="Nein"/>
    <n v="0"/>
    <m/>
    <m/>
    <m/>
    <m/>
    <m/>
    <m/>
    <m/>
    <m/>
    <m/>
    <x v="2"/>
    <m/>
    <m/>
    <m/>
    <m/>
    <m/>
    <m/>
    <m/>
    <m/>
    <m/>
    <m/>
    <m/>
    <m/>
    <m/>
    <m/>
    <m/>
    <m/>
    <m/>
    <m/>
    <m/>
    <m/>
    <m/>
    <m/>
    <m/>
    <m/>
    <m/>
    <m/>
    <m/>
    <n v="0"/>
    <m/>
    <m/>
    <m/>
    <m/>
    <m/>
    <m/>
    <m/>
    <m/>
    <m/>
    <m/>
    <m/>
    <m/>
    <m/>
    <m/>
    <m/>
    <m/>
    <m/>
    <m/>
    <m/>
    <m/>
    <m/>
    <m/>
    <m/>
    <m/>
    <m/>
    <m/>
    <m/>
    <m/>
    <m/>
    <m/>
    <m/>
    <m/>
    <m/>
    <m/>
    <m/>
    <m/>
    <m/>
    <m/>
    <m/>
    <m/>
    <m/>
    <m/>
    <m/>
    <m/>
  </r>
  <r>
    <n v="672"/>
    <s v="L-1510-315492198"/>
    <n v="1066961794"/>
    <s v="https://portal.dnb.de/opac.htm?method=simpleSearch&amp;cqlMode=true&amp;query=idn%3D1066961794"/>
    <s v="III 63, 1"/>
    <m/>
    <m/>
    <x v="2"/>
    <m/>
    <m/>
    <m/>
    <m/>
    <m/>
    <m/>
    <m/>
    <m/>
    <m/>
    <m/>
    <m/>
    <m/>
    <m/>
    <m/>
    <m/>
    <x v="2"/>
    <m/>
    <m/>
    <m/>
    <m/>
    <m/>
    <m/>
    <m/>
    <m/>
    <m/>
    <m/>
    <m/>
    <m/>
    <m/>
    <m/>
    <m/>
    <m/>
    <m/>
    <m/>
    <m/>
    <m/>
    <m/>
    <m/>
    <m/>
    <m/>
    <m/>
    <m/>
    <m/>
    <n v="0"/>
    <m/>
    <m/>
    <m/>
    <m/>
    <m/>
    <m/>
    <m/>
    <m/>
    <m/>
    <m/>
    <m/>
    <m/>
    <m/>
    <m/>
    <m/>
    <m/>
    <m/>
    <m/>
    <m/>
    <m/>
    <m/>
    <m/>
    <m/>
    <m/>
    <m/>
    <m/>
    <m/>
    <m/>
    <m/>
    <m/>
    <m/>
    <m/>
    <m/>
    <m/>
    <m/>
    <m/>
    <m/>
    <m/>
    <m/>
    <m/>
    <m/>
    <m/>
    <m/>
    <m/>
  </r>
  <r>
    <n v="673"/>
    <s v="L-1510-670800783"/>
    <n v="1208775006"/>
    <s v="https://portal.dnb.de/opac.htm?method=simpleSearch&amp;cqlMode=true&amp;query=idn%3D1208775006"/>
    <s v="III 63, 1 (1. angebundenes Werk)"/>
    <m/>
    <m/>
    <x v="2"/>
    <m/>
    <m/>
    <m/>
    <m/>
    <m/>
    <m/>
    <m/>
    <m/>
    <m/>
    <m/>
    <m/>
    <m/>
    <m/>
    <m/>
    <m/>
    <x v="2"/>
    <m/>
    <m/>
    <m/>
    <m/>
    <m/>
    <m/>
    <m/>
    <m/>
    <m/>
    <m/>
    <m/>
    <m/>
    <m/>
    <m/>
    <m/>
    <m/>
    <m/>
    <m/>
    <m/>
    <m/>
    <m/>
    <m/>
    <m/>
    <m/>
    <m/>
    <m/>
    <m/>
    <n v="0"/>
    <m/>
    <m/>
    <m/>
    <m/>
    <m/>
    <m/>
    <m/>
    <m/>
    <m/>
    <m/>
    <m/>
    <m/>
    <m/>
    <m/>
    <m/>
    <m/>
    <m/>
    <m/>
    <m/>
    <m/>
    <m/>
    <m/>
    <m/>
    <m/>
    <m/>
    <m/>
    <m/>
    <m/>
    <m/>
    <m/>
    <m/>
    <m/>
    <m/>
    <m/>
    <m/>
    <m/>
    <m/>
    <m/>
    <m/>
    <m/>
    <m/>
    <m/>
    <m/>
    <m/>
  </r>
  <r>
    <n v="674"/>
    <s v="L-1854-677261616"/>
    <n v="1210519062"/>
    <s v="https://portal.dnb.de/opac.htm?method=simpleSearch&amp;cqlMode=true&amp;query=idn%3D1210519062"/>
    <s v="III 63, 1 (2. angebundenes Werk)"/>
    <m/>
    <m/>
    <x v="2"/>
    <m/>
    <m/>
    <m/>
    <m/>
    <m/>
    <m/>
    <m/>
    <m/>
    <m/>
    <m/>
    <m/>
    <m/>
    <m/>
    <m/>
    <m/>
    <x v="2"/>
    <m/>
    <m/>
    <m/>
    <m/>
    <m/>
    <m/>
    <m/>
    <m/>
    <m/>
    <m/>
    <m/>
    <m/>
    <m/>
    <m/>
    <m/>
    <m/>
    <m/>
    <m/>
    <m/>
    <m/>
    <m/>
    <m/>
    <m/>
    <m/>
    <m/>
    <m/>
    <m/>
    <n v="0"/>
    <m/>
    <m/>
    <m/>
    <m/>
    <m/>
    <m/>
    <m/>
    <m/>
    <m/>
    <m/>
    <m/>
    <m/>
    <m/>
    <m/>
    <m/>
    <m/>
    <m/>
    <m/>
    <m/>
    <m/>
    <m/>
    <m/>
    <m/>
    <m/>
    <m/>
    <m/>
    <m/>
    <m/>
    <m/>
    <m/>
    <m/>
    <m/>
    <m/>
    <m/>
    <m/>
    <m/>
    <m/>
    <m/>
    <m/>
    <m/>
    <m/>
    <m/>
    <m/>
    <m/>
  </r>
  <r>
    <n v="675"/>
    <s v="L-1534-31546450X"/>
    <n v="1066936676"/>
    <s v="https://portal.dnb.de/opac.htm?method=simpleSearch&amp;cqlMode=true&amp;query=idn%3D1066936676"/>
    <s v="III 64, 1"/>
    <m/>
    <m/>
    <x v="2"/>
    <m/>
    <m/>
    <m/>
    <m/>
    <m/>
    <m/>
    <m/>
    <m/>
    <m/>
    <m/>
    <m/>
    <m/>
    <m/>
    <m/>
    <m/>
    <x v="2"/>
    <m/>
    <m/>
    <m/>
    <m/>
    <m/>
    <m/>
    <m/>
    <m/>
    <m/>
    <m/>
    <m/>
    <m/>
    <m/>
    <m/>
    <m/>
    <m/>
    <m/>
    <m/>
    <m/>
    <m/>
    <m/>
    <m/>
    <m/>
    <m/>
    <m/>
    <m/>
    <m/>
    <n v="0"/>
    <m/>
    <m/>
    <m/>
    <m/>
    <m/>
    <m/>
    <m/>
    <m/>
    <m/>
    <m/>
    <m/>
    <m/>
    <m/>
    <m/>
    <m/>
    <m/>
    <m/>
    <m/>
    <m/>
    <m/>
    <m/>
    <m/>
    <m/>
    <m/>
    <m/>
    <m/>
    <m/>
    <m/>
    <m/>
    <m/>
    <m/>
    <m/>
    <m/>
    <m/>
    <m/>
    <m/>
    <m/>
    <m/>
    <m/>
    <m/>
    <m/>
    <m/>
    <m/>
    <m/>
  </r>
  <r>
    <n v="676"/>
    <s v="L-1545-315487992"/>
    <n v="1066957347"/>
    <s v="https://portal.dnb.de/opac.htm?method=simpleSearch&amp;cqlMode=true&amp;query=idn%3D1066957347"/>
    <s v="III 65, 1"/>
    <m/>
    <m/>
    <x v="2"/>
    <m/>
    <m/>
    <m/>
    <m/>
    <m/>
    <m/>
    <m/>
    <m/>
    <m/>
    <m/>
    <m/>
    <m/>
    <m/>
    <m/>
    <m/>
    <x v="2"/>
    <m/>
    <m/>
    <m/>
    <m/>
    <m/>
    <m/>
    <m/>
    <m/>
    <m/>
    <m/>
    <m/>
    <m/>
    <m/>
    <m/>
    <m/>
    <m/>
    <m/>
    <m/>
    <m/>
    <m/>
    <m/>
    <m/>
    <m/>
    <m/>
    <m/>
    <m/>
    <m/>
    <n v="0"/>
    <m/>
    <m/>
    <m/>
    <m/>
    <m/>
    <m/>
    <m/>
    <m/>
    <m/>
    <m/>
    <m/>
    <m/>
    <m/>
    <m/>
    <m/>
    <m/>
    <m/>
    <m/>
    <m/>
    <m/>
    <m/>
    <m/>
    <m/>
    <m/>
    <m/>
    <m/>
    <m/>
    <m/>
    <m/>
    <m/>
    <m/>
    <m/>
    <m/>
    <m/>
    <m/>
    <m/>
    <m/>
    <m/>
    <m/>
    <m/>
    <m/>
    <m/>
    <m/>
    <m/>
  </r>
  <r>
    <n v="677"/>
    <s v="L-1556-315494115"/>
    <n v="1066963916"/>
    <s v="https://portal.dnb.de/opac.htm?method=simpleSearch&amp;cqlMode=true&amp;query=idn%3D1066963916"/>
    <s v="III 65, 2"/>
    <m/>
    <m/>
    <x v="0"/>
    <m/>
    <m/>
    <m/>
    <m/>
    <m/>
    <m/>
    <m/>
    <m/>
    <m/>
    <m/>
    <m/>
    <m/>
    <m/>
    <m/>
    <m/>
    <x v="3"/>
    <m/>
    <m/>
    <s v="h/E"/>
    <m/>
    <m/>
    <m/>
    <m/>
    <m/>
    <s v="Pa"/>
    <m/>
    <m/>
    <m/>
    <m/>
    <m/>
    <m/>
    <m/>
    <m/>
    <m/>
    <m/>
    <m/>
    <m/>
    <m/>
    <n v="110"/>
    <m/>
    <m/>
    <m/>
    <s v="n"/>
    <n v="0"/>
    <m/>
    <m/>
    <m/>
    <s v="x"/>
    <m/>
    <m/>
    <m/>
    <s v="Schaden stabil"/>
    <s v="x 110"/>
    <m/>
    <m/>
    <m/>
    <m/>
    <m/>
    <m/>
    <m/>
    <m/>
    <m/>
    <m/>
    <m/>
    <m/>
    <m/>
    <m/>
    <m/>
    <m/>
    <m/>
    <m/>
    <m/>
    <m/>
    <m/>
    <m/>
    <m/>
    <m/>
    <m/>
    <m/>
    <m/>
    <m/>
    <m/>
    <m/>
    <m/>
    <m/>
    <m/>
    <m/>
    <m/>
  </r>
  <r>
    <n v="678"/>
    <s v="L-1557-315468149"/>
    <n v="1066940363"/>
    <s v="https://portal.dnb.de/opac.htm?method=simpleSearch&amp;cqlMode=true&amp;query=idn%3D1066940363"/>
    <s v="III 65, 3"/>
    <s v="X"/>
    <s v="Pergamentband"/>
    <x v="1"/>
    <s v="180°"/>
    <s v="hohler Rücken"/>
    <m/>
    <s v="Kassette"/>
    <s v="Nein"/>
    <n v="0"/>
    <m/>
    <m/>
    <m/>
    <m/>
    <m/>
    <m/>
    <m/>
    <m/>
    <m/>
    <x v="2"/>
    <m/>
    <m/>
    <m/>
    <m/>
    <m/>
    <m/>
    <m/>
    <m/>
    <m/>
    <m/>
    <m/>
    <m/>
    <m/>
    <m/>
    <m/>
    <m/>
    <m/>
    <m/>
    <m/>
    <m/>
    <m/>
    <m/>
    <m/>
    <m/>
    <m/>
    <m/>
    <m/>
    <n v="0"/>
    <m/>
    <m/>
    <m/>
    <m/>
    <m/>
    <m/>
    <m/>
    <m/>
    <m/>
    <m/>
    <m/>
    <m/>
    <m/>
    <m/>
    <m/>
    <m/>
    <m/>
    <m/>
    <m/>
    <m/>
    <m/>
    <m/>
    <m/>
    <m/>
    <m/>
    <m/>
    <m/>
    <m/>
    <m/>
    <m/>
    <m/>
    <m/>
    <m/>
    <m/>
    <m/>
    <m/>
    <m/>
    <m/>
    <m/>
    <m/>
    <m/>
    <m/>
    <m/>
    <m/>
  </r>
  <r>
    <n v="679"/>
    <s v="L-1535-315211164"/>
    <n v="1066790078"/>
    <s v="https://portal.dnb.de/opac.htm?method=simpleSearch&amp;cqlMode=true&amp;query=idn%3D1066790078"/>
    <s v="III 66, 1"/>
    <m/>
    <m/>
    <x v="3"/>
    <m/>
    <m/>
    <m/>
    <m/>
    <m/>
    <m/>
    <m/>
    <m/>
    <m/>
    <m/>
    <m/>
    <m/>
    <m/>
    <m/>
    <m/>
    <x v="1"/>
    <m/>
    <s v="x"/>
    <s v="f"/>
    <m/>
    <m/>
    <m/>
    <m/>
    <m/>
    <s v="Pa"/>
    <m/>
    <m/>
    <m/>
    <m/>
    <m/>
    <m/>
    <m/>
    <m/>
    <m/>
    <m/>
    <m/>
    <m/>
    <m/>
    <n v="110"/>
    <m/>
    <m/>
    <m/>
    <s v="n"/>
    <n v="0"/>
    <m/>
    <s v="Gewebe"/>
    <m/>
    <m/>
    <m/>
    <m/>
    <m/>
    <m/>
    <m/>
    <m/>
    <m/>
    <m/>
    <m/>
    <m/>
    <m/>
    <m/>
    <m/>
    <m/>
    <m/>
    <m/>
    <m/>
    <m/>
    <m/>
    <m/>
    <m/>
    <m/>
    <m/>
    <m/>
    <m/>
    <m/>
    <m/>
    <m/>
    <m/>
    <m/>
    <m/>
    <m/>
    <m/>
    <m/>
    <m/>
    <m/>
    <m/>
    <m/>
    <m/>
    <m/>
  </r>
  <r>
    <n v="680"/>
    <s v="L-1552-315492902"/>
    <n v="1066962553"/>
    <s v="https://portal.dnb.de/opac.htm?method=simpleSearch&amp;cqlMode=true&amp;query=idn%3D1066962553"/>
    <s v="III 67, 1"/>
    <m/>
    <m/>
    <x v="2"/>
    <m/>
    <m/>
    <m/>
    <m/>
    <m/>
    <m/>
    <m/>
    <m/>
    <m/>
    <m/>
    <m/>
    <m/>
    <m/>
    <m/>
    <m/>
    <x v="2"/>
    <m/>
    <m/>
    <m/>
    <m/>
    <m/>
    <m/>
    <m/>
    <m/>
    <m/>
    <m/>
    <m/>
    <m/>
    <m/>
    <m/>
    <m/>
    <m/>
    <m/>
    <m/>
    <m/>
    <m/>
    <m/>
    <m/>
    <m/>
    <m/>
    <m/>
    <m/>
    <m/>
    <n v="0"/>
    <m/>
    <m/>
    <m/>
    <m/>
    <m/>
    <m/>
    <m/>
    <m/>
    <m/>
    <m/>
    <m/>
    <m/>
    <m/>
    <m/>
    <m/>
    <m/>
    <m/>
    <m/>
    <m/>
    <m/>
    <m/>
    <m/>
    <m/>
    <m/>
    <m/>
    <m/>
    <m/>
    <m/>
    <m/>
    <m/>
    <m/>
    <m/>
    <m/>
    <m/>
    <m/>
    <m/>
    <m/>
    <m/>
    <m/>
    <m/>
    <m/>
    <m/>
    <m/>
    <m/>
  </r>
  <r>
    <n v="681"/>
    <s v="L-1508-315338229"/>
    <n v="1066880700"/>
    <s v="https://portal.dnb.de/opac.htm?method=simpleSearch&amp;cqlMode=true&amp;query=idn%3D1066880700"/>
    <s v="III 68, 1"/>
    <m/>
    <m/>
    <x v="2"/>
    <m/>
    <m/>
    <m/>
    <m/>
    <m/>
    <m/>
    <m/>
    <m/>
    <m/>
    <m/>
    <m/>
    <m/>
    <m/>
    <m/>
    <m/>
    <x v="2"/>
    <m/>
    <m/>
    <m/>
    <m/>
    <m/>
    <m/>
    <m/>
    <m/>
    <m/>
    <m/>
    <m/>
    <m/>
    <m/>
    <m/>
    <m/>
    <m/>
    <m/>
    <m/>
    <m/>
    <m/>
    <m/>
    <m/>
    <m/>
    <m/>
    <m/>
    <m/>
    <m/>
    <n v="0"/>
    <m/>
    <m/>
    <m/>
    <m/>
    <m/>
    <m/>
    <m/>
    <m/>
    <m/>
    <m/>
    <m/>
    <m/>
    <m/>
    <m/>
    <m/>
    <m/>
    <m/>
    <m/>
    <m/>
    <m/>
    <m/>
    <m/>
    <m/>
    <m/>
    <m/>
    <m/>
    <m/>
    <m/>
    <m/>
    <m/>
    <m/>
    <m/>
    <m/>
    <m/>
    <m/>
    <m/>
    <m/>
    <m/>
    <m/>
    <m/>
    <m/>
    <m/>
    <m/>
    <m/>
  </r>
  <r>
    <n v="682"/>
    <s v="L-1502-315493445"/>
    <n v="1066963169"/>
    <s v="https://portal.dnb.de/opac.htm?method=simpleSearch&amp;cqlMode=true&amp;query=idn%3D1066963169"/>
    <s v="III 69, 1"/>
    <s v="X"/>
    <s v="Halbledereinband"/>
    <x v="0"/>
    <s v="80° bis 110°, einseitig digitalisierbar?"/>
    <s v="hohler Rücken"/>
    <m/>
    <m/>
    <s v="Signaturfahne austauschen"/>
    <n v="1"/>
    <m/>
    <m/>
    <m/>
    <m/>
    <m/>
    <m/>
    <m/>
    <m/>
    <m/>
    <x v="5"/>
    <m/>
    <m/>
    <s v="f/V"/>
    <m/>
    <m/>
    <m/>
    <m/>
    <m/>
    <s v="Pa"/>
    <m/>
    <m/>
    <m/>
    <m/>
    <m/>
    <m/>
    <m/>
    <m/>
    <m/>
    <m/>
    <m/>
    <m/>
    <m/>
    <n v="80"/>
    <m/>
    <m/>
    <m/>
    <s v="ja vor"/>
    <n v="1"/>
    <m/>
    <m/>
    <m/>
    <m/>
    <m/>
    <m/>
    <m/>
    <m/>
    <m/>
    <m/>
    <s v="x"/>
    <m/>
    <s v="x"/>
    <m/>
    <s v="v"/>
    <m/>
    <m/>
    <m/>
    <m/>
    <m/>
    <m/>
    <m/>
    <m/>
    <n v="1"/>
    <s v="evtl. sehr schmale Hülse"/>
    <m/>
    <m/>
    <m/>
    <m/>
    <m/>
    <m/>
    <m/>
    <m/>
    <m/>
    <m/>
    <m/>
    <m/>
    <m/>
    <m/>
    <m/>
    <m/>
    <m/>
    <m/>
    <m/>
  </r>
  <r>
    <n v="683"/>
    <s v="L-1502-315486910"/>
    <n v="1066956189"/>
    <s v="https://portal.dnb.de/opac.htm?method=simpleSearch&amp;cqlMode=true&amp;query=idn%3D1066956189"/>
    <s v="III 69, 2"/>
    <m/>
    <m/>
    <x v="0"/>
    <m/>
    <m/>
    <m/>
    <m/>
    <m/>
    <m/>
    <m/>
    <m/>
    <m/>
    <m/>
    <m/>
    <m/>
    <m/>
    <m/>
    <m/>
    <x v="3"/>
    <m/>
    <m/>
    <s v="h/E"/>
    <m/>
    <m/>
    <m/>
    <m/>
    <m/>
    <s v="Pa"/>
    <s v="x"/>
    <m/>
    <m/>
    <m/>
    <m/>
    <m/>
    <m/>
    <m/>
    <m/>
    <m/>
    <m/>
    <m/>
    <m/>
    <n v="110"/>
    <m/>
    <m/>
    <m/>
    <s v="ja vor"/>
    <n v="0.5"/>
    <m/>
    <m/>
    <m/>
    <s v="x"/>
    <m/>
    <m/>
    <m/>
    <m/>
    <m/>
    <m/>
    <s v="x"/>
    <m/>
    <s v="x"/>
    <m/>
    <m/>
    <m/>
    <m/>
    <m/>
    <m/>
    <m/>
    <m/>
    <m/>
    <m/>
    <n v="0.5"/>
    <m/>
    <m/>
    <m/>
    <m/>
    <m/>
    <m/>
    <m/>
    <m/>
    <m/>
    <m/>
    <m/>
    <m/>
    <m/>
    <m/>
    <m/>
    <m/>
    <m/>
    <m/>
    <m/>
    <m/>
  </r>
  <r>
    <n v="684"/>
    <s v="L-1512-315486945"/>
    <n v="1066956227"/>
    <s v="https://portal.dnb.de/opac.htm?method=simpleSearch&amp;cqlMode=true&amp;query=idn%3D1066956227"/>
    <s v="III 69, 3"/>
    <m/>
    <m/>
    <x v="0"/>
    <m/>
    <m/>
    <m/>
    <m/>
    <m/>
    <m/>
    <m/>
    <m/>
    <m/>
    <m/>
    <m/>
    <m/>
    <m/>
    <m/>
    <m/>
    <x v="5"/>
    <s v="x"/>
    <m/>
    <s v="h/E"/>
    <m/>
    <s v="x"/>
    <m/>
    <m/>
    <m/>
    <s v="Pa"/>
    <s v="x"/>
    <m/>
    <m/>
    <m/>
    <m/>
    <m/>
    <m/>
    <m/>
    <m/>
    <m/>
    <m/>
    <m/>
    <m/>
    <n v="80"/>
    <m/>
    <m/>
    <m/>
    <s v="n"/>
    <n v="0"/>
    <m/>
    <m/>
    <m/>
    <m/>
    <m/>
    <m/>
    <m/>
    <s v="Schaden stabil"/>
    <m/>
    <s v="Umschlag (Leder pudert)"/>
    <m/>
    <m/>
    <m/>
    <m/>
    <m/>
    <m/>
    <m/>
    <m/>
    <m/>
    <m/>
    <m/>
    <m/>
    <m/>
    <m/>
    <m/>
    <m/>
    <m/>
    <m/>
    <m/>
    <m/>
    <m/>
    <m/>
    <m/>
    <m/>
    <m/>
    <m/>
    <m/>
    <m/>
    <m/>
    <m/>
    <m/>
    <m/>
    <m/>
    <m/>
  </r>
  <r>
    <n v="685"/>
    <s v="L-1503-315493534"/>
    <n v="1066963266"/>
    <s v="https://portal.dnb.de/opac.htm?method=simpleSearch&amp;cqlMode=true&amp;query=idn%3D1066963266"/>
    <s v="III 69, 4"/>
    <s v="X"/>
    <s v="Pergamentband"/>
    <x v="0"/>
    <s v="180°"/>
    <s v="hohler Rücken"/>
    <m/>
    <s v="Kassette"/>
    <s v="Nein"/>
    <n v="0"/>
    <m/>
    <m/>
    <m/>
    <m/>
    <m/>
    <m/>
    <m/>
    <m/>
    <m/>
    <x v="6"/>
    <m/>
    <s v="x"/>
    <s v="h/E"/>
    <m/>
    <m/>
    <m/>
    <m/>
    <m/>
    <s v="Pa"/>
    <m/>
    <m/>
    <m/>
    <m/>
    <m/>
    <m/>
    <m/>
    <m/>
    <m/>
    <s v="R"/>
    <s v="x"/>
    <m/>
    <m/>
    <n v="110"/>
    <m/>
    <m/>
    <m/>
    <s v="n"/>
    <n v="0"/>
    <m/>
    <s v="Gewebe"/>
    <m/>
    <m/>
    <m/>
    <m/>
    <m/>
    <m/>
    <m/>
    <m/>
    <m/>
    <m/>
    <m/>
    <m/>
    <m/>
    <m/>
    <m/>
    <m/>
    <m/>
    <m/>
    <m/>
    <m/>
    <m/>
    <m/>
    <m/>
    <m/>
    <m/>
    <m/>
    <m/>
    <m/>
    <m/>
    <m/>
    <m/>
    <m/>
    <m/>
    <m/>
    <m/>
    <m/>
    <m/>
    <m/>
    <m/>
    <m/>
    <m/>
    <m/>
  </r>
  <r>
    <n v="686"/>
    <s v="L-1506-15404587X"/>
    <n v="993936261"/>
    <s v="https://portal.dnb.de/opac.htm?method=simpleSearch&amp;cqlMode=true&amp;query=idn%3D993936261"/>
    <s v="III 69, 5"/>
    <m/>
    <m/>
    <x v="2"/>
    <m/>
    <m/>
    <m/>
    <m/>
    <m/>
    <m/>
    <m/>
    <m/>
    <m/>
    <m/>
    <m/>
    <m/>
    <m/>
    <m/>
    <m/>
    <x v="2"/>
    <m/>
    <m/>
    <m/>
    <m/>
    <m/>
    <m/>
    <m/>
    <m/>
    <m/>
    <m/>
    <m/>
    <m/>
    <m/>
    <m/>
    <m/>
    <m/>
    <m/>
    <m/>
    <m/>
    <m/>
    <m/>
    <m/>
    <m/>
    <m/>
    <m/>
    <m/>
    <m/>
    <n v="0"/>
    <m/>
    <m/>
    <m/>
    <m/>
    <m/>
    <m/>
    <m/>
    <m/>
    <m/>
    <m/>
    <m/>
    <m/>
    <m/>
    <m/>
    <m/>
    <m/>
    <m/>
    <m/>
    <m/>
    <m/>
    <m/>
    <m/>
    <m/>
    <m/>
    <m/>
    <m/>
    <m/>
    <m/>
    <m/>
    <m/>
    <m/>
    <m/>
    <m/>
    <m/>
    <m/>
    <m/>
    <m/>
    <m/>
    <m/>
    <m/>
    <m/>
    <m/>
    <m/>
    <m/>
  </r>
  <r>
    <n v="687"/>
    <s v="L-1517-315490667"/>
    <n v="1066960143"/>
    <s v="https://portal.dnb.de/opac.htm?method=simpleSearch&amp;cqlMode=true&amp;query=idn%3D1066960143"/>
    <s v="III 69, 6"/>
    <m/>
    <m/>
    <x v="3"/>
    <m/>
    <m/>
    <m/>
    <m/>
    <m/>
    <m/>
    <m/>
    <m/>
    <m/>
    <m/>
    <m/>
    <m/>
    <m/>
    <m/>
    <m/>
    <x v="1"/>
    <s v="x"/>
    <s v="x"/>
    <s v="h/E"/>
    <m/>
    <m/>
    <m/>
    <m/>
    <m/>
    <s v="Pa/Pg"/>
    <m/>
    <m/>
    <m/>
    <m/>
    <m/>
    <m/>
    <m/>
    <m/>
    <m/>
    <m/>
    <m/>
    <m/>
    <m/>
    <n v="110"/>
    <m/>
    <m/>
    <m/>
    <s v="n"/>
    <n v="0"/>
    <m/>
    <m/>
    <m/>
    <m/>
    <m/>
    <m/>
    <m/>
    <m/>
    <s v="x 110"/>
    <m/>
    <m/>
    <m/>
    <m/>
    <m/>
    <m/>
    <m/>
    <m/>
    <m/>
    <m/>
    <m/>
    <m/>
    <m/>
    <m/>
    <m/>
    <m/>
    <m/>
    <m/>
    <m/>
    <m/>
    <m/>
    <m/>
    <m/>
    <m/>
    <m/>
    <m/>
    <m/>
    <m/>
    <m/>
    <m/>
    <m/>
    <m/>
    <m/>
    <m/>
    <m/>
  </r>
  <r>
    <n v="688"/>
    <s v="L-1503-315494107"/>
    <n v="1066963908"/>
    <s v="https://portal.dnb.de/opac.htm?method=simpleSearch&amp;cqlMode=true&amp;query=idn%3D1066963908"/>
    <s v="III 69, 7"/>
    <m/>
    <m/>
    <x v="1"/>
    <m/>
    <m/>
    <m/>
    <m/>
    <m/>
    <m/>
    <m/>
    <m/>
    <m/>
    <m/>
    <m/>
    <m/>
    <m/>
    <m/>
    <m/>
    <x v="1"/>
    <s v="x"/>
    <s v="x"/>
    <s v="h/E"/>
    <m/>
    <m/>
    <m/>
    <m/>
    <m/>
    <s v="Pa/Pg"/>
    <m/>
    <m/>
    <m/>
    <m/>
    <m/>
    <m/>
    <m/>
    <m/>
    <m/>
    <s v="B/I/R"/>
    <s v="x"/>
    <m/>
    <m/>
    <n v="110"/>
    <s v="x"/>
    <m/>
    <m/>
    <s v="ja vor"/>
    <n v="1"/>
    <m/>
    <m/>
    <m/>
    <m/>
    <m/>
    <m/>
    <m/>
    <s v="Gelenke trotzt Schaden stabil, ggf. nach Digit. Restaurieren"/>
    <m/>
    <s v="Box"/>
    <m/>
    <s v="x"/>
    <s v="x"/>
    <s v="x"/>
    <s v="v/h"/>
    <m/>
    <m/>
    <m/>
    <m/>
    <m/>
    <m/>
    <m/>
    <m/>
    <n v="1"/>
    <s v="nur loses Leder fixieren, Gelenke belassen (ist stabil genug), ggf. nach Digit. restaurieren)"/>
    <m/>
    <m/>
    <m/>
    <m/>
    <m/>
    <m/>
    <m/>
    <m/>
    <m/>
    <m/>
    <m/>
    <m/>
    <m/>
    <m/>
    <m/>
    <m/>
    <m/>
    <m/>
    <m/>
  </r>
  <r>
    <n v="689"/>
    <s v="L-1508-315469676"/>
    <s v="106694203X"/>
    <s v="https://portal.dnb.de/opac.htm?method=simpleSearch&amp;cqlMode=true&amp;query=idn%3D106694203X"/>
    <s v="III 69, 8"/>
    <s v="X"/>
    <s v="Pergamentband"/>
    <x v="1"/>
    <s v="80° bis 110°, einseitig digitalisierbar?"/>
    <m/>
    <m/>
    <s v="Kassette"/>
    <s v="Nein"/>
    <n v="0"/>
    <m/>
    <s v="Originaleinband liegt bei"/>
    <m/>
    <m/>
    <m/>
    <m/>
    <m/>
    <m/>
    <m/>
    <x v="2"/>
    <m/>
    <m/>
    <m/>
    <m/>
    <m/>
    <m/>
    <m/>
    <m/>
    <m/>
    <m/>
    <m/>
    <m/>
    <m/>
    <m/>
    <m/>
    <m/>
    <m/>
    <m/>
    <m/>
    <m/>
    <m/>
    <m/>
    <m/>
    <m/>
    <m/>
    <m/>
    <m/>
    <n v="0"/>
    <m/>
    <m/>
    <m/>
    <m/>
    <m/>
    <m/>
    <m/>
    <m/>
    <m/>
    <m/>
    <m/>
    <m/>
    <m/>
    <m/>
    <m/>
    <m/>
    <m/>
    <m/>
    <m/>
    <m/>
    <m/>
    <m/>
    <m/>
    <m/>
    <m/>
    <m/>
    <m/>
    <m/>
    <m/>
    <m/>
    <m/>
    <m/>
    <m/>
    <m/>
    <m/>
    <m/>
    <m/>
    <m/>
    <m/>
    <m/>
    <m/>
    <m/>
    <m/>
    <m/>
  </r>
  <r>
    <n v="690"/>
    <s v="L-1515-315492139"/>
    <n v="1066961735"/>
    <s v="https://portal.dnb.de/opac.htm?method=simpleSearch&amp;cqlMode=true&amp;query=idn%3D1066961735"/>
    <s v="III 69, 9"/>
    <m/>
    <m/>
    <x v="2"/>
    <m/>
    <m/>
    <m/>
    <m/>
    <m/>
    <m/>
    <m/>
    <m/>
    <m/>
    <m/>
    <m/>
    <m/>
    <m/>
    <m/>
    <m/>
    <x v="2"/>
    <m/>
    <m/>
    <m/>
    <m/>
    <m/>
    <m/>
    <m/>
    <m/>
    <m/>
    <m/>
    <m/>
    <m/>
    <m/>
    <m/>
    <m/>
    <m/>
    <m/>
    <m/>
    <m/>
    <m/>
    <m/>
    <m/>
    <m/>
    <m/>
    <m/>
    <m/>
    <m/>
    <n v="0"/>
    <m/>
    <m/>
    <m/>
    <m/>
    <m/>
    <m/>
    <m/>
    <m/>
    <m/>
    <m/>
    <m/>
    <m/>
    <m/>
    <m/>
    <m/>
    <m/>
    <m/>
    <m/>
    <m/>
    <m/>
    <m/>
    <m/>
    <m/>
    <m/>
    <m/>
    <m/>
    <m/>
    <m/>
    <m/>
    <m/>
    <m/>
    <m/>
    <m/>
    <m/>
    <m/>
    <m/>
    <m/>
    <m/>
    <m/>
    <m/>
    <m/>
    <m/>
    <m/>
    <m/>
  </r>
  <r>
    <n v="691"/>
    <s v="L-1514-315490675"/>
    <n v="1066960151"/>
    <s v="https://portal.dnb.de/opac.htm?method=simpleSearch&amp;cqlMode=true&amp;query=idn%3D1066960151"/>
    <s v="III 69, 10"/>
    <s v="X"/>
    <s v="Ledereinband"/>
    <x v="0"/>
    <s v="180°"/>
    <s v="hohler Rücken, stark brüchiges Einbandmaterial"/>
    <m/>
    <m/>
    <m/>
    <n v="3"/>
    <m/>
    <m/>
    <m/>
    <m/>
    <m/>
    <m/>
    <m/>
    <m/>
    <m/>
    <x v="5"/>
    <m/>
    <s v="x"/>
    <s v="h"/>
    <m/>
    <m/>
    <m/>
    <m/>
    <m/>
    <s v="Pa"/>
    <m/>
    <m/>
    <m/>
    <m/>
    <m/>
    <m/>
    <m/>
    <m/>
    <m/>
    <m/>
    <m/>
    <m/>
    <m/>
    <n v="45"/>
    <m/>
    <m/>
    <m/>
    <s v="n"/>
    <n v="0"/>
    <m/>
    <m/>
    <m/>
    <m/>
    <m/>
    <m/>
    <m/>
    <m/>
    <s v="x 45"/>
    <m/>
    <m/>
    <m/>
    <m/>
    <m/>
    <m/>
    <m/>
    <m/>
    <m/>
    <m/>
    <m/>
    <m/>
    <m/>
    <m/>
    <m/>
    <m/>
    <m/>
    <m/>
    <m/>
    <m/>
    <m/>
    <m/>
    <m/>
    <m/>
    <m/>
    <m/>
    <m/>
    <m/>
    <m/>
    <m/>
    <m/>
    <m/>
    <m/>
    <m/>
    <m/>
  </r>
  <r>
    <n v="692"/>
    <s v="L-1507-315491000"/>
    <n v="1066960518"/>
    <s v="https://portal.dnb.de/opac.htm?method=simpleSearch&amp;cqlMode=true&amp;query=idn%3D1066960518"/>
    <s v="III 69, 11"/>
    <m/>
    <m/>
    <x v="1"/>
    <m/>
    <m/>
    <m/>
    <m/>
    <m/>
    <m/>
    <m/>
    <m/>
    <m/>
    <m/>
    <m/>
    <m/>
    <m/>
    <m/>
    <m/>
    <x v="4"/>
    <m/>
    <m/>
    <s v="h/E"/>
    <m/>
    <m/>
    <m/>
    <m/>
    <m/>
    <s v="Pa"/>
    <m/>
    <m/>
    <m/>
    <m/>
    <m/>
    <m/>
    <m/>
    <m/>
    <m/>
    <m/>
    <m/>
    <m/>
    <m/>
    <s v="nur 110"/>
    <m/>
    <m/>
    <m/>
    <s v="n"/>
    <n v="0"/>
    <m/>
    <s v="Gewebe"/>
    <m/>
    <m/>
    <m/>
    <m/>
    <m/>
    <s v="Schaden stabil"/>
    <s v="x 110"/>
    <m/>
    <m/>
    <m/>
    <m/>
    <m/>
    <m/>
    <m/>
    <m/>
    <m/>
    <m/>
    <m/>
    <m/>
    <m/>
    <m/>
    <m/>
    <m/>
    <m/>
    <m/>
    <m/>
    <m/>
    <m/>
    <m/>
    <m/>
    <m/>
    <m/>
    <m/>
    <m/>
    <m/>
    <m/>
    <m/>
    <m/>
    <m/>
    <m/>
    <m/>
    <m/>
  </r>
  <r>
    <n v="693"/>
    <s v="L-1509-315465298"/>
    <n v="1066937443"/>
    <s v="https://portal.dnb.de/opac.htm?method=simpleSearch&amp;cqlMode=true&amp;query=idn%3D1066937443"/>
    <s v="III 69, 12"/>
    <s v="X"/>
    <s v="Ledereinband, Schließen, erhabene Buchbeschläge"/>
    <x v="1"/>
    <s v="180°"/>
    <s v="fester Rücken mit Schmuckprägung"/>
    <m/>
    <s v="Buchschuh"/>
    <s v="Nein"/>
    <n v="0"/>
    <m/>
    <m/>
    <m/>
    <m/>
    <m/>
    <m/>
    <m/>
    <m/>
    <m/>
    <x v="1"/>
    <s v="x"/>
    <m/>
    <s v="f/V"/>
    <m/>
    <m/>
    <m/>
    <m/>
    <m/>
    <s v="Pa"/>
    <m/>
    <m/>
    <m/>
    <m/>
    <m/>
    <m/>
    <m/>
    <m/>
    <m/>
    <m/>
    <m/>
    <m/>
    <m/>
    <n v="60"/>
    <m/>
    <m/>
    <m/>
    <s v="n"/>
    <n v="0"/>
    <m/>
    <m/>
    <m/>
    <s v="x"/>
    <m/>
    <m/>
    <m/>
    <m/>
    <m/>
    <m/>
    <m/>
    <m/>
    <m/>
    <m/>
    <m/>
    <m/>
    <m/>
    <m/>
    <m/>
    <m/>
    <m/>
    <m/>
    <m/>
    <m/>
    <m/>
    <m/>
    <m/>
    <m/>
    <m/>
    <m/>
    <m/>
    <m/>
    <m/>
    <m/>
    <m/>
    <m/>
    <m/>
    <m/>
    <m/>
    <m/>
    <m/>
    <m/>
    <m/>
    <m/>
  </r>
  <r>
    <n v="694"/>
    <s v="L-1510-315328789"/>
    <s v="106687090X"/>
    <s v="https://portal.dnb.de/opac.htm?method=simpleSearch&amp;cqlMode=true&amp;query=idn%3D106687090X"/>
    <s v="III 69, 13"/>
    <m/>
    <m/>
    <x v="2"/>
    <m/>
    <m/>
    <m/>
    <m/>
    <m/>
    <m/>
    <m/>
    <m/>
    <m/>
    <m/>
    <m/>
    <m/>
    <m/>
    <m/>
    <m/>
    <x v="2"/>
    <m/>
    <m/>
    <m/>
    <m/>
    <m/>
    <m/>
    <m/>
    <m/>
    <m/>
    <m/>
    <m/>
    <m/>
    <m/>
    <m/>
    <m/>
    <m/>
    <m/>
    <m/>
    <m/>
    <m/>
    <m/>
    <m/>
    <m/>
    <m/>
    <m/>
    <m/>
    <m/>
    <n v="0"/>
    <m/>
    <m/>
    <m/>
    <m/>
    <m/>
    <m/>
    <m/>
    <m/>
    <m/>
    <m/>
    <m/>
    <m/>
    <m/>
    <m/>
    <m/>
    <m/>
    <m/>
    <m/>
    <m/>
    <m/>
    <m/>
    <m/>
    <m/>
    <m/>
    <m/>
    <m/>
    <m/>
    <m/>
    <m/>
    <m/>
    <m/>
    <m/>
    <m/>
    <m/>
    <m/>
    <m/>
    <m/>
    <m/>
    <m/>
    <m/>
    <m/>
    <m/>
    <m/>
    <m/>
  </r>
  <r>
    <n v="695"/>
    <s v="L-1524-315469986"/>
    <n v="1066942358"/>
    <s v="https://portal.dnb.de/opac.htm?method=simpleSearch&amp;cqlMode=true&amp;query=idn%3D1066942358"/>
    <s v="III 69, 15"/>
    <m/>
    <m/>
    <x v="2"/>
    <m/>
    <m/>
    <m/>
    <m/>
    <m/>
    <m/>
    <m/>
    <m/>
    <m/>
    <m/>
    <s v="DA"/>
    <m/>
    <m/>
    <m/>
    <m/>
    <x v="2"/>
    <m/>
    <m/>
    <m/>
    <m/>
    <m/>
    <m/>
    <m/>
    <m/>
    <m/>
    <m/>
    <m/>
    <m/>
    <m/>
    <m/>
    <m/>
    <m/>
    <m/>
    <m/>
    <m/>
    <m/>
    <m/>
    <m/>
    <m/>
    <m/>
    <m/>
    <m/>
    <m/>
    <n v="0"/>
    <m/>
    <m/>
    <m/>
    <m/>
    <m/>
    <m/>
    <m/>
    <m/>
    <m/>
    <m/>
    <m/>
    <m/>
    <m/>
    <m/>
    <m/>
    <m/>
    <m/>
    <m/>
    <m/>
    <m/>
    <m/>
    <m/>
    <m/>
    <m/>
    <m/>
    <m/>
    <m/>
    <m/>
    <m/>
    <m/>
    <m/>
    <m/>
    <m/>
    <m/>
    <m/>
    <m/>
    <m/>
    <m/>
    <m/>
    <m/>
    <m/>
    <m/>
    <m/>
    <m/>
  </r>
  <r>
    <n v="696"/>
    <s v="L-1527-153951540"/>
    <n v="993888127"/>
    <s v="https://portal.dnb.de/opac.htm?method=simpleSearch&amp;cqlMode=true&amp;query=idn%3D993888127"/>
    <s v="III 69, 16"/>
    <m/>
    <m/>
    <x v="0"/>
    <m/>
    <m/>
    <m/>
    <m/>
    <m/>
    <m/>
    <m/>
    <m/>
    <m/>
    <m/>
    <m/>
    <m/>
    <m/>
    <m/>
    <s v="x"/>
    <x v="3"/>
    <s v="x"/>
    <m/>
    <s v="h/E"/>
    <m/>
    <m/>
    <m/>
    <m/>
    <m/>
    <s v="Pa"/>
    <m/>
    <m/>
    <m/>
    <m/>
    <m/>
    <m/>
    <m/>
    <m/>
    <m/>
    <m/>
    <m/>
    <m/>
    <m/>
    <n v="110"/>
    <m/>
    <m/>
    <m/>
    <s v="ja vor"/>
    <n v="0.5"/>
    <m/>
    <m/>
    <m/>
    <s v="x"/>
    <m/>
    <m/>
    <m/>
    <m/>
    <s v="x 110"/>
    <m/>
    <s v="x"/>
    <m/>
    <s v="x"/>
    <m/>
    <m/>
    <m/>
    <m/>
    <m/>
    <m/>
    <m/>
    <m/>
    <m/>
    <m/>
    <n v="0.5"/>
    <m/>
    <m/>
    <m/>
    <m/>
    <m/>
    <m/>
    <m/>
    <m/>
    <m/>
    <m/>
    <m/>
    <m/>
    <m/>
    <m/>
    <m/>
    <m/>
    <m/>
    <m/>
    <m/>
    <m/>
  </r>
  <r>
    <n v="697"/>
    <s v="L-1525-315492678"/>
    <n v="1066962278"/>
    <s v="https://portal.dnb.de/opac.htm?method=simpleSearch&amp;cqlMode=true&amp;query=idn%3D1066962278"/>
    <s v="III 69, 17"/>
    <m/>
    <m/>
    <x v="0"/>
    <m/>
    <m/>
    <m/>
    <m/>
    <m/>
    <m/>
    <m/>
    <m/>
    <m/>
    <m/>
    <m/>
    <m/>
    <m/>
    <m/>
    <m/>
    <x v="4"/>
    <s v="x"/>
    <m/>
    <s v="h/E"/>
    <m/>
    <m/>
    <m/>
    <m/>
    <m/>
    <s v="Pa"/>
    <m/>
    <m/>
    <m/>
    <m/>
    <m/>
    <m/>
    <m/>
    <m/>
    <m/>
    <m/>
    <m/>
    <m/>
    <m/>
    <n v="110"/>
    <m/>
    <m/>
    <m/>
    <s v="n"/>
    <n v="0"/>
    <m/>
    <m/>
    <m/>
    <s v="x"/>
    <m/>
    <m/>
    <m/>
    <s v="Schaden stabil"/>
    <s v="x 110"/>
    <m/>
    <m/>
    <m/>
    <m/>
    <m/>
    <m/>
    <m/>
    <m/>
    <m/>
    <m/>
    <m/>
    <m/>
    <m/>
    <m/>
    <m/>
    <m/>
    <m/>
    <m/>
    <m/>
    <m/>
    <m/>
    <m/>
    <m/>
    <m/>
    <m/>
    <m/>
    <m/>
    <m/>
    <m/>
    <m/>
    <m/>
    <m/>
    <m/>
    <m/>
    <m/>
  </r>
  <r>
    <n v="698"/>
    <s v="L-1525-315492708"/>
    <n v="1066962308"/>
    <s v="https://portal.dnb.de/opac.htm?method=simpleSearch&amp;cqlMode=true&amp;query=idn%3D1066962308"/>
    <s v="III 69, 18"/>
    <s v="X"/>
    <s v="Ledereinband, Schließen, erhabene Buchbeschläge"/>
    <x v="0"/>
    <s v="80° bis 110°, einseitig digitalisierbar?"/>
    <s v="welliger Buchblock, fester Rücken mit Schmuckprägung"/>
    <m/>
    <s v="Buchschuh"/>
    <s v="Nein"/>
    <n v="0"/>
    <m/>
    <m/>
    <m/>
    <m/>
    <m/>
    <m/>
    <m/>
    <m/>
    <m/>
    <x v="1"/>
    <s v="x"/>
    <m/>
    <s v="f/V"/>
    <m/>
    <m/>
    <m/>
    <m/>
    <m/>
    <s v="Pa"/>
    <m/>
    <m/>
    <m/>
    <m/>
    <m/>
    <m/>
    <m/>
    <m/>
    <m/>
    <m/>
    <m/>
    <m/>
    <m/>
    <n v="45"/>
    <m/>
    <m/>
    <m/>
    <s v="n"/>
    <n v="0"/>
    <m/>
    <m/>
    <m/>
    <s v="x"/>
    <m/>
    <m/>
    <m/>
    <m/>
    <s v="x 45"/>
    <m/>
    <m/>
    <m/>
    <m/>
    <m/>
    <m/>
    <m/>
    <m/>
    <m/>
    <m/>
    <m/>
    <m/>
    <m/>
    <m/>
    <m/>
    <m/>
    <m/>
    <m/>
    <m/>
    <m/>
    <m/>
    <m/>
    <m/>
    <m/>
    <m/>
    <m/>
    <m/>
    <m/>
    <m/>
    <m/>
    <m/>
    <m/>
    <m/>
    <m/>
    <m/>
  </r>
  <r>
    <n v="699"/>
    <s v="L-1531-315488166"/>
    <n v="1066957533"/>
    <s v="https://portal.dnb.de/opac.htm?method=simpleSearch&amp;cqlMode=true&amp;query=idn%3D1066957533"/>
    <s v="III 69, 19"/>
    <s v="X"/>
    <s v="Halbledereinband"/>
    <x v="0"/>
    <s v="80° bis 110°, einseitig digitalisierbar?"/>
    <s v="fester Rücken mit Schmuckprägung, stark brüchiges Einbandmaterial"/>
    <m/>
    <m/>
    <m/>
    <n v="3"/>
    <m/>
    <s v="mit Blindmaterial"/>
    <m/>
    <m/>
    <m/>
    <m/>
    <m/>
    <m/>
    <m/>
    <x v="5"/>
    <s v="x"/>
    <m/>
    <s v="h/E"/>
    <m/>
    <s v="x"/>
    <m/>
    <m/>
    <m/>
    <s v="Pa"/>
    <s v="x"/>
    <m/>
    <m/>
    <m/>
    <m/>
    <m/>
    <m/>
    <m/>
    <m/>
    <m/>
    <m/>
    <m/>
    <m/>
    <n v="80"/>
    <m/>
    <m/>
    <m/>
    <s v="ja vor"/>
    <n v="0.5"/>
    <m/>
    <m/>
    <m/>
    <m/>
    <m/>
    <m/>
    <m/>
    <s v="Schaden ansonsten stabil"/>
    <m/>
    <s v="Umschlag (Leder pudert, Rücken ist beschädigt)"/>
    <s v="x"/>
    <s v="x"/>
    <s v="x"/>
    <m/>
    <s v="v/h"/>
    <m/>
    <m/>
    <m/>
    <m/>
    <m/>
    <m/>
    <m/>
    <m/>
    <n v="0.5"/>
    <s v="nur unechte Bünde und Leder sichern, Gelenke belassen (ist stabil und bekommt Umschlag)"/>
    <m/>
    <m/>
    <m/>
    <m/>
    <m/>
    <m/>
    <m/>
    <m/>
    <m/>
    <m/>
    <m/>
    <m/>
    <m/>
    <m/>
    <m/>
    <m/>
    <m/>
    <m/>
    <m/>
  </r>
  <r>
    <n v="700"/>
    <s v="L-1538-315493704"/>
    <n v="1066963452"/>
    <s v="https://portal.dnb.de/opac.htm?method=simpleSearch&amp;cqlMode=true&amp;query=idn%3D1066963452"/>
    <s v="III 69, 20"/>
    <s v="X"/>
    <s v="Halbledereinband"/>
    <x v="0"/>
    <s v="180°"/>
    <s v="hohler Rücken"/>
    <m/>
    <m/>
    <m/>
    <n v="1"/>
    <m/>
    <m/>
    <m/>
    <m/>
    <m/>
    <m/>
    <m/>
    <m/>
    <m/>
    <x v="5"/>
    <m/>
    <m/>
    <s v="h/E"/>
    <m/>
    <m/>
    <m/>
    <m/>
    <m/>
    <s v="Pa"/>
    <m/>
    <m/>
    <m/>
    <m/>
    <m/>
    <m/>
    <m/>
    <m/>
    <m/>
    <m/>
    <m/>
    <m/>
    <m/>
    <n v="80"/>
    <m/>
    <m/>
    <m/>
    <s v="n"/>
    <n v="0"/>
    <m/>
    <m/>
    <m/>
    <m/>
    <m/>
    <m/>
    <m/>
    <s v="Schaden stabil"/>
    <m/>
    <m/>
    <m/>
    <m/>
    <m/>
    <m/>
    <m/>
    <m/>
    <m/>
    <m/>
    <m/>
    <m/>
    <m/>
    <m/>
    <m/>
    <m/>
    <m/>
    <m/>
    <m/>
    <m/>
    <m/>
    <m/>
    <m/>
    <m/>
    <m/>
    <m/>
    <m/>
    <m/>
    <m/>
    <m/>
    <m/>
    <m/>
    <m/>
    <m/>
    <m/>
    <m/>
  </r>
  <r>
    <n v="701"/>
    <s v="L-1531-315488115"/>
    <n v="1066957479"/>
    <s v="https://portal.dnb.de/opac.htm?method=simpleSearch&amp;cqlMode=true&amp;query=idn%3D1066957479"/>
    <s v="III 69, 21"/>
    <m/>
    <s v="Pergamentband, Schließen, erhabene Buchbeschläge"/>
    <x v="0"/>
    <s v="80° bis 110°, einseitig digitalisierbar?"/>
    <m/>
    <m/>
    <s v="Kassette"/>
    <s v="Nein"/>
    <m/>
    <m/>
    <s v="Originaleinband liegt bei"/>
    <m/>
    <m/>
    <m/>
    <m/>
    <m/>
    <m/>
    <m/>
    <x v="2"/>
    <m/>
    <m/>
    <m/>
    <m/>
    <m/>
    <m/>
    <m/>
    <m/>
    <m/>
    <m/>
    <m/>
    <m/>
    <m/>
    <m/>
    <m/>
    <m/>
    <m/>
    <m/>
    <m/>
    <m/>
    <m/>
    <m/>
    <m/>
    <m/>
    <m/>
    <m/>
    <m/>
    <n v="0"/>
    <m/>
    <m/>
    <m/>
    <m/>
    <m/>
    <m/>
    <m/>
    <m/>
    <m/>
    <m/>
    <m/>
    <m/>
    <m/>
    <m/>
    <m/>
    <m/>
    <m/>
    <m/>
    <m/>
    <m/>
    <m/>
    <m/>
    <m/>
    <m/>
    <m/>
    <m/>
    <m/>
    <m/>
    <m/>
    <m/>
    <m/>
    <m/>
    <m/>
    <m/>
    <m/>
    <m/>
    <m/>
    <m/>
    <m/>
    <m/>
    <m/>
    <m/>
    <m/>
    <m/>
  </r>
  <r>
    <n v="702"/>
    <s v="L-1531-315330821"/>
    <n v="1066873062"/>
    <s v="https://portal.dnb.de/opac.htm?method=simpleSearch&amp;cqlMode=true&amp;query=idn%3D1066873062"/>
    <s v="III 69, 22"/>
    <s v="X"/>
    <s v="Papier- oder Pappeinband"/>
    <x v="0"/>
    <s v="180°"/>
    <m/>
    <m/>
    <m/>
    <m/>
    <n v="1"/>
    <m/>
    <m/>
    <m/>
    <m/>
    <m/>
    <m/>
    <m/>
    <m/>
    <m/>
    <x v="2"/>
    <m/>
    <m/>
    <m/>
    <m/>
    <m/>
    <m/>
    <m/>
    <m/>
    <m/>
    <m/>
    <m/>
    <m/>
    <m/>
    <m/>
    <m/>
    <m/>
    <m/>
    <m/>
    <m/>
    <m/>
    <m/>
    <m/>
    <m/>
    <m/>
    <m/>
    <m/>
    <m/>
    <n v="0"/>
    <m/>
    <m/>
    <m/>
    <m/>
    <m/>
    <m/>
    <m/>
    <m/>
    <m/>
    <m/>
    <m/>
    <m/>
    <m/>
    <m/>
    <m/>
    <m/>
    <m/>
    <m/>
    <m/>
    <m/>
    <m/>
    <m/>
    <m/>
    <m/>
    <m/>
    <m/>
    <m/>
    <m/>
    <m/>
    <m/>
    <m/>
    <m/>
    <m/>
    <m/>
    <m/>
    <m/>
    <m/>
    <m/>
    <m/>
    <m/>
    <m/>
    <m/>
    <m/>
    <m/>
  </r>
  <r>
    <n v="703"/>
    <s v="L-1548-315493267"/>
    <n v="1066962995"/>
    <s v="https://portal.dnb.de/opac.htm?method=simpleSearch&amp;cqlMode=true&amp;query=idn%3D1066962995"/>
    <s v="III 69, 23"/>
    <s v="X"/>
    <s v="Halbledereinband"/>
    <x v="1"/>
    <s v="80° bis 110°, einseitig digitalisierbar?"/>
    <s v="hohler Rücken"/>
    <m/>
    <m/>
    <s v="Signaturfahne austauschen"/>
    <n v="0"/>
    <m/>
    <m/>
    <m/>
    <m/>
    <m/>
    <m/>
    <m/>
    <m/>
    <m/>
    <x v="2"/>
    <m/>
    <m/>
    <m/>
    <m/>
    <m/>
    <m/>
    <m/>
    <m/>
    <m/>
    <m/>
    <m/>
    <m/>
    <m/>
    <m/>
    <m/>
    <m/>
    <m/>
    <m/>
    <m/>
    <m/>
    <m/>
    <m/>
    <m/>
    <m/>
    <m/>
    <m/>
    <m/>
    <n v="0"/>
    <m/>
    <m/>
    <m/>
    <m/>
    <m/>
    <m/>
    <m/>
    <m/>
    <m/>
    <m/>
    <m/>
    <m/>
    <m/>
    <m/>
    <m/>
    <m/>
    <m/>
    <m/>
    <m/>
    <m/>
    <m/>
    <m/>
    <m/>
    <m/>
    <m/>
    <m/>
    <m/>
    <m/>
    <m/>
    <m/>
    <m/>
    <m/>
    <m/>
    <m/>
    <m/>
    <m/>
    <m/>
    <m/>
    <m/>
    <m/>
    <m/>
    <m/>
    <m/>
    <m/>
  </r>
  <r>
    <n v="704"/>
    <s v="L-1551-315488050"/>
    <s v="106695741X"/>
    <s v="https://portal.dnb.de/opac.htm?method=simpleSearch&amp;cqlMode=true&amp;query=idn%3D106695741X"/>
    <s v="III 69, 24"/>
    <s v="X"/>
    <s v="Ledereinband, Schließen, erhabene Buchbeschläge"/>
    <x v="1"/>
    <s v="80° bis 110°, einseitig digitalisierbar?"/>
    <s v="fester Rücken mit Schmuckprägung, welliger Buchblock, stark brüchiges Einbandmaterial"/>
    <m/>
    <m/>
    <m/>
    <n v="3"/>
    <m/>
    <m/>
    <m/>
    <m/>
    <m/>
    <m/>
    <m/>
    <m/>
    <m/>
    <x v="2"/>
    <m/>
    <m/>
    <m/>
    <m/>
    <m/>
    <m/>
    <m/>
    <m/>
    <m/>
    <m/>
    <m/>
    <m/>
    <m/>
    <m/>
    <m/>
    <m/>
    <m/>
    <m/>
    <m/>
    <m/>
    <m/>
    <m/>
    <m/>
    <m/>
    <m/>
    <m/>
    <m/>
    <n v="0"/>
    <m/>
    <m/>
    <m/>
    <m/>
    <m/>
    <m/>
    <m/>
    <m/>
    <m/>
    <m/>
    <m/>
    <m/>
    <m/>
    <m/>
    <m/>
    <m/>
    <m/>
    <m/>
    <m/>
    <m/>
    <m/>
    <m/>
    <m/>
    <m/>
    <m/>
    <m/>
    <m/>
    <m/>
    <m/>
    <m/>
    <m/>
    <m/>
    <m/>
    <m/>
    <m/>
    <m/>
    <m/>
    <m/>
    <m/>
    <m/>
    <m/>
    <m/>
    <m/>
    <m/>
  </r>
  <r>
    <n v="705"/>
    <s v="L-1552-315493666"/>
    <s v="106696341X"/>
    <s v="https://portal.dnb.de/opac.htm?method=simpleSearch&amp;cqlMode=true&amp;query=idn%3D106696341X"/>
    <s v="III 69, 25"/>
    <s v="X"/>
    <s v="Gewebeeinband, Schließen, erhabene Buchbeschläge"/>
    <x v="1"/>
    <s v="80° bis 110°, einseitig digitalisierbar?"/>
    <s v="hohler Rücken"/>
    <m/>
    <s v="Buchschuh"/>
    <s v="Nein"/>
    <n v="0"/>
    <m/>
    <m/>
    <m/>
    <m/>
    <m/>
    <m/>
    <m/>
    <m/>
    <m/>
    <x v="3"/>
    <s v="x"/>
    <s v="x"/>
    <s v="h/E"/>
    <m/>
    <m/>
    <m/>
    <m/>
    <m/>
    <s v="Pa"/>
    <m/>
    <m/>
    <m/>
    <m/>
    <m/>
    <m/>
    <m/>
    <m/>
    <m/>
    <m/>
    <m/>
    <m/>
    <m/>
    <n v="110"/>
    <m/>
    <m/>
    <m/>
    <s v="n"/>
    <n v="0"/>
    <m/>
    <m/>
    <m/>
    <s v="x"/>
    <m/>
    <m/>
    <m/>
    <s v="Schaden stabil"/>
    <m/>
    <m/>
    <m/>
    <m/>
    <m/>
    <m/>
    <m/>
    <m/>
    <m/>
    <m/>
    <m/>
    <m/>
    <m/>
    <m/>
    <m/>
    <m/>
    <m/>
    <m/>
    <m/>
    <m/>
    <m/>
    <m/>
    <m/>
    <m/>
    <m/>
    <m/>
    <m/>
    <m/>
    <m/>
    <m/>
    <m/>
    <m/>
    <m/>
    <m/>
    <m/>
    <m/>
  </r>
  <r>
    <n v="706"/>
    <s v="L-1553-315491868"/>
    <n v="1066961476"/>
    <s v="https://portal.dnb.de/opac.htm?method=simpleSearch&amp;cqlMode=true&amp;query=idn%3D1066961476"/>
    <s v="III 69, 26"/>
    <s v="X"/>
    <s v="Papier- oder Pappeinband"/>
    <x v="0"/>
    <s v="80° bis 110°, einseitig digitalisierbar?"/>
    <s v="hohler Rücken"/>
    <m/>
    <m/>
    <s v="Signaturfahne austauschen"/>
    <n v="0"/>
    <m/>
    <m/>
    <m/>
    <m/>
    <m/>
    <m/>
    <m/>
    <m/>
    <m/>
    <x v="2"/>
    <m/>
    <m/>
    <m/>
    <m/>
    <m/>
    <m/>
    <m/>
    <m/>
    <m/>
    <m/>
    <m/>
    <m/>
    <m/>
    <m/>
    <m/>
    <m/>
    <m/>
    <m/>
    <m/>
    <m/>
    <m/>
    <m/>
    <m/>
    <m/>
    <m/>
    <m/>
    <m/>
    <n v="0"/>
    <m/>
    <m/>
    <m/>
    <m/>
    <m/>
    <m/>
    <m/>
    <m/>
    <m/>
    <m/>
    <m/>
    <m/>
    <m/>
    <m/>
    <m/>
    <m/>
    <m/>
    <m/>
    <m/>
    <m/>
    <m/>
    <m/>
    <m/>
    <m/>
    <m/>
    <m/>
    <m/>
    <m/>
    <m/>
    <m/>
    <m/>
    <m/>
    <m/>
    <m/>
    <m/>
    <m/>
    <m/>
    <m/>
    <m/>
    <m/>
    <m/>
    <m/>
    <m/>
    <m/>
  </r>
  <r>
    <n v="707"/>
    <s v="L-1553-315181508"/>
    <n v="1066758840"/>
    <s v="https://portal.dnb.de/opac.htm?method=simpleSearch&amp;cqlMode=true&amp;query=idn%3D1066758840"/>
    <s v="III 69, 27"/>
    <m/>
    <s v="Ledereinband"/>
    <x v="1"/>
    <s v="180°"/>
    <m/>
    <m/>
    <s v="Archivkarton"/>
    <s v="Nein"/>
    <n v="2"/>
    <m/>
    <s v="Band in Ausstellung"/>
    <m/>
    <m/>
    <m/>
    <m/>
    <m/>
    <m/>
    <m/>
    <x v="2"/>
    <m/>
    <m/>
    <m/>
    <m/>
    <m/>
    <m/>
    <m/>
    <m/>
    <m/>
    <m/>
    <m/>
    <m/>
    <m/>
    <m/>
    <m/>
    <m/>
    <m/>
    <m/>
    <m/>
    <m/>
    <m/>
    <m/>
    <m/>
    <m/>
    <m/>
    <m/>
    <m/>
    <n v="0"/>
    <m/>
    <m/>
    <m/>
    <m/>
    <m/>
    <m/>
    <m/>
    <m/>
    <m/>
    <m/>
    <m/>
    <m/>
    <m/>
    <m/>
    <m/>
    <m/>
    <m/>
    <m/>
    <m/>
    <m/>
    <m/>
    <m/>
    <m/>
    <m/>
    <m/>
    <m/>
    <m/>
    <m/>
    <m/>
    <m/>
    <m/>
    <m/>
    <m/>
    <m/>
    <m/>
    <m/>
    <m/>
    <m/>
    <m/>
    <m/>
    <m/>
    <m/>
    <m/>
    <m/>
  </r>
  <r>
    <n v="708"/>
    <s v="L-1554-315199806"/>
    <n v="1066777829"/>
    <s v="https://portal.dnb.de/opac.htm?method=simpleSearch&amp;cqlMode=true&amp;query=idn%3D1066777829"/>
    <s v="III 69, 28"/>
    <s v="X"/>
    <s v="Pergamentband"/>
    <x v="0"/>
    <s v="180°"/>
    <s v="hohler Rücken"/>
    <m/>
    <m/>
    <s v="Signaturfahne austauschen"/>
    <n v="0"/>
    <m/>
    <m/>
    <m/>
    <m/>
    <m/>
    <m/>
    <m/>
    <m/>
    <m/>
    <x v="2"/>
    <m/>
    <m/>
    <m/>
    <m/>
    <m/>
    <m/>
    <m/>
    <m/>
    <m/>
    <m/>
    <m/>
    <m/>
    <m/>
    <m/>
    <m/>
    <m/>
    <m/>
    <m/>
    <m/>
    <m/>
    <m/>
    <m/>
    <m/>
    <m/>
    <m/>
    <m/>
    <m/>
    <n v="0"/>
    <m/>
    <m/>
    <m/>
    <m/>
    <m/>
    <m/>
    <m/>
    <m/>
    <m/>
    <m/>
    <m/>
    <m/>
    <m/>
    <m/>
    <m/>
    <m/>
    <m/>
    <m/>
    <m/>
    <m/>
    <m/>
    <m/>
    <m/>
    <m/>
    <m/>
    <m/>
    <m/>
    <m/>
    <m/>
    <m/>
    <m/>
    <m/>
    <m/>
    <m/>
    <m/>
    <m/>
    <m/>
    <m/>
    <m/>
    <m/>
    <m/>
    <m/>
    <m/>
    <m/>
  </r>
  <r>
    <n v="709"/>
    <s v="L-1523-315488344"/>
    <s v="106695772X"/>
    <s v="https://portal.dnb.de/opac.htm?method=simpleSearch&amp;cqlMode=true&amp;query=idn%3D106695772X"/>
    <s v="III 69, 29"/>
    <s v="X"/>
    <s v="Halbledereinband"/>
    <x v="0"/>
    <s v="180°"/>
    <m/>
    <m/>
    <m/>
    <s v="Signaturfahne austauschen"/>
    <n v="0"/>
    <m/>
    <m/>
    <m/>
    <m/>
    <m/>
    <m/>
    <m/>
    <m/>
    <m/>
    <x v="2"/>
    <m/>
    <m/>
    <m/>
    <m/>
    <m/>
    <m/>
    <m/>
    <m/>
    <m/>
    <m/>
    <m/>
    <m/>
    <m/>
    <m/>
    <m/>
    <m/>
    <m/>
    <m/>
    <m/>
    <m/>
    <m/>
    <m/>
    <m/>
    <m/>
    <m/>
    <m/>
    <m/>
    <n v="0"/>
    <m/>
    <m/>
    <m/>
    <m/>
    <m/>
    <m/>
    <m/>
    <m/>
    <m/>
    <m/>
    <m/>
    <m/>
    <m/>
    <m/>
    <m/>
    <m/>
    <m/>
    <m/>
    <m/>
    <m/>
    <m/>
    <m/>
    <m/>
    <m/>
    <m/>
    <m/>
    <m/>
    <m/>
    <m/>
    <m/>
    <m/>
    <m/>
    <m/>
    <m/>
    <m/>
    <m/>
    <m/>
    <m/>
    <m/>
    <m/>
    <m/>
    <m/>
    <m/>
    <m/>
  </r>
  <r>
    <n v="710"/>
    <s v="L-1519-315489049"/>
    <n v="1066958424"/>
    <s v="https://portal.dnb.de/opac.htm?method=simpleSearch&amp;cqlMode=true&amp;query=idn%3D1066958424"/>
    <s v="III 69, 30"/>
    <s v="X"/>
    <s v="Halbledereinband"/>
    <x v="0"/>
    <s v="180°"/>
    <s v="fester Rücken mit Schmuckprägung"/>
    <m/>
    <m/>
    <m/>
    <n v="0"/>
    <m/>
    <s v="mit Blindmaterial"/>
    <m/>
    <m/>
    <m/>
    <m/>
    <m/>
    <m/>
    <m/>
    <x v="2"/>
    <m/>
    <m/>
    <m/>
    <m/>
    <m/>
    <m/>
    <m/>
    <m/>
    <m/>
    <m/>
    <m/>
    <m/>
    <m/>
    <m/>
    <m/>
    <m/>
    <m/>
    <m/>
    <m/>
    <m/>
    <m/>
    <m/>
    <m/>
    <m/>
    <m/>
    <m/>
    <m/>
    <n v="0"/>
    <m/>
    <m/>
    <m/>
    <m/>
    <m/>
    <m/>
    <m/>
    <m/>
    <m/>
    <m/>
    <m/>
    <m/>
    <m/>
    <m/>
    <m/>
    <m/>
    <m/>
    <m/>
    <m/>
    <m/>
    <m/>
    <m/>
    <m/>
    <m/>
    <m/>
    <m/>
    <m/>
    <m/>
    <m/>
    <m/>
    <m/>
    <m/>
    <m/>
    <m/>
    <m/>
    <m/>
    <m/>
    <m/>
    <m/>
    <m/>
    <m/>
    <m/>
    <m/>
    <m/>
  </r>
  <r>
    <m/>
    <m/>
    <m/>
    <m/>
    <s v="III 69, 31"/>
    <s v="X"/>
    <s v="Gewebeeinband"/>
    <x v="0"/>
    <s v="80° bis 110°, einseitig digitalisierbar?"/>
    <s v="hohler Rücken"/>
    <m/>
    <m/>
    <s v="Signaturfahne austauschen"/>
    <n v="0"/>
    <m/>
    <s v="mit Blindmaterial"/>
    <m/>
    <m/>
    <m/>
    <m/>
    <m/>
    <m/>
    <m/>
    <x v="3"/>
    <s v="x"/>
    <m/>
    <s v="h/E"/>
    <m/>
    <m/>
    <m/>
    <m/>
    <m/>
    <s v="Pa"/>
    <s v="x"/>
    <m/>
    <m/>
    <m/>
    <m/>
    <m/>
    <m/>
    <m/>
    <m/>
    <m/>
    <m/>
    <m/>
    <m/>
    <n v="110"/>
    <m/>
    <m/>
    <m/>
    <s v="n"/>
    <n v="0"/>
    <m/>
    <m/>
    <m/>
    <m/>
    <m/>
    <m/>
    <m/>
    <s v="Schaden stabil"/>
    <m/>
    <m/>
    <m/>
    <m/>
    <m/>
    <m/>
    <m/>
    <m/>
    <m/>
    <m/>
    <m/>
    <m/>
    <m/>
    <m/>
    <m/>
    <m/>
    <m/>
    <m/>
    <m/>
    <m/>
    <m/>
    <m/>
    <m/>
    <m/>
    <m/>
    <m/>
    <m/>
    <m/>
    <m/>
    <m/>
    <m/>
    <m/>
    <m/>
    <m/>
    <m/>
    <m/>
  </r>
  <r>
    <m/>
    <m/>
    <m/>
    <m/>
    <s v="III 69, 32"/>
    <m/>
    <m/>
    <x v="2"/>
    <m/>
    <m/>
    <m/>
    <s v="Archivkarton"/>
    <s v="Nein"/>
    <n v="0"/>
    <m/>
    <s v="Band in Ausstellung"/>
    <m/>
    <m/>
    <s v="DA"/>
    <m/>
    <m/>
    <m/>
    <m/>
    <x v="2"/>
    <m/>
    <m/>
    <m/>
    <m/>
    <m/>
    <m/>
    <m/>
    <m/>
    <m/>
    <m/>
    <m/>
    <m/>
    <m/>
    <m/>
    <m/>
    <m/>
    <m/>
    <m/>
    <m/>
    <m/>
    <m/>
    <m/>
    <m/>
    <m/>
    <m/>
    <m/>
    <m/>
    <n v="0"/>
    <m/>
    <m/>
    <m/>
    <m/>
    <m/>
    <m/>
    <m/>
    <m/>
    <m/>
    <m/>
    <m/>
    <m/>
    <m/>
    <m/>
    <m/>
    <m/>
    <m/>
    <m/>
    <m/>
    <m/>
    <m/>
    <m/>
    <m/>
    <m/>
    <m/>
    <m/>
    <m/>
    <m/>
    <m/>
    <m/>
    <m/>
    <m/>
    <m/>
    <m/>
    <m/>
    <m/>
    <m/>
    <m/>
    <m/>
    <m/>
    <m/>
    <m/>
    <m/>
    <m/>
  </r>
  <r>
    <n v="711"/>
    <s v="L-1557-16331375X"/>
    <n v="997077026"/>
    <s v="https://portal.dnb.de/opac.htm?method=simpleSearch&amp;cqlMode=true&amp;query=idn%3D997077026"/>
    <s v="III 69, 33"/>
    <s v="X"/>
    <s v="Halbpergamentband"/>
    <x v="0"/>
    <s v="180°"/>
    <s v="hohler Rücken"/>
    <m/>
    <m/>
    <m/>
    <n v="0"/>
    <m/>
    <m/>
    <m/>
    <m/>
    <m/>
    <m/>
    <m/>
    <m/>
    <m/>
    <x v="2"/>
    <m/>
    <m/>
    <m/>
    <m/>
    <m/>
    <m/>
    <m/>
    <m/>
    <m/>
    <m/>
    <m/>
    <m/>
    <m/>
    <m/>
    <m/>
    <m/>
    <m/>
    <m/>
    <m/>
    <m/>
    <m/>
    <m/>
    <m/>
    <m/>
    <m/>
    <m/>
    <m/>
    <n v="0"/>
    <m/>
    <m/>
    <m/>
    <m/>
    <m/>
    <m/>
    <m/>
    <m/>
    <m/>
    <m/>
    <m/>
    <m/>
    <m/>
    <m/>
    <m/>
    <m/>
    <m/>
    <m/>
    <m/>
    <m/>
    <m/>
    <m/>
    <m/>
    <m/>
    <m/>
    <m/>
    <m/>
    <m/>
    <m/>
    <m/>
    <m/>
    <m/>
    <m/>
    <m/>
    <m/>
    <m/>
    <m/>
    <m/>
    <m/>
    <m/>
    <m/>
    <m/>
    <m/>
    <m/>
  </r>
  <r>
    <n v="712"/>
    <s v="L-1880-678829454"/>
    <n v="998301590"/>
    <s v="https://portal.dnb.de/opac.htm?method=simpleSearch&amp;cqlMode=true&amp;query=idn%3D998301590"/>
    <s v="III 69, 13 (Angebundenes Werk)"/>
    <m/>
    <m/>
    <x v="2"/>
    <m/>
    <m/>
    <m/>
    <m/>
    <m/>
    <m/>
    <m/>
    <m/>
    <m/>
    <m/>
    <m/>
    <m/>
    <m/>
    <m/>
    <m/>
    <x v="2"/>
    <m/>
    <m/>
    <m/>
    <m/>
    <m/>
    <m/>
    <m/>
    <m/>
    <m/>
    <m/>
    <m/>
    <m/>
    <m/>
    <m/>
    <m/>
    <m/>
    <m/>
    <m/>
    <m/>
    <m/>
    <m/>
    <m/>
    <m/>
    <m/>
    <m/>
    <m/>
    <m/>
    <n v="0"/>
    <m/>
    <m/>
    <m/>
    <m/>
    <m/>
    <m/>
    <m/>
    <m/>
    <m/>
    <m/>
    <m/>
    <m/>
    <m/>
    <m/>
    <m/>
    <m/>
    <m/>
    <m/>
    <m/>
    <m/>
    <m/>
    <m/>
    <m/>
    <m/>
    <m/>
    <m/>
    <m/>
    <m/>
    <m/>
    <m/>
    <m/>
    <m/>
    <m/>
    <m/>
    <m/>
    <m/>
    <m/>
    <m/>
    <m/>
    <m/>
    <m/>
    <m/>
    <m/>
    <m/>
  </r>
  <r>
    <n v="713"/>
    <s v="L-1517-167583956"/>
    <n v="999124102"/>
    <s v="https://portal.dnb.de/opac.htm?method=simpleSearch&amp;cqlMode=true&amp;query=idn%3D999124102"/>
    <s v="III 69, 14 a"/>
    <m/>
    <m/>
    <x v="3"/>
    <m/>
    <m/>
    <m/>
    <m/>
    <m/>
    <m/>
    <m/>
    <m/>
    <m/>
    <m/>
    <m/>
    <m/>
    <m/>
    <m/>
    <m/>
    <x v="6"/>
    <m/>
    <s v="x"/>
    <s v="h"/>
    <m/>
    <m/>
    <m/>
    <m/>
    <m/>
    <s v="Pa"/>
    <m/>
    <m/>
    <m/>
    <m/>
    <m/>
    <m/>
    <m/>
    <m/>
    <m/>
    <m/>
    <m/>
    <m/>
    <m/>
    <n v="110"/>
    <m/>
    <m/>
    <m/>
    <s v="n"/>
    <n v="0"/>
    <m/>
    <s v="Gewebe"/>
    <m/>
    <m/>
    <m/>
    <m/>
    <m/>
    <m/>
    <m/>
    <m/>
    <m/>
    <m/>
    <m/>
    <m/>
    <m/>
    <m/>
    <m/>
    <m/>
    <m/>
    <m/>
    <m/>
    <m/>
    <m/>
    <m/>
    <m/>
    <m/>
    <m/>
    <m/>
    <m/>
    <m/>
    <m/>
    <m/>
    <m/>
    <m/>
    <m/>
    <m/>
    <m/>
    <m/>
    <m/>
    <m/>
    <m/>
    <m/>
    <m/>
    <m/>
  </r>
  <r>
    <n v="714"/>
    <s v="L-1524-315328851"/>
    <n v="1066870993"/>
    <s v="https://portal.dnb.de/opac.htm?method=simpleSearch&amp;cqlMode=true&amp;query=idn%3D1066870993"/>
    <s v="III 69, 15 a"/>
    <s v="X"/>
    <s v="Papier- oder Pappeinband"/>
    <x v="0"/>
    <s v="180°"/>
    <m/>
    <m/>
    <m/>
    <m/>
    <n v="0"/>
    <m/>
    <m/>
    <m/>
    <m/>
    <m/>
    <m/>
    <m/>
    <m/>
    <m/>
    <x v="2"/>
    <m/>
    <m/>
    <m/>
    <m/>
    <m/>
    <m/>
    <m/>
    <m/>
    <m/>
    <m/>
    <m/>
    <m/>
    <m/>
    <m/>
    <m/>
    <m/>
    <m/>
    <m/>
    <m/>
    <m/>
    <m/>
    <m/>
    <m/>
    <m/>
    <m/>
    <m/>
    <m/>
    <n v="0"/>
    <m/>
    <m/>
    <m/>
    <m/>
    <m/>
    <m/>
    <m/>
    <m/>
    <m/>
    <m/>
    <m/>
    <m/>
    <m/>
    <m/>
    <m/>
    <m/>
    <m/>
    <m/>
    <m/>
    <m/>
    <m/>
    <m/>
    <m/>
    <m/>
    <m/>
    <m/>
    <m/>
    <m/>
    <m/>
    <m/>
    <m/>
    <m/>
    <m/>
    <m/>
    <m/>
    <m/>
    <m/>
    <m/>
    <m/>
    <m/>
    <m/>
    <m/>
    <m/>
    <m/>
  </r>
  <r>
    <n v="715"/>
    <s v="L-1518-31549235X"/>
    <n v="1066961956"/>
    <s v="https://portal.dnb.de/opac.htm?method=simpleSearch&amp;cqlMode=true&amp;query=idn%3D1066961956"/>
    <s v="III 69, 15 b"/>
    <m/>
    <m/>
    <x v="2"/>
    <m/>
    <m/>
    <m/>
    <m/>
    <m/>
    <m/>
    <m/>
    <m/>
    <m/>
    <m/>
    <m/>
    <m/>
    <m/>
    <m/>
    <m/>
    <x v="2"/>
    <m/>
    <m/>
    <m/>
    <m/>
    <m/>
    <m/>
    <m/>
    <m/>
    <m/>
    <m/>
    <m/>
    <m/>
    <m/>
    <m/>
    <m/>
    <m/>
    <m/>
    <m/>
    <m/>
    <m/>
    <m/>
    <m/>
    <m/>
    <m/>
    <m/>
    <m/>
    <m/>
    <n v="0"/>
    <m/>
    <m/>
    <m/>
    <m/>
    <m/>
    <m/>
    <m/>
    <m/>
    <m/>
    <m/>
    <m/>
    <m/>
    <m/>
    <m/>
    <m/>
    <m/>
    <m/>
    <m/>
    <m/>
    <m/>
    <m/>
    <m/>
    <m/>
    <m/>
    <m/>
    <m/>
    <m/>
    <m/>
    <m/>
    <m/>
    <m/>
    <m/>
    <m/>
    <m/>
    <m/>
    <m/>
    <m/>
    <m/>
    <m/>
    <m/>
    <m/>
    <m/>
    <m/>
    <m/>
  </r>
  <r>
    <n v="716"/>
    <s v="L-1523-178750948"/>
    <n v="1003104428"/>
    <s v="https://portal.dnb.de/opac.htm?method=simpleSearch&amp;cqlMode=true&amp;query=idn%3D1003104428"/>
    <s v="III 69, 15 c"/>
    <m/>
    <m/>
    <x v="2"/>
    <m/>
    <m/>
    <m/>
    <m/>
    <m/>
    <m/>
    <m/>
    <m/>
    <m/>
    <m/>
    <m/>
    <m/>
    <m/>
    <m/>
    <m/>
    <x v="2"/>
    <m/>
    <m/>
    <m/>
    <m/>
    <m/>
    <m/>
    <m/>
    <m/>
    <m/>
    <m/>
    <m/>
    <m/>
    <m/>
    <m/>
    <m/>
    <m/>
    <m/>
    <m/>
    <m/>
    <m/>
    <m/>
    <m/>
    <m/>
    <m/>
    <m/>
    <m/>
    <m/>
    <n v="0"/>
    <m/>
    <m/>
    <m/>
    <m/>
    <m/>
    <m/>
    <m/>
    <m/>
    <m/>
    <m/>
    <m/>
    <m/>
    <m/>
    <m/>
    <m/>
    <m/>
    <m/>
    <m/>
    <m/>
    <m/>
    <m/>
    <m/>
    <m/>
    <m/>
    <m/>
    <m/>
    <m/>
    <m/>
    <m/>
    <m/>
    <m/>
    <m/>
    <m/>
    <m/>
    <m/>
    <m/>
    <m/>
    <m/>
    <m/>
    <m/>
    <m/>
    <m/>
    <m/>
    <m/>
  </r>
  <r>
    <n v="717"/>
    <s v="L-1531-166921947"/>
    <n v="998778656"/>
    <s v="https://portal.dnb.de/opac.htm?method=simpleSearch&amp;cqlMode=true&amp;query=idn%3D998778656"/>
    <s v="III 69, 15 d"/>
    <m/>
    <m/>
    <x v="2"/>
    <m/>
    <m/>
    <m/>
    <m/>
    <m/>
    <m/>
    <m/>
    <m/>
    <m/>
    <m/>
    <m/>
    <m/>
    <m/>
    <m/>
    <m/>
    <x v="2"/>
    <m/>
    <m/>
    <m/>
    <m/>
    <m/>
    <m/>
    <m/>
    <m/>
    <m/>
    <m/>
    <m/>
    <m/>
    <m/>
    <m/>
    <m/>
    <m/>
    <m/>
    <m/>
    <m/>
    <m/>
    <m/>
    <m/>
    <m/>
    <m/>
    <m/>
    <m/>
    <m/>
    <n v="0"/>
    <m/>
    <m/>
    <m/>
    <m/>
    <m/>
    <m/>
    <m/>
    <m/>
    <m/>
    <m/>
    <m/>
    <m/>
    <m/>
    <m/>
    <m/>
    <m/>
    <m/>
    <m/>
    <m/>
    <m/>
    <m/>
    <m/>
    <m/>
    <m/>
    <m/>
    <m/>
    <m/>
    <m/>
    <m/>
    <m/>
    <m/>
    <m/>
    <m/>
    <m/>
    <m/>
    <m/>
    <m/>
    <m/>
    <m/>
    <m/>
    <m/>
    <m/>
    <m/>
    <m/>
  </r>
  <r>
    <n v="718"/>
    <s v="L-1530-16960019X"/>
    <n v="999868853"/>
    <s v="https://portal.dnb.de/opac.htm?method=simpleSearch&amp;cqlMode=true&amp;query=idn%3D999868853"/>
    <s v="III 69, 15 d"/>
    <m/>
    <m/>
    <x v="2"/>
    <m/>
    <m/>
    <m/>
    <m/>
    <m/>
    <m/>
    <m/>
    <m/>
    <m/>
    <m/>
    <m/>
    <m/>
    <m/>
    <m/>
    <m/>
    <x v="2"/>
    <m/>
    <m/>
    <m/>
    <m/>
    <m/>
    <m/>
    <m/>
    <m/>
    <m/>
    <m/>
    <m/>
    <m/>
    <m/>
    <m/>
    <m/>
    <m/>
    <m/>
    <m/>
    <m/>
    <m/>
    <m/>
    <m/>
    <m/>
    <m/>
    <m/>
    <m/>
    <m/>
    <n v="0"/>
    <m/>
    <m/>
    <m/>
    <m/>
    <m/>
    <m/>
    <m/>
    <m/>
    <m/>
    <m/>
    <m/>
    <m/>
    <m/>
    <m/>
    <m/>
    <m/>
    <m/>
    <m/>
    <m/>
    <m/>
    <m/>
    <m/>
    <m/>
    <m/>
    <m/>
    <m/>
    <m/>
    <m/>
    <m/>
    <m/>
    <m/>
    <m/>
    <m/>
    <m/>
    <m/>
    <m/>
    <m/>
    <m/>
    <m/>
    <m/>
    <m/>
    <m/>
    <m/>
    <m/>
  </r>
  <r>
    <n v="719"/>
    <s v="L-2009-324232"/>
    <n v="997592117"/>
    <s v="https://portal.dnb.de/opac.htm?method=simpleSearch&amp;cqlMode=true&amp;query=idn%3D997592117"/>
    <s v="III 69, 15 e"/>
    <m/>
    <s v="Broschur"/>
    <x v="0"/>
    <s v="180°"/>
    <m/>
    <m/>
    <s v="Archivkarton"/>
    <s v="Nein"/>
    <n v="0"/>
    <m/>
    <m/>
    <m/>
    <m/>
    <m/>
    <m/>
    <m/>
    <m/>
    <m/>
    <x v="9"/>
    <m/>
    <m/>
    <m/>
    <m/>
    <m/>
    <m/>
    <m/>
    <m/>
    <s v="Pa"/>
    <m/>
    <m/>
    <m/>
    <m/>
    <m/>
    <m/>
    <m/>
    <m/>
    <m/>
    <m/>
    <m/>
    <m/>
    <m/>
    <n v="180"/>
    <m/>
    <m/>
    <m/>
    <s v="n"/>
    <n v="0"/>
    <m/>
    <m/>
    <m/>
    <m/>
    <s v="x"/>
    <m/>
    <m/>
    <m/>
    <m/>
    <m/>
    <m/>
    <m/>
    <m/>
    <m/>
    <m/>
    <m/>
    <m/>
    <m/>
    <m/>
    <m/>
    <m/>
    <m/>
    <m/>
    <m/>
    <m/>
    <m/>
    <m/>
    <m/>
    <m/>
    <m/>
    <m/>
    <m/>
    <m/>
    <m/>
    <m/>
    <m/>
    <m/>
    <m/>
    <m/>
    <m/>
    <m/>
    <m/>
    <m/>
    <m/>
  </r>
  <r>
    <n v="720"/>
    <s v="L-1528-163068933"/>
    <n v="996946691"/>
    <s v="https://portal.dnb.de/opac.htm?method=simpleSearch&amp;cqlMode=true&amp;query=idn%3D996946691"/>
    <s v="III 69, 16 a - 2"/>
    <m/>
    <s v="Halbpergamentband"/>
    <x v="0"/>
    <s v="80° bis 110°, einseitig digitalisierbar?"/>
    <s v="hohler Rücken"/>
    <m/>
    <m/>
    <m/>
    <n v="0"/>
    <m/>
    <m/>
    <m/>
    <m/>
    <m/>
    <m/>
    <m/>
    <m/>
    <m/>
    <x v="2"/>
    <m/>
    <m/>
    <m/>
    <m/>
    <m/>
    <m/>
    <m/>
    <m/>
    <m/>
    <m/>
    <m/>
    <m/>
    <m/>
    <m/>
    <m/>
    <m/>
    <m/>
    <m/>
    <m/>
    <m/>
    <m/>
    <m/>
    <m/>
    <m/>
    <m/>
    <m/>
    <m/>
    <n v="0"/>
    <m/>
    <m/>
    <m/>
    <m/>
    <m/>
    <m/>
    <m/>
    <m/>
    <m/>
    <m/>
    <m/>
    <m/>
    <m/>
    <m/>
    <m/>
    <m/>
    <m/>
    <m/>
    <m/>
    <m/>
    <m/>
    <m/>
    <m/>
    <m/>
    <m/>
    <m/>
    <m/>
    <m/>
    <m/>
    <m/>
    <m/>
    <m/>
    <m/>
    <m/>
    <m/>
    <m/>
    <m/>
    <m/>
    <m/>
    <m/>
    <m/>
    <m/>
    <m/>
    <m/>
  </r>
  <r>
    <n v="721"/>
    <s v="L-1528-153951982"/>
    <n v="993888585"/>
    <s v="https://portal.dnb.de/opac.htm?method=simpleSearch&amp;cqlMode=true&amp;query=idn%3D993888585"/>
    <s v="III 69, 16 a"/>
    <m/>
    <m/>
    <x v="2"/>
    <m/>
    <m/>
    <m/>
    <m/>
    <m/>
    <m/>
    <m/>
    <m/>
    <m/>
    <m/>
    <m/>
    <m/>
    <m/>
    <m/>
    <m/>
    <x v="2"/>
    <m/>
    <m/>
    <m/>
    <m/>
    <m/>
    <m/>
    <m/>
    <m/>
    <m/>
    <m/>
    <m/>
    <m/>
    <m/>
    <m/>
    <m/>
    <m/>
    <m/>
    <m/>
    <m/>
    <m/>
    <m/>
    <m/>
    <m/>
    <m/>
    <m/>
    <m/>
    <m/>
    <n v="0"/>
    <m/>
    <m/>
    <m/>
    <m/>
    <m/>
    <m/>
    <m/>
    <m/>
    <m/>
    <m/>
    <m/>
    <m/>
    <m/>
    <m/>
    <m/>
    <m/>
    <m/>
    <m/>
    <m/>
    <m/>
    <m/>
    <m/>
    <m/>
    <m/>
    <m/>
    <m/>
    <m/>
    <m/>
    <m/>
    <m/>
    <m/>
    <m/>
    <m/>
    <m/>
    <m/>
    <m/>
    <m/>
    <m/>
    <m/>
    <m/>
    <m/>
    <m/>
    <m/>
    <m/>
  </r>
  <r>
    <n v="722"/>
    <s v="L-1525-176005064"/>
    <n v="1002012155"/>
    <s v="https://portal.dnb.de/opac.htm?method=simpleSearch&amp;cqlMode=true&amp;query=idn%3D1002012155"/>
    <s v="III 69, 18 a"/>
    <s v="X"/>
    <s v="Papier- oder Pappeinband"/>
    <x v="0"/>
    <s v="180°"/>
    <m/>
    <m/>
    <m/>
    <s v="Signaturfahne austauschen"/>
    <n v="0"/>
    <m/>
    <m/>
    <m/>
    <m/>
    <m/>
    <m/>
    <m/>
    <m/>
    <m/>
    <x v="2"/>
    <m/>
    <m/>
    <m/>
    <m/>
    <m/>
    <m/>
    <m/>
    <m/>
    <m/>
    <m/>
    <m/>
    <m/>
    <m/>
    <m/>
    <m/>
    <m/>
    <m/>
    <m/>
    <m/>
    <m/>
    <m/>
    <m/>
    <m/>
    <m/>
    <m/>
    <m/>
    <m/>
    <n v="0"/>
    <m/>
    <m/>
    <m/>
    <m/>
    <m/>
    <m/>
    <m/>
    <m/>
    <m/>
    <m/>
    <m/>
    <m/>
    <m/>
    <m/>
    <m/>
    <m/>
    <m/>
    <m/>
    <m/>
    <m/>
    <m/>
    <m/>
    <m/>
    <m/>
    <m/>
    <m/>
    <m/>
    <m/>
    <m/>
    <m/>
    <m/>
    <m/>
    <m/>
    <m/>
    <m/>
    <m/>
    <m/>
    <m/>
    <m/>
    <m/>
    <m/>
    <m/>
    <m/>
    <m/>
  </r>
  <r>
    <n v="723"/>
    <s v="L-1524-315490179"/>
    <s v="106695965X"/>
    <s v="https://portal.dnb.de/opac.htm?method=simpleSearch&amp;cqlMode=true&amp;query=idn%3D106695965X"/>
    <s v="III 69, 18 b"/>
    <s v="X"/>
    <s v="Papier- oder Pappeinband"/>
    <x v="0"/>
    <s v="180°"/>
    <m/>
    <m/>
    <m/>
    <m/>
    <n v="0"/>
    <m/>
    <m/>
    <m/>
    <m/>
    <m/>
    <m/>
    <m/>
    <m/>
    <m/>
    <x v="2"/>
    <m/>
    <m/>
    <m/>
    <m/>
    <m/>
    <m/>
    <m/>
    <m/>
    <m/>
    <m/>
    <m/>
    <m/>
    <m/>
    <m/>
    <m/>
    <m/>
    <m/>
    <m/>
    <m/>
    <m/>
    <m/>
    <m/>
    <m/>
    <m/>
    <m/>
    <m/>
    <m/>
    <n v="0"/>
    <m/>
    <m/>
    <m/>
    <m/>
    <m/>
    <m/>
    <m/>
    <m/>
    <m/>
    <m/>
    <m/>
    <m/>
    <m/>
    <m/>
    <m/>
    <m/>
    <m/>
    <m/>
    <m/>
    <m/>
    <m/>
    <m/>
    <m/>
    <m/>
    <m/>
    <m/>
    <m/>
    <m/>
    <m/>
    <m/>
    <m/>
    <m/>
    <m/>
    <m/>
    <m/>
    <m/>
    <m/>
    <m/>
    <m/>
    <m/>
    <m/>
    <m/>
    <m/>
    <m/>
  </r>
  <r>
    <n v="724"/>
    <s v="L-1525-166163945"/>
    <n v="998402117"/>
    <s v="https://portal.dnb.de/opac.htm?method=simpleSearch&amp;cqlMode=true&amp;query=idn%3D998402117"/>
    <s v="III 69, 23 a"/>
    <m/>
    <s v="Papier- oder Pappeinband"/>
    <x v="0"/>
    <s v="180°"/>
    <s v="hohler Rücken"/>
    <m/>
    <m/>
    <m/>
    <n v="0"/>
    <m/>
    <m/>
    <m/>
    <m/>
    <m/>
    <m/>
    <m/>
    <m/>
    <s v="x"/>
    <x v="4"/>
    <m/>
    <m/>
    <s v="h/E"/>
    <m/>
    <m/>
    <m/>
    <m/>
    <m/>
    <s v="Pa"/>
    <m/>
    <m/>
    <m/>
    <m/>
    <m/>
    <m/>
    <m/>
    <m/>
    <m/>
    <m/>
    <m/>
    <m/>
    <m/>
    <n v="110"/>
    <m/>
    <m/>
    <m/>
    <s v="n"/>
    <n v="0"/>
    <m/>
    <m/>
    <m/>
    <m/>
    <m/>
    <m/>
    <m/>
    <s v="Schaden stabil"/>
    <m/>
    <m/>
    <m/>
    <m/>
    <m/>
    <m/>
    <m/>
    <m/>
    <m/>
    <m/>
    <m/>
    <m/>
    <m/>
    <m/>
    <m/>
    <m/>
    <m/>
    <m/>
    <m/>
    <m/>
    <m/>
    <m/>
    <m/>
    <m/>
    <m/>
    <m/>
    <m/>
    <m/>
    <m/>
    <m/>
    <m/>
    <m/>
    <m/>
    <m/>
    <m/>
    <m/>
  </r>
  <r>
    <n v="725"/>
    <s v="L-1546-157202518"/>
    <n v="994662076"/>
    <s v="https://portal.dnb.de/opac.htm?method=simpleSearch&amp;cqlMode=true&amp;query=idn%3D994662076"/>
    <s v="III 69, 23 b (angebunden)"/>
    <m/>
    <m/>
    <x v="2"/>
    <m/>
    <m/>
    <m/>
    <m/>
    <m/>
    <m/>
    <m/>
    <m/>
    <m/>
    <m/>
    <m/>
    <m/>
    <m/>
    <m/>
    <m/>
    <x v="2"/>
    <m/>
    <m/>
    <m/>
    <m/>
    <m/>
    <m/>
    <m/>
    <m/>
    <m/>
    <m/>
    <m/>
    <m/>
    <m/>
    <m/>
    <m/>
    <m/>
    <m/>
    <m/>
    <m/>
    <m/>
    <m/>
    <m/>
    <m/>
    <m/>
    <m/>
    <m/>
    <m/>
    <n v="0"/>
    <m/>
    <m/>
    <m/>
    <m/>
    <m/>
    <m/>
    <m/>
    <m/>
    <m/>
    <m/>
    <m/>
    <m/>
    <m/>
    <m/>
    <m/>
    <m/>
    <m/>
    <m/>
    <m/>
    <m/>
    <m/>
    <m/>
    <m/>
    <m/>
    <m/>
    <m/>
    <m/>
    <m/>
    <m/>
    <m/>
    <m/>
    <m/>
    <m/>
    <m/>
    <m/>
    <m/>
    <m/>
    <m/>
    <m/>
    <m/>
    <m/>
    <m/>
    <m/>
    <m/>
  </r>
  <r>
    <n v="726"/>
    <s v="L-1546-167639609"/>
    <n v="999166352"/>
    <s v="https://portal.dnb.de/opac.htm?method=simpleSearch&amp;cqlMode=true&amp;query=idn%3D999166352"/>
    <s v="III 69, 23 b (angebunden)"/>
    <m/>
    <m/>
    <x v="2"/>
    <m/>
    <m/>
    <m/>
    <m/>
    <m/>
    <m/>
    <m/>
    <m/>
    <m/>
    <m/>
    <m/>
    <m/>
    <m/>
    <m/>
    <m/>
    <x v="2"/>
    <m/>
    <m/>
    <m/>
    <m/>
    <m/>
    <m/>
    <m/>
    <m/>
    <m/>
    <m/>
    <m/>
    <m/>
    <m/>
    <m/>
    <m/>
    <m/>
    <m/>
    <m/>
    <m/>
    <m/>
    <m/>
    <m/>
    <m/>
    <m/>
    <m/>
    <m/>
    <m/>
    <n v="0"/>
    <m/>
    <m/>
    <m/>
    <m/>
    <m/>
    <m/>
    <m/>
    <m/>
    <m/>
    <m/>
    <m/>
    <m/>
    <m/>
    <m/>
    <m/>
    <m/>
    <m/>
    <m/>
    <m/>
    <m/>
    <m/>
    <m/>
    <m/>
    <m/>
    <m/>
    <m/>
    <m/>
    <m/>
    <m/>
    <m/>
    <m/>
    <m/>
    <m/>
    <m/>
    <m/>
    <m/>
    <m/>
    <m/>
    <m/>
    <m/>
    <m/>
    <m/>
    <m/>
    <m/>
  </r>
  <r>
    <n v="727"/>
    <s v="L-1525-168342626"/>
    <n v="999418424"/>
    <s v="https://portal.dnb.de/opac.htm?method=simpleSearch&amp;cqlMode=true&amp;query=idn%3D999418424"/>
    <s v="III 69, 23 b"/>
    <m/>
    <s v="Pergamentband, Schließen, erhabene Buchbeschläge"/>
    <x v="0"/>
    <s v="80° bis 110°, einseitig digitalisierbar?"/>
    <m/>
    <m/>
    <s v="Papierumschlag "/>
    <s v="Ja"/>
    <n v="1"/>
    <m/>
    <m/>
    <m/>
    <m/>
    <m/>
    <m/>
    <m/>
    <m/>
    <m/>
    <x v="1"/>
    <m/>
    <m/>
    <s v="f"/>
    <m/>
    <m/>
    <m/>
    <m/>
    <m/>
    <s v="Pa"/>
    <m/>
    <m/>
    <m/>
    <m/>
    <m/>
    <m/>
    <m/>
    <m/>
    <m/>
    <m/>
    <m/>
    <m/>
    <m/>
    <n v="60"/>
    <m/>
    <m/>
    <m/>
    <s v="ja vor"/>
    <n v="2.5"/>
    <m/>
    <m/>
    <m/>
    <m/>
    <m/>
    <s v="x sauer"/>
    <s v="x"/>
    <m/>
    <m/>
    <s v="Box (wegen Einband)"/>
    <s v="x"/>
    <m/>
    <s v="x"/>
    <m/>
    <m/>
    <m/>
    <m/>
    <m/>
    <m/>
    <m/>
    <m/>
    <m/>
    <m/>
    <n v="1"/>
    <s v="Leder niederkleben, Fehlstellen belassen (ist alles stabil)"/>
    <s v="x"/>
    <m/>
    <m/>
    <m/>
    <m/>
    <m/>
    <m/>
    <m/>
    <m/>
    <s v="x (eher Ecken wattiert)"/>
    <m/>
    <m/>
    <m/>
    <m/>
    <m/>
    <m/>
    <m/>
    <n v="1.5"/>
    <s v="wattierte Ecken vorn und hinten nachleimen und ggf. mit JP stabilisieren"/>
  </r>
  <r>
    <m/>
    <m/>
    <m/>
    <m/>
    <s v="III 69, 29 a"/>
    <s v="X"/>
    <s v="Halbledereinband"/>
    <x v="0"/>
    <s v="80° bis 110°, einseitig digitalisierbar?"/>
    <s v="fester Rücken mit Schmuckprägung"/>
    <m/>
    <m/>
    <s v="Signaturfahne austauschen"/>
    <n v="0"/>
    <m/>
    <s v="mit  Blindmaterial"/>
    <m/>
    <m/>
    <m/>
    <m/>
    <m/>
    <m/>
    <m/>
    <x v="2"/>
    <m/>
    <m/>
    <m/>
    <m/>
    <m/>
    <m/>
    <m/>
    <m/>
    <m/>
    <m/>
    <m/>
    <m/>
    <m/>
    <m/>
    <m/>
    <m/>
    <m/>
    <m/>
    <m/>
    <m/>
    <m/>
    <m/>
    <m/>
    <m/>
    <m/>
    <m/>
    <m/>
    <n v="0"/>
    <m/>
    <m/>
    <m/>
    <m/>
    <m/>
    <m/>
    <m/>
    <m/>
    <m/>
    <m/>
    <m/>
    <m/>
    <m/>
    <m/>
    <m/>
    <m/>
    <m/>
    <m/>
    <m/>
    <m/>
    <m/>
    <m/>
    <m/>
    <m/>
    <m/>
    <m/>
    <m/>
    <m/>
    <m/>
    <m/>
    <m/>
    <m/>
    <m/>
    <m/>
    <m/>
    <m/>
    <m/>
    <m/>
    <m/>
    <m/>
    <m/>
    <m/>
    <m/>
    <m/>
  </r>
  <r>
    <m/>
    <m/>
    <m/>
    <m/>
    <s v="III 69, 29 b"/>
    <s v="X"/>
    <s v="Broschur"/>
    <x v="0"/>
    <s v="180°"/>
    <m/>
    <m/>
    <s v="Archivkarton"/>
    <m/>
    <n v="0"/>
    <m/>
    <m/>
    <m/>
    <m/>
    <m/>
    <m/>
    <m/>
    <m/>
    <m/>
    <x v="10"/>
    <m/>
    <m/>
    <m/>
    <m/>
    <m/>
    <m/>
    <m/>
    <m/>
    <s v="Pa"/>
    <m/>
    <m/>
    <m/>
    <m/>
    <m/>
    <m/>
    <m/>
    <m/>
    <m/>
    <m/>
    <m/>
    <m/>
    <m/>
    <n v="180"/>
    <m/>
    <m/>
    <m/>
    <s v="n"/>
    <n v="0"/>
    <m/>
    <m/>
    <m/>
    <m/>
    <s v="x"/>
    <m/>
    <m/>
    <m/>
    <m/>
    <m/>
    <m/>
    <m/>
    <m/>
    <m/>
    <m/>
    <m/>
    <m/>
    <m/>
    <m/>
    <m/>
    <m/>
    <m/>
    <m/>
    <m/>
    <m/>
    <m/>
    <m/>
    <m/>
    <m/>
    <m/>
    <m/>
    <m/>
    <m/>
    <m/>
    <m/>
    <m/>
    <m/>
    <m/>
    <m/>
    <m/>
    <m/>
    <m/>
    <m/>
    <m/>
  </r>
  <r>
    <n v="728"/>
    <s v="L-1880-433408642"/>
    <s v="01831189X"/>
    <s v="https://portal.dnb.de/opac.htm?method=simpleSearch&amp;cqlMode=true&amp;query=idn%3D01831189X"/>
    <s v="III 69, 5 (angebunden)"/>
    <m/>
    <m/>
    <x v="2"/>
    <m/>
    <m/>
    <m/>
    <m/>
    <m/>
    <m/>
    <m/>
    <m/>
    <m/>
    <m/>
    <m/>
    <m/>
    <m/>
    <m/>
    <m/>
    <x v="2"/>
    <m/>
    <m/>
    <m/>
    <m/>
    <m/>
    <m/>
    <m/>
    <m/>
    <m/>
    <m/>
    <m/>
    <m/>
    <m/>
    <m/>
    <m/>
    <m/>
    <m/>
    <m/>
    <m/>
    <m/>
    <m/>
    <m/>
    <m/>
    <m/>
    <m/>
    <m/>
    <m/>
    <n v="0"/>
    <m/>
    <m/>
    <m/>
    <m/>
    <m/>
    <m/>
    <m/>
    <m/>
    <m/>
    <m/>
    <m/>
    <m/>
    <m/>
    <m/>
    <m/>
    <m/>
    <m/>
    <m/>
    <m/>
    <m/>
    <m/>
    <m/>
    <m/>
    <m/>
    <m/>
    <m/>
    <m/>
    <m/>
    <m/>
    <m/>
    <m/>
    <m/>
    <m/>
    <m/>
    <m/>
    <m/>
    <m/>
    <m/>
    <m/>
    <m/>
    <m/>
    <m/>
    <m/>
    <m/>
  </r>
  <r>
    <m/>
    <m/>
    <m/>
    <m/>
    <s v="III 70, 1"/>
    <m/>
    <m/>
    <x v="1"/>
    <m/>
    <m/>
    <m/>
    <m/>
    <m/>
    <m/>
    <m/>
    <m/>
    <m/>
    <m/>
    <m/>
    <m/>
    <m/>
    <m/>
    <m/>
    <x v="1"/>
    <s v="x"/>
    <m/>
    <s v="f/V"/>
    <m/>
    <m/>
    <m/>
    <m/>
    <m/>
    <s v="Pa"/>
    <m/>
    <m/>
    <m/>
    <m/>
    <m/>
    <m/>
    <m/>
    <m/>
    <m/>
    <m/>
    <m/>
    <m/>
    <m/>
    <n v="45"/>
    <m/>
    <m/>
    <m/>
    <s v="ja vor"/>
    <n v="6"/>
    <m/>
    <m/>
    <m/>
    <s v="x"/>
    <m/>
    <m/>
    <m/>
    <m/>
    <m/>
    <m/>
    <s v="x"/>
    <s v="x"/>
    <s v="x"/>
    <m/>
    <s v="v/h"/>
    <n v="3"/>
    <m/>
    <m/>
    <m/>
    <m/>
    <m/>
    <m/>
    <m/>
    <n v="6"/>
    <s v="am ehesten Gelenke mit JP+Gewebe unterlegen (Bünde selbst nicht stabilisieren), ob Leder sich gut anheben lässt?, am Rücken die Kapitale sichern durch überkleben mit JP"/>
    <m/>
    <m/>
    <m/>
    <m/>
    <m/>
    <m/>
    <m/>
    <m/>
    <m/>
    <m/>
    <m/>
    <m/>
    <m/>
    <m/>
    <m/>
    <m/>
    <m/>
    <m/>
    <m/>
  </r>
  <r>
    <n v="729"/>
    <s v="L-1518-315492805"/>
    <n v="1066962448"/>
    <s v="https://portal.dnb.de/opac.htm?method=simpleSearch&amp;cqlMode=true&amp;query=idn%3D1066962448"/>
    <s v="III 71, 1"/>
    <m/>
    <m/>
    <x v="2"/>
    <m/>
    <m/>
    <m/>
    <m/>
    <m/>
    <m/>
    <m/>
    <m/>
    <m/>
    <m/>
    <m/>
    <m/>
    <m/>
    <m/>
    <m/>
    <x v="2"/>
    <m/>
    <m/>
    <m/>
    <m/>
    <m/>
    <m/>
    <m/>
    <m/>
    <m/>
    <m/>
    <m/>
    <m/>
    <m/>
    <m/>
    <m/>
    <m/>
    <m/>
    <m/>
    <m/>
    <m/>
    <m/>
    <m/>
    <m/>
    <m/>
    <m/>
    <m/>
    <m/>
    <n v="0"/>
    <m/>
    <m/>
    <m/>
    <m/>
    <m/>
    <m/>
    <m/>
    <m/>
    <m/>
    <m/>
    <m/>
    <m/>
    <m/>
    <m/>
    <m/>
    <m/>
    <m/>
    <m/>
    <m/>
    <m/>
    <m/>
    <m/>
    <m/>
    <m/>
    <m/>
    <m/>
    <m/>
    <m/>
    <m/>
    <m/>
    <m/>
    <m/>
    <m/>
    <m/>
    <m/>
    <m/>
    <m/>
    <m/>
    <m/>
    <m/>
    <m/>
    <m/>
    <m/>
    <m/>
  </r>
  <r>
    <n v="730"/>
    <s v="L-1518-315191333"/>
    <s v="106676882X"/>
    <s v="https://portal.dnb.de/opac.htm?method=simpleSearch&amp;cqlMode=true&amp;query=idn%3D106676882X"/>
    <s v="III 72, 1"/>
    <m/>
    <m/>
    <x v="2"/>
    <m/>
    <m/>
    <m/>
    <m/>
    <m/>
    <m/>
    <m/>
    <m/>
    <m/>
    <m/>
    <m/>
    <m/>
    <m/>
    <m/>
    <m/>
    <x v="2"/>
    <m/>
    <m/>
    <m/>
    <m/>
    <m/>
    <m/>
    <m/>
    <m/>
    <m/>
    <m/>
    <m/>
    <m/>
    <m/>
    <m/>
    <m/>
    <m/>
    <m/>
    <m/>
    <m/>
    <m/>
    <m/>
    <m/>
    <m/>
    <m/>
    <m/>
    <m/>
    <m/>
    <n v="0"/>
    <m/>
    <m/>
    <m/>
    <m/>
    <m/>
    <m/>
    <m/>
    <m/>
    <m/>
    <m/>
    <m/>
    <m/>
    <m/>
    <m/>
    <m/>
    <m/>
    <m/>
    <m/>
    <m/>
    <m/>
    <m/>
    <m/>
    <m/>
    <m/>
    <m/>
    <m/>
    <m/>
    <m/>
    <m/>
    <m/>
    <m/>
    <m/>
    <m/>
    <m/>
    <m/>
    <m/>
    <m/>
    <m/>
    <m/>
    <m/>
    <m/>
    <m/>
    <m/>
    <m/>
  </r>
  <r>
    <n v="731"/>
    <s v="L-1502-315186100"/>
    <n v="1066763372"/>
    <s v="https://portal.dnb.de/opac.htm?method=simpleSearch&amp;cqlMode=true&amp;query=idn%3D1066763372"/>
    <s v="III 73, 1"/>
    <m/>
    <m/>
    <x v="2"/>
    <m/>
    <m/>
    <m/>
    <m/>
    <m/>
    <m/>
    <m/>
    <m/>
    <m/>
    <m/>
    <m/>
    <m/>
    <m/>
    <m/>
    <m/>
    <x v="2"/>
    <m/>
    <m/>
    <m/>
    <m/>
    <m/>
    <m/>
    <m/>
    <m/>
    <m/>
    <m/>
    <m/>
    <m/>
    <m/>
    <m/>
    <m/>
    <m/>
    <m/>
    <m/>
    <m/>
    <m/>
    <m/>
    <m/>
    <m/>
    <m/>
    <m/>
    <m/>
    <m/>
    <n v="0"/>
    <m/>
    <m/>
    <m/>
    <m/>
    <m/>
    <m/>
    <m/>
    <m/>
    <m/>
    <m/>
    <m/>
    <m/>
    <m/>
    <m/>
    <m/>
    <m/>
    <m/>
    <m/>
    <m/>
    <m/>
    <m/>
    <m/>
    <m/>
    <m/>
    <m/>
    <m/>
    <m/>
    <m/>
    <m/>
    <m/>
    <m/>
    <m/>
    <m/>
    <m/>
    <m/>
    <m/>
    <m/>
    <m/>
    <m/>
    <m/>
    <m/>
    <m/>
    <m/>
    <m/>
  </r>
  <r>
    <n v="732"/>
    <s v="L-1514-315294973"/>
    <n v="1066835012"/>
    <s v="https://portal.dnb.de/opac.htm?method=simpleSearch&amp;cqlMode=true&amp;query=idn%3D1066835012"/>
    <s v="III 73, 2"/>
    <m/>
    <m/>
    <x v="2"/>
    <m/>
    <m/>
    <m/>
    <m/>
    <m/>
    <m/>
    <m/>
    <m/>
    <m/>
    <m/>
    <m/>
    <m/>
    <m/>
    <m/>
    <m/>
    <x v="2"/>
    <m/>
    <m/>
    <m/>
    <m/>
    <m/>
    <m/>
    <m/>
    <m/>
    <m/>
    <m/>
    <m/>
    <m/>
    <m/>
    <m/>
    <m/>
    <m/>
    <m/>
    <m/>
    <m/>
    <m/>
    <m/>
    <m/>
    <m/>
    <m/>
    <m/>
    <m/>
    <m/>
    <n v="0"/>
    <m/>
    <m/>
    <m/>
    <m/>
    <m/>
    <m/>
    <m/>
    <m/>
    <m/>
    <m/>
    <m/>
    <m/>
    <m/>
    <m/>
    <m/>
    <m/>
    <m/>
    <m/>
    <m/>
    <m/>
    <m/>
    <m/>
    <m/>
    <m/>
    <m/>
    <m/>
    <m/>
    <m/>
    <m/>
    <m/>
    <m/>
    <m/>
    <m/>
    <m/>
    <m/>
    <m/>
    <m/>
    <m/>
    <m/>
    <m/>
    <m/>
    <m/>
    <m/>
    <m/>
  </r>
  <r>
    <n v="733"/>
    <s v="L-1510-315220503"/>
    <n v="1066800642"/>
    <s v="https://portal.dnb.de/opac.htm?method=simpleSearch&amp;cqlMode=true&amp;query=idn%3D1066800642"/>
    <s v="III 73, 3"/>
    <m/>
    <m/>
    <x v="1"/>
    <m/>
    <m/>
    <m/>
    <m/>
    <m/>
    <m/>
    <m/>
    <m/>
    <m/>
    <m/>
    <m/>
    <m/>
    <m/>
    <m/>
    <m/>
    <x v="5"/>
    <s v="x"/>
    <m/>
    <s v="f/V"/>
    <m/>
    <m/>
    <m/>
    <m/>
    <m/>
    <s v="Pa"/>
    <m/>
    <m/>
    <m/>
    <m/>
    <m/>
    <m/>
    <m/>
    <m/>
    <m/>
    <m/>
    <m/>
    <m/>
    <m/>
    <n v="60"/>
    <m/>
    <m/>
    <m/>
    <s v="ja vor"/>
    <n v="2"/>
    <m/>
    <m/>
    <m/>
    <s v="x"/>
    <m/>
    <m/>
    <m/>
    <m/>
    <m/>
    <m/>
    <s v="x"/>
    <s v="x"/>
    <s v="x"/>
    <m/>
    <s v="v/h"/>
    <m/>
    <m/>
    <m/>
    <m/>
    <m/>
    <m/>
    <m/>
    <m/>
    <n v="2"/>
    <s v="loses Leder fixieren, Gelenke ggf. mit JP überfangen"/>
    <m/>
    <m/>
    <m/>
    <m/>
    <m/>
    <m/>
    <m/>
    <m/>
    <m/>
    <m/>
    <m/>
    <m/>
    <m/>
    <m/>
    <m/>
    <m/>
    <m/>
    <m/>
    <m/>
  </r>
  <r>
    <n v="734"/>
    <s v="L-1512-40695920X"/>
    <n v="1132641950"/>
    <s v="https://portal.dnb.de/opac.htm?method=simpleSearch&amp;cqlMode=true&amp;query=idn%3D1132641950"/>
    <s v="III 73, 4"/>
    <m/>
    <m/>
    <x v="1"/>
    <m/>
    <m/>
    <m/>
    <m/>
    <m/>
    <m/>
    <m/>
    <m/>
    <m/>
    <m/>
    <m/>
    <m/>
    <m/>
    <m/>
    <m/>
    <x v="1"/>
    <s v="x"/>
    <m/>
    <s v="f"/>
    <m/>
    <m/>
    <m/>
    <m/>
    <m/>
    <s v="Pa"/>
    <m/>
    <m/>
    <m/>
    <m/>
    <m/>
    <m/>
    <m/>
    <m/>
    <m/>
    <m/>
    <m/>
    <m/>
    <m/>
    <n v="45"/>
    <m/>
    <m/>
    <m/>
    <s v="n"/>
    <n v="0"/>
    <m/>
    <m/>
    <m/>
    <m/>
    <m/>
    <m/>
    <m/>
    <m/>
    <m/>
    <m/>
    <m/>
    <m/>
    <m/>
    <m/>
    <m/>
    <m/>
    <m/>
    <m/>
    <m/>
    <m/>
    <m/>
    <m/>
    <m/>
    <m/>
    <m/>
    <m/>
    <m/>
    <m/>
    <m/>
    <m/>
    <m/>
    <m/>
    <m/>
    <m/>
    <m/>
    <m/>
    <m/>
    <m/>
    <m/>
    <m/>
    <m/>
    <m/>
    <m/>
    <m/>
  </r>
  <r>
    <n v="735"/>
    <s v="L-1512-406959226"/>
    <n v="1132641969"/>
    <s v="https://portal.dnb.de/opac.htm?method=simpleSearch&amp;cqlMode=true&amp;query=idn%3D1132641969"/>
    <s v="III 73, 4 (angebunden)"/>
    <m/>
    <m/>
    <x v="2"/>
    <m/>
    <m/>
    <m/>
    <m/>
    <m/>
    <m/>
    <m/>
    <m/>
    <m/>
    <m/>
    <m/>
    <m/>
    <m/>
    <m/>
    <m/>
    <x v="2"/>
    <m/>
    <m/>
    <m/>
    <m/>
    <m/>
    <m/>
    <m/>
    <m/>
    <m/>
    <m/>
    <m/>
    <m/>
    <m/>
    <m/>
    <m/>
    <m/>
    <m/>
    <m/>
    <m/>
    <m/>
    <m/>
    <m/>
    <m/>
    <m/>
    <m/>
    <m/>
    <m/>
    <n v="0"/>
    <m/>
    <m/>
    <m/>
    <m/>
    <m/>
    <m/>
    <m/>
    <m/>
    <m/>
    <m/>
    <m/>
    <m/>
    <m/>
    <m/>
    <m/>
    <m/>
    <m/>
    <m/>
    <m/>
    <m/>
    <m/>
    <m/>
    <m/>
    <m/>
    <m/>
    <m/>
    <m/>
    <m/>
    <m/>
    <m/>
    <m/>
    <m/>
    <m/>
    <m/>
    <m/>
    <m/>
    <m/>
    <m/>
    <m/>
    <m/>
    <m/>
    <m/>
    <m/>
    <m/>
  </r>
  <r>
    <n v="736"/>
    <s v="L-1507-315465352"/>
    <n v="1066937516"/>
    <s v="https://portal.dnb.de/opac.htm?method=simpleSearch&amp;cqlMode=true&amp;query=idn%3D1066937516"/>
    <s v="III 73, 5"/>
    <m/>
    <m/>
    <x v="2"/>
    <m/>
    <m/>
    <m/>
    <m/>
    <m/>
    <m/>
    <m/>
    <m/>
    <m/>
    <m/>
    <m/>
    <m/>
    <m/>
    <m/>
    <m/>
    <x v="2"/>
    <m/>
    <m/>
    <m/>
    <m/>
    <m/>
    <m/>
    <m/>
    <m/>
    <m/>
    <m/>
    <m/>
    <m/>
    <m/>
    <m/>
    <m/>
    <m/>
    <m/>
    <m/>
    <m/>
    <m/>
    <m/>
    <m/>
    <m/>
    <m/>
    <m/>
    <m/>
    <m/>
    <n v="0"/>
    <m/>
    <m/>
    <m/>
    <m/>
    <m/>
    <m/>
    <m/>
    <m/>
    <m/>
    <m/>
    <m/>
    <m/>
    <m/>
    <m/>
    <m/>
    <m/>
    <m/>
    <m/>
    <m/>
    <m/>
    <m/>
    <m/>
    <m/>
    <m/>
    <m/>
    <m/>
    <m/>
    <m/>
    <m/>
    <m/>
    <m/>
    <m/>
    <m/>
    <m/>
    <m/>
    <m/>
    <m/>
    <m/>
    <m/>
    <m/>
    <m/>
    <m/>
    <m/>
    <m/>
  </r>
  <r>
    <n v="737"/>
    <s v="L-1548-315200790"/>
    <n v="1066778833"/>
    <s v="https://portal.dnb.de/opac.htm?method=simpleSearch&amp;cqlMode=true&amp;query=idn%3D1066778833"/>
    <s v="III 73, 6"/>
    <m/>
    <m/>
    <x v="1"/>
    <m/>
    <m/>
    <m/>
    <m/>
    <m/>
    <m/>
    <m/>
    <m/>
    <m/>
    <m/>
    <m/>
    <m/>
    <m/>
    <m/>
    <m/>
    <x v="1"/>
    <m/>
    <s v="x"/>
    <s v="f"/>
    <m/>
    <m/>
    <m/>
    <m/>
    <m/>
    <s v="Pa"/>
    <m/>
    <m/>
    <m/>
    <m/>
    <m/>
    <m/>
    <m/>
    <m/>
    <m/>
    <m/>
    <m/>
    <m/>
    <m/>
    <n v="110"/>
    <m/>
    <m/>
    <m/>
    <s v="n"/>
    <n v="0"/>
    <m/>
    <s v="Gewebe"/>
    <m/>
    <m/>
    <m/>
    <m/>
    <m/>
    <m/>
    <m/>
    <m/>
    <m/>
    <m/>
    <m/>
    <m/>
    <m/>
    <m/>
    <m/>
    <m/>
    <m/>
    <m/>
    <m/>
    <m/>
    <m/>
    <m/>
    <m/>
    <m/>
    <m/>
    <m/>
    <m/>
    <m/>
    <m/>
    <m/>
    <m/>
    <m/>
    <m/>
    <m/>
    <m/>
    <m/>
    <m/>
    <m/>
    <m/>
    <m/>
    <m/>
    <m/>
  </r>
  <r>
    <n v="738"/>
    <s v="L-1502-154136255"/>
    <n v="993994350"/>
    <s v="https://portal.dnb.de/opac.htm?method=simpleSearch&amp;cqlMode=true&amp;query=idn%3D993994350"/>
    <s v="III 73, 7"/>
    <m/>
    <m/>
    <x v="2"/>
    <m/>
    <m/>
    <m/>
    <m/>
    <m/>
    <m/>
    <m/>
    <m/>
    <m/>
    <m/>
    <m/>
    <m/>
    <m/>
    <m/>
    <m/>
    <x v="2"/>
    <m/>
    <m/>
    <m/>
    <m/>
    <m/>
    <m/>
    <m/>
    <m/>
    <m/>
    <m/>
    <m/>
    <m/>
    <m/>
    <m/>
    <m/>
    <m/>
    <m/>
    <m/>
    <m/>
    <m/>
    <m/>
    <m/>
    <m/>
    <m/>
    <m/>
    <m/>
    <m/>
    <n v="0"/>
    <m/>
    <m/>
    <m/>
    <m/>
    <m/>
    <m/>
    <m/>
    <m/>
    <m/>
    <m/>
    <m/>
    <m/>
    <m/>
    <m/>
    <m/>
    <m/>
    <m/>
    <m/>
    <m/>
    <m/>
    <m/>
    <m/>
    <m/>
    <m/>
    <m/>
    <m/>
    <m/>
    <m/>
    <m/>
    <m/>
    <m/>
    <m/>
    <m/>
    <m/>
    <m/>
    <m/>
    <m/>
    <m/>
    <m/>
    <m/>
    <m/>
    <m/>
    <m/>
    <m/>
  </r>
  <r>
    <n v="739"/>
    <s v="L-1502-154136115"/>
    <n v="993994253"/>
    <s v="https://portal.dnb.de/opac.htm?method=simpleSearch&amp;cqlMode=true&amp;query=idn%3D993994253"/>
    <s v="III 73, 7"/>
    <m/>
    <m/>
    <x v="2"/>
    <m/>
    <m/>
    <m/>
    <m/>
    <m/>
    <m/>
    <m/>
    <m/>
    <m/>
    <m/>
    <m/>
    <m/>
    <m/>
    <m/>
    <m/>
    <x v="2"/>
    <m/>
    <m/>
    <m/>
    <m/>
    <m/>
    <m/>
    <m/>
    <m/>
    <m/>
    <m/>
    <m/>
    <m/>
    <m/>
    <m/>
    <m/>
    <m/>
    <m/>
    <m/>
    <m/>
    <m/>
    <m/>
    <m/>
    <m/>
    <m/>
    <m/>
    <m/>
    <m/>
    <n v="0"/>
    <m/>
    <m/>
    <m/>
    <m/>
    <m/>
    <m/>
    <m/>
    <m/>
    <m/>
    <m/>
    <m/>
    <m/>
    <m/>
    <m/>
    <m/>
    <m/>
    <m/>
    <m/>
    <m/>
    <m/>
    <m/>
    <m/>
    <m/>
    <m/>
    <m/>
    <m/>
    <m/>
    <m/>
    <m/>
    <m/>
    <m/>
    <m/>
    <m/>
    <m/>
    <m/>
    <m/>
    <m/>
    <m/>
    <m/>
    <m/>
    <m/>
    <m/>
    <m/>
    <m/>
  </r>
  <r>
    <n v="740"/>
    <s v="L-1502-332794555"/>
    <n v="1075286875"/>
    <s v="https://portal.dnb.de/opac.htm?method=simpleSearch&amp;cqlMode=true&amp;query=idn%3D1075286875"/>
    <s v="III 73, 8"/>
    <m/>
    <m/>
    <x v="2"/>
    <m/>
    <m/>
    <m/>
    <m/>
    <m/>
    <m/>
    <m/>
    <m/>
    <m/>
    <m/>
    <m/>
    <m/>
    <m/>
    <m/>
    <m/>
    <x v="2"/>
    <m/>
    <m/>
    <m/>
    <m/>
    <m/>
    <m/>
    <m/>
    <m/>
    <m/>
    <m/>
    <m/>
    <m/>
    <m/>
    <m/>
    <m/>
    <m/>
    <m/>
    <m/>
    <m/>
    <m/>
    <m/>
    <m/>
    <m/>
    <m/>
    <m/>
    <m/>
    <m/>
    <n v="0"/>
    <m/>
    <m/>
    <m/>
    <m/>
    <m/>
    <m/>
    <m/>
    <m/>
    <m/>
    <m/>
    <m/>
    <m/>
    <m/>
    <m/>
    <m/>
    <m/>
    <m/>
    <m/>
    <m/>
    <m/>
    <m/>
    <m/>
    <m/>
    <m/>
    <m/>
    <m/>
    <m/>
    <m/>
    <m/>
    <m/>
    <m/>
    <m/>
    <m/>
    <m/>
    <m/>
    <m/>
    <m/>
    <m/>
    <m/>
    <m/>
    <m/>
    <m/>
    <m/>
    <m/>
  </r>
  <r>
    <n v="741"/>
    <s v="L-1503-31508166X"/>
    <n v="1066694087"/>
    <s v="https://portal.dnb.de/opac.htm?method=simpleSearch&amp;cqlMode=true&amp;query=idn%3D1066694087"/>
    <s v="III 73, 9"/>
    <m/>
    <s v="Ledereinband, Schließen, erhabene Buchbeschläge"/>
    <x v="1"/>
    <s v="80° bis 110°, einseitig digitalisierbar?"/>
    <s v="fester Rücken mit Schmuckprägung, stark brüchiges Einbandmaterial"/>
    <m/>
    <s v="Buchschuh"/>
    <s v="Nein, Signaturfahne austauschen"/>
    <n v="3"/>
    <m/>
    <m/>
    <m/>
    <m/>
    <m/>
    <m/>
    <m/>
    <m/>
    <m/>
    <x v="2"/>
    <m/>
    <m/>
    <m/>
    <m/>
    <m/>
    <m/>
    <m/>
    <m/>
    <m/>
    <m/>
    <m/>
    <m/>
    <m/>
    <m/>
    <m/>
    <m/>
    <m/>
    <m/>
    <m/>
    <m/>
    <m/>
    <m/>
    <m/>
    <m/>
    <m/>
    <m/>
    <m/>
    <n v="0"/>
    <m/>
    <m/>
    <m/>
    <m/>
    <m/>
    <m/>
    <m/>
    <m/>
    <m/>
    <m/>
    <m/>
    <m/>
    <m/>
    <m/>
    <m/>
    <m/>
    <m/>
    <m/>
    <m/>
    <m/>
    <m/>
    <m/>
    <m/>
    <m/>
    <m/>
    <m/>
    <m/>
    <m/>
    <m/>
    <m/>
    <m/>
    <m/>
    <m/>
    <m/>
    <m/>
    <m/>
    <m/>
    <m/>
    <m/>
    <m/>
    <m/>
    <m/>
    <m/>
    <m/>
  </r>
  <r>
    <m/>
    <m/>
    <m/>
    <m/>
    <s v="III 73, 11"/>
    <m/>
    <s v="Ledereinband, Schließen, erhabene Buchbeschläge"/>
    <x v="2"/>
    <m/>
    <m/>
    <m/>
    <s v="Kassette"/>
    <s v="Nein"/>
    <m/>
    <m/>
    <s v="Band steht in Austellung"/>
    <m/>
    <m/>
    <s v="DA"/>
    <m/>
    <m/>
    <m/>
    <m/>
    <x v="2"/>
    <m/>
    <m/>
    <m/>
    <m/>
    <m/>
    <m/>
    <m/>
    <m/>
    <m/>
    <m/>
    <m/>
    <m/>
    <m/>
    <m/>
    <m/>
    <m/>
    <m/>
    <m/>
    <m/>
    <m/>
    <m/>
    <m/>
    <m/>
    <m/>
    <m/>
    <m/>
    <m/>
    <n v="0"/>
    <m/>
    <m/>
    <m/>
    <m/>
    <m/>
    <m/>
    <m/>
    <m/>
    <m/>
    <m/>
    <m/>
    <m/>
    <m/>
    <m/>
    <m/>
    <m/>
    <m/>
    <m/>
    <m/>
    <m/>
    <m/>
    <m/>
    <m/>
    <m/>
    <m/>
    <m/>
    <m/>
    <m/>
    <m/>
    <m/>
    <m/>
    <m/>
    <m/>
    <m/>
    <m/>
    <m/>
    <m/>
    <m/>
    <m/>
    <m/>
    <m/>
    <m/>
    <m/>
    <m/>
  </r>
  <r>
    <n v="742"/>
    <s v="L-1509-315337001"/>
    <n v="1066879400"/>
    <s v="https://portal.dnb.de/opac.htm?method=simpleSearch&amp;cqlMode=true&amp;query=idn%3D1066879400"/>
    <s v="III 73, 12"/>
    <m/>
    <s v="Halbledereinband"/>
    <x v="0"/>
    <s v="80° bis 110°, einseitig digitalisierbar?"/>
    <s v="hohler Rücken, Schrift bis in den Falz"/>
    <m/>
    <m/>
    <s v="Signaturfahne austauschen"/>
    <n v="0"/>
    <m/>
    <m/>
    <m/>
    <m/>
    <m/>
    <m/>
    <m/>
    <m/>
    <m/>
    <x v="2"/>
    <m/>
    <m/>
    <m/>
    <m/>
    <m/>
    <m/>
    <m/>
    <m/>
    <m/>
    <m/>
    <m/>
    <m/>
    <m/>
    <m/>
    <m/>
    <m/>
    <m/>
    <m/>
    <m/>
    <m/>
    <m/>
    <m/>
    <m/>
    <m/>
    <m/>
    <m/>
    <m/>
    <n v="0"/>
    <m/>
    <m/>
    <m/>
    <m/>
    <m/>
    <m/>
    <m/>
    <m/>
    <m/>
    <m/>
    <m/>
    <m/>
    <m/>
    <m/>
    <m/>
    <m/>
    <m/>
    <m/>
    <m/>
    <m/>
    <m/>
    <m/>
    <m/>
    <m/>
    <m/>
    <m/>
    <m/>
    <m/>
    <m/>
    <m/>
    <m/>
    <m/>
    <m/>
    <m/>
    <m/>
    <m/>
    <m/>
    <m/>
    <m/>
    <m/>
    <m/>
    <m/>
    <m/>
    <m/>
  </r>
  <r>
    <n v="743"/>
    <s v="L-1504-154135763"/>
    <n v="993993958"/>
    <s v="https://portal.dnb.de/opac.htm?method=simpleSearch&amp;cqlMode=true&amp;query=idn%3D993993958"/>
    <s v="III 73, 13"/>
    <m/>
    <m/>
    <x v="2"/>
    <m/>
    <m/>
    <m/>
    <m/>
    <m/>
    <m/>
    <m/>
    <m/>
    <m/>
    <m/>
    <m/>
    <m/>
    <m/>
    <m/>
    <m/>
    <x v="2"/>
    <m/>
    <m/>
    <m/>
    <m/>
    <m/>
    <m/>
    <m/>
    <m/>
    <m/>
    <m/>
    <m/>
    <m/>
    <m/>
    <m/>
    <m/>
    <m/>
    <m/>
    <m/>
    <m/>
    <m/>
    <m/>
    <m/>
    <m/>
    <m/>
    <m/>
    <m/>
    <m/>
    <n v="0"/>
    <m/>
    <m/>
    <m/>
    <m/>
    <m/>
    <m/>
    <m/>
    <m/>
    <m/>
    <m/>
    <m/>
    <m/>
    <m/>
    <m/>
    <m/>
    <m/>
    <m/>
    <m/>
    <m/>
    <m/>
    <m/>
    <m/>
    <m/>
    <m/>
    <m/>
    <m/>
    <m/>
    <m/>
    <m/>
    <m/>
    <m/>
    <m/>
    <m/>
    <m/>
    <m/>
    <m/>
    <m/>
    <m/>
    <m/>
    <m/>
    <m/>
    <m/>
    <m/>
    <m/>
  </r>
  <r>
    <n v="744"/>
    <s v="L-1505-315174781"/>
    <n v="1066752419"/>
    <s v="https://portal.dnb.de/opac.htm?method=simpleSearch&amp;cqlMode=true&amp;query=idn%3D1066752419"/>
    <s v="III 73, 14"/>
    <s v="X"/>
    <s v="Gewebeeinband, Schließen, erhabene Buchbeschläge"/>
    <x v="0"/>
    <s v="180°"/>
    <s v="hohler Rücken"/>
    <m/>
    <s v="Buchschuh"/>
    <s v="Nein, Signaturfahne austauschen"/>
    <n v="0"/>
    <m/>
    <s v="mit Blindmaterial"/>
    <m/>
    <m/>
    <m/>
    <m/>
    <m/>
    <m/>
    <m/>
    <x v="2"/>
    <m/>
    <m/>
    <m/>
    <m/>
    <m/>
    <m/>
    <m/>
    <m/>
    <m/>
    <m/>
    <m/>
    <m/>
    <m/>
    <m/>
    <m/>
    <m/>
    <m/>
    <m/>
    <m/>
    <m/>
    <m/>
    <m/>
    <m/>
    <m/>
    <m/>
    <m/>
    <m/>
    <n v="0"/>
    <m/>
    <m/>
    <m/>
    <m/>
    <m/>
    <m/>
    <m/>
    <m/>
    <m/>
    <m/>
    <m/>
    <m/>
    <m/>
    <m/>
    <m/>
    <m/>
    <m/>
    <m/>
    <m/>
    <m/>
    <m/>
    <m/>
    <m/>
    <m/>
    <m/>
    <m/>
    <m/>
    <m/>
    <m/>
    <m/>
    <m/>
    <m/>
    <m/>
    <m/>
    <m/>
    <m/>
    <m/>
    <m/>
    <m/>
    <m/>
    <m/>
    <m/>
    <m/>
    <m/>
  </r>
  <r>
    <n v="745"/>
    <s v="L-1506-315208791"/>
    <n v="1066787409"/>
    <s v="https://portal.dnb.de/opac.htm?method=simpleSearch&amp;cqlMode=true&amp;query=idn%3D1066787409"/>
    <s v="III 73, 15"/>
    <s v="X"/>
    <s v="Pergamentband"/>
    <x v="0"/>
    <s v="80° bis 110°, einseitig digitalisierbar?"/>
    <s v="hohler Rücken"/>
    <m/>
    <s v="Kassette"/>
    <s v="Nein"/>
    <n v="0"/>
    <m/>
    <m/>
    <m/>
    <m/>
    <m/>
    <m/>
    <m/>
    <m/>
    <m/>
    <x v="2"/>
    <m/>
    <m/>
    <m/>
    <m/>
    <m/>
    <m/>
    <m/>
    <m/>
    <m/>
    <m/>
    <m/>
    <m/>
    <m/>
    <m/>
    <m/>
    <m/>
    <m/>
    <m/>
    <m/>
    <m/>
    <m/>
    <m/>
    <m/>
    <m/>
    <m/>
    <m/>
    <m/>
    <n v="0"/>
    <m/>
    <m/>
    <m/>
    <m/>
    <m/>
    <m/>
    <m/>
    <m/>
    <m/>
    <m/>
    <m/>
    <m/>
    <m/>
    <m/>
    <m/>
    <m/>
    <m/>
    <m/>
    <m/>
    <m/>
    <m/>
    <m/>
    <m/>
    <m/>
    <m/>
    <m/>
    <m/>
    <m/>
    <m/>
    <m/>
    <m/>
    <m/>
    <m/>
    <m/>
    <m/>
    <m/>
    <m/>
    <m/>
    <m/>
    <m/>
    <m/>
    <m/>
    <m/>
    <m/>
  </r>
  <r>
    <n v="746"/>
    <s v="L-1507-315208481"/>
    <n v="1066787018"/>
    <s v="https://portal.dnb.de/opac.htm?method=simpleSearch&amp;cqlMode=true&amp;query=idn%3D1066787018"/>
    <s v="III 73, 16"/>
    <s v="X"/>
    <s v="Ledereinband, Schließen, erhabene Buchbeschläge"/>
    <x v="0"/>
    <s v="80° bis 110°, einseitig digitalisierbar?"/>
    <s v="hohler Rücken"/>
    <m/>
    <s v="Buchschuh"/>
    <s v="Nein, Signaturfahne austauschen"/>
    <n v="1"/>
    <m/>
    <s v="mit Blindmaterial"/>
    <m/>
    <m/>
    <m/>
    <m/>
    <m/>
    <m/>
    <m/>
    <x v="0"/>
    <s v="x"/>
    <m/>
    <s v="h/E"/>
    <m/>
    <m/>
    <m/>
    <m/>
    <m/>
    <s v="Pa"/>
    <m/>
    <m/>
    <m/>
    <m/>
    <m/>
    <m/>
    <m/>
    <m/>
    <m/>
    <m/>
    <m/>
    <m/>
    <m/>
    <n v="80"/>
    <m/>
    <m/>
    <m/>
    <s v="n"/>
    <n v="0"/>
    <m/>
    <m/>
    <m/>
    <s v="x"/>
    <m/>
    <m/>
    <m/>
    <m/>
    <m/>
    <m/>
    <m/>
    <m/>
    <m/>
    <m/>
    <m/>
    <m/>
    <m/>
    <m/>
    <m/>
    <m/>
    <m/>
    <m/>
    <m/>
    <m/>
    <m/>
    <m/>
    <m/>
    <m/>
    <m/>
    <m/>
    <m/>
    <m/>
    <m/>
    <m/>
    <m/>
    <m/>
    <m/>
    <m/>
    <m/>
    <m/>
    <m/>
    <m/>
    <m/>
    <m/>
  </r>
  <r>
    <n v="747"/>
    <s v="L-1514-315308478"/>
    <n v="1066849463"/>
    <s v="https://portal.dnb.de/opac.htm?method=simpleSearch&amp;cqlMode=true&amp;query=idn%3D1066849463"/>
    <s v="III 73, 17"/>
    <s v="X"/>
    <s v="Gewebeeinband, Schließen, erhabene Buchbeschläge"/>
    <x v="0"/>
    <s v="80° bis 110°, einseitig digitalisierbar?"/>
    <s v="hohler Rücken"/>
    <m/>
    <s v="Buchschuh"/>
    <s v="Nein, Signaturfahne austauschen"/>
    <n v="1"/>
    <m/>
    <m/>
    <m/>
    <m/>
    <m/>
    <m/>
    <m/>
    <m/>
    <m/>
    <x v="2"/>
    <m/>
    <m/>
    <m/>
    <m/>
    <m/>
    <m/>
    <m/>
    <m/>
    <m/>
    <m/>
    <m/>
    <m/>
    <m/>
    <m/>
    <m/>
    <m/>
    <m/>
    <m/>
    <m/>
    <m/>
    <m/>
    <m/>
    <m/>
    <m/>
    <m/>
    <m/>
    <m/>
    <n v="0"/>
    <m/>
    <m/>
    <m/>
    <m/>
    <m/>
    <m/>
    <m/>
    <m/>
    <m/>
    <m/>
    <m/>
    <m/>
    <m/>
    <m/>
    <m/>
    <m/>
    <m/>
    <m/>
    <m/>
    <m/>
    <m/>
    <m/>
    <m/>
    <m/>
    <m/>
    <m/>
    <m/>
    <m/>
    <m/>
    <m/>
    <m/>
    <m/>
    <m/>
    <m/>
    <m/>
    <m/>
    <m/>
    <m/>
    <m/>
    <m/>
    <m/>
    <m/>
    <m/>
    <m/>
  </r>
  <r>
    <n v="748"/>
    <s v="L-1513-315294841"/>
    <n v="1066834903"/>
    <s v="https://portal.dnb.de/opac.htm?method=simpleSearch&amp;cqlMode=true&amp;query=idn%3D1066834903"/>
    <s v="III 73, 18"/>
    <m/>
    <m/>
    <x v="1"/>
    <m/>
    <m/>
    <m/>
    <m/>
    <m/>
    <m/>
    <m/>
    <m/>
    <m/>
    <m/>
    <m/>
    <m/>
    <m/>
    <m/>
    <m/>
    <x v="6"/>
    <m/>
    <s v="x"/>
    <s v="h/E"/>
    <m/>
    <m/>
    <m/>
    <m/>
    <m/>
    <s v="Pa"/>
    <m/>
    <m/>
    <m/>
    <m/>
    <m/>
    <m/>
    <m/>
    <m/>
    <m/>
    <m/>
    <m/>
    <m/>
    <m/>
    <s v="max 110"/>
    <m/>
    <m/>
    <m/>
    <s v="n"/>
    <n v="0"/>
    <m/>
    <s v="Gewebe"/>
    <m/>
    <m/>
    <m/>
    <m/>
    <m/>
    <s v="Originaleinband liegt der Kassette bei"/>
    <s v="x max 110"/>
    <m/>
    <m/>
    <m/>
    <m/>
    <m/>
    <m/>
    <m/>
    <m/>
    <m/>
    <m/>
    <m/>
    <m/>
    <m/>
    <m/>
    <m/>
    <m/>
    <m/>
    <m/>
    <m/>
    <m/>
    <m/>
    <m/>
    <m/>
    <m/>
    <m/>
    <m/>
    <m/>
    <m/>
    <m/>
    <m/>
    <m/>
    <m/>
    <m/>
    <m/>
    <m/>
  </r>
  <r>
    <n v="749"/>
    <s v="L-1529-315318066"/>
    <n v="1066859361"/>
    <s v="https://portal.dnb.de/opac.htm?method=simpleSearch&amp;cqlMode=true&amp;query=idn%3D1066859361"/>
    <s v="III 73, 19"/>
    <s v="X"/>
    <s v="Ledereinband"/>
    <x v="0"/>
    <s v="80° bis 110°, einseitig digitalisierbar?"/>
    <s v="fester Rücken mit Schmuckprägung, Schrift bis in den Falz"/>
    <m/>
    <s v="Kassette"/>
    <s v="Nein"/>
    <n v="0"/>
    <m/>
    <m/>
    <m/>
    <m/>
    <m/>
    <m/>
    <m/>
    <m/>
    <m/>
    <x v="2"/>
    <m/>
    <m/>
    <m/>
    <m/>
    <m/>
    <m/>
    <m/>
    <m/>
    <m/>
    <m/>
    <m/>
    <m/>
    <m/>
    <m/>
    <m/>
    <m/>
    <m/>
    <m/>
    <m/>
    <m/>
    <m/>
    <m/>
    <m/>
    <m/>
    <m/>
    <m/>
    <m/>
    <n v="0"/>
    <m/>
    <m/>
    <m/>
    <m/>
    <m/>
    <m/>
    <m/>
    <m/>
    <m/>
    <m/>
    <m/>
    <m/>
    <m/>
    <m/>
    <m/>
    <m/>
    <m/>
    <m/>
    <m/>
    <m/>
    <m/>
    <m/>
    <m/>
    <m/>
    <m/>
    <m/>
    <m/>
    <m/>
    <m/>
    <m/>
    <m/>
    <m/>
    <m/>
    <m/>
    <m/>
    <m/>
    <m/>
    <m/>
    <m/>
    <m/>
    <m/>
    <m/>
    <m/>
    <m/>
  </r>
  <r>
    <n v="750"/>
    <s v="L-1556-315309423"/>
    <n v="1066850437"/>
    <s v="https://portal.dnb.de/opac.htm?method=simpleSearch&amp;cqlMode=true&amp;query=idn%3D1066850437"/>
    <s v="III 73, 20"/>
    <m/>
    <m/>
    <x v="3"/>
    <m/>
    <m/>
    <m/>
    <m/>
    <m/>
    <m/>
    <m/>
    <m/>
    <m/>
    <m/>
    <m/>
    <m/>
    <m/>
    <m/>
    <m/>
    <x v="6"/>
    <s v="x"/>
    <m/>
    <s v="h"/>
    <m/>
    <m/>
    <m/>
    <m/>
    <m/>
    <s v="Pa"/>
    <m/>
    <m/>
    <m/>
    <m/>
    <m/>
    <m/>
    <m/>
    <m/>
    <m/>
    <m/>
    <m/>
    <m/>
    <m/>
    <n v="110"/>
    <m/>
    <m/>
    <m/>
    <s v="n"/>
    <n v="0"/>
    <m/>
    <m/>
    <m/>
    <m/>
    <m/>
    <m/>
    <m/>
    <m/>
    <m/>
    <m/>
    <m/>
    <m/>
    <m/>
    <m/>
    <m/>
    <m/>
    <m/>
    <m/>
    <m/>
    <m/>
    <m/>
    <m/>
    <m/>
    <m/>
    <m/>
    <m/>
    <m/>
    <m/>
    <m/>
    <m/>
    <m/>
    <m/>
    <m/>
    <m/>
    <m/>
    <m/>
    <m/>
    <m/>
    <m/>
    <m/>
    <m/>
    <m/>
    <m/>
    <m/>
  </r>
  <r>
    <n v="751"/>
    <s v="L-1507-315176296"/>
    <n v="1066753873"/>
    <s v="https://portal.dnb.de/opac.htm?method=simpleSearch&amp;cqlMode=true&amp;query=idn%3D1066753873"/>
    <s v="III 73, 21"/>
    <s v="X"/>
    <s v="Gewebeeinband, Schließen, erhabene Buchbeschläge"/>
    <x v="0"/>
    <s v="80° bis 110°, einseitig digitalisierbar?"/>
    <s v="hohler Rücken"/>
    <m/>
    <s v="Buchschuh"/>
    <s v="Nein, Signaturfahne austauschen"/>
    <n v="0"/>
    <m/>
    <s v="mit Blindmaterial"/>
    <m/>
    <m/>
    <m/>
    <m/>
    <m/>
    <m/>
    <m/>
    <x v="2"/>
    <m/>
    <m/>
    <m/>
    <m/>
    <m/>
    <m/>
    <m/>
    <m/>
    <m/>
    <m/>
    <m/>
    <m/>
    <m/>
    <m/>
    <m/>
    <m/>
    <m/>
    <m/>
    <m/>
    <m/>
    <m/>
    <m/>
    <m/>
    <m/>
    <m/>
    <m/>
    <m/>
    <n v="0"/>
    <m/>
    <m/>
    <m/>
    <m/>
    <m/>
    <m/>
    <m/>
    <m/>
    <m/>
    <m/>
    <m/>
    <m/>
    <m/>
    <m/>
    <m/>
    <m/>
    <m/>
    <m/>
    <m/>
    <m/>
    <m/>
    <m/>
    <m/>
    <m/>
    <m/>
    <m/>
    <m/>
    <m/>
    <m/>
    <m/>
    <m/>
    <m/>
    <m/>
    <m/>
    <m/>
    <m/>
    <m/>
    <m/>
    <m/>
    <m/>
    <m/>
    <m/>
    <m/>
    <m/>
  </r>
  <r>
    <n v="752"/>
    <s v="L-1509-315199296"/>
    <n v="1066777330"/>
    <s v="https://portal.dnb.de/opac.htm?method=simpleSearch&amp;cqlMode=true&amp;query=idn%3D1066777330"/>
    <s v="III 73, 22"/>
    <s v="X"/>
    <s v="Halbgewebeband"/>
    <x v="0"/>
    <s v="80° bis 110°, einseitig digitalisierbar?"/>
    <s v="hohler Rücken"/>
    <m/>
    <m/>
    <s v="Signaturfahne austauschen"/>
    <n v="0"/>
    <m/>
    <s v="mit Blindmaterial"/>
    <m/>
    <m/>
    <m/>
    <m/>
    <m/>
    <m/>
    <m/>
    <x v="2"/>
    <m/>
    <m/>
    <m/>
    <m/>
    <m/>
    <m/>
    <m/>
    <m/>
    <m/>
    <m/>
    <m/>
    <m/>
    <m/>
    <m/>
    <m/>
    <m/>
    <m/>
    <m/>
    <m/>
    <m/>
    <m/>
    <m/>
    <m/>
    <m/>
    <m/>
    <m/>
    <m/>
    <n v="0"/>
    <m/>
    <m/>
    <m/>
    <m/>
    <m/>
    <m/>
    <m/>
    <m/>
    <m/>
    <m/>
    <m/>
    <m/>
    <m/>
    <m/>
    <m/>
    <m/>
    <m/>
    <m/>
    <m/>
    <m/>
    <m/>
    <m/>
    <m/>
    <m/>
    <m/>
    <m/>
    <m/>
    <m/>
    <m/>
    <m/>
    <m/>
    <m/>
    <m/>
    <m/>
    <m/>
    <m/>
    <m/>
    <m/>
    <m/>
    <m/>
    <m/>
    <m/>
    <m/>
    <m/>
  </r>
  <r>
    <n v="753"/>
    <s v="L-1512-315468505"/>
    <n v="1066940746"/>
    <s v="https://portal.dnb.de/opac.htm?method=simpleSearch&amp;cqlMode=true&amp;query=idn%3D1066940746"/>
    <s v="III 73, 23"/>
    <s v="X"/>
    <s v="Gewebeeinband, Schließen, erhabene Buchbeschläge"/>
    <x v="0"/>
    <s v="80° bis 110°, einseitig digitalisierbar?"/>
    <s v="hohler Rücken"/>
    <m/>
    <s v="Buchschuh"/>
    <s v="Nein, Signaturfahne austauschen"/>
    <n v="0"/>
    <m/>
    <m/>
    <m/>
    <m/>
    <m/>
    <m/>
    <m/>
    <m/>
    <m/>
    <x v="2"/>
    <m/>
    <m/>
    <m/>
    <m/>
    <m/>
    <m/>
    <m/>
    <m/>
    <m/>
    <m/>
    <m/>
    <m/>
    <m/>
    <m/>
    <m/>
    <m/>
    <m/>
    <m/>
    <m/>
    <m/>
    <m/>
    <m/>
    <m/>
    <m/>
    <m/>
    <m/>
    <m/>
    <n v="0"/>
    <m/>
    <m/>
    <m/>
    <m/>
    <m/>
    <m/>
    <m/>
    <m/>
    <m/>
    <m/>
    <m/>
    <m/>
    <m/>
    <m/>
    <m/>
    <m/>
    <m/>
    <m/>
    <m/>
    <m/>
    <m/>
    <m/>
    <m/>
    <m/>
    <m/>
    <m/>
    <m/>
    <m/>
    <m/>
    <m/>
    <m/>
    <m/>
    <m/>
    <m/>
    <m/>
    <m/>
    <m/>
    <m/>
    <m/>
    <m/>
    <m/>
    <m/>
    <m/>
    <m/>
  </r>
  <r>
    <n v="754"/>
    <s v="L-1510-315461829"/>
    <n v="1066933766"/>
    <s v="https://portal.dnb.de/opac.htm?method=simpleSearch&amp;cqlMode=true&amp;query=idn%3D1066933766"/>
    <s v="III 73, 24"/>
    <s v="X"/>
    <s v="Halbledereinband, Schließen, erhabene Buchbeschläge"/>
    <x v="1"/>
    <s v="180°"/>
    <s v="hohler Rücken"/>
    <m/>
    <s v="Buchschuh"/>
    <s v="Nein"/>
    <m/>
    <m/>
    <m/>
    <m/>
    <m/>
    <m/>
    <m/>
    <m/>
    <m/>
    <m/>
    <x v="5"/>
    <s v="x"/>
    <m/>
    <s v="h/E"/>
    <m/>
    <m/>
    <m/>
    <m/>
    <m/>
    <s v="Pa"/>
    <m/>
    <m/>
    <m/>
    <m/>
    <m/>
    <m/>
    <m/>
    <m/>
    <m/>
    <m/>
    <m/>
    <m/>
    <m/>
    <n v="60"/>
    <m/>
    <m/>
    <m/>
    <s v="n"/>
    <n v="0"/>
    <m/>
    <m/>
    <m/>
    <s v="x"/>
    <m/>
    <m/>
    <m/>
    <s v="Schaden stabil"/>
    <m/>
    <m/>
    <m/>
    <m/>
    <m/>
    <m/>
    <m/>
    <m/>
    <m/>
    <m/>
    <m/>
    <m/>
    <m/>
    <m/>
    <m/>
    <m/>
    <m/>
    <m/>
    <m/>
    <m/>
    <m/>
    <m/>
    <m/>
    <m/>
    <m/>
    <m/>
    <m/>
    <m/>
    <m/>
    <m/>
    <m/>
    <m/>
    <m/>
    <m/>
    <m/>
    <m/>
  </r>
  <r>
    <n v="755"/>
    <s v="L-1514-315333987"/>
    <n v="1066876231"/>
    <s v="https://portal.dnb.de/opac.htm?method=simpleSearch&amp;cqlMode=true&amp;query=idn%3D1066876231"/>
    <s v="III 73, 25"/>
    <m/>
    <s v="Ledereinband, Schließen, erhabene Buchbeschläge"/>
    <x v="1"/>
    <s v="180°"/>
    <s v="fester Rücken mit Schmuckprägung"/>
    <m/>
    <m/>
    <m/>
    <n v="2"/>
    <m/>
    <m/>
    <m/>
    <m/>
    <m/>
    <m/>
    <m/>
    <m/>
    <m/>
    <x v="0"/>
    <s v="x"/>
    <m/>
    <s v="f/V"/>
    <m/>
    <m/>
    <m/>
    <m/>
    <m/>
    <s v="Pa"/>
    <m/>
    <m/>
    <m/>
    <m/>
    <m/>
    <m/>
    <m/>
    <m/>
    <m/>
    <m/>
    <m/>
    <m/>
    <m/>
    <n v="0"/>
    <m/>
    <m/>
    <m/>
    <s v="n"/>
    <n v="0"/>
    <m/>
    <m/>
    <m/>
    <m/>
    <m/>
    <m/>
    <m/>
    <m/>
    <m/>
    <m/>
    <m/>
    <m/>
    <m/>
    <m/>
    <m/>
    <m/>
    <m/>
    <m/>
    <m/>
    <m/>
    <m/>
    <m/>
    <m/>
    <m/>
    <m/>
    <m/>
    <m/>
    <m/>
    <m/>
    <m/>
    <m/>
    <m/>
    <m/>
    <m/>
    <m/>
    <m/>
    <m/>
    <m/>
    <m/>
    <m/>
    <m/>
    <m/>
    <m/>
    <m/>
  </r>
  <r>
    <n v="756"/>
    <s v="L-1514-314736093"/>
    <n v="1066488770"/>
    <s v="https://portal.dnb.de/opac.htm?method=simpleSearch&amp;cqlMode=true&amp;query=idn%3D1066488770"/>
    <s v="III 73, 26"/>
    <s v="X"/>
    <s v="Ledereinband"/>
    <x v="0"/>
    <s v="80° bis 110°, einseitig digitalisierbar?"/>
    <s v="fester Rücken mit Schmuckprägung, Schrift bis in den Falz"/>
    <m/>
    <m/>
    <s v="Signaturfahne austauschen"/>
    <n v="0"/>
    <m/>
    <m/>
    <m/>
    <m/>
    <m/>
    <m/>
    <m/>
    <m/>
    <m/>
    <x v="2"/>
    <m/>
    <m/>
    <m/>
    <m/>
    <m/>
    <m/>
    <m/>
    <m/>
    <m/>
    <m/>
    <m/>
    <m/>
    <m/>
    <m/>
    <m/>
    <m/>
    <m/>
    <m/>
    <m/>
    <m/>
    <m/>
    <m/>
    <m/>
    <m/>
    <m/>
    <m/>
    <m/>
    <n v="0"/>
    <m/>
    <m/>
    <m/>
    <m/>
    <m/>
    <m/>
    <m/>
    <m/>
    <m/>
    <m/>
    <m/>
    <m/>
    <m/>
    <m/>
    <m/>
    <m/>
    <m/>
    <m/>
    <m/>
    <m/>
    <m/>
    <m/>
    <m/>
    <m/>
    <m/>
    <m/>
    <m/>
    <m/>
    <m/>
    <m/>
    <m/>
    <m/>
    <m/>
    <m/>
    <m/>
    <m/>
    <m/>
    <m/>
    <m/>
    <m/>
    <m/>
    <m/>
    <m/>
    <m/>
  </r>
  <r>
    <n v="757"/>
    <s v="L-1510-315465328"/>
    <n v="1066937478"/>
    <s v="https://portal.dnb.de/opac.htm?method=simpleSearch&amp;cqlMode=true&amp;query=idn%3D1066937478"/>
    <s v="III 73, 27"/>
    <s v="X"/>
    <s v="Pergamentband"/>
    <x v="0"/>
    <s v="80° bis 110°, einseitig digitalisierbar?"/>
    <s v="hohler Rücken"/>
    <m/>
    <m/>
    <m/>
    <n v="0"/>
    <m/>
    <m/>
    <m/>
    <m/>
    <m/>
    <m/>
    <m/>
    <m/>
    <m/>
    <x v="2"/>
    <m/>
    <m/>
    <m/>
    <m/>
    <m/>
    <m/>
    <m/>
    <m/>
    <m/>
    <m/>
    <m/>
    <m/>
    <m/>
    <m/>
    <m/>
    <m/>
    <m/>
    <m/>
    <m/>
    <m/>
    <m/>
    <m/>
    <m/>
    <m/>
    <m/>
    <m/>
    <m/>
    <n v="0"/>
    <m/>
    <m/>
    <m/>
    <m/>
    <m/>
    <m/>
    <m/>
    <m/>
    <m/>
    <m/>
    <m/>
    <m/>
    <m/>
    <m/>
    <m/>
    <m/>
    <m/>
    <m/>
    <m/>
    <m/>
    <m/>
    <m/>
    <m/>
    <m/>
    <m/>
    <m/>
    <m/>
    <m/>
    <m/>
    <m/>
    <m/>
    <m/>
    <m/>
    <m/>
    <m/>
    <m/>
    <m/>
    <m/>
    <m/>
    <m/>
    <m/>
    <m/>
    <m/>
    <m/>
  </r>
  <r>
    <n v="758"/>
    <s v="L-1512-314736255"/>
    <n v="1066488940"/>
    <s v="https://portal.dnb.de/opac.htm?method=simpleSearch&amp;cqlMode=true&amp;query=idn%3D1066488940"/>
    <s v="III 73, 28"/>
    <s v="X"/>
    <s v="Ledereinband, Schließen, erhabene Buchbeschläge"/>
    <x v="0"/>
    <s v="nur sehr geringer Öffnungswinkel"/>
    <s v="fester Rücken mit Schmuckprägung, Schrift bis in den Falz"/>
    <m/>
    <s v="Kassette"/>
    <s v="Nein"/>
    <n v="0"/>
    <m/>
    <m/>
    <m/>
    <m/>
    <m/>
    <m/>
    <m/>
    <m/>
    <m/>
    <x v="2"/>
    <m/>
    <m/>
    <m/>
    <m/>
    <m/>
    <m/>
    <m/>
    <m/>
    <m/>
    <m/>
    <m/>
    <m/>
    <m/>
    <m/>
    <m/>
    <m/>
    <m/>
    <m/>
    <m/>
    <m/>
    <m/>
    <m/>
    <m/>
    <m/>
    <m/>
    <m/>
    <m/>
    <n v="0"/>
    <m/>
    <m/>
    <m/>
    <m/>
    <m/>
    <m/>
    <m/>
    <m/>
    <m/>
    <m/>
    <m/>
    <m/>
    <m/>
    <m/>
    <m/>
    <m/>
    <m/>
    <m/>
    <m/>
    <m/>
    <m/>
    <m/>
    <m/>
    <m/>
    <m/>
    <m/>
    <m/>
    <m/>
    <m/>
    <m/>
    <m/>
    <m/>
    <m/>
    <m/>
    <m/>
    <m/>
    <m/>
    <m/>
    <m/>
    <m/>
    <m/>
    <m/>
    <m/>
    <m/>
  </r>
  <r>
    <n v="759"/>
    <s v="L-1514-31546304X"/>
    <s v="106693505X"/>
    <s v="https://portal.dnb.de/opac.htm?method=simpleSearch&amp;cqlMode=true&amp;query=idn%3D106693505X"/>
    <s v="III 73, 29"/>
    <s v="X"/>
    <s v="Ledereinband"/>
    <x v="0"/>
    <s v="nur sehr geringer Öffnungswinkel"/>
    <s v="hohler Rücken, Schrift bis in den Falz"/>
    <m/>
    <m/>
    <s v="Signaturfahne austauschen"/>
    <n v="0"/>
    <m/>
    <m/>
    <m/>
    <m/>
    <m/>
    <m/>
    <m/>
    <m/>
    <m/>
    <x v="2"/>
    <m/>
    <m/>
    <m/>
    <m/>
    <m/>
    <m/>
    <m/>
    <m/>
    <m/>
    <m/>
    <m/>
    <m/>
    <m/>
    <m/>
    <m/>
    <m/>
    <m/>
    <m/>
    <m/>
    <m/>
    <m/>
    <m/>
    <m/>
    <m/>
    <m/>
    <m/>
    <m/>
    <n v="0"/>
    <m/>
    <m/>
    <m/>
    <m/>
    <m/>
    <m/>
    <m/>
    <m/>
    <m/>
    <m/>
    <m/>
    <m/>
    <m/>
    <m/>
    <m/>
    <m/>
    <m/>
    <m/>
    <m/>
    <m/>
    <m/>
    <m/>
    <m/>
    <m/>
    <m/>
    <m/>
    <m/>
    <m/>
    <m/>
    <m/>
    <m/>
    <m/>
    <m/>
    <m/>
    <m/>
    <m/>
    <m/>
    <m/>
    <m/>
    <m/>
    <m/>
    <m/>
    <m/>
    <m/>
  </r>
  <r>
    <n v="760"/>
    <s v="L-1523-315469390"/>
    <n v="1066941742"/>
    <s v="https://portal.dnb.de/opac.htm?method=simpleSearch&amp;cqlMode=true&amp;query=idn%3D1066941742"/>
    <s v="III 73, 30"/>
    <s v="X"/>
    <s v="Ledereinband, Schließen, erhabene Buchbeschläge"/>
    <x v="1"/>
    <s v="80° bis 110°, einseitig digitalisierbar?"/>
    <s v="fester Rücken mit Schmuckprägung"/>
    <m/>
    <s v="Buchschuh"/>
    <s v="Nein"/>
    <n v="2"/>
    <s v="lose Seiten befestigen"/>
    <m/>
    <m/>
    <m/>
    <m/>
    <m/>
    <m/>
    <m/>
    <m/>
    <x v="2"/>
    <m/>
    <m/>
    <m/>
    <m/>
    <m/>
    <m/>
    <m/>
    <m/>
    <m/>
    <m/>
    <m/>
    <m/>
    <m/>
    <m/>
    <m/>
    <m/>
    <m/>
    <m/>
    <m/>
    <m/>
    <m/>
    <m/>
    <m/>
    <m/>
    <m/>
    <m/>
    <m/>
    <n v="0"/>
    <m/>
    <m/>
    <m/>
    <m/>
    <m/>
    <m/>
    <m/>
    <m/>
    <m/>
    <m/>
    <m/>
    <m/>
    <m/>
    <m/>
    <m/>
    <m/>
    <m/>
    <m/>
    <m/>
    <m/>
    <m/>
    <m/>
    <m/>
    <m/>
    <m/>
    <m/>
    <m/>
    <m/>
    <m/>
    <m/>
    <m/>
    <m/>
    <m/>
    <m/>
    <m/>
    <m/>
    <m/>
    <m/>
    <m/>
    <m/>
    <m/>
    <m/>
    <m/>
    <m/>
  </r>
  <r>
    <n v="761"/>
    <s v="L-1514-315328649"/>
    <n v="1066870756"/>
    <s v="https://portal.dnb.de/opac.htm?method=simpleSearch&amp;cqlMode=true&amp;query=idn%3D1066870756"/>
    <s v="III 73, 31"/>
    <s v="X"/>
    <s v="Gewebeeinband"/>
    <x v="0"/>
    <s v="80° bis 110°, einseitig digitalisierbar?"/>
    <s v="hohler Rücken"/>
    <m/>
    <m/>
    <s v="Signaturfahne austauschen"/>
    <n v="0"/>
    <m/>
    <m/>
    <m/>
    <m/>
    <m/>
    <m/>
    <m/>
    <m/>
    <m/>
    <x v="2"/>
    <m/>
    <m/>
    <m/>
    <m/>
    <m/>
    <m/>
    <m/>
    <m/>
    <m/>
    <m/>
    <m/>
    <m/>
    <m/>
    <m/>
    <m/>
    <m/>
    <m/>
    <m/>
    <m/>
    <m/>
    <m/>
    <m/>
    <m/>
    <m/>
    <m/>
    <m/>
    <m/>
    <n v="0"/>
    <m/>
    <m/>
    <m/>
    <m/>
    <m/>
    <m/>
    <m/>
    <m/>
    <m/>
    <m/>
    <m/>
    <m/>
    <m/>
    <m/>
    <m/>
    <m/>
    <m/>
    <m/>
    <m/>
    <m/>
    <m/>
    <m/>
    <m/>
    <m/>
    <m/>
    <m/>
    <m/>
    <m/>
    <m/>
    <m/>
    <m/>
    <m/>
    <m/>
    <m/>
    <m/>
    <m/>
    <m/>
    <m/>
    <m/>
    <m/>
    <m/>
    <m/>
    <m/>
    <m/>
  </r>
  <r>
    <n v="762"/>
    <s v="L-1514-31506286X"/>
    <n v="1066674361"/>
    <s v="https://portal.dnb.de/opac.htm?method=simpleSearch&amp;cqlMode=true&amp;query=idn%3D1066674361"/>
    <s v="III 73, 32"/>
    <m/>
    <s v="Pergamentband"/>
    <x v="1"/>
    <s v="180°"/>
    <s v="hohler Rücken"/>
    <m/>
    <s v="Kassette"/>
    <s v="Nein"/>
    <n v="0"/>
    <m/>
    <m/>
    <m/>
    <m/>
    <m/>
    <m/>
    <m/>
    <m/>
    <m/>
    <x v="2"/>
    <m/>
    <m/>
    <m/>
    <m/>
    <m/>
    <m/>
    <m/>
    <m/>
    <m/>
    <m/>
    <m/>
    <m/>
    <m/>
    <m/>
    <m/>
    <m/>
    <m/>
    <m/>
    <m/>
    <m/>
    <m/>
    <m/>
    <m/>
    <m/>
    <m/>
    <m/>
    <m/>
    <n v="0"/>
    <m/>
    <m/>
    <m/>
    <m/>
    <m/>
    <m/>
    <m/>
    <m/>
    <m/>
    <m/>
    <m/>
    <m/>
    <m/>
    <m/>
    <m/>
    <m/>
    <m/>
    <m/>
    <m/>
    <m/>
    <m/>
    <m/>
    <m/>
    <m/>
    <m/>
    <m/>
    <m/>
    <m/>
    <m/>
    <m/>
    <m/>
    <m/>
    <m/>
    <m/>
    <m/>
    <m/>
    <m/>
    <m/>
    <m/>
    <m/>
    <m/>
    <m/>
    <m/>
    <m/>
  </r>
  <r>
    <n v="763"/>
    <s v="L-1517-315331739"/>
    <n v="1066873933"/>
    <s v="https://portal.dnb.de/opac.htm?method=simpleSearch&amp;cqlMode=true&amp;query=idn%3D1066873933"/>
    <s v="III 73, 33"/>
    <s v="X"/>
    <s v="Papier- oder Pappeinband"/>
    <x v="0"/>
    <s v="80° bis 110°, einseitig digitalisierbar?"/>
    <s v="hohler Rücken, welliger Buchblock"/>
    <m/>
    <m/>
    <s v="Signaturfahne austauschen"/>
    <n v="0"/>
    <m/>
    <m/>
    <m/>
    <m/>
    <m/>
    <m/>
    <m/>
    <m/>
    <m/>
    <x v="2"/>
    <m/>
    <m/>
    <m/>
    <m/>
    <m/>
    <m/>
    <m/>
    <m/>
    <m/>
    <m/>
    <m/>
    <m/>
    <m/>
    <m/>
    <m/>
    <m/>
    <m/>
    <m/>
    <m/>
    <m/>
    <m/>
    <m/>
    <m/>
    <m/>
    <m/>
    <m/>
    <m/>
    <n v="0"/>
    <m/>
    <m/>
    <m/>
    <m/>
    <m/>
    <m/>
    <m/>
    <m/>
    <m/>
    <m/>
    <m/>
    <m/>
    <m/>
    <m/>
    <m/>
    <m/>
    <m/>
    <m/>
    <m/>
    <m/>
    <m/>
    <m/>
    <m/>
    <m/>
    <m/>
    <m/>
    <m/>
    <m/>
    <m/>
    <m/>
    <m/>
    <m/>
    <m/>
    <m/>
    <m/>
    <m/>
    <m/>
    <m/>
    <m/>
    <m/>
    <m/>
    <m/>
    <m/>
    <m/>
  </r>
  <r>
    <n v="764"/>
    <s v="L-1517-315310413"/>
    <n v="1066851433"/>
    <s v="https://portal.dnb.de/opac.htm?method=simpleSearch&amp;cqlMode=true&amp;query=idn%3D1066851433"/>
    <s v="III 73, 34"/>
    <s v="X"/>
    <s v="Halbledereinband, Schließen, erhabene Buchbeschläge"/>
    <x v="1"/>
    <s v="180°"/>
    <s v="hohler Rücken"/>
    <m/>
    <s v="Buchschuh"/>
    <s v="Nein"/>
    <n v="2"/>
    <m/>
    <m/>
    <m/>
    <m/>
    <m/>
    <m/>
    <m/>
    <m/>
    <m/>
    <x v="5"/>
    <s v="x"/>
    <m/>
    <s v="h/E"/>
    <m/>
    <m/>
    <m/>
    <m/>
    <m/>
    <s v="Pa"/>
    <m/>
    <m/>
    <m/>
    <m/>
    <m/>
    <m/>
    <m/>
    <m/>
    <m/>
    <m/>
    <m/>
    <m/>
    <m/>
    <n v="110"/>
    <m/>
    <m/>
    <m/>
    <s v="n"/>
    <n v="0"/>
    <m/>
    <m/>
    <m/>
    <s v="x"/>
    <m/>
    <m/>
    <m/>
    <s v="Schaden stabil"/>
    <m/>
    <m/>
    <m/>
    <m/>
    <m/>
    <m/>
    <m/>
    <m/>
    <m/>
    <m/>
    <m/>
    <m/>
    <m/>
    <m/>
    <m/>
    <m/>
    <m/>
    <m/>
    <m/>
    <m/>
    <m/>
    <m/>
    <m/>
    <m/>
    <m/>
    <m/>
    <m/>
    <m/>
    <m/>
    <m/>
    <m/>
    <m/>
    <m/>
    <m/>
    <m/>
    <m/>
  </r>
  <r>
    <n v="765"/>
    <s v="L-1520-315457872"/>
    <n v="1066929327"/>
    <s v="https://portal.dnb.de/opac.htm?method=simpleSearch&amp;cqlMode=true&amp;query=idn%3D1066929327"/>
    <s v="III 73, 35"/>
    <s v="X"/>
    <s v="Gewebeeinband"/>
    <x v="0"/>
    <m/>
    <s v="hohler Rücken, welliger Buchblock"/>
    <m/>
    <m/>
    <m/>
    <n v="0"/>
    <m/>
    <m/>
    <m/>
    <m/>
    <m/>
    <m/>
    <m/>
    <m/>
    <m/>
    <x v="2"/>
    <m/>
    <m/>
    <m/>
    <m/>
    <m/>
    <m/>
    <m/>
    <m/>
    <m/>
    <m/>
    <m/>
    <m/>
    <m/>
    <m/>
    <m/>
    <m/>
    <m/>
    <m/>
    <m/>
    <m/>
    <m/>
    <m/>
    <m/>
    <m/>
    <m/>
    <m/>
    <m/>
    <n v="0"/>
    <m/>
    <m/>
    <m/>
    <m/>
    <m/>
    <m/>
    <m/>
    <m/>
    <m/>
    <m/>
    <m/>
    <m/>
    <m/>
    <m/>
    <m/>
    <m/>
    <m/>
    <m/>
    <m/>
    <m/>
    <m/>
    <m/>
    <m/>
    <m/>
    <m/>
    <m/>
    <m/>
    <m/>
    <m/>
    <m/>
    <m/>
    <m/>
    <m/>
    <m/>
    <m/>
    <m/>
    <m/>
    <m/>
    <m/>
    <m/>
    <m/>
    <m/>
    <m/>
    <m/>
  </r>
  <r>
    <m/>
    <m/>
    <m/>
    <m/>
    <s v="III 73, 36"/>
    <s v="X"/>
    <s v="Ledereinband"/>
    <x v="0"/>
    <s v="80° bis 110°, einseitig digitalisierbar?"/>
    <s v="hohler Rücken, Schrift bis in den Falz"/>
    <m/>
    <m/>
    <s v="Signaturfahne austauschen"/>
    <n v="0"/>
    <m/>
    <m/>
    <m/>
    <m/>
    <m/>
    <m/>
    <m/>
    <m/>
    <m/>
    <x v="2"/>
    <m/>
    <m/>
    <m/>
    <m/>
    <m/>
    <m/>
    <m/>
    <m/>
    <m/>
    <m/>
    <m/>
    <m/>
    <m/>
    <m/>
    <m/>
    <m/>
    <m/>
    <m/>
    <m/>
    <m/>
    <m/>
    <m/>
    <m/>
    <m/>
    <m/>
    <m/>
    <m/>
    <n v="0"/>
    <m/>
    <m/>
    <m/>
    <m/>
    <m/>
    <m/>
    <m/>
    <m/>
    <m/>
    <m/>
    <m/>
    <m/>
    <m/>
    <m/>
    <m/>
    <m/>
    <m/>
    <m/>
    <m/>
    <m/>
    <m/>
    <m/>
    <m/>
    <m/>
    <m/>
    <m/>
    <m/>
    <m/>
    <m/>
    <m/>
    <m/>
    <m/>
    <m/>
    <m/>
    <m/>
    <m/>
    <m/>
    <m/>
    <m/>
    <m/>
    <m/>
    <m/>
    <m/>
    <m/>
  </r>
  <r>
    <n v="766"/>
    <s v="L-1520-315335866"/>
    <n v="1066878196"/>
    <s v="https://portal.dnb.de/opac.htm?method=simpleSearch&amp;cqlMode=true&amp;query=idn%3D1066878196"/>
    <s v="III 73, 37"/>
    <s v="X"/>
    <s v="Halbledereinband, Schließen, erhabene Buchbeschläge"/>
    <x v="0"/>
    <s v="80° bis 110°, einseitig digitalisierbar?"/>
    <s v="hohler Rücken"/>
    <m/>
    <s v="Buchschuh"/>
    <s v="Nein, Signaturfahne austauschen"/>
    <n v="0"/>
    <m/>
    <m/>
    <m/>
    <m/>
    <m/>
    <m/>
    <m/>
    <m/>
    <m/>
    <x v="2"/>
    <m/>
    <m/>
    <m/>
    <m/>
    <m/>
    <m/>
    <m/>
    <m/>
    <m/>
    <m/>
    <m/>
    <m/>
    <m/>
    <m/>
    <m/>
    <m/>
    <m/>
    <m/>
    <m/>
    <m/>
    <m/>
    <m/>
    <m/>
    <m/>
    <m/>
    <m/>
    <m/>
    <n v="0"/>
    <m/>
    <m/>
    <m/>
    <m/>
    <m/>
    <m/>
    <m/>
    <m/>
    <m/>
    <m/>
    <m/>
    <m/>
    <m/>
    <m/>
    <m/>
    <m/>
    <m/>
    <m/>
    <m/>
    <m/>
    <m/>
    <m/>
    <m/>
    <m/>
    <m/>
    <m/>
    <m/>
    <m/>
    <m/>
    <m/>
    <m/>
    <m/>
    <m/>
    <m/>
    <m/>
    <m/>
    <m/>
    <m/>
    <m/>
    <m/>
    <m/>
    <m/>
    <m/>
    <m/>
  </r>
  <r>
    <n v="767"/>
    <s v="L-1520-315464259"/>
    <n v="1066936382"/>
    <s v="https://portal.dnb.de/opac.htm?method=simpleSearch&amp;cqlMode=true&amp;query=idn%3D1066936382"/>
    <s v="III 73, 38"/>
    <s v="X"/>
    <s v="Ledereinband"/>
    <x v="0"/>
    <s v="80° bis 110°, einseitig digitalisierbar?"/>
    <s v="hohler Rücken, erhabene Illuminationen"/>
    <s v="nicht auflegen"/>
    <s v="Kassette"/>
    <s v="Nein"/>
    <n v="0"/>
    <m/>
    <m/>
    <m/>
    <m/>
    <m/>
    <m/>
    <m/>
    <m/>
    <m/>
    <x v="2"/>
    <m/>
    <m/>
    <m/>
    <m/>
    <m/>
    <m/>
    <m/>
    <m/>
    <m/>
    <m/>
    <m/>
    <m/>
    <m/>
    <m/>
    <m/>
    <m/>
    <m/>
    <m/>
    <m/>
    <m/>
    <m/>
    <m/>
    <m/>
    <m/>
    <m/>
    <m/>
    <m/>
    <n v="0"/>
    <m/>
    <m/>
    <m/>
    <m/>
    <m/>
    <m/>
    <m/>
    <m/>
    <m/>
    <m/>
    <m/>
    <m/>
    <m/>
    <m/>
    <m/>
    <m/>
    <m/>
    <m/>
    <m/>
    <m/>
    <m/>
    <m/>
    <m/>
    <m/>
    <m/>
    <m/>
    <m/>
    <m/>
    <m/>
    <m/>
    <m/>
    <m/>
    <m/>
    <m/>
    <m/>
    <m/>
    <m/>
    <m/>
    <m/>
    <m/>
    <m/>
    <m/>
    <m/>
    <m/>
  </r>
  <r>
    <n v="768"/>
    <s v="L-1521-315300833"/>
    <s v="106684092X"/>
    <s v="https://portal.dnb.de/opac.htm?method=simpleSearch&amp;cqlMode=true&amp;query=idn%3D106684092X"/>
    <s v="III 73, 39"/>
    <s v="X"/>
    <s v="Pergamentband"/>
    <x v="1"/>
    <s v="180°"/>
    <s v="hohler Rücken, Einband mit Schutz- oder Stoßkanten"/>
    <m/>
    <m/>
    <m/>
    <n v="0"/>
    <m/>
    <m/>
    <m/>
    <m/>
    <m/>
    <m/>
    <m/>
    <m/>
    <m/>
    <x v="6"/>
    <m/>
    <s v="x"/>
    <s v="h/E"/>
    <s v="x"/>
    <m/>
    <m/>
    <m/>
    <m/>
    <s v="Pa"/>
    <m/>
    <m/>
    <m/>
    <m/>
    <m/>
    <m/>
    <m/>
    <m/>
    <m/>
    <m/>
    <m/>
    <m/>
    <m/>
    <n v="180"/>
    <m/>
    <m/>
    <m/>
    <s v="n"/>
    <n v="0"/>
    <m/>
    <m/>
    <m/>
    <m/>
    <m/>
    <m/>
    <m/>
    <s v="Rest des Klemmeinbandes steht bei GF (in Mappe) hätte aber bei NF von Höhe her Platz (Regalboden ist allerdings mehr als voll)"/>
    <m/>
    <m/>
    <m/>
    <m/>
    <m/>
    <m/>
    <m/>
    <m/>
    <m/>
    <m/>
    <m/>
    <m/>
    <m/>
    <m/>
    <m/>
    <m/>
    <m/>
    <m/>
    <m/>
    <m/>
    <m/>
    <m/>
    <m/>
    <m/>
    <m/>
    <m/>
    <m/>
    <m/>
    <m/>
    <m/>
    <m/>
    <m/>
    <m/>
    <m/>
    <m/>
    <m/>
  </r>
  <r>
    <n v="769"/>
    <s v="L-1531-315469765"/>
    <n v="1066942129"/>
    <s v="https://portal.dnb.de/opac.htm?method=simpleSearch&amp;cqlMode=true&amp;query=idn%3D1066942129"/>
    <s v="III 73, 40"/>
    <s v="X"/>
    <s v="Pergamentband, Schließen, erhabene Buchbeschläge"/>
    <x v="0"/>
    <s v="80° bis 110°, einseitig digitalisierbar?"/>
    <s v="hohler Rücken, Einband mit Schutz- oder Stoßkanten"/>
    <m/>
    <s v="Kassette im Schuber"/>
    <s v="Nein"/>
    <n v="0"/>
    <m/>
    <m/>
    <m/>
    <m/>
    <m/>
    <m/>
    <m/>
    <m/>
    <m/>
    <x v="2"/>
    <m/>
    <m/>
    <m/>
    <m/>
    <m/>
    <m/>
    <m/>
    <m/>
    <m/>
    <m/>
    <m/>
    <m/>
    <m/>
    <m/>
    <m/>
    <m/>
    <m/>
    <m/>
    <m/>
    <m/>
    <m/>
    <m/>
    <m/>
    <m/>
    <m/>
    <m/>
    <m/>
    <n v="0"/>
    <m/>
    <m/>
    <m/>
    <m/>
    <m/>
    <m/>
    <m/>
    <m/>
    <m/>
    <m/>
    <m/>
    <m/>
    <m/>
    <m/>
    <m/>
    <m/>
    <m/>
    <m/>
    <m/>
    <m/>
    <m/>
    <m/>
    <m/>
    <m/>
    <m/>
    <m/>
    <m/>
    <m/>
    <m/>
    <m/>
    <m/>
    <m/>
    <m/>
    <m/>
    <m/>
    <m/>
    <m/>
    <m/>
    <m/>
    <m/>
    <m/>
    <m/>
    <m/>
    <m/>
  </r>
  <r>
    <n v="770"/>
    <s v="L-1531-315463600"/>
    <n v="1066935661"/>
    <s v="https://portal.dnb.de/opac.htm?method=simpleSearch&amp;cqlMode=true&amp;query=idn%3D1066935661"/>
    <s v="III 73, 41"/>
    <s v="X"/>
    <s v="Ledereinband"/>
    <x v="0"/>
    <s v="180°"/>
    <s v="hohler Rücken"/>
    <m/>
    <m/>
    <s v="Signaturfahne austauschen"/>
    <n v="0"/>
    <m/>
    <m/>
    <m/>
    <m/>
    <m/>
    <m/>
    <m/>
    <m/>
    <m/>
    <x v="2"/>
    <m/>
    <m/>
    <m/>
    <m/>
    <m/>
    <m/>
    <m/>
    <m/>
    <m/>
    <m/>
    <m/>
    <m/>
    <m/>
    <m/>
    <m/>
    <m/>
    <m/>
    <m/>
    <m/>
    <m/>
    <m/>
    <m/>
    <m/>
    <m/>
    <m/>
    <m/>
    <m/>
    <n v="0"/>
    <m/>
    <m/>
    <m/>
    <m/>
    <m/>
    <m/>
    <m/>
    <m/>
    <m/>
    <m/>
    <m/>
    <m/>
    <m/>
    <m/>
    <m/>
    <m/>
    <m/>
    <m/>
    <m/>
    <m/>
    <m/>
    <m/>
    <m/>
    <m/>
    <m/>
    <m/>
    <m/>
    <m/>
    <m/>
    <m/>
    <m/>
    <m/>
    <m/>
    <m/>
    <m/>
    <m/>
    <m/>
    <m/>
    <m/>
    <m/>
    <m/>
    <m/>
    <m/>
    <m/>
  </r>
  <r>
    <n v="771"/>
    <s v="L-1536-315464526"/>
    <n v="1066936692"/>
    <s v="https://portal.dnb.de/opac.htm?method=simpleSearch&amp;cqlMode=true&amp;query=idn%3D1066936692"/>
    <s v="III 73, 42"/>
    <s v="X"/>
    <s v="Ledereinband"/>
    <x v="1"/>
    <s v="180°"/>
    <s v="fester Rücken mit Schmuckprägung"/>
    <m/>
    <s v="Papierumschlag "/>
    <s v="Ja"/>
    <n v="0"/>
    <m/>
    <m/>
    <m/>
    <m/>
    <m/>
    <m/>
    <m/>
    <m/>
    <m/>
    <x v="2"/>
    <m/>
    <m/>
    <m/>
    <m/>
    <m/>
    <m/>
    <m/>
    <m/>
    <m/>
    <m/>
    <m/>
    <m/>
    <m/>
    <m/>
    <m/>
    <m/>
    <m/>
    <m/>
    <m/>
    <m/>
    <m/>
    <m/>
    <m/>
    <m/>
    <m/>
    <m/>
    <m/>
    <n v="0"/>
    <m/>
    <m/>
    <m/>
    <m/>
    <m/>
    <m/>
    <m/>
    <m/>
    <m/>
    <m/>
    <m/>
    <m/>
    <m/>
    <m/>
    <m/>
    <m/>
    <m/>
    <m/>
    <m/>
    <m/>
    <m/>
    <m/>
    <m/>
    <m/>
    <m/>
    <m/>
    <m/>
    <m/>
    <m/>
    <m/>
    <m/>
    <m/>
    <m/>
    <m/>
    <m/>
    <m/>
    <m/>
    <m/>
    <m/>
    <m/>
    <m/>
    <m/>
    <m/>
    <m/>
  </r>
  <r>
    <n v="772"/>
    <s v="L-1539-154002895"/>
    <n v="993914640"/>
    <s v="https://portal.dnb.de/opac.htm?method=simpleSearch&amp;cqlMode=true&amp;query=idn%3D993914640"/>
    <s v="III 73, 43"/>
    <m/>
    <m/>
    <x v="3"/>
    <m/>
    <m/>
    <m/>
    <m/>
    <m/>
    <m/>
    <m/>
    <m/>
    <m/>
    <m/>
    <m/>
    <m/>
    <m/>
    <m/>
    <m/>
    <x v="1"/>
    <s v="x"/>
    <m/>
    <s v="f/V"/>
    <m/>
    <m/>
    <m/>
    <m/>
    <s v="x"/>
    <s v="Pa"/>
    <m/>
    <m/>
    <m/>
    <m/>
    <m/>
    <m/>
    <m/>
    <m/>
    <m/>
    <m/>
    <m/>
    <m/>
    <m/>
    <n v="80"/>
    <m/>
    <m/>
    <m/>
    <s v="n"/>
    <n v="0"/>
    <m/>
    <m/>
    <m/>
    <m/>
    <m/>
    <m/>
    <m/>
    <m/>
    <m/>
    <m/>
    <m/>
    <m/>
    <m/>
    <m/>
    <m/>
    <m/>
    <m/>
    <m/>
    <m/>
    <m/>
    <m/>
    <m/>
    <m/>
    <m/>
    <m/>
    <m/>
    <m/>
    <m/>
    <m/>
    <m/>
    <m/>
    <m/>
    <m/>
    <m/>
    <m/>
    <m/>
    <m/>
    <m/>
    <m/>
    <m/>
    <m/>
    <m/>
    <m/>
    <m/>
  </r>
  <r>
    <n v="773"/>
    <s v="L-1542-315456256"/>
    <n v="1066927502"/>
    <s v="https://portal.dnb.de/opac.htm?method=simpleSearch&amp;cqlMode=true&amp;query=idn%3D1066927502"/>
    <s v="III 73, 44"/>
    <s v="X"/>
    <s v="Gewebeeinband"/>
    <x v="0"/>
    <s v="80° bis 110°, einseitig digitalisierbar?"/>
    <s v="hohler Rücken, welliger Buchblock"/>
    <m/>
    <m/>
    <s v="Signaturfahne austauschen"/>
    <n v="0"/>
    <m/>
    <m/>
    <m/>
    <m/>
    <m/>
    <m/>
    <m/>
    <m/>
    <m/>
    <x v="2"/>
    <m/>
    <m/>
    <m/>
    <m/>
    <m/>
    <m/>
    <m/>
    <m/>
    <m/>
    <m/>
    <m/>
    <m/>
    <m/>
    <m/>
    <m/>
    <m/>
    <m/>
    <m/>
    <m/>
    <m/>
    <m/>
    <m/>
    <m/>
    <m/>
    <m/>
    <m/>
    <m/>
    <n v="0"/>
    <m/>
    <m/>
    <m/>
    <m/>
    <m/>
    <m/>
    <m/>
    <m/>
    <m/>
    <m/>
    <m/>
    <m/>
    <m/>
    <m/>
    <m/>
    <m/>
    <m/>
    <m/>
    <m/>
    <m/>
    <m/>
    <m/>
    <m/>
    <m/>
    <m/>
    <m/>
    <m/>
    <m/>
    <m/>
    <m/>
    <m/>
    <m/>
    <m/>
    <m/>
    <m/>
    <m/>
    <m/>
    <m/>
    <m/>
    <m/>
    <m/>
    <m/>
    <m/>
    <m/>
  </r>
  <r>
    <n v="774"/>
    <s v="L-1544-315208775"/>
    <n v="1066787379"/>
    <s v="https://portal.dnb.de/opac.htm?method=simpleSearch&amp;cqlMode=true&amp;query=idn%3D1066787379"/>
    <s v="III 73, 45"/>
    <s v="X"/>
    <s v="Ledereinband, Schließen, erhabene Buchbeschläge"/>
    <x v="0"/>
    <s v="80° bis 110°, einseitig digitalisierbar?"/>
    <s v="hohler Rücken, Schrift bis in den Falz"/>
    <m/>
    <m/>
    <s v="Signaturfahne austauschen"/>
    <n v="1"/>
    <m/>
    <m/>
    <m/>
    <m/>
    <m/>
    <m/>
    <m/>
    <m/>
    <s v="x"/>
    <x v="0"/>
    <m/>
    <m/>
    <s v="h/E"/>
    <m/>
    <m/>
    <m/>
    <m/>
    <m/>
    <s v="Pa"/>
    <m/>
    <m/>
    <m/>
    <m/>
    <m/>
    <m/>
    <m/>
    <m/>
    <m/>
    <m/>
    <m/>
    <m/>
    <m/>
    <n v="110"/>
    <m/>
    <m/>
    <m/>
    <s v="ja vor"/>
    <n v="0.5"/>
    <m/>
    <m/>
    <m/>
    <m/>
    <m/>
    <m/>
    <m/>
    <m/>
    <m/>
    <m/>
    <s v="x"/>
    <s v="x"/>
    <s v="x"/>
    <m/>
    <m/>
    <m/>
    <m/>
    <m/>
    <m/>
    <m/>
    <m/>
    <m/>
    <m/>
    <n v="0.5"/>
    <m/>
    <m/>
    <m/>
    <m/>
    <m/>
    <m/>
    <m/>
    <m/>
    <m/>
    <m/>
    <m/>
    <m/>
    <m/>
    <m/>
    <m/>
    <m/>
    <m/>
    <m/>
    <m/>
    <m/>
  </r>
  <r>
    <n v="775"/>
    <s v="L-1545-315209046"/>
    <n v="1066787719"/>
    <s v="https://portal.dnb.de/opac.htm?method=simpleSearch&amp;cqlMode=true&amp;query=idn%3D1066787719"/>
    <s v="III 73, 46"/>
    <s v="X"/>
    <s v="Gewebeeinband"/>
    <x v="0"/>
    <s v="180°"/>
    <s v="hohler Rücken"/>
    <m/>
    <m/>
    <s v="Signaturfahne austauschen"/>
    <m/>
    <m/>
    <m/>
    <m/>
    <m/>
    <m/>
    <m/>
    <m/>
    <m/>
    <m/>
    <x v="2"/>
    <m/>
    <m/>
    <m/>
    <m/>
    <m/>
    <m/>
    <m/>
    <m/>
    <m/>
    <m/>
    <m/>
    <m/>
    <m/>
    <m/>
    <m/>
    <m/>
    <m/>
    <m/>
    <m/>
    <m/>
    <m/>
    <m/>
    <m/>
    <m/>
    <m/>
    <m/>
    <m/>
    <n v="0"/>
    <m/>
    <m/>
    <m/>
    <m/>
    <m/>
    <m/>
    <m/>
    <m/>
    <m/>
    <m/>
    <m/>
    <m/>
    <m/>
    <m/>
    <m/>
    <m/>
    <m/>
    <m/>
    <m/>
    <m/>
    <m/>
    <m/>
    <m/>
    <m/>
    <m/>
    <m/>
    <m/>
    <m/>
    <m/>
    <m/>
    <m/>
    <m/>
    <m/>
    <m/>
    <m/>
    <m/>
    <m/>
    <m/>
    <m/>
    <m/>
    <m/>
    <m/>
    <m/>
    <m/>
  </r>
  <r>
    <n v="776"/>
    <s v="L-1546-315465875"/>
    <n v="1066938083"/>
    <s v="https://portal.dnb.de/opac.htm?method=simpleSearch&amp;cqlMode=true&amp;query=idn%3D1066938083"/>
    <s v="III 73, 47"/>
    <s v="X"/>
    <s v="Ledereinband, Schließen, erhabene Buchbeschläge"/>
    <x v="0"/>
    <s v="80° bis 110°, einseitig digitalisierbar?"/>
    <s v="fester Rücken mit Schmuckprägung"/>
    <m/>
    <s v="Buchschuh"/>
    <s v="Nein"/>
    <n v="1"/>
    <m/>
    <m/>
    <m/>
    <m/>
    <m/>
    <m/>
    <m/>
    <m/>
    <m/>
    <x v="2"/>
    <m/>
    <m/>
    <m/>
    <m/>
    <m/>
    <m/>
    <m/>
    <m/>
    <m/>
    <m/>
    <m/>
    <m/>
    <m/>
    <m/>
    <m/>
    <m/>
    <m/>
    <m/>
    <m/>
    <m/>
    <m/>
    <m/>
    <m/>
    <m/>
    <m/>
    <m/>
    <m/>
    <n v="0"/>
    <m/>
    <m/>
    <m/>
    <m/>
    <m/>
    <m/>
    <m/>
    <m/>
    <m/>
    <m/>
    <m/>
    <m/>
    <m/>
    <m/>
    <m/>
    <m/>
    <m/>
    <m/>
    <m/>
    <m/>
    <m/>
    <m/>
    <m/>
    <m/>
    <m/>
    <m/>
    <m/>
    <m/>
    <m/>
    <m/>
    <m/>
    <m/>
    <m/>
    <m/>
    <m/>
    <m/>
    <m/>
    <m/>
    <m/>
    <m/>
    <m/>
    <m/>
    <m/>
    <m/>
  </r>
  <r>
    <n v="777"/>
    <s v="L-1550-315463007"/>
    <n v="1066935017"/>
    <s v="https://portal.dnb.de/opac.htm?method=simpleSearch&amp;cqlMode=true&amp;query=idn%3D1066935017"/>
    <s v="III 73, 48"/>
    <s v="X"/>
    <s v="Gewebeeinband"/>
    <x v="1"/>
    <m/>
    <s v="hohler Rücken"/>
    <m/>
    <m/>
    <m/>
    <n v="2"/>
    <m/>
    <m/>
    <m/>
    <m/>
    <m/>
    <m/>
    <m/>
    <m/>
    <m/>
    <x v="5"/>
    <s v="x"/>
    <m/>
    <s v="h/E"/>
    <m/>
    <m/>
    <m/>
    <m/>
    <m/>
    <s v="Pa"/>
    <m/>
    <m/>
    <m/>
    <m/>
    <m/>
    <m/>
    <m/>
    <m/>
    <m/>
    <m/>
    <m/>
    <m/>
    <m/>
    <n v="110"/>
    <m/>
    <m/>
    <m/>
    <s v="n"/>
    <n v="0"/>
    <m/>
    <m/>
    <m/>
    <m/>
    <m/>
    <m/>
    <m/>
    <s v="Schaden stabil"/>
    <m/>
    <m/>
    <m/>
    <m/>
    <m/>
    <m/>
    <m/>
    <m/>
    <m/>
    <m/>
    <m/>
    <m/>
    <m/>
    <m/>
    <m/>
    <m/>
    <m/>
    <m/>
    <m/>
    <m/>
    <m/>
    <m/>
    <m/>
    <m/>
    <m/>
    <m/>
    <m/>
    <m/>
    <m/>
    <m/>
    <m/>
    <m/>
    <m/>
    <m/>
    <m/>
    <m/>
  </r>
  <r>
    <n v="778"/>
    <s v="L-1552-155412345"/>
    <n v="994340877"/>
    <s v="https://portal.dnb.de/opac.htm?method=simpleSearch&amp;cqlMode=true&amp;query=idn%3D994340877"/>
    <s v="III 73, 49"/>
    <s v="X"/>
    <s v="Halbledereinband"/>
    <x v="0"/>
    <s v="180°"/>
    <s v="hohler Rücken"/>
    <m/>
    <m/>
    <m/>
    <n v="1"/>
    <m/>
    <m/>
    <m/>
    <m/>
    <m/>
    <m/>
    <m/>
    <m/>
    <m/>
    <x v="2"/>
    <m/>
    <m/>
    <m/>
    <m/>
    <m/>
    <m/>
    <m/>
    <m/>
    <m/>
    <m/>
    <m/>
    <m/>
    <m/>
    <m/>
    <m/>
    <m/>
    <m/>
    <m/>
    <m/>
    <m/>
    <m/>
    <m/>
    <m/>
    <m/>
    <m/>
    <m/>
    <m/>
    <n v="0"/>
    <m/>
    <m/>
    <m/>
    <m/>
    <m/>
    <m/>
    <m/>
    <m/>
    <m/>
    <m/>
    <m/>
    <m/>
    <m/>
    <m/>
    <m/>
    <m/>
    <m/>
    <m/>
    <m/>
    <m/>
    <m/>
    <m/>
    <m/>
    <m/>
    <m/>
    <m/>
    <m/>
    <m/>
    <m/>
    <m/>
    <m/>
    <m/>
    <m/>
    <m/>
    <m/>
    <m/>
    <m/>
    <m/>
    <m/>
    <m/>
    <m/>
    <m/>
    <m/>
    <m/>
  </r>
  <r>
    <n v="779"/>
    <s v="L-1553-315332344"/>
    <n v="1066874573"/>
    <s v="https://portal.dnb.de/opac.htm?method=simpleSearch&amp;cqlMode=true&amp;query=idn%3D1066874573"/>
    <s v="III 73, 50"/>
    <s v="X"/>
    <s v="Ledereinband"/>
    <x v="0"/>
    <s v="80° bis 110°, einseitig digitalisierbar?"/>
    <s v="fester Rücken mit Schmuckprägung"/>
    <m/>
    <m/>
    <m/>
    <n v="0"/>
    <m/>
    <m/>
    <m/>
    <m/>
    <m/>
    <m/>
    <m/>
    <m/>
    <m/>
    <x v="2"/>
    <m/>
    <m/>
    <m/>
    <m/>
    <m/>
    <m/>
    <m/>
    <m/>
    <m/>
    <m/>
    <m/>
    <m/>
    <m/>
    <m/>
    <m/>
    <m/>
    <m/>
    <m/>
    <m/>
    <m/>
    <m/>
    <m/>
    <m/>
    <m/>
    <m/>
    <m/>
    <m/>
    <n v="0"/>
    <m/>
    <m/>
    <m/>
    <m/>
    <m/>
    <m/>
    <m/>
    <m/>
    <m/>
    <m/>
    <m/>
    <m/>
    <m/>
    <m/>
    <m/>
    <m/>
    <m/>
    <m/>
    <m/>
    <m/>
    <m/>
    <m/>
    <m/>
    <m/>
    <m/>
    <m/>
    <m/>
    <m/>
    <m/>
    <m/>
    <m/>
    <m/>
    <m/>
    <m/>
    <m/>
    <m/>
    <m/>
    <m/>
    <m/>
    <m/>
    <m/>
    <m/>
    <m/>
    <m/>
  </r>
  <r>
    <m/>
    <m/>
    <m/>
    <m/>
    <s v="III 73, 51"/>
    <s v="X"/>
    <s v="Pergamentband"/>
    <x v="0"/>
    <s v="80° bis 110°, einseitig digitalisierbar?"/>
    <s v="hohler Rücken, Einband mit Schutz- oder Stoßkanten"/>
    <m/>
    <s v="Kassette im Schuber"/>
    <s v="Nein"/>
    <n v="0"/>
    <m/>
    <m/>
    <m/>
    <m/>
    <m/>
    <m/>
    <m/>
    <m/>
    <m/>
    <x v="2"/>
    <m/>
    <m/>
    <m/>
    <m/>
    <m/>
    <m/>
    <m/>
    <m/>
    <m/>
    <m/>
    <m/>
    <m/>
    <m/>
    <m/>
    <m/>
    <m/>
    <m/>
    <m/>
    <m/>
    <m/>
    <m/>
    <m/>
    <m/>
    <m/>
    <m/>
    <m/>
    <m/>
    <n v="0"/>
    <m/>
    <m/>
    <m/>
    <m/>
    <m/>
    <m/>
    <m/>
    <m/>
    <m/>
    <m/>
    <m/>
    <m/>
    <m/>
    <m/>
    <m/>
    <m/>
    <m/>
    <m/>
    <m/>
    <m/>
    <m/>
    <m/>
    <m/>
    <m/>
    <m/>
    <m/>
    <m/>
    <m/>
    <m/>
    <m/>
    <m/>
    <m/>
    <m/>
    <m/>
    <m/>
    <m/>
    <m/>
    <m/>
    <m/>
    <m/>
    <m/>
    <m/>
    <m/>
    <m/>
  </r>
  <r>
    <n v="780"/>
    <s v="L-1556-315175923"/>
    <n v="1066753563"/>
    <s v="https://portal.dnb.de/opac.htm?method=simpleSearch&amp;cqlMode=true&amp;query=idn%3D1066753563"/>
    <s v="III 73, 52"/>
    <s v="X"/>
    <s v="Gewebeeinband"/>
    <x v="0"/>
    <s v="180°"/>
    <s v="hohler Rücken"/>
    <m/>
    <m/>
    <s v="Signaturfahne austauschen"/>
    <n v="0"/>
    <m/>
    <m/>
    <m/>
    <m/>
    <m/>
    <m/>
    <m/>
    <m/>
    <m/>
    <x v="2"/>
    <m/>
    <m/>
    <m/>
    <m/>
    <m/>
    <m/>
    <m/>
    <m/>
    <m/>
    <m/>
    <m/>
    <m/>
    <m/>
    <m/>
    <m/>
    <m/>
    <m/>
    <m/>
    <m/>
    <m/>
    <m/>
    <m/>
    <m/>
    <m/>
    <m/>
    <m/>
    <m/>
    <n v="0"/>
    <m/>
    <m/>
    <m/>
    <m/>
    <m/>
    <m/>
    <m/>
    <m/>
    <m/>
    <m/>
    <m/>
    <m/>
    <m/>
    <m/>
    <m/>
    <m/>
    <m/>
    <m/>
    <m/>
    <m/>
    <m/>
    <m/>
    <m/>
    <m/>
    <m/>
    <m/>
    <m/>
    <m/>
    <m/>
    <m/>
    <m/>
    <m/>
    <m/>
    <m/>
    <m/>
    <m/>
    <m/>
    <m/>
    <m/>
    <m/>
    <m/>
    <m/>
    <m/>
    <m/>
  </r>
  <r>
    <n v="781"/>
    <s v="L-1556-315468548"/>
    <n v="1066940789"/>
    <s v="https://portal.dnb.de/opac.htm?method=simpleSearch&amp;cqlMode=true&amp;query=idn%3D1066940789"/>
    <s v="III 73, 53"/>
    <s v="X"/>
    <s v="Schließen, erhabene Buchbeschläge"/>
    <x v="0"/>
    <s v="180°"/>
    <s v="fester Rücken mit Schmuckprägung"/>
    <m/>
    <s v="Buchschuh"/>
    <s v="Nein"/>
    <n v="2"/>
    <m/>
    <m/>
    <m/>
    <m/>
    <m/>
    <m/>
    <m/>
    <m/>
    <m/>
    <x v="0"/>
    <s v="x"/>
    <m/>
    <s v="f/V"/>
    <m/>
    <m/>
    <m/>
    <m/>
    <m/>
    <s v="Pa"/>
    <m/>
    <m/>
    <m/>
    <m/>
    <m/>
    <m/>
    <m/>
    <m/>
    <m/>
    <m/>
    <m/>
    <m/>
    <m/>
    <n v="60"/>
    <m/>
    <m/>
    <m/>
    <s v="ja vor"/>
    <n v="2"/>
    <m/>
    <m/>
    <m/>
    <s v="x"/>
    <m/>
    <m/>
    <m/>
    <m/>
    <m/>
    <m/>
    <s v="x"/>
    <s v="x"/>
    <s v="x"/>
    <m/>
    <s v="v"/>
    <m/>
    <m/>
    <m/>
    <m/>
    <m/>
    <m/>
    <m/>
    <m/>
    <n v="2"/>
    <s v="Gelenk ggf. mit JP unterlegen"/>
    <m/>
    <m/>
    <m/>
    <m/>
    <m/>
    <m/>
    <m/>
    <m/>
    <m/>
    <m/>
    <m/>
    <m/>
    <m/>
    <m/>
    <m/>
    <m/>
    <m/>
    <m/>
    <m/>
  </r>
  <r>
    <n v="782"/>
    <s v="L-1557-315202866"/>
    <s v="106678132X"/>
    <s v="https://portal.dnb.de/opac.htm?method=simpleSearch&amp;cqlMode=true&amp;query=idn%3D106678132X"/>
    <s v="III 73, 54"/>
    <s v="X"/>
    <s v="Gewebeeinband"/>
    <x v="0"/>
    <s v="180°"/>
    <s v="hohler Rücken"/>
    <m/>
    <m/>
    <s v="Signaturfahne austauschen"/>
    <n v="0"/>
    <m/>
    <s v="mit Blindmaterial "/>
    <m/>
    <m/>
    <m/>
    <m/>
    <m/>
    <m/>
    <m/>
    <x v="2"/>
    <m/>
    <m/>
    <m/>
    <m/>
    <m/>
    <m/>
    <m/>
    <m/>
    <m/>
    <m/>
    <m/>
    <m/>
    <m/>
    <m/>
    <m/>
    <m/>
    <m/>
    <m/>
    <m/>
    <m/>
    <m/>
    <m/>
    <m/>
    <m/>
    <m/>
    <m/>
    <m/>
    <n v="0"/>
    <m/>
    <m/>
    <m/>
    <m/>
    <m/>
    <m/>
    <m/>
    <m/>
    <m/>
    <m/>
    <m/>
    <m/>
    <m/>
    <m/>
    <m/>
    <m/>
    <m/>
    <m/>
    <m/>
    <m/>
    <m/>
    <m/>
    <m/>
    <m/>
    <m/>
    <m/>
    <m/>
    <m/>
    <m/>
    <m/>
    <m/>
    <m/>
    <m/>
    <m/>
    <m/>
    <m/>
    <m/>
    <m/>
    <m/>
    <m/>
    <m/>
    <m/>
    <m/>
    <m/>
  </r>
  <r>
    <n v="783"/>
    <s v="L-1556-315297743"/>
    <n v="1066837643"/>
    <s v="https://portal.dnb.de/opac.htm?method=simpleSearch&amp;cqlMode=true&amp;query=idn%3D1066837643"/>
    <s v="III 73, 55"/>
    <m/>
    <m/>
    <x v="1"/>
    <m/>
    <m/>
    <m/>
    <m/>
    <m/>
    <m/>
    <m/>
    <m/>
    <m/>
    <m/>
    <m/>
    <m/>
    <m/>
    <m/>
    <m/>
    <x v="0"/>
    <s v="x"/>
    <m/>
    <s v="f/V"/>
    <m/>
    <m/>
    <m/>
    <m/>
    <m/>
    <s v="Pa"/>
    <m/>
    <m/>
    <m/>
    <m/>
    <m/>
    <m/>
    <m/>
    <m/>
    <m/>
    <m/>
    <m/>
    <m/>
    <m/>
    <n v="60"/>
    <m/>
    <m/>
    <m/>
    <s v="ja vor"/>
    <n v="2"/>
    <m/>
    <m/>
    <m/>
    <m/>
    <m/>
    <m/>
    <m/>
    <m/>
    <m/>
    <s v="Buchschuh (wg. Schließen)"/>
    <m/>
    <s v="x"/>
    <s v="x"/>
    <m/>
    <m/>
    <m/>
    <m/>
    <m/>
    <m/>
    <m/>
    <m/>
    <m/>
    <s v="o/u"/>
    <n v="2"/>
    <m/>
    <m/>
    <m/>
    <m/>
    <m/>
    <m/>
    <m/>
    <m/>
    <m/>
    <m/>
    <m/>
    <m/>
    <m/>
    <m/>
    <m/>
    <m/>
    <m/>
    <m/>
    <m/>
    <m/>
  </r>
  <r>
    <n v="784"/>
    <s v="L-1559-315463422"/>
    <n v="1066935440"/>
    <s v="https://portal.dnb.de/opac.htm?method=simpleSearch&amp;cqlMode=true&amp;query=idn%3D1066935440"/>
    <s v="III 73, 56"/>
    <m/>
    <m/>
    <x v="1"/>
    <m/>
    <m/>
    <m/>
    <m/>
    <m/>
    <m/>
    <m/>
    <m/>
    <m/>
    <m/>
    <m/>
    <m/>
    <m/>
    <m/>
    <m/>
    <x v="0"/>
    <m/>
    <m/>
    <s v="f/V"/>
    <m/>
    <m/>
    <m/>
    <m/>
    <m/>
    <s v="Pa"/>
    <m/>
    <m/>
    <m/>
    <m/>
    <m/>
    <m/>
    <m/>
    <m/>
    <m/>
    <m/>
    <m/>
    <m/>
    <m/>
    <s v="nur 110"/>
    <m/>
    <m/>
    <m/>
    <s v="n"/>
    <n v="0"/>
    <m/>
    <m/>
    <m/>
    <m/>
    <m/>
    <m/>
    <m/>
    <m/>
    <m/>
    <m/>
    <m/>
    <m/>
    <m/>
    <m/>
    <m/>
    <m/>
    <m/>
    <m/>
    <m/>
    <m/>
    <m/>
    <m/>
    <m/>
    <m/>
    <m/>
    <m/>
    <m/>
    <m/>
    <m/>
    <m/>
    <m/>
    <m/>
    <m/>
    <m/>
    <m/>
    <m/>
    <m/>
    <m/>
    <m/>
    <m/>
    <m/>
    <m/>
    <m/>
    <m/>
  </r>
  <r>
    <n v="785"/>
    <s v="L-1558-315297123"/>
    <n v="1066837066"/>
    <s v="https://portal.dnb.de/opac.htm?method=simpleSearch&amp;cqlMode=true&amp;query=idn%3D1066837066"/>
    <s v="III 73, 57"/>
    <s v="X"/>
    <s v="Gewebeeinband"/>
    <x v="0"/>
    <s v="180°"/>
    <s v="hohler Rücken"/>
    <m/>
    <m/>
    <s v="Signaturfahne austauschen"/>
    <n v="0"/>
    <m/>
    <s v="mit Blindmaterial"/>
    <m/>
    <m/>
    <m/>
    <m/>
    <m/>
    <m/>
    <m/>
    <x v="2"/>
    <m/>
    <m/>
    <m/>
    <m/>
    <m/>
    <m/>
    <m/>
    <m/>
    <m/>
    <m/>
    <m/>
    <m/>
    <m/>
    <m/>
    <m/>
    <m/>
    <m/>
    <m/>
    <m/>
    <m/>
    <m/>
    <m/>
    <m/>
    <m/>
    <m/>
    <m/>
    <m/>
    <n v="0"/>
    <m/>
    <m/>
    <m/>
    <m/>
    <m/>
    <m/>
    <m/>
    <m/>
    <m/>
    <m/>
    <m/>
    <m/>
    <m/>
    <m/>
    <m/>
    <m/>
    <m/>
    <m/>
    <m/>
    <m/>
    <m/>
    <m/>
    <m/>
    <m/>
    <m/>
    <m/>
    <m/>
    <m/>
    <m/>
    <m/>
    <m/>
    <m/>
    <m/>
    <m/>
    <m/>
    <m/>
    <m/>
    <m/>
    <m/>
    <m/>
    <m/>
    <m/>
    <m/>
    <m/>
  </r>
  <r>
    <n v="786"/>
    <s v="L-1560-315207531"/>
    <n v="1066785902"/>
    <s v="https://portal.dnb.de/opac.htm?method=simpleSearch&amp;cqlMode=true&amp;query=idn%3D1066785902"/>
    <s v="III 73, 58"/>
    <s v="X"/>
    <s v="Halbledereinband, Schließen, erhabene Buchbeschläge"/>
    <x v="0"/>
    <s v="nur sehr geringer Öffnungswinkel"/>
    <s v="fester Rücken mit Schmuckprägung"/>
    <m/>
    <m/>
    <s v="Signaturfahne austauschen"/>
    <n v="2"/>
    <m/>
    <m/>
    <m/>
    <m/>
    <m/>
    <m/>
    <m/>
    <m/>
    <m/>
    <x v="5"/>
    <s v="x"/>
    <m/>
    <s v="f/V"/>
    <m/>
    <m/>
    <m/>
    <m/>
    <m/>
    <s v="Pa"/>
    <m/>
    <m/>
    <m/>
    <m/>
    <m/>
    <m/>
    <m/>
    <m/>
    <m/>
    <m/>
    <m/>
    <m/>
    <m/>
    <n v="45"/>
    <m/>
    <m/>
    <m/>
    <s v="ja vor"/>
    <n v="2"/>
    <m/>
    <m/>
    <m/>
    <m/>
    <m/>
    <m/>
    <m/>
    <m/>
    <m/>
    <m/>
    <s v="x"/>
    <s v="x"/>
    <s v="x"/>
    <m/>
    <s v="v/h"/>
    <m/>
    <m/>
    <m/>
    <m/>
    <m/>
    <m/>
    <m/>
    <m/>
    <n v="2"/>
    <s v="Leder fixieren, Einschlag stabilisieren, Gelenke mit JP überfangen"/>
    <m/>
    <m/>
    <m/>
    <m/>
    <m/>
    <m/>
    <m/>
    <m/>
    <m/>
    <m/>
    <m/>
    <m/>
    <m/>
    <m/>
    <m/>
    <m/>
    <m/>
    <m/>
    <m/>
  </r>
  <r>
    <n v="787"/>
    <s v="L-1560-175715408"/>
    <n v="1001857976"/>
    <s v="https://portal.dnb.de/opac.htm?method=simpleSearch&amp;cqlMode=true&amp;query=idn%3D1001857976"/>
    <s v="III 73, 59"/>
    <m/>
    <s v="Halbledereinband"/>
    <x v="0"/>
    <s v="180°"/>
    <m/>
    <m/>
    <m/>
    <m/>
    <n v="0"/>
    <m/>
    <m/>
    <m/>
    <m/>
    <m/>
    <m/>
    <m/>
    <m/>
    <m/>
    <x v="2"/>
    <m/>
    <m/>
    <m/>
    <m/>
    <m/>
    <m/>
    <m/>
    <m/>
    <m/>
    <m/>
    <m/>
    <m/>
    <m/>
    <m/>
    <m/>
    <m/>
    <m/>
    <m/>
    <m/>
    <m/>
    <m/>
    <m/>
    <m/>
    <m/>
    <m/>
    <m/>
    <m/>
    <n v="0"/>
    <m/>
    <m/>
    <m/>
    <m/>
    <m/>
    <m/>
    <m/>
    <m/>
    <m/>
    <m/>
    <m/>
    <m/>
    <m/>
    <m/>
    <m/>
    <m/>
    <m/>
    <m/>
    <m/>
    <m/>
    <m/>
    <m/>
    <m/>
    <m/>
    <m/>
    <m/>
    <m/>
    <m/>
    <m/>
    <m/>
    <m/>
    <m/>
    <m/>
    <m/>
    <m/>
    <m/>
    <m/>
    <m/>
    <m/>
    <m/>
    <m/>
    <m/>
    <m/>
    <m/>
  </r>
  <r>
    <n v="788"/>
    <s v="L-1534-163758778"/>
    <n v="997386932"/>
    <s v="https://portal.dnb.de/opac.htm?method=simpleSearch&amp;cqlMode=true&amp;query=idn%3D997386932"/>
    <s v="III 73, 60"/>
    <s v="X"/>
    <s v="Ledereinband, Buchblock aus Pergament"/>
    <x v="0"/>
    <s v="80° bis 110°, einseitig digitalisierbar?"/>
    <s v="fester Rücken mit Schmuckprägung"/>
    <s v="nicht verwenden"/>
    <s v="Kassette"/>
    <m/>
    <n v="0"/>
    <m/>
    <m/>
    <m/>
    <m/>
    <m/>
    <m/>
    <m/>
    <m/>
    <m/>
    <x v="2"/>
    <m/>
    <m/>
    <m/>
    <m/>
    <m/>
    <m/>
    <m/>
    <m/>
    <m/>
    <m/>
    <m/>
    <m/>
    <m/>
    <m/>
    <m/>
    <m/>
    <m/>
    <m/>
    <m/>
    <m/>
    <m/>
    <m/>
    <m/>
    <m/>
    <m/>
    <m/>
    <m/>
    <n v="0"/>
    <m/>
    <m/>
    <m/>
    <m/>
    <m/>
    <m/>
    <m/>
    <m/>
    <m/>
    <m/>
    <m/>
    <m/>
    <m/>
    <m/>
    <m/>
    <m/>
    <m/>
    <m/>
    <m/>
    <m/>
    <m/>
    <m/>
    <m/>
    <m/>
    <m/>
    <m/>
    <m/>
    <m/>
    <m/>
    <m/>
    <m/>
    <m/>
    <m/>
    <m/>
    <m/>
    <m/>
    <m/>
    <m/>
    <m/>
    <m/>
    <m/>
    <m/>
    <m/>
    <m/>
  </r>
  <r>
    <n v="789"/>
    <s v="L-2012-313164"/>
    <n v="1023794314"/>
    <s v="https://portal.dnb.de/opac.htm?method=simpleSearch&amp;cqlMode=true&amp;query=idn%3D1023794314"/>
    <s v="III 73, 61"/>
    <m/>
    <s v="Pergamentband"/>
    <x v="0"/>
    <s v="180°"/>
    <s v="fester Rücken mit Schmuckprägung"/>
    <m/>
    <s v="Papierumschlag "/>
    <s v="Nein"/>
    <n v="1"/>
    <m/>
    <m/>
    <m/>
    <m/>
    <m/>
    <m/>
    <m/>
    <m/>
    <m/>
    <x v="7"/>
    <m/>
    <m/>
    <s v="h"/>
    <m/>
    <m/>
    <m/>
    <m/>
    <m/>
    <s v="Pa"/>
    <m/>
    <m/>
    <m/>
    <m/>
    <m/>
    <m/>
    <m/>
    <m/>
    <m/>
    <m/>
    <m/>
    <m/>
    <m/>
    <n v="110"/>
    <m/>
    <m/>
    <m/>
    <s v="ja vor"/>
    <n v="2"/>
    <m/>
    <m/>
    <m/>
    <m/>
    <m/>
    <s v="x sauer"/>
    <m/>
    <m/>
    <m/>
    <m/>
    <s v="x"/>
    <m/>
    <s v="x"/>
    <m/>
    <s v="v"/>
    <m/>
    <m/>
    <m/>
    <m/>
    <m/>
    <m/>
    <m/>
    <m/>
    <n v="2"/>
    <s v="mit JP unterlegen und überfangen"/>
    <m/>
    <m/>
    <m/>
    <m/>
    <m/>
    <m/>
    <m/>
    <m/>
    <m/>
    <m/>
    <m/>
    <m/>
    <m/>
    <m/>
    <m/>
    <m/>
    <m/>
    <m/>
    <m/>
  </r>
  <r>
    <n v="790"/>
    <s v="L-9999-239120728"/>
    <n v="1023794667"/>
    <s v="https://portal.dnb.de/opac.htm?method=simpleSearch&amp;cqlMode=true&amp;query=idn%3D1023794667"/>
    <s v="III 73, 61 (angebunden)"/>
    <m/>
    <m/>
    <x v="2"/>
    <m/>
    <m/>
    <m/>
    <m/>
    <m/>
    <m/>
    <m/>
    <m/>
    <m/>
    <m/>
    <m/>
    <m/>
    <m/>
    <m/>
    <m/>
    <x v="2"/>
    <m/>
    <m/>
    <m/>
    <m/>
    <m/>
    <m/>
    <m/>
    <m/>
    <m/>
    <m/>
    <m/>
    <m/>
    <m/>
    <m/>
    <m/>
    <m/>
    <m/>
    <m/>
    <m/>
    <m/>
    <m/>
    <m/>
    <m/>
    <m/>
    <m/>
    <m/>
    <m/>
    <n v="0"/>
    <m/>
    <m/>
    <m/>
    <m/>
    <m/>
    <m/>
    <m/>
    <m/>
    <m/>
    <m/>
    <m/>
    <m/>
    <m/>
    <m/>
    <m/>
    <m/>
    <m/>
    <m/>
    <m/>
    <m/>
    <m/>
    <m/>
    <m/>
    <m/>
    <m/>
    <m/>
    <m/>
    <m/>
    <m/>
    <m/>
    <m/>
    <m/>
    <m/>
    <m/>
    <m/>
    <m/>
    <m/>
    <m/>
    <m/>
    <m/>
    <m/>
    <m/>
    <m/>
    <m/>
  </r>
  <r>
    <n v="791"/>
    <s v="L-1509-31518079X"/>
    <n v="1066758131"/>
    <s v="https://portal.dnb.de/opac.htm?method=simpleSearch&amp;cqlMode=true&amp;query=idn%3D1066758131"/>
    <s v="III 73, 11 @"/>
    <m/>
    <m/>
    <x v="2"/>
    <m/>
    <m/>
    <m/>
    <m/>
    <m/>
    <m/>
    <m/>
    <m/>
    <m/>
    <m/>
    <m/>
    <m/>
    <m/>
    <m/>
    <m/>
    <x v="2"/>
    <m/>
    <m/>
    <m/>
    <m/>
    <m/>
    <m/>
    <m/>
    <m/>
    <m/>
    <m/>
    <m/>
    <m/>
    <m/>
    <m/>
    <m/>
    <m/>
    <m/>
    <m/>
    <m/>
    <m/>
    <m/>
    <m/>
    <m/>
    <m/>
    <m/>
    <m/>
    <m/>
    <n v="0"/>
    <m/>
    <m/>
    <m/>
    <m/>
    <m/>
    <m/>
    <m/>
    <m/>
    <m/>
    <m/>
    <m/>
    <m/>
    <m/>
    <m/>
    <m/>
    <m/>
    <m/>
    <m/>
    <m/>
    <m/>
    <m/>
    <m/>
    <m/>
    <m/>
    <m/>
    <m/>
    <m/>
    <m/>
    <m/>
    <m/>
    <m/>
    <m/>
    <m/>
    <m/>
    <m/>
    <m/>
    <m/>
    <m/>
    <m/>
    <m/>
    <m/>
    <m/>
    <m/>
    <m/>
  </r>
  <r>
    <n v="792"/>
    <s v="L-1509-670032476"/>
    <n v="1208353780"/>
    <s v="https://portal.dnb.de/opac.htm?method=simpleSearch&amp;cqlMode=true&amp;query=idn%3D1208353780"/>
    <s v="III 73, 12 (1. angebundenes Werk)"/>
    <m/>
    <m/>
    <x v="2"/>
    <m/>
    <m/>
    <m/>
    <m/>
    <m/>
    <m/>
    <m/>
    <m/>
    <m/>
    <m/>
    <m/>
    <m/>
    <m/>
    <m/>
    <m/>
    <x v="2"/>
    <m/>
    <m/>
    <m/>
    <m/>
    <m/>
    <m/>
    <m/>
    <m/>
    <m/>
    <m/>
    <m/>
    <m/>
    <m/>
    <m/>
    <m/>
    <m/>
    <m/>
    <m/>
    <m/>
    <m/>
    <m/>
    <m/>
    <m/>
    <m/>
    <m/>
    <m/>
    <m/>
    <n v="0"/>
    <m/>
    <m/>
    <m/>
    <m/>
    <m/>
    <m/>
    <m/>
    <m/>
    <m/>
    <m/>
    <m/>
    <m/>
    <m/>
    <m/>
    <m/>
    <m/>
    <m/>
    <m/>
    <m/>
    <m/>
    <m/>
    <m/>
    <m/>
    <m/>
    <m/>
    <m/>
    <m/>
    <m/>
    <m/>
    <m/>
    <m/>
    <m/>
    <m/>
    <m/>
    <m/>
    <m/>
    <m/>
    <m/>
    <m/>
    <m/>
    <m/>
    <m/>
    <m/>
    <m/>
  </r>
  <r>
    <n v="793"/>
    <s v="L-1510-670032921"/>
    <n v="1208354345"/>
    <s v="https://portal.dnb.de/opac.htm?method=simpleSearch&amp;cqlMode=true&amp;query=idn%3D1208354345"/>
    <s v="III 73, 12 (2. angebundenes Werk)"/>
    <m/>
    <m/>
    <x v="2"/>
    <m/>
    <m/>
    <m/>
    <m/>
    <m/>
    <m/>
    <m/>
    <m/>
    <m/>
    <m/>
    <m/>
    <m/>
    <m/>
    <m/>
    <m/>
    <x v="2"/>
    <m/>
    <m/>
    <m/>
    <m/>
    <m/>
    <m/>
    <m/>
    <m/>
    <m/>
    <m/>
    <m/>
    <m/>
    <m/>
    <m/>
    <m/>
    <m/>
    <m/>
    <m/>
    <m/>
    <m/>
    <m/>
    <m/>
    <m/>
    <m/>
    <m/>
    <m/>
    <m/>
    <n v="0"/>
    <m/>
    <m/>
    <m/>
    <m/>
    <m/>
    <m/>
    <m/>
    <m/>
    <m/>
    <m/>
    <m/>
    <m/>
    <m/>
    <m/>
    <m/>
    <m/>
    <m/>
    <m/>
    <m/>
    <m/>
    <m/>
    <m/>
    <m/>
    <m/>
    <m/>
    <m/>
    <m/>
    <m/>
    <m/>
    <m/>
    <m/>
    <m/>
    <m/>
    <m/>
    <m/>
    <m/>
    <m/>
    <m/>
    <m/>
    <m/>
    <m/>
    <m/>
    <m/>
    <m/>
  </r>
  <r>
    <n v="794"/>
    <s v="L-1509-670032875"/>
    <n v="1208354302"/>
    <s v="https://portal.dnb.de/opac.htm?method=simpleSearch&amp;cqlMode=true&amp;query=idn%3D1208354302"/>
    <s v="III 73, 12 (3. angebundenes Werk)"/>
    <m/>
    <m/>
    <x v="2"/>
    <m/>
    <m/>
    <m/>
    <m/>
    <m/>
    <m/>
    <m/>
    <m/>
    <m/>
    <m/>
    <m/>
    <m/>
    <m/>
    <m/>
    <m/>
    <x v="2"/>
    <m/>
    <m/>
    <m/>
    <m/>
    <m/>
    <m/>
    <m/>
    <m/>
    <m/>
    <m/>
    <m/>
    <m/>
    <m/>
    <m/>
    <m/>
    <m/>
    <m/>
    <m/>
    <m/>
    <m/>
    <m/>
    <m/>
    <m/>
    <m/>
    <m/>
    <m/>
    <m/>
    <n v="0"/>
    <m/>
    <m/>
    <m/>
    <m/>
    <m/>
    <m/>
    <m/>
    <m/>
    <m/>
    <m/>
    <m/>
    <m/>
    <m/>
    <m/>
    <m/>
    <m/>
    <m/>
    <m/>
    <m/>
    <m/>
    <m/>
    <m/>
    <m/>
    <m/>
    <m/>
    <m/>
    <m/>
    <m/>
    <m/>
    <m/>
    <m/>
    <m/>
    <m/>
    <m/>
    <m/>
    <m/>
    <m/>
    <m/>
    <m/>
    <m/>
    <m/>
    <m/>
    <m/>
    <m/>
  </r>
  <r>
    <n v="795"/>
    <s v="L-1531-163758182"/>
    <n v="997386355"/>
    <s v="https://portal.dnb.de/opac.htm?method=simpleSearch&amp;cqlMode=true&amp;query=idn%3D997386355"/>
    <s v="III 73, 12 b"/>
    <m/>
    <s v="Ledereinband"/>
    <x v="0"/>
    <s v="80° bis 110°, einseitig digitalisierbar?"/>
    <s v="Schrift bis in den Falz, hohler Rücken"/>
    <m/>
    <s v="Schuber"/>
    <s v="Nein"/>
    <n v="0"/>
    <m/>
    <m/>
    <m/>
    <m/>
    <m/>
    <m/>
    <m/>
    <m/>
    <m/>
    <x v="2"/>
    <m/>
    <m/>
    <m/>
    <m/>
    <m/>
    <m/>
    <m/>
    <m/>
    <m/>
    <m/>
    <m/>
    <m/>
    <m/>
    <m/>
    <m/>
    <m/>
    <m/>
    <m/>
    <m/>
    <m/>
    <m/>
    <m/>
    <m/>
    <m/>
    <m/>
    <m/>
    <m/>
    <n v="0"/>
    <m/>
    <m/>
    <m/>
    <m/>
    <m/>
    <m/>
    <m/>
    <m/>
    <m/>
    <m/>
    <m/>
    <m/>
    <m/>
    <m/>
    <m/>
    <m/>
    <m/>
    <m/>
    <m/>
    <m/>
    <m/>
    <m/>
    <m/>
    <m/>
    <m/>
    <m/>
    <m/>
    <m/>
    <m/>
    <m/>
    <m/>
    <m/>
    <m/>
    <m/>
    <m/>
    <m/>
    <m/>
    <m/>
    <m/>
    <m/>
    <m/>
    <m/>
    <m/>
    <m/>
  </r>
  <r>
    <n v="796"/>
    <s v="L-1545-15952797X"/>
    <n v="995439907"/>
    <s v="https://portal.dnb.de/opac.htm?method=simpleSearch&amp;cqlMode=true&amp;query=idn%3D995439907"/>
    <s v="III 73, 19 a (angebunden)"/>
    <m/>
    <m/>
    <x v="2"/>
    <m/>
    <m/>
    <m/>
    <m/>
    <m/>
    <m/>
    <m/>
    <m/>
    <m/>
    <m/>
    <m/>
    <m/>
    <m/>
    <m/>
    <m/>
    <x v="2"/>
    <m/>
    <m/>
    <m/>
    <m/>
    <m/>
    <m/>
    <m/>
    <m/>
    <m/>
    <m/>
    <m/>
    <m/>
    <m/>
    <m/>
    <m/>
    <m/>
    <m/>
    <m/>
    <m/>
    <m/>
    <m/>
    <m/>
    <m/>
    <m/>
    <m/>
    <m/>
    <m/>
    <n v="0"/>
    <m/>
    <m/>
    <m/>
    <m/>
    <m/>
    <m/>
    <m/>
    <m/>
    <m/>
    <m/>
    <m/>
    <m/>
    <m/>
    <m/>
    <m/>
    <m/>
    <m/>
    <m/>
    <m/>
    <m/>
    <m/>
    <m/>
    <m/>
    <m/>
    <m/>
    <m/>
    <m/>
    <m/>
    <m/>
    <m/>
    <m/>
    <m/>
    <m/>
    <m/>
    <m/>
    <m/>
    <m/>
    <m/>
    <m/>
    <m/>
    <m/>
    <m/>
    <m/>
    <m/>
  </r>
  <r>
    <n v="797"/>
    <s v="L-1544-159528925"/>
    <n v="995440786"/>
    <s v="https://portal.dnb.de/opac.htm?method=simpleSearch&amp;cqlMode=true&amp;query=idn%3D995440786"/>
    <s v="III 73, 19 a"/>
    <m/>
    <m/>
    <x v="1"/>
    <m/>
    <m/>
    <m/>
    <m/>
    <m/>
    <m/>
    <m/>
    <m/>
    <m/>
    <m/>
    <m/>
    <m/>
    <m/>
    <m/>
    <m/>
    <x v="0"/>
    <m/>
    <s v="x"/>
    <s v="f"/>
    <m/>
    <m/>
    <m/>
    <m/>
    <m/>
    <s v="Pa"/>
    <m/>
    <m/>
    <m/>
    <m/>
    <m/>
    <m/>
    <m/>
    <m/>
    <m/>
    <m/>
    <m/>
    <m/>
    <m/>
    <n v="60"/>
    <m/>
    <m/>
    <m/>
    <s v="n"/>
    <n v="0"/>
    <m/>
    <s v="Gewebe"/>
    <m/>
    <m/>
    <m/>
    <m/>
    <m/>
    <m/>
    <m/>
    <m/>
    <m/>
    <m/>
    <m/>
    <m/>
    <m/>
    <m/>
    <m/>
    <m/>
    <m/>
    <m/>
    <m/>
    <m/>
    <m/>
    <m/>
    <m/>
    <m/>
    <m/>
    <m/>
    <m/>
    <m/>
    <m/>
    <m/>
    <m/>
    <m/>
    <m/>
    <m/>
    <m/>
    <m/>
    <m/>
    <m/>
    <m/>
    <m/>
    <m/>
    <m/>
  </r>
  <r>
    <n v="798"/>
    <s v="L-1546-176987142"/>
    <n v="1002285739"/>
    <s v="https://portal.dnb.de/opac.htm?method=simpleSearch&amp;cqlMode=true&amp;query=idn%3D1002285739"/>
    <s v="III 73, 19 b"/>
    <s v="X"/>
    <s v="Ledereinband"/>
    <x v="0"/>
    <s v="80° bis 110°, einseitig digitalisierbar?"/>
    <s v="fester Rücken mit Schmuckprägung"/>
    <m/>
    <s v="Papierumschlag "/>
    <s v="Ja"/>
    <n v="0"/>
    <m/>
    <m/>
    <m/>
    <m/>
    <m/>
    <m/>
    <m/>
    <m/>
    <s v="x"/>
    <x v="0"/>
    <m/>
    <m/>
    <s v="f/V"/>
    <m/>
    <m/>
    <m/>
    <m/>
    <m/>
    <s v="Pa"/>
    <m/>
    <m/>
    <m/>
    <m/>
    <m/>
    <m/>
    <m/>
    <m/>
    <m/>
    <m/>
    <m/>
    <m/>
    <m/>
    <n v="60"/>
    <m/>
    <m/>
    <m/>
    <s v="ja vor"/>
    <n v="0.5"/>
    <m/>
    <m/>
    <m/>
    <m/>
    <m/>
    <s v="x sauer"/>
    <s v="x"/>
    <m/>
    <m/>
    <s v="Umschlag (bes. Einband)"/>
    <s v="x"/>
    <m/>
    <s v="x"/>
    <m/>
    <m/>
    <m/>
    <m/>
    <m/>
    <m/>
    <m/>
    <m/>
    <m/>
    <s v="x"/>
    <n v="0.5"/>
    <m/>
    <m/>
    <m/>
    <m/>
    <m/>
    <m/>
    <m/>
    <m/>
    <m/>
    <m/>
    <m/>
    <m/>
    <m/>
    <m/>
    <m/>
    <m/>
    <m/>
    <m/>
    <m/>
    <m/>
  </r>
  <r>
    <n v="799"/>
    <s v="L-1521-315082267"/>
    <n v="1066694702"/>
    <s v="https://portal.dnb.de/opac.htm?method=simpleSearch&amp;cqlMode=true&amp;query=idn%3D1066694702"/>
    <s v="III 73, 2 a"/>
    <m/>
    <m/>
    <x v="2"/>
    <m/>
    <m/>
    <m/>
    <m/>
    <m/>
    <m/>
    <m/>
    <m/>
    <m/>
    <m/>
    <m/>
    <m/>
    <m/>
    <m/>
    <m/>
    <x v="2"/>
    <m/>
    <m/>
    <m/>
    <m/>
    <m/>
    <m/>
    <m/>
    <m/>
    <m/>
    <m/>
    <m/>
    <m/>
    <m/>
    <m/>
    <m/>
    <m/>
    <m/>
    <m/>
    <m/>
    <m/>
    <m/>
    <m/>
    <m/>
    <m/>
    <m/>
    <m/>
    <m/>
    <n v="0"/>
    <m/>
    <m/>
    <m/>
    <m/>
    <m/>
    <m/>
    <m/>
    <m/>
    <m/>
    <m/>
    <m/>
    <m/>
    <m/>
    <m/>
    <m/>
    <m/>
    <m/>
    <m/>
    <m/>
    <m/>
    <m/>
    <m/>
    <m/>
    <m/>
    <m/>
    <m/>
    <m/>
    <m/>
    <m/>
    <m/>
    <m/>
    <m/>
    <m/>
    <m/>
    <m/>
    <m/>
    <m/>
    <m/>
    <m/>
    <m/>
    <m/>
    <m/>
    <m/>
    <m/>
  </r>
  <r>
    <n v="800"/>
    <s v="L-1514-167032437"/>
    <s v="99882707X"/>
    <s v="https://portal.dnb.de/opac.htm?method=simpleSearch&amp;cqlMode=true&amp;query=idn%3D99882707X"/>
    <s v="III 73, 2 b"/>
    <m/>
    <m/>
    <x v="2"/>
    <m/>
    <m/>
    <m/>
    <m/>
    <m/>
    <m/>
    <m/>
    <m/>
    <m/>
    <m/>
    <m/>
    <m/>
    <m/>
    <m/>
    <m/>
    <x v="2"/>
    <m/>
    <m/>
    <m/>
    <m/>
    <m/>
    <m/>
    <m/>
    <m/>
    <m/>
    <m/>
    <m/>
    <m/>
    <m/>
    <m/>
    <m/>
    <m/>
    <m/>
    <m/>
    <m/>
    <m/>
    <m/>
    <m/>
    <m/>
    <m/>
    <m/>
    <m/>
    <m/>
    <n v="0"/>
    <m/>
    <m/>
    <m/>
    <m/>
    <m/>
    <m/>
    <m/>
    <m/>
    <m/>
    <m/>
    <m/>
    <m/>
    <m/>
    <m/>
    <m/>
    <m/>
    <m/>
    <m/>
    <m/>
    <m/>
    <m/>
    <m/>
    <m/>
    <m/>
    <m/>
    <m/>
    <m/>
    <m/>
    <m/>
    <m/>
    <m/>
    <m/>
    <m/>
    <m/>
    <m/>
    <m/>
    <m/>
    <m/>
    <m/>
    <m/>
    <m/>
    <m/>
    <m/>
    <m/>
  </r>
  <r>
    <n v="801"/>
    <s v="L-1518-16992209X"/>
    <n v="1000047687"/>
    <s v="https://portal.dnb.de/opac.htm?method=simpleSearch&amp;cqlMode=true&amp;query=idn%3D1000047687"/>
    <s v="III 73, 2 c"/>
    <m/>
    <m/>
    <x v="3"/>
    <m/>
    <m/>
    <m/>
    <m/>
    <m/>
    <m/>
    <m/>
    <m/>
    <m/>
    <m/>
    <m/>
    <m/>
    <m/>
    <m/>
    <m/>
    <x v="1"/>
    <m/>
    <m/>
    <s v="f"/>
    <m/>
    <m/>
    <m/>
    <m/>
    <s v="x"/>
    <s v="Pa"/>
    <m/>
    <m/>
    <m/>
    <m/>
    <m/>
    <m/>
    <m/>
    <m/>
    <m/>
    <m/>
    <m/>
    <m/>
    <m/>
    <n v="80"/>
    <m/>
    <m/>
    <m/>
    <s v="n"/>
    <n v="0"/>
    <m/>
    <m/>
    <m/>
    <m/>
    <m/>
    <s v="x sauer"/>
    <s v="x"/>
    <m/>
    <m/>
    <m/>
    <m/>
    <m/>
    <m/>
    <m/>
    <m/>
    <m/>
    <m/>
    <m/>
    <m/>
    <m/>
    <m/>
    <m/>
    <m/>
    <m/>
    <m/>
    <m/>
    <m/>
    <m/>
    <m/>
    <m/>
    <m/>
    <m/>
    <m/>
    <m/>
    <m/>
    <m/>
    <m/>
    <m/>
    <m/>
    <m/>
    <m/>
    <m/>
    <m/>
    <m/>
  </r>
  <r>
    <n v="802"/>
    <s v="L-1536-156637766"/>
    <n v="994566468"/>
    <s v="https://portal.dnb.de/opac.htm?method=simpleSearch&amp;cqlMode=true&amp;query=idn%3D994566468"/>
    <s v="III 73, 21 a"/>
    <s v="X"/>
    <s v="Ledereinband"/>
    <x v="0"/>
    <s v="80° bis 110°, einseitig digitalisierbar?"/>
    <s v="Schrift bis in den Falz"/>
    <m/>
    <s v="Kassette"/>
    <s v="Nein, Signaturfahne austauschen"/>
    <n v="0"/>
    <m/>
    <s v="Fragmente beiliegend"/>
    <m/>
    <m/>
    <m/>
    <m/>
    <m/>
    <m/>
    <m/>
    <x v="2"/>
    <m/>
    <m/>
    <m/>
    <m/>
    <m/>
    <m/>
    <m/>
    <m/>
    <m/>
    <m/>
    <m/>
    <m/>
    <m/>
    <m/>
    <m/>
    <m/>
    <m/>
    <m/>
    <m/>
    <m/>
    <m/>
    <m/>
    <m/>
    <m/>
    <m/>
    <m/>
    <m/>
    <n v="0"/>
    <m/>
    <m/>
    <m/>
    <m/>
    <m/>
    <m/>
    <m/>
    <m/>
    <m/>
    <m/>
    <m/>
    <m/>
    <m/>
    <m/>
    <m/>
    <m/>
    <m/>
    <m/>
    <m/>
    <m/>
    <m/>
    <m/>
    <m/>
    <m/>
    <m/>
    <m/>
    <m/>
    <m/>
    <m/>
    <m/>
    <m/>
    <m/>
    <m/>
    <m/>
    <m/>
    <m/>
    <m/>
    <m/>
    <m/>
    <m/>
    <m/>
    <m/>
    <m/>
    <m/>
  </r>
  <r>
    <n v="803"/>
    <s v="L-1512-66771572X"/>
    <n v="1207351512"/>
    <s v="https://portal.dnb.de/opac.htm?method=simpleSearch&amp;cqlMode=true&amp;query=idn%3D1207351512"/>
    <s v="III 73, 23 (angebunden)"/>
    <m/>
    <m/>
    <x v="2"/>
    <m/>
    <m/>
    <m/>
    <m/>
    <m/>
    <m/>
    <m/>
    <m/>
    <m/>
    <m/>
    <m/>
    <m/>
    <m/>
    <m/>
    <m/>
    <x v="2"/>
    <m/>
    <m/>
    <m/>
    <m/>
    <m/>
    <m/>
    <m/>
    <m/>
    <m/>
    <m/>
    <m/>
    <m/>
    <m/>
    <m/>
    <m/>
    <m/>
    <m/>
    <m/>
    <m/>
    <m/>
    <m/>
    <m/>
    <m/>
    <m/>
    <m/>
    <m/>
    <m/>
    <n v="0"/>
    <m/>
    <m/>
    <m/>
    <m/>
    <m/>
    <m/>
    <m/>
    <m/>
    <m/>
    <m/>
    <m/>
    <m/>
    <m/>
    <m/>
    <m/>
    <m/>
    <m/>
    <m/>
    <m/>
    <m/>
    <m/>
    <m/>
    <m/>
    <m/>
    <m/>
    <m/>
    <m/>
    <m/>
    <m/>
    <m/>
    <m/>
    <m/>
    <m/>
    <m/>
    <m/>
    <m/>
    <m/>
    <m/>
    <m/>
    <m/>
    <m/>
    <m/>
    <m/>
    <m/>
  </r>
  <r>
    <n v="804"/>
    <s v="L-1813-162058691"/>
    <s v="99637356X"/>
    <s v="https://portal.dnb.de/opac.htm?method=simpleSearch&amp;cqlMode=true&amp;query=idn%3D99637356X"/>
    <s v="III 73, 23 a"/>
    <m/>
    <m/>
    <x v="3"/>
    <m/>
    <m/>
    <m/>
    <m/>
    <m/>
    <m/>
    <m/>
    <m/>
    <m/>
    <m/>
    <m/>
    <m/>
    <m/>
    <m/>
    <m/>
    <x v="1"/>
    <m/>
    <s v="x"/>
    <s v="f"/>
    <m/>
    <m/>
    <m/>
    <m/>
    <m/>
    <s v="Pa"/>
    <m/>
    <m/>
    <m/>
    <m/>
    <s v="x"/>
    <m/>
    <m/>
    <m/>
    <m/>
    <m/>
    <m/>
    <n v="0"/>
    <s v="x"/>
    <s v="max 110"/>
    <m/>
    <m/>
    <m/>
    <s v="n"/>
    <n v="0"/>
    <m/>
    <s v="Gewebe"/>
    <m/>
    <m/>
    <m/>
    <m/>
    <m/>
    <m/>
    <m/>
    <m/>
    <m/>
    <m/>
    <m/>
    <m/>
    <m/>
    <m/>
    <m/>
    <m/>
    <m/>
    <m/>
    <m/>
    <m/>
    <m/>
    <m/>
    <m/>
    <m/>
    <m/>
    <m/>
    <m/>
    <m/>
    <m/>
    <m/>
    <m/>
    <m/>
    <m/>
    <m/>
    <m/>
    <m/>
    <m/>
    <m/>
    <m/>
    <m/>
    <m/>
    <m/>
  </r>
  <r>
    <n v="805"/>
    <s v="L-1513-154629308"/>
    <n v="994151691"/>
    <s v="https://portal.dnb.de/opac.htm?method=simpleSearch&amp;cqlMode=true&amp;query=idn%3D994151691"/>
    <s v="III 73, 23 a"/>
    <m/>
    <m/>
    <x v="2"/>
    <m/>
    <m/>
    <m/>
    <m/>
    <m/>
    <m/>
    <m/>
    <m/>
    <m/>
    <m/>
    <m/>
    <m/>
    <m/>
    <m/>
    <m/>
    <x v="2"/>
    <m/>
    <m/>
    <m/>
    <m/>
    <m/>
    <m/>
    <m/>
    <m/>
    <m/>
    <m/>
    <m/>
    <m/>
    <m/>
    <m/>
    <m/>
    <m/>
    <m/>
    <m/>
    <m/>
    <m/>
    <m/>
    <m/>
    <m/>
    <m/>
    <m/>
    <m/>
    <m/>
    <n v="0"/>
    <m/>
    <m/>
    <m/>
    <m/>
    <m/>
    <m/>
    <m/>
    <m/>
    <m/>
    <m/>
    <m/>
    <m/>
    <m/>
    <m/>
    <m/>
    <m/>
    <m/>
    <m/>
    <m/>
    <m/>
    <m/>
    <m/>
    <m/>
    <m/>
    <m/>
    <m/>
    <m/>
    <m/>
    <m/>
    <m/>
    <m/>
    <m/>
    <m/>
    <m/>
    <m/>
    <m/>
    <m/>
    <m/>
    <m/>
    <m/>
    <m/>
    <m/>
    <m/>
    <m/>
  </r>
  <r>
    <n v="806"/>
    <s v="L-1514-315470828"/>
    <n v="1066943184"/>
    <s v="https://portal.dnb.de/opac.htm?method=simpleSearch&amp;cqlMode=true&amp;query=idn%3D1066943184"/>
    <s v="III 73, 31/a"/>
    <s v="X"/>
    <s v="Papier- oder Pappeinband"/>
    <x v="0"/>
    <s v="180°"/>
    <s v="hohler Rücken"/>
    <m/>
    <m/>
    <s v="Signaturfahne austauschen"/>
    <n v="0"/>
    <m/>
    <m/>
    <m/>
    <m/>
    <m/>
    <m/>
    <m/>
    <m/>
    <m/>
    <x v="4"/>
    <m/>
    <m/>
    <s v="h/E"/>
    <m/>
    <m/>
    <m/>
    <m/>
    <m/>
    <s v="Pa"/>
    <m/>
    <m/>
    <m/>
    <m/>
    <m/>
    <m/>
    <m/>
    <m/>
    <m/>
    <m/>
    <m/>
    <m/>
    <m/>
    <n v="110"/>
    <m/>
    <m/>
    <m/>
    <s v="n"/>
    <n v="0"/>
    <m/>
    <m/>
    <m/>
    <m/>
    <m/>
    <m/>
    <m/>
    <s v="Schaden stabil"/>
    <m/>
    <m/>
    <m/>
    <m/>
    <m/>
    <m/>
    <m/>
    <m/>
    <m/>
    <m/>
    <m/>
    <m/>
    <m/>
    <m/>
    <m/>
    <m/>
    <m/>
    <m/>
    <m/>
    <m/>
    <m/>
    <m/>
    <m/>
    <m/>
    <m/>
    <m/>
    <m/>
    <m/>
    <m/>
    <m/>
    <m/>
    <m/>
    <m/>
    <m/>
    <m/>
    <m/>
  </r>
  <r>
    <n v="807"/>
    <s v="L-1511-17930142X"/>
    <n v="1003230415"/>
    <s v="https://portal.dnb.de/opac.htm?method=simpleSearch&amp;cqlMode=true&amp;query=idn%3D1003230415"/>
    <s v="III 73, 32 a  (2. Angebundenes Werk)"/>
    <m/>
    <m/>
    <x v="2"/>
    <m/>
    <m/>
    <m/>
    <m/>
    <m/>
    <m/>
    <m/>
    <m/>
    <m/>
    <m/>
    <m/>
    <m/>
    <m/>
    <m/>
    <m/>
    <x v="2"/>
    <m/>
    <m/>
    <m/>
    <m/>
    <m/>
    <m/>
    <m/>
    <m/>
    <m/>
    <m/>
    <m/>
    <m/>
    <m/>
    <m/>
    <m/>
    <m/>
    <m/>
    <m/>
    <m/>
    <m/>
    <m/>
    <m/>
    <m/>
    <m/>
    <m/>
    <m/>
    <m/>
    <n v="0"/>
    <m/>
    <m/>
    <m/>
    <m/>
    <m/>
    <m/>
    <m/>
    <m/>
    <m/>
    <m/>
    <m/>
    <m/>
    <m/>
    <m/>
    <m/>
    <m/>
    <m/>
    <m/>
    <m/>
    <m/>
    <m/>
    <m/>
    <m/>
    <m/>
    <m/>
    <m/>
    <m/>
    <m/>
    <m/>
    <m/>
    <m/>
    <m/>
    <m/>
    <m/>
    <m/>
    <m/>
    <m/>
    <m/>
    <m/>
    <m/>
    <m/>
    <m/>
    <m/>
    <m/>
  </r>
  <r>
    <n v="808"/>
    <s v="L-1509-17930125X"/>
    <n v="1003230245"/>
    <s v="https://portal.dnb.de/opac.htm?method=simpleSearch&amp;cqlMode=true&amp;query=idn%3D1003230245"/>
    <s v="III 73, 32 a  (1. Angebundenes Werk)"/>
    <m/>
    <m/>
    <x v="2"/>
    <m/>
    <m/>
    <m/>
    <m/>
    <m/>
    <m/>
    <m/>
    <m/>
    <m/>
    <m/>
    <m/>
    <m/>
    <m/>
    <m/>
    <m/>
    <x v="2"/>
    <m/>
    <m/>
    <m/>
    <m/>
    <m/>
    <m/>
    <m/>
    <m/>
    <m/>
    <m/>
    <m/>
    <m/>
    <m/>
    <m/>
    <m/>
    <m/>
    <m/>
    <m/>
    <m/>
    <m/>
    <m/>
    <m/>
    <m/>
    <m/>
    <m/>
    <m/>
    <m/>
    <n v="0"/>
    <m/>
    <m/>
    <m/>
    <m/>
    <m/>
    <m/>
    <m/>
    <m/>
    <m/>
    <m/>
    <m/>
    <m/>
    <m/>
    <m/>
    <m/>
    <m/>
    <m/>
    <m/>
    <m/>
    <m/>
    <m/>
    <m/>
    <m/>
    <m/>
    <m/>
    <m/>
    <m/>
    <m/>
    <m/>
    <m/>
    <m/>
    <m/>
    <m/>
    <m/>
    <m/>
    <m/>
    <m/>
    <m/>
    <m/>
    <m/>
    <m/>
    <m/>
    <m/>
    <m/>
  </r>
  <r>
    <n v="809"/>
    <s v="L-1509-156069016"/>
    <s v="99451011X"/>
    <s v="https://portal.dnb.de/opac.htm?method=simpleSearch&amp;cqlMode=true&amp;query=idn%3D99451011X"/>
    <s v="III 73, 32 a"/>
    <s v="X"/>
    <s v="Halbledereinband, Schließen, erhabene Buchbeschläge"/>
    <x v="1"/>
    <s v="80° bis 110°, einseitig digitalisierbar?"/>
    <s v="fester Rücken mit Schmuckprägung, Schrift bis in den Falz"/>
    <m/>
    <s v="Buchschuh"/>
    <s v="Nein"/>
    <n v="1"/>
    <m/>
    <m/>
    <m/>
    <m/>
    <m/>
    <m/>
    <m/>
    <m/>
    <m/>
    <x v="2"/>
    <m/>
    <m/>
    <m/>
    <m/>
    <m/>
    <m/>
    <m/>
    <m/>
    <m/>
    <m/>
    <m/>
    <m/>
    <m/>
    <m/>
    <m/>
    <m/>
    <m/>
    <m/>
    <m/>
    <m/>
    <m/>
    <m/>
    <m/>
    <m/>
    <m/>
    <m/>
    <m/>
    <n v="0"/>
    <m/>
    <m/>
    <m/>
    <m/>
    <m/>
    <m/>
    <m/>
    <m/>
    <m/>
    <m/>
    <m/>
    <m/>
    <m/>
    <m/>
    <m/>
    <m/>
    <m/>
    <m/>
    <m/>
    <m/>
    <m/>
    <m/>
    <m/>
    <m/>
    <m/>
    <m/>
    <m/>
    <m/>
    <m/>
    <m/>
    <m/>
    <m/>
    <m/>
    <m/>
    <m/>
    <m/>
    <m/>
    <m/>
    <m/>
    <m/>
    <m/>
    <m/>
    <m/>
    <m/>
  </r>
  <r>
    <n v="810"/>
    <s v="L-1555-171141768"/>
    <n v="1000777227"/>
    <s v="https://portal.dnb.de/opac.htm?method=simpleSearch&amp;cqlMode=true&amp;query=idn%3D1000777227"/>
    <s v="III 73, 33 a"/>
    <s v="X"/>
    <s v="Ledereinband"/>
    <x v="0"/>
    <s v="80° bis 110°, einseitig digitalisierbar?"/>
    <s v="fester Rücken mit Schmuckprägung, Schrift bis in den Falz"/>
    <m/>
    <s v="Kassette"/>
    <s v="Nein"/>
    <n v="0"/>
    <m/>
    <m/>
    <m/>
    <m/>
    <m/>
    <m/>
    <m/>
    <m/>
    <m/>
    <x v="2"/>
    <m/>
    <m/>
    <m/>
    <m/>
    <m/>
    <m/>
    <m/>
    <m/>
    <m/>
    <m/>
    <m/>
    <m/>
    <m/>
    <m/>
    <m/>
    <m/>
    <m/>
    <m/>
    <m/>
    <m/>
    <m/>
    <m/>
    <m/>
    <m/>
    <m/>
    <m/>
    <m/>
    <n v="0"/>
    <m/>
    <m/>
    <m/>
    <m/>
    <m/>
    <m/>
    <m/>
    <m/>
    <m/>
    <m/>
    <m/>
    <m/>
    <m/>
    <m/>
    <m/>
    <m/>
    <m/>
    <m/>
    <m/>
    <m/>
    <m/>
    <m/>
    <m/>
    <m/>
    <m/>
    <m/>
    <m/>
    <m/>
    <m/>
    <m/>
    <m/>
    <m/>
    <m/>
    <m/>
    <m/>
    <m/>
    <m/>
    <m/>
    <m/>
    <m/>
    <m/>
    <m/>
    <m/>
    <m/>
  </r>
  <r>
    <n v="811"/>
    <s v="L-1557-171141873"/>
    <n v="1000777332"/>
    <s v="https://portal.dnb.de/opac.htm?method=simpleSearch&amp;cqlMode=true&amp;query=idn%3D1000777332"/>
    <s v="III 73, 33 a ( angebundenes Werk)"/>
    <m/>
    <m/>
    <x v="2"/>
    <m/>
    <m/>
    <m/>
    <m/>
    <m/>
    <m/>
    <m/>
    <m/>
    <m/>
    <m/>
    <m/>
    <m/>
    <m/>
    <m/>
    <m/>
    <x v="2"/>
    <m/>
    <m/>
    <m/>
    <m/>
    <m/>
    <m/>
    <m/>
    <m/>
    <m/>
    <m/>
    <m/>
    <m/>
    <m/>
    <m/>
    <m/>
    <m/>
    <m/>
    <m/>
    <m/>
    <m/>
    <m/>
    <m/>
    <m/>
    <m/>
    <m/>
    <m/>
    <m/>
    <n v="0"/>
    <m/>
    <m/>
    <m/>
    <m/>
    <m/>
    <m/>
    <m/>
    <m/>
    <m/>
    <m/>
    <m/>
    <m/>
    <m/>
    <m/>
    <m/>
    <m/>
    <m/>
    <m/>
    <m/>
    <m/>
    <m/>
    <m/>
    <m/>
    <m/>
    <m/>
    <m/>
    <m/>
    <m/>
    <m/>
    <m/>
    <m/>
    <m/>
    <m/>
    <m/>
    <m/>
    <m/>
    <m/>
    <m/>
    <m/>
    <m/>
    <m/>
    <m/>
    <m/>
    <m/>
  </r>
  <r>
    <n v="812"/>
    <s v="L-1543-156070618"/>
    <n v="994511248"/>
    <s v="https://portal.dnb.de/opac.htm?method=simpleSearch&amp;cqlMode=true&amp;query=idn%3D994511248"/>
    <s v="III 73, 40 a"/>
    <s v="X"/>
    <s v="Ledereinband"/>
    <x v="0"/>
    <s v="80° bis 110°, einseitig digitalisierbar?"/>
    <s v="fester Rücken mit Schmuckprägung, welliger Buchblock"/>
    <m/>
    <s v="Papierumschlag "/>
    <s v="Ja"/>
    <n v="0"/>
    <m/>
    <m/>
    <m/>
    <m/>
    <m/>
    <m/>
    <m/>
    <m/>
    <m/>
    <x v="2"/>
    <m/>
    <m/>
    <m/>
    <m/>
    <m/>
    <m/>
    <m/>
    <m/>
    <m/>
    <m/>
    <m/>
    <m/>
    <m/>
    <m/>
    <m/>
    <m/>
    <m/>
    <m/>
    <m/>
    <m/>
    <m/>
    <m/>
    <m/>
    <m/>
    <m/>
    <m/>
    <m/>
    <n v="0"/>
    <m/>
    <m/>
    <m/>
    <m/>
    <m/>
    <m/>
    <m/>
    <m/>
    <m/>
    <m/>
    <m/>
    <m/>
    <m/>
    <m/>
    <m/>
    <m/>
    <m/>
    <m/>
    <m/>
    <m/>
    <m/>
    <m/>
    <m/>
    <m/>
    <m/>
    <m/>
    <m/>
    <m/>
    <m/>
    <m/>
    <m/>
    <m/>
    <m/>
    <m/>
    <m/>
    <m/>
    <m/>
    <m/>
    <m/>
    <m/>
    <m/>
    <m/>
    <m/>
    <m/>
  </r>
  <r>
    <n v="813"/>
    <s v="L-1524-154740756"/>
    <n v="994215738"/>
    <s v="https://portal.dnb.de/opac.htm?method=simpleSearch&amp;cqlMode=true&amp;query=idn%3D994215738"/>
    <s v="III 73, 40 b (angebundenes Werk)"/>
    <m/>
    <m/>
    <x v="2"/>
    <m/>
    <m/>
    <m/>
    <m/>
    <m/>
    <m/>
    <m/>
    <m/>
    <m/>
    <m/>
    <m/>
    <m/>
    <m/>
    <m/>
    <m/>
    <x v="2"/>
    <m/>
    <m/>
    <m/>
    <m/>
    <m/>
    <m/>
    <m/>
    <m/>
    <m/>
    <m/>
    <m/>
    <m/>
    <m/>
    <m/>
    <m/>
    <m/>
    <m/>
    <m/>
    <m/>
    <m/>
    <m/>
    <m/>
    <m/>
    <m/>
    <m/>
    <m/>
    <m/>
    <n v="0"/>
    <m/>
    <m/>
    <m/>
    <m/>
    <m/>
    <m/>
    <m/>
    <m/>
    <m/>
    <m/>
    <m/>
    <m/>
    <m/>
    <m/>
    <m/>
    <m/>
    <m/>
    <m/>
    <m/>
    <m/>
    <m/>
    <m/>
    <m/>
    <m/>
    <m/>
    <m/>
    <m/>
    <m/>
    <m/>
    <m/>
    <m/>
    <m/>
    <m/>
    <m/>
    <m/>
    <m/>
    <m/>
    <m/>
    <m/>
    <m/>
    <m/>
    <m/>
    <m/>
    <m/>
  </r>
  <r>
    <n v="814"/>
    <s v="L-1529-177064625"/>
    <n v="1002339278"/>
    <s v="https://portal.dnb.de/opac.htm?method=simpleSearch&amp;cqlMode=true&amp;query=idn%3D1002339278"/>
    <s v="III 73, 40 b"/>
    <m/>
    <s v="Ledereinband, Schließen, erhabene Buchbeschläge"/>
    <x v="0"/>
    <s v="nur sehr geringer Öffnungswinkel"/>
    <s v="fester Rücken mit Schmuckprägung, welliger Buchblock"/>
    <m/>
    <s v="Kassette"/>
    <s v="Nein"/>
    <n v="0"/>
    <m/>
    <m/>
    <m/>
    <m/>
    <m/>
    <m/>
    <m/>
    <m/>
    <m/>
    <x v="2"/>
    <m/>
    <m/>
    <m/>
    <m/>
    <m/>
    <m/>
    <m/>
    <m/>
    <m/>
    <m/>
    <m/>
    <m/>
    <m/>
    <m/>
    <m/>
    <m/>
    <m/>
    <m/>
    <m/>
    <m/>
    <m/>
    <m/>
    <m/>
    <m/>
    <m/>
    <m/>
    <m/>
    <n v="0"/>
    <m/>
    <m/>
    <m/>
    <m/>
    <m/>
    <m/>
    <m/>
    <m/>
    <m/>
    <m/>
    <m/>
    <m/>
    <m/>
    <m/>
    <m/>
    <m/>
    <m/>
    <m/>
    <m/>
    <m/>
    <m/>
    <m/>
    <m/>
    <m/>
    <m/>
    <m/>
    <m/>
    <m/>
    <m/>
    <m/>
    <m/>
    <m/>
    <m/>
    <m/>
    <m/>
    <m/>
    <m/>
    <m/>
    <m/>
    <m/>
    <m/>
    <m/>
    <m/>
    <m/>
  </r>
  <r>
    <n v="815"/>
    <s v="L-1535-158504658"/>
    <n v="995009910"/>
    <s v="https://portal.dnb.de/opac.htm?method=simpleSearch&amp;cqlMode=true&amp;query=idn%3D995009910"/>
    <s v="III 73, 42 a"/>
    <s v="X"/>
    <s v="Ledereinband"/>
    <x v="1"/>
    <s v="180°"/>
    <s v="fester Rücken mit Schmuckprägung, gefaltete Blätter, welliger Buchblock"/>
    <m/>
    <s v="Papierumschlag "/>
    <s v="Ja"/>
    <n v="1"/>
    <m/>
    <m/>
    <m/>
    <m/>
    <m/>
    <m/>
    <m/>
    <m/>
    <m/>
    <x v="0"/>
    <m/>
    <m/>
    <s v="f/V"/>
    <m/>
    <m/>
    <m/>
    <m/>
    <m/>
    <s v="Pa"/>
    <m/>
    <m/>
    <m/>
    <m/>
    <m/>
    <m/>
    <s v="x"/>
    <s v="B: 22x33_x000a_F: 34x33"/>
    <m/>
    <m/>
    <m/>
    <m/>
    <m/>
    <n v="110"/>
    <m/>
    <m/>
    <s v="x"/>
    <s v="n"/>
    <n v="0"/>
    <m/>
    <m/>
    <m/>
    <m/>
    <m/>
    <s v="x sauer"/>
    <s v="x"/>
    <m/>
    <m/>
    <m/>
    <m/>
    <m/>
    <m/>
    <m/>
    <m/>
    <m/>
    <m/>
    <m/>
    <m/>
    <m/>
    <m/>
    <m/>
    <m/>
    <m/>
    <m/>
    <m/>
    <m/>
    <m/>
    <m/>
    <m/>
    <m/>
    <m/>
    <m/>
    <m/>
    <m/>
    <m/>
    <m/>
    <m/>
    <m/>
    <m/>
    <m/>
    <m/>
    <m/>
    <m/>
  </r>
  <r>
    <n v="816"/>
    <s v="L-1549-15411684X"/>
    <n v="993976174"/>
    <s v="https://portal.dnb.de/opac.htm?method=simpleSearch&amp;cqlMode=true&amp;query=idn%3D993976174"/>
    <s v="III 73, 42/b"/>
    <s v="X"/>
    <s v="Gewebeeinband"/>
    <x v="0"/>
    <s v="180°"/>
    <s v="hohler Rücken, welliger Buchblock"/>
    <m/>
    <m/>
    <m/>
    <n v="2"/>
    <m/>
    <m/>
    <m/>
    <m/>
    <m/>
    <m/>
    <m/>
    <m/>
    <m/>
    <x v="3"/>
    <s v="x"/>
    <m/>
    <s v="h/E"/>
    <m/>
    <m/>
    <m/>
    <m/>
    <m/>
    <s v="Pa"/>
    <s v="x"/>
    <m/>
    <m/>
    <m/>
    <m/>
    <m/>
    <m/>
    <m/>
    <m/>
    <m/>
    <m/>
    <m/>
    <m/>
    <n v="110"/>
    <m/>
    <m/>
    <m/>
    <s v="n"/>
    <n v="0"/>
    <m/>
    <m/>
    <m/>
    <m/>
    <m/>
    <m/>
    <m/>
    <s v="Schaden stabil"/>
    <m/>
    <m/>
    <m/>
    <m/>
    <m/>
    <m/>
    <m/>
    <m/>
    <m/>
    <m/>
    <m/>
    <m/>
    <m/>
    <m/>
    <m/>
    <m/>
    <m/>
    <m/>
    <m/>
    <m/>
    <m/>
    <m/>
    <m/>
    <m/>
    <m/>
    <m/>
    <m/>
    <m/>
    <m/>
    <m/>
    <m/>
    <m/>
    <m/>
    <m/>
    <m/>
    <m/>
  </r>
  <r>
    <n v="817"/>
    <s v="L-1545-670022586"/>
    <n v="1208350919"/>
    <s v="https://portal.dnb.de/opac.htm?method=simpleSearch&amp;cqlMode=true&amp;query=idn%3D1208350919"/>
    <s v="III 73, 45 (1. angebundenes Werk)"/>
    <m/>
    <m/>
    <x v="2"/>
    <m/>
    <m/>
    <m/>
    <m/>
    <m/>
    <m/>
    <m/>
    <m/>
    <m/>
    <m/>
    <m/>
    <m/>
    <m/>
    <m/>
    <m/>
    <x v="2"/>
    <m/>
    <m/>
    <m/>
    <m/>
    <m/>
    <m/>
    <m/>
    <m/>
    <m/>
    <m/>
    <m/>
    <m/>
    <m/>
    <m/>
    <m/>
    <m/>
    <m/>
    <m/>
    <m/>
    <m/>
    <m/>
    <m/>
    <m/>
    <m/>
    <m/>
    <m/>
    <m/>
    <n v="0"/>
    <m/>
    <m/>
    <m/>
    <m/>
    <m/>
    <m/>
    <m/>
    <m/>
    <m/>
    <m/>
    <m/>
    <m/>
    <m/>
    <m/>
    <m/>
    <m/>
    <m/>
    <m/>
    <m/>
    <m/>
    <m/>
    <m/>
    <m/>
    <m/>
    <m/>
    <m/>
    <m/>
    <m/>
    <m/>
    <m/>
    <m/>
    <m/>
    <m/>
    <m/>
    <m/>
    <m/>
    <m/>
    <m/>
    <m/>
    <m/>
    <m/>
    <m/>
    <m/>
    <m/>
  </r>
  <r>
    <n v="818"/>
    <s v="L-1553-674668146"/>
    <n v="1209576090"/>
    <s v="https://portal.dnb.de/opac.htm?method=simpleSearch&amp;cqlMode=true&amp;query=idn%3D1209576090"/>
    <s v="III 73, 50 (1. angebundenes Werk)"/>
    <m/>
    <m/>
    <x v="2"/>
    <m/>
    <m/>
    <m/>
    <m/>
    <m/>
    <m/>
    <m/>
    <m/>
    <m/>
    <m/>
    <m/>
    <m/>
    <m/>
    <m/>
    <m/>
    <x v="2"/>
    <m/>
    <m/>
    <m/>
    <m/>
    <m/>
    <m/>
    <m/>
    <m/>
    <m/>
    <m/>
    <m/>
    <m/>
    <m/>
    <m/>
    <m/>
    <m/>
    <m/>
    <m/>
    <m/>
    <m/>
    <m/>
    <m/>
    <m/>
    <m/>
    <m/>
    <m/>
    <m/>
    <n v="0"/>
    <m/>
    <m/>
    <m/>
    <m/>
    <m/>
    <m/>
    <m/>
    <m/>
    <m/>
    <m/>
    <m/>
    <m/>
    <m/>
    <m/>
    <m/>
    <m/>
    <m/>
    <m/>
    <m/>
    <m/>
    <m/>
    <m/>
    <m/>
    <m/>
    <m/>
    <m/>
    <m/>
    <m/>
    <m/>
    <m/>
    <m/>
    <m/>
    <m/>
    <m/>
    <m/>
    <m/>
    <m/>
    <m/>
    <m/>
    <m/>
    <m/>
    <m/>
    <m/>
    <m/>
  </r>
  <r>
    <n v="819"/>
    <s v="L-1544-154505633"/>
    <s v="99409843X"/>
    <s v="https://portal.dnb.de/opac.htm?method=simpleSearch&amp;cqlMode=true&amp;query=idn%3D99409843X"/>
    <s v="III 73, 6 a (angebunden)"/>
    <m/>
    <m/>
    <x v="2"/>
    <m/>
    <m/>
    <m/>
    <m/>
    <m/>
    <m/>
    <m/>
    <m/>
    <m/>
    <m/>
    <m/>
    <m/>
    <m/>
    <m/>
    <m/>
    <x v="2"/>
    <m/>
    <m/>
    <m/>
    <m/>
    <m/>
    <m/>
    <m/>
    <m/>
    <m/>
    <m/>
    <m/>
    <m/>
    <m/>
    <m/>
    <m/>
    <m/>
    <m/>
    <m/>
    <m/>
    <m/>
    <m/>
    <m/>
    <m/>
    <m/>
    <m/>
    <m/>
    <m/>
    <n v="0"/>
    <m/>
    <m/>
    <m/>
    <m/>
    <m/>
    <m/>
    <m/>
    <m/>
    <m/>
    <m/>
    <m/>
    <m/>
    <m/>
    <m/>
    <m/>
    <m/>
    <m/>
    <m/>
    <m/>
    <m/>
    <m/>
    <m/>
    <m/>
    <m/>
    <m/>
    <m/>
    <m/>
    <m/>
    <m/>
    <m/>
    <m/>
    <m/>
    <m/>
    <m/>
    <m/>
    <m/>
    <m/>
    <m/>
    <m/>
    <m/>
    <m/>
    <m/>
    <m/>
    <m/>
  </r>
  <r>
    <n v="820"/>
    <s v="L-1545-154505285"/>
    <n v="994098219"/>
    <s v="https://portal.dnb.de/opac.htm?method=simpleSearch&amp;cqlMode=true&amp;query=idn%3D994098219"/>
    <s v="III 73, 6 a"/>
    <m/>
    <m/>
    <x v="1"/>
    <m/>
    <m/>
    <m/>
    <m/>
    <m/>
    <m/>
    <m/>
    <m/>
    <m/>
    <m/>
    <m/>
    <m/>
    <m/>
    <m/>
    <m/>
    <x v="1"/>
    <m/>
    <s v="x"/>
    <s v="f"/>
    <m/>
    <m/>
    <m/>
    <m/>
    <m/>
    <s v="Pa"/>
    <m/>
    <m/>
    <m/>
    <m/>
    <m/>
    <m/>
    <m/>
    <m/>
    <m/>
    <m/>
    <m/>
    <m/>
    <m/>
    <n v="80"/>
    <m/>
    <m/>
    <m/>
    <s v="n"/>
    <n v="0"/>
    <m/>
    <s v="Gewebe"/>
    <m/>
    <m/>
    <m/>
    <m/>
    <m/>
    <m/>
    <m/>
    <m/>
    <m/>
    <m/>
    <m/>
    <m/>
    <m/>
    <m/>
    <m/>
    <m/>
    <m/>
    <m/>
    <m/>
    <m/>
    <m/>
    <m/>
    <m/>
    <m/>
    <m/>
    <m/>
    <m/>
    <m/>
    <m/>
    <m/>
    <m/>
    <m/>
    <m/>
    <m/>
    <m/>
    <m/>
    <m/>
    <m/>
    <m/>
    <m/>
    <m/>
    <m/>
  </r>
  <r>
    <n v="821"/>
    <s v="L-1503-670825824"/>
    <n v="1208806262"/>
    <s v="https://portal.dnb.de/opac.htm?method=simpleSearch&amp;cqlMode=true&amp;query=idn%3D1208806262"/>
    <s v="III 73, 9 (1. angebundenes Werk)"/>
    <m/>
    <m/>
    <x v="2"/>
    <m/>
    <m/>
    <m/>
    <m/>
    <m/>
    <m/>
    <m/>
    <m/>
    <m/>
    <m/>
    <m/>
    <m/>
    <m/>
    <m/>
    <m/>
    <x v="2"/>
    <m/>
    <m/>
    <m/>
    <m/>
    <m/>
    <m/>
    <m/>
    <m/>
    <m/>
    <m/>
    <m/>
    <m/>
    <m/>
    <m/>
    <m/>
    <m/>
    <m/>
    <m/>
    <m/>
    <m/>
    <m/>
    <m/>
    <m/>
    <m/>
    <m/>
    <m/>
    <m/>
    <n v="0"/>
    <m/>
    <m/>
    <m/>
    <m/>
    <m/>
    <m/>
    <m/>
    <m/>
    <m/>
    <m/>
    <m/>
    <m/>
    <m/>
    <m/>
    <m/>
    <m/>
    <m/>
    <m/>
    <m/>
    <m/>
    <m/>
    <m/>
    <m/>
    <m/>
    <m/>
    <m/>
    <m/>
    <m/>
    <m/>
    <m/>
    <m/>
    <m/>
    <m/>
    <m/>
    <m/>
    <m/>
    <m/>
    <m/>
    <m/>
    <m/>
    <m/>
    <m/>
    <m/>
    <m/>
  </r>
  <r>
    <n v="822"/>
    <s v="L-1503-670825719"/>
    <n v="1208806092"/>
    <s v="https://portal.dnb.de/opac.htm?method=simpleSearch&amp;cqlMode=true&amp;query=idn%3D1208806092"/>
    <s v="III 73, 9 (2. angebundenes Werk)"/>
    <m/>
    <m/>
    <x v="2"/>
    <m/>
    <m/>
    <m/>
    <m/>
    <m/>
    <m/>
    <m/>
    <m/>
    <m/>
    <m/>
    <m/>
    <m/>
    <m/>
    <m/>
    <m/>
    <x v="2"/>
    <m/>
    <m/>
    <m/>
    <m/>
    <m/>
    <m/>
    <m/>
    <m/>
    <m/>
    <m/>
    <m/>
    <m/>
    <m/>
    <m/>
    <m/>
    <m/>
    <m/>
    <m/>
    <m/>
    <m/>
    <m/>
    <m/>
    <m/>
    <m/>
    <m/>
    <m/>
    <m/>
    <n v="0"/>
    <m/>
    <m/>
    <m/>
    <m/>
    <m/>
    <m/>
    <m/>
    <m/>
    <m/>
    <m/>
    <m/>
    <m/>
    <m/>
    <m/>
    <m/>
    <m/>
    <m/>
    <m/>
    <m/>
    <m/>
    <m/>
    <m/>
    <m/>
    <m/>
    <m/>
    <m/>
    <m/>
    <m/>
    <m/>
    <m/>
    <m/>
    <m/>
    <m/>
    <m/>
    <m/>
    <m/>
    <m/>
    <m/>
    <m/>
    <m/>
    <m/>
    <m/>
    <m/>
    <m/>
  </r>
  <r>
    <n v="823"/>
    <s v="L-1519-315324341"/>
    <n v="1066866074"/>
    <s v="https://portal.dnb.de/opac.htm?method=simpleSearch&amp;cqlMode=true&amp;query=idn%3D1066866074"/>
    <s v="III 74, 1"/>
    <s v="X"/>
    <s v="Ledereinband, Schließen, erhabene Buchbeschläge"/>
    <x v="1"/>
    <s v="180°"/>
    <s v="hohler Rücken"/>
    <m/>
    <s v="Buchschuh"/>
    <s v="Nein"/>
    <n v="2"/>
    <m/>
    <m/>
    <m/>
    <m/>
    <m/>
    <m/>
    <m/>
    <m/>
    <m/>
    <x v="1"/>
    <s v="x"/>
    <m/>
    <s v="f/V"/>
    <m/>
    <m/>
    <m/>
    <m/>
    <m/>
    <s v="Pa"/>
    <m/>
    <m/>
    <m/>
    <m/>
    <m/>
    <m/>
    <m/>
    <m/>
    <m/>
    <m/>
    <m/>
    <m/>
    <m/>
    <n v="60"/>
    <m/>
    <m/>
    <m/>
    <s v="ja vor"/>
    <n v="0.5"/>
    <m/>
    <m/>
    <m/>
    <s v="x"/>
    <m/>
    <m/>
    <m/>
    <m/>
    <s v="x 45"/>
    <m/>
    <s v="x"/>
    <s v="x"/>
    <s v="x"/>
    <m/>
    <m/>
    <m/>
    <m/>
    <m/>
    <m/>
    <m/>
    <m/>
    <m/>
    <m/>
    <n v="0.5"/>
    <m/>
    <m/>
    <m/>
    <m/>
    <m/>
    <m/>
    <m/>
    <m/>
    <m/>
    <m/>
    <m/>
    <m/>
    <m/>
    <m/>
    <m/>
    <m/>
    <m/>
    <m/>
    <m/>
    <m/>
  </r>
  <r>
    <n v="824"/>
    <s v="L-1503-306836378"/>
    <n v="1003970656"/>
    <s v="https://portal.dnb.de/opac.htm?method=simpleSearch&amp;cqlMode=true&amp;query=idn%3D1003970656"/>
    <s v="III 75, 1"/>
    <s v="X"/>
    <s v="Halbledereinband"/>
    <x v="1"/>
    <s v="80° bis 110°, einseitig digitalisierbar?"/>
    <s v="hohler Rücken"/>
    <m/>
    <m/>
    <m/>
    <n v="0"/>
    <m/>
    <m/>
    <m/>
    <m/>
    <m/>
    <m/>
    <m/>
    <m/>
    <m/>
    <x v="2"/>
    <m/>
    <m/>
    <m/>
    <m/>
    <m/>
    <m/>
    <m/>
    <m/>
    <m/>
    <m/>
    <m/>
    <m/>
    <m/>
    <m/>
    <m/>
    <m/>
    <m/>
    <m/>
    <m/>
    <m/>
    <m/>
    <m/>
    <m/>
    <m/>
    <m/>
    <m/>
    <m/>
    <n v="0"/>
    <m/>
    <m/>
    <m/>
    <m/>
    <m/>
    <m/>
    <m/>
    <m/>
    <m/>
    <m/>
    <m/>
    <m/>
    <m/>
    <m/>
    <m/>
    <m/>
    <m/>
    <m/>
    <m/>
    <m/>
    <m/>
    <m/>
    <m/>
    <m/>
    <m/>
    <m/>
    <m/>
    <m/>
    <m/>
    <m/>
    <m/>
    <m/>
    <m/>
    <m/>
    <m/>
    <m/>
    <m/>
    <m/>
    <m/>
    <m/>
    <m/>
    <m/>
    <m/>
    <m/>
  </r>
  <r>
    <n v="825"/>
    <s v="L-1504-315491787"/>
    <n v="1066961379"/>
    <s v="https://portal.dnb.de/opac.htm?method=simpleSearch&amp;cqlMode=true&amp;query=idn%3D1066961379"/>
    <s v="III 75, 2"/>
    <s v="X"/>
    <s v="Gewebeeinband, Schließen, erhabene Buchbeschläge"/>
    <x v="0"/>
    <s v="80° bis 110°, einseitig digitalisierbar?"/>
    <s v="hohler Rücken"/>
    <m/>
    <s v="Buchschuh"/>
    <s v="Nein"/>
    <n v="0"/>
    <m/>
    <m/>
    <m/>
    <m/>
    <m/>
    <m/>
    <m/>
    <m/>
    <m/>
    <x v="2"/>
    <m/>
    <m/>
    <m/>
    <m/>
    <m/>
    <m/>
    <m/>
    <m/>
    <m/>
    <m/>
    <m/>
    <m/>
    <m/>
    <m/>
    <m/>
    <m/>
    <m/>
    <m/>
    <m/>
    <m/>
    <m/>
    <m/>
    <m/>
    <m/>
    <m/>
    <m/>
    <m/>
    <n v="0"/>
    <m/>
    <m/>
    <m/>
    <m/>
    <m/>
    <m/>
    <m/>
    <m/>
    <m/>
    <m/>
    <m/>
    <m/>
    <m/>
    <m/>
    <m/>
    <m/>
    <m/>
    <m/>
    <m/>
    <m/>
    <m/>
    <m/>
    <m/>
    <m/>
    <m/>
    <m/>
    <m/>
    <m/>
    <m/>
    <m/>
    <m/>
    <m/>
    <m/>
    <m/>
    <m/>
    <m/>
    <m/>
    <m/>
    <m/>
    <m/>
    <m/>
    <m/>
    <m/>
    <m/>
  </r>
  <r>
    <n v="826"/>
    <s v="L-1505-31549185X"/>
    <n v="1066961468"/>
    <s v="https://portal.dnb.de/opac.htm?method=simpleSearch&amp;cqlMode=true&amp;query=idn%3D1066961468"/>
    <s v="III 75, 3"/>
    <s v="X"/>
    <s v="Pergamentband"/>
    <x v="0"/>
    <s v="180°"/>
    <s v="hohler Rücken"/>
    <m/>
    <m/>
    <m/>
    <n v="0"/>
    <m/>
    <m/>
    <m/>
    <m/>
    <m/>
    <m/>
    <m/>
    <m/>
    <m/>
    <x v="2"/>
    <m/>
    <m/>
    <m/>
    <m/>
    <m/>
    <m/>
    <m/>
    <m/>
    <m/>
    <m/>
    <m/>
    <m/>
    <m/>
    <m/>
    <m/>
    <m/>
    <m/>
    <m/>
    <m/>
    <m/>
    <m/>
    <m/>
    <m/>
    <m/>
    <m/>
    <m/>
    <m/>
    <n v="0"/>
    <m/>
    <m/>
    <m/>
    <m/>
    <m/>
    <m/>
    <m/>
    <m/>
    <m/>
    <m/>
    <m/>
    <m/>
    <m/>
    <m/>
    <m/>
    <m/>
    <m/>
    <m/>
    <m/>
    <m/>
    <m/>
    <m/>
    <m/>
    <m/>
    <m/>
    <m/>
    <m/>
    <m/>
    <m/>
    <m/>
    <m/>
    <m/>
    <m/>
    <m/>
    <m/>
    <m/>
    <m/>
    <m/>
    <m/>
    <m/>
    <m/>
    <m/>
    <m/>
    <m/>
  </r>
  <r>
    <n v="827"/>
    <s v="L-1507-154135283"/>
    <n v="993993621"/>
    <s v="https://portal.dnb.de/opac.htm?method=simpleSearch&amp;cqlMode=true&amp;query=idn%3D993993621"/>
    <s v="III 75, 4"/>
    <s v="X"/>
    <s v="Ledereinband, Schließen, erhabene Buchbeschläge"/>
    <x v="0"/>
    <s v="180°"/>
    <m/>
    <m/>
    <m/>
    <m/>
    <m/>
    <m/>
    <m/>
    <m/>
    <m/>
    <m/>
    <m/>
    <m/>
    <m/>
    <m/>
    <x v="0"/>
    <s v="x"/>
    <s v="x"/>
    <s v="h/E"/>
    <m/>
    <m/>
    <m/>
    <s v="x"/>
    <m/>
    <s v="Pa"/>
    <m/>
    <m/>
    <m/>
    <m/>
    <m/>
    <m/>
    <m/>
    <m/>
    <m/>
    <s v="K"/>
    <s v="x"/>
    <m/>
    <m/>
    <n v="110"/>
    <m/>
    <m/>
    <m/>
    <s v="n"/>
    <n v="0"/>
    <m/>
    <m/>
    <m/>
    <s v="x"/>
    <m/>
    <m/>
    <m/>
    <s v="Schaden stabil"/>
    <m/>
    <m/>
    <m/>
    <m/>
    <m/>
    <m/>
    <m/>
    <m/>
    <m/>
    <m/>
    <m/>
    <m/>
    <m/>
    <m/>
    <m/>
    <m/>
    <m/>
    <m/>
    <m/>
    <m/>
    <m/>
    <m/>
    <m/>
    <m/>
    <m/>
    <m/>
    <m/>
    <m/>
    <m/>
    <m/>
    <m/>
    <m/>
    <m/>
    <m/>
    <m/>
    <m/>
  </r>
  <r>
    <n v="828"/>
    <s v="L-1506-170682692"/>
    <n v="1000466167"/>
    <s v="https://portal.dnb.de/opac.htm?method=simpleSearch&amp;cqlMode=true&amp;query=idn%3D1000466167"/>
    <s v="III 75, 5"/>
    <m/>
    <s v="Ledereinband, Schließen, erhabene Buchbeschläge"/>
    <x v="1"/>
    <s v="80° bis 110°, einseitig digitalisierbar?"/>
    <m/>
    <m/>
    <s v="Kassette"/>
    <s v="Nein"/>
    <n v="0"/>
    <m/>
    <m/>
    <m/>
    <m/>
    <m/>
    <m/>
    <m/>
    <m/>
    <m/>
    <x v="2"/>
    <m/>
    <m/>
    <m/>
    <m/>
    <m/>
    <m/>
    <m/>
    <m/>
    <m/>
    <m/>
    <m/>
    <m/>
    <m/>
    <m/>
    <m/>
    <m/>
    <m/>
    <m/>
    <m/>
    <m/>
    <m/>
    <m/>
    <m/>
    <m/>
    <m/>
    <m/>
    <m/>
    <n v="0"/>
    <m/>
    <m/>
    <m/>
    <m/>
    <m/>
    <m/>
    <m/>
    <m/>
    <m/>
    <m/>
    <m/>
    <m/>
    <m/>
    <m/>
    <m/>
    <m/>
    <m/>
    <m/>
    <m/>
    <m/>
    <m/>
    <m/>
    <m/>
    <m/>
    <m/>
    <m/>
    <m/>
    <m/>
    <m/>
    <m/>
    <m/>
    <m/>
    <m/>
    <m/>
    <m/>
    <m/>
    <m/>
    <m/>
    <m/>
    <m/>
    <m/>
    <m/>
    <m/>
    <m/>
  </r>
  <r>
    <n v="829"/>
    <s v="L-1541-315201436"/>
    <n v="1066779627"/>
    <s v="https://portal.dnb.de/opac.htm?method=simpleSearch&amp;cqlMode=true&amp;query=idn%3D1066779627"/>
    <s v="III 76, 1"/>
    <s v="X"/>
    <s v="Ledereinband, Schließen, erhabene Buchbeschläge"/>
    <x v="1"/>
    <s v="80° bis 110°, einseitig digitalisierbar?"/>
    <s v="fester Rücken mit Schmuckprägung"/>
    <m/>
    <s v="Buchschuh"/>
    <s v="Nein"/>
    <n v="0"/>
    <m/>
    <m/>
    <m/>
    <m/>
    <m/>
    <m/>
    <m/>
    <m/>
    <m/>
    <x v="2"/>
    <m/>
    <m/>
    <m/>
    <m/>
    <m/>
    <m/>
    <m/>
    <m/>
    <m/>
    <m/>
    <m/>
    <m/>
    <m/>
    <m/>
    <m/>
    <m/>
    <m/>
    <m/>
    <m/>
    <m/>
    <m/>
    <m/>
    <m/>
    <m/>
    <m/>
    <m/>
    <m/>
    <n v="0"/>
    <m/>
    <m/>
    <m/>
    <m/>
    <m/>
    <m/>
    <m/>
    <m/>
    <m/>
    <m/>
    <m/>
    <m/>
    <m/>
    <m/>
    <m/>
    <m/>
    <m/>
    <m/>
    <m/>
    <m/>
    <m/>
    <m/>
    <m/>
    <m/>
    <m/>
    <m/>
    <m/>
    <m/>
    <m/>
    <m/>
    <m/>
    <m/>
    <m/>
    <m/>
    <m/>
    <m/>
    <m/>
    <m/>
    <m/>
    <m/>
    <m/>
    <m/>
    <m/>
    <m/>
  </r>
  <r>
    <n v="830"/>
    <s v="L-1558-315189622"/>
    <n v="1066767114"/>
    <s v="https://portal.dnb.de/opac.htm?method=simpleSearch&amp;cqlMode=true&amp;query=idn%3D1066767114"/>
    <s v="III 76, 2"/>
    <s v="X"/>
    <s v="Papier- oder Pappeinband"/>
    <x v="0"/>
    <s v="180°"/>
    <s v="fester Rücken mit Schmuckprägung"/>
    <m/>
    <m/>
    <m/>
    <n v="3"/>
    <m/>
    <m/>
    <m/>
    <m/>
    <m/>
    <m/>
    <m/>
    <m/>
    <m/>
    <x v="4"/>
    <m/>
    <m/>
    <s v="f"/>
    <m/>
    <m/>
    <m/>
    <m/>
    <m/>
    <s v="Pa"/>
    <m/>
    <m/>
    <m/>
    <m/>
    <m/>
    <m/>
    <m/>
    <m/>
    <m/>
    <m/>
    <m/>
    <m/>
    <m/>
    <n v="80"/>
    <m/>
    <m/>
    <m/>
    <s v="ja vor"/>
    <n v="1.5"/>
    <m/>
    <m/>
    <m/>
    <m/>
    <m/>
    <m/>
    <m/>
    <m/>
    <m/>
    <m/>
    <s v="x"/>
    <m/>
    <s v="x"/>
    <m/>
    <m/>
    <m/>
    <s v="x"/>
    <m/>
    <m/>
    <m/>
    <m/>
    <m/>
    <m/>
    <n v="1.5"/>
    <s v="evtl. kleine Hülse, Fragment inneliegend, ggf. Rücken mit JP überfangen"/>
    <m/>
    <m/>
    <m/>
    <m/>
    <m/>
    <m/>
    <m/>
    <m/>
    <m/>
    <m/>
    <m/>
    <m/>
    <m/>
    <m/>
    <m/>
    <m/>
    <m/>
    <m/>
    <m/>
  </r>
  <r>
    <m/>
    <m/>
    <m/>
    <m/>
    <s v="III 77, 1"/>
    <s v="X"/>
    <s v="Pergamentband"/>
    <x v="1"/>
    <s v="nur sehr geringer Öffnungswinkel"/>
    <s v="hohler Rücken"/>
    <m/>
    <s v="Kassette"/>
    <s v="Nein"/>
    <n v="2"/>
    <m/>
    <m/>
    <m/>
    <m/>
    <m/>
    <m/>
    <m/>
    <m/>
    <m/>
    <x v="6"/>
    <m/>
    <m/>
    <s v="h"/>
    <m/>
    <m/>
    <m/>
    <m/>
    <m/>
    <s v="Pa"/>
    <m/>
    <m/>
    <m/>
    <m/>
    <m/>
    <m/>
    <m/>
    <m/>
    <m/>
    <m/>
    <m/>
    <m/>
    <m/>
    <n v="45"/>
    <s v="x"/>
    <m/>
    <m/>
    <s v="ja vor"/>
    <n v="2"/>
    <m/>
    <s v="Gewebe"/>
    <m/>
    <m/>
    <m/>
    <m/>
    <m/>
    <m/>
    <s v="x 45"/>
    <m/>
    <s v="x"/>
    <m/>
    <m/>
    <m/>
    <m/>
    <m/>
    <m/>
    <m/>
    <m/>
    <m/>
    <m/>
    <m/>
    <m/>
    <m/>
    <m/>
    <m/>
    <m/>
    <m/>
    <m/>
    <m/>
    <m/>
    <m/>
    <m/>
    <m/>
    <s v="x"/>
    <m/>
    <m/>
    <m/>
    <m/>
    <m/>
    <m/>
    <m/>
    <n v="2"/>
    <s v="v.a. Risse im Titelblatt , ggf auch letztes Blatt, Lage hinten belassen"/>
  </r>
  <r>
    <n v="831"/>
    <s v="L-1554-315464313"/>
    <n v="1066936455"/>
    <s v="https://portal.dnb.de/opac.htm?method=simpleSearch&amp;cqlMode=true&amp;query=idn%3D1066936455"/>
    <s v="III 78, 1"/>
    <s v="X"/>
    <s v="Ledereinband, Schließen, erhabene Buchbeschläge"/>
    <x v="0"/>
    <s v="80° bis 110°, einseitig digitalisierbar?"/>
    <s v="fester Rücken mit Schmuckprägung"/>
    <m/>
    <s v="Buchschuh"/>
    <s v="Nein"/>
    <n v="1"/>
    <m/>
    <m/>
    <m/>
    <m/>
    <m/>
    <m/>
    <m/>
    <m/>
    <m/>
    <x v="1"/>
    <m/>
    <m/>
    <s v="f"/>
    <m/>
    <m/>
    <m/>
    <m/>
    <m/>
    <s v="Pa"/>
    <m/>
    <m/>
    <m/>
    <m/>
    <m/>
    <m/>
    <m/>
    <m/>
    <m/>
    <m/>
    <m/>
    <m/>
    <m/>
    <n v="60"/>
    <m/>
    <m/>
    <m/>
    <s v="n"/>
    <n v="0"/>
    <m/>
    <m/>
    <m/>
    <s v="x"/>
    <m/>
    <m/>
    <m/>
    <s v="Schaden stabil"/>
    <m/>
    <m/>
    <m/>
    <m/>
    <m/>
    <m/>
    <m/>
    <m/>
    <m/>
    <m/>
    <m/>
    <m/>
    <m/>
    <m/>
    <m/>
    <m/>
    <m/>
    <m/>
    <m/>
    <m/>
    <m/>
    <m/>
    <m/>
    <m/>
    <m/>
    <m/>
    <m/>
    <m/>
    <m/>
    <m/>
    <m/>
    <m/>
    <m/>
    <m/>
    <m/>
    <m/>
  </r>
  <r>
    <n v="832"/>
    <s v="L-1560-161002250"/>
    <n v="995843651"/>
    <s v="https://portal.dnb.de/opac.htm?method=simpleSearch&amp;cqlMode=true&amp;query=idn%3D995843651"/>
    <s v="III 78, 2"/>
    <m/>
    <m/>
    <x v="0"/>
    <m/>
    <m/>
    <m/>
    <m/>
    <m/>
    <m/>
    <m/>
    <m/>
    <m/>
    <m/>
    <m/>
    <m/>
    <m/>
    <m/>
    <m/>
    <x v="6"/>
    <m/>
    <m/>
    <s v="h"/>
    <m/>
    <m/>
    <m/>
    <m/>
    <m/>
    <s v="Pa"/>
    <m/>
    <m/>
    <m/>
    <m/>
    <m/>
    <m/>
    <m/>
    <m/>
    <m/>
    <m/>
    <m/>
    <m/>
    <m/>
    <n v="180"/>
    <m/>
    <m/>
    <m/>
    <s v="n"/>
    <n v="0"/>
    <m/>
    <m/>
    <m/>
    <m/>
    <m/>
    <m/>
    <m/>
    <m/>
    <m/>
    <m/>
    <m/>
    <m/>
    <m/>
    <m/>
    <m/>
    <m/>
    <m/>
    <m/>
    <m/>
    <m/>
    <m/>
    <m/>
    <m/>
    <m/>
    <m/>
    <m/>
    <m/>
    <m/>
    <m/>
    <m/>
    <m/>
    <m/>
    <m/>
    <m/>
    <m/>
    <m/>
    <m/>
    <m/>
    <m/>
    <m/>
    <m/>
    <m/>
    <m/>
    <m/>
  </r>
  <r>
    <n v="833"/>
    <s v="L-1501-315326328"/>
    <s v="106686814X"/>
    <s v="https://portal.dnb.de/opac.htm?method=simpleSearch&amp;cqlMode=true&amp;query=idn%3D106686814X"/>
    <s v="III 79, 1"/>
    <m/>
    <m/>
    <x v="0"/>
    <m/>
    <m/>
    <m/>
    <m/>
    <m/>
    <m/>
    <m/>
    <m/>
    <m/>
    <m/>
    <m/>
    <m/>
    <m/>
    <m/>
    <m/>
    <x v="8"/>
    <m/>
    <m/>
    <s v="h"/>
    <m/>
    <m/>
    <m/>
    <m/>
    <m/>
    <s v="Pa"/>
    <m/>
    <m/>
    <m/>
    <m/>
    <m/>
    <m/>
    <m/>
    <m/>
    <m/>
    <m/>
    <m/>
    <m/>
    <m/>
    <n v="110"/>
    <m/>
    <m/>
    <m/>
    <s v="n"/>
    <n v="0"/>
    <m/>
    <m/>
    <m/>
    <m/>
    <m/>
    <m/>
    <m/>
    <m/>
    <m/>
    <m/>
    <m/>
    <m/>
    <m/>
    <m/>
    <m/>
    <m/>
    <m/>
    <m/>
    <m/>
    <m/>
    <m/>
    <m/>
    <m/>
    <m/>
    <m/>
    <m/>
    <m/>
    <m/>
    <m/>
    <m/>
    <m/>
    <m/>
    <m/>
    <m/>
    <m/>
    <m/>
    <m/>
    <m/>
    <m/>
    <m/>
    <m/>
    <m/>
    <m/>
    <m/>
  </r>
  <r>
    <n v="834"/>
    <s v="L-1517-315487054"/>
    <n v="1066956375"/>
    <s v="https://portal.dnb.de/opac.htm?method=simpleSearch&amp;cqlMode=true&amp;query=idn%3D1066956375"/>
    <s v="III 80, 1"/>
    <m/>
    <m/>
    <x v="0"/>
    <m/>
    <m/>
    <m/>
    <m/>
    <m/>
    <m/>
    <m/>
    <m/>
    <m/>
    <m/>
    <m/>
    <m/>
    <m/>
    <m/>
    <m/>
    <x v="5"/>
    <s v="x"/>
    <m/>
    <s v="h/E"/>
    <m/>
    <m/>
    <m/>
    <m/>
    <m/>
    <s v="Pa"/>
    <s v="x"/>
    <m/>
    <m/>
    <m/>
    <m/>
    <m/>
    <m/>
    <m/>
    <m/>
    <m/>
    <m/>
    <m/>
    <m/>
    <n v="110"/>
    <m/>
    <m/>
    <m/>
    <s v="n"/>
    <n v="0"/>
    <m/>
    <m/>
    <m/>
    <s v="x"/>
    <m/>
    <m/>
    <m/>
    <m/>
    <m/>
    <m/>
    <m/>
    <m/>
    <m/>
    <m/>
    <m/>
    <m/>
    <m/>
    <m/>
    <m/>
    <m/>
    <m/>
    <m/>
    <m/>
    <m/>
    <m/>
    <m/>
    <m/>
    <m/>
    <m/>
    <m/>
    <m/>
    <m/>
    <m/>
    <m/>
    <m/>
    <m/>
    <m/>
    <m/>
    <m/>
    <m/>
    <m/>
    <m/>
    <m/>
    <m/>
  </r>
  <r>
    <n v="835"/>
    <s v="L-1504-315220163"/>
    <n v="1066800278"/>
    <s v="https://portal.dnb.de/opac.htm?method=simpleSearch&amp;cqlMode=true&amp;query=idn%3D1066800278"/>
    <s v="III 81, 1"/>
    <m/>
    <m/>
    <x v="0"/>
    <m/>
    <m/>
    <m/>
    <m/>
    <m/>
    <m/>
    <m/>
    <m/>
    <m/>
    <m/>
    <m/>
    <m/>
    <m/>
    <m/>
    <m/>
    <x v="1"/>
    <s v="x"/>
    <m/>
    <s v="f"/>
    <m/>
    <m/>
    <m/>
    <m/>
    <m/>
    <s v="Pa"/>
    <m/>
    <m/>
    <m/>
    <m/>
    <m/>
    <m/>
    <m/>
    <m/>
    <m/>
    <s v="I/R"/>
    <s v="x"/>
    <m/>
    <m/>
    <n v="80"/>
    <m/>
    <m/>
    <m/>
    <s v="n"/>
    <n v="0"/>
    <m/>
    <m/>
    <m/>
    <s v="x"/>
    <m/>
    <m/>
    <m/>
    <m/>
    <m/>
    <m/>
    <m/>
    <m/>
    <m/>
    <m/>
    <m/>
    <m/>
    <m/>
    <m/>
    <m/>
    <m/>
    <m/>
    <m/>
    <m/>
    <m/>
    <m/>
    <m/>
    <m/>
    <m/>
    <m/>
    <m/>
    <m/>
    <m/>
    <m/>
    <m/>
    <m/>
    <m/>
    <m/>
    <m/>
    <m/>
    <m/>
    <m/>
    <m/>
    <m/>
    <m/>
  </r>
  <r>
    <n v="836"/>
    <s v="L-1504-315220155"/>
    <n v="1066800278"/>
    <s v="https://portal.dnb.de/opac.htm?method=simpleSearch&amp;cqlMode=true&amp;query=idn%3D1066800278"/>
    <s v="III 81, 1"/>
    <m/>
    <m/>
    <x v="2"/>
    <m/>
    <m/>
    <m/>
    <m/>
    <m/>
    <m/>
    <m/>
    <m/>
    <m/>
    <m/>
    <m/>
    <m/>
    <m/>
    <m/>
    <m/>
    <x v="2"/>
    <m/>
    <m/>
    <m/>
    <m/>
    <m/>
    <m/>
    <m/>
    <m/>
    <m/>
    <m/>
    <m/>
    <m/>
    <m/>
    <m/>
    <m/>
    <m/>
    <m/>
    <m/>
    <m/>
    <m/>
    <m/>
    <m/>
    <m/>
    <m/>
    <m/>
    <m/>
    <m/>
    <n v="0"/>
    <m/>
    <m/>
    <m/>
    <m/>
    <m/>
    <m/>
    <m/>
    <m/>
    <m/>
    <m/>
    <m/>
    <m/>
    <m/>
    <m/>
    <m/>
    <m/>
    <m/>
    <m/>
    <m/>
    <m/>
    <m/>
    <m/>
    <m/>
    <m/>
    <m/>
    <m/>
    <m/>
    <m/>
    <m/>
    <m/>
    <m/>
    <m/>
    <m/>
    <m/>
    <m/>
    <m/>
    <m/>
    <m/>
    <m/>
    <m/>
    <m/>
    <m/>
    <m/>
    <m/>
  </r>
  <r>
    <n v="837"/>
    <s v="L-1521-315218711"/>
    <n v="1066798540"/>
    <s v="https://portal.dnb.de/opac.htm?method=simpleSearch&amp;cqlMode=true&amp;query=idn%3D1066798540"/>
    <s v="III 82, 1"/>
    <m/>
    <m/>
    <x v="1"/>
    <m/>
    <m/>
    <m/>
    <m/>
    <m/>
    <m/>
    <m/>
    <m/>
    <m/>
    <m/>
    <m/>
    <m/>
    <m/>
    <m/>
    <m/>
    <x v="5"/>
    <s v="x"/>
    <m/>
    <s v="h/E"/>
    <m/>
    <m/>
    <m/>
    <m/>
    <m/>
    <s v="Pa"/>
    <m/>
    <m/>
    <m/>
    <m/>
    <m/>
    <m/>
    <m/>
    <m/>
    <m/>
    <m/>
    <m/>
    <m/>
    <m/>
    <n v="110"/>
    <m/>
    <m/>
    <m/>
    <s v="n"/>
    <n v="0"/>
    <m/>
    <m/>
    <m/>
    <s v="x"/>
    <m/>
    <m/>
    <m/>
    <m/>
    <m/>
    <m/>
    <m/>
    <m/>
    <m/>
    <m/>
    <m/>
    <m/>
    <m/>
    <m/>
    <m/>
    <m/>
    <m/>
    <m/>
    <m/>
    <m/>
    <m/>
    <m/>
    <m/>
    <m/>
    <m/>
    <m/>
    <m/>
    <m/>
    <m/>
    <m/>
    <m/>
    <m/>
    <m/>
    <m/>
    <m/>
    <m/>
    <m/>
    <m/>
    <m/>
    <m/>
  </r>
  <r>
    <n v="838"/>
    <s v="L-1520-315294493"/>
    <n v="1066834555"/>
    <s v="https://portal.dnb.de/opac.htm?method=simpleSearch&amp;cqlMode=true&amp;query=idn%3D1066834555"/>
    <s v="III 83, 1"/>
    <m/>
    <m/>
    <x v="0"/>
    <m/>
    <m/>
    <m/>
    <m/>
    <m/>
    <m/>
    <m/>
    <m/>
    <m/>
    <m/>
    <s v="DA"/>
    <m/>
    <m/>
    <m/>
    <m/>
    <x v="2"/>
    <m/>
    <m/>
    <m/>
    <m/>
    <m/>
    <m/>
    <m/>
    <m/>
    <m/>
    <m/>
    <m/>
    <m/>
    <m/>
    <m/>
    <m/>
    <m/>
    <m/>
    <m/>
    <m/>
    <m/>
    <m/>
    <m/>
    <m/>
    <m/>
    <m/>
    <m/>
    <m/>
    <n v="0"/>
    <m/>
    <m/>
    <m/>
    <m/>
    <s v="x"/>
    <m/>
    <m/>
    <s v="nur Einband (Papierband) am Standort (Inhalt offenbar heraus gelöst)"/>
    <m/>
    <m/>
    <m/>
    <m/>
    <m/>
    <m/>
    <m/>
    <m/>
    <m/>
    <m/>
    <m/>
    <m/>
    <m/>
    <m/>
    <m/>
    <m/>
    <m/>
    <m/>
    <m/>
    <m/>
    <m/>
    <m/>
    <m/>
    <m/>
    <m/>
    <m/>
    <m/>
    <m/>
    <m/>
    <m/>
    <m/>
    <m/>
    <m/>
    <m/>
    <m/>
    <m/>
  </r>
  <r>
    <n v="839"/>
    <s v="L-1522-170280322"/>
    <n v="1000270947"/>
    <s v="https://portal.dnb.de/opac.htm?method=simpleSearch&amp;cqlMode=true&amp;query=idn%3D1000270947"/>
    <s v="III 83, 3"/>
    <m/>
    <m/>
    <x v="0"/>
    <m/>
    <m/>
    <m/>
    <m/>
    <m/>
    <m/>
    <m/>
    <m/>
    <m/>
    <m/>
    <m/>
    <m/>
    <m/>
    <m/>
    <m/>
    <x v="8"/>
    <m/>
    <m/>
    <s v="h/E"/>
    <m/>
    <m/>
    <m/>
    <m/>
    <m/>
    <s v="Pa"/>
    <m/>
    <m/>
    <m/>
    <m/>
    <m/>
    <m/>
    <m/>
    <m/>
    <m/>
    <m/>
    <m/>
    <m/>
    <m/>
    <n v="110"/>
    <m/>
    <m/>
    <m/>
    <s v="n"/>
    <n v="0"/>
    <m/>
    <m/>
    <m/>
    <m/>
    <m/>
    <m/>
    <m/>
    <m/>
    <m/>
    <m/>
    <m/>
    <m/>
    <m/>
    <m/>
    <m/>
    <m/>
    <m/>
    <m/>
    <m/>
    <m/>
    <m/>
    <m/>
    <m/>
    <m/>
    <m/>
    <m/>
    <m/>
    <m/>
    <m/>
    <m/>
    <m/>
    <m/>
    <m/>
    <m/>
    <m/>
    <m/>
    <m/>
    <m/>
    <m/>
    <m/>
    <m/>
    <m/>
    <m/>
    <m/>
  </r>
  <r>
    <n v="840"/>
    <s v="L-1545-154870943"/>
    <n v="994251505"/>
    <s v="https://portal.dnb.de/opac.htm?method=simpleSearch&amp;cqlMode=true&amp;query=idn%3D994251505"/>
    <s v="III 83, 4"/>
    <m/>
    <m/>
    <x v="0"/>
    <m/>
    <m/>
    <m/>
    <m/>
    <m/>
    <m/>
    <m/>
    <m/>
    <m/>
    <m/>
    <m/>
    <m/>
    <m/>
    <m/>
    <m/>
    <x v="0"/>
    <m/>
    <m/>
    <s v="f"/>
    <m/>
    <m/>
    <m/>
    <m/>
    <m/>
    <s v="Pa"/>
    <m/>
    <m/>
    <m/>
    <m/>
    <m/>
    <m/>
    <m/>
    <m/>
    <m/>
    <m/>
    <m/>
    <m/>
    <m/>
    <s v="max 110"/>
    <m/>
    <m/>
    <m/>
    <s v="n"/>
    <n v="0"/>
    <m/>
    <s v="Gewebe"/>
    <m/>
    <m/>
    <m/>
    <m/>
    <m/>
    <m/>
    <m/>
    <m/>
    <m/>
    <m/>
    <m/>
    <m/>
    <m/>
    <m/>
    <m/>
    <m/>
    <m/>
    <m/>
    <m/>
    <m/>
    <m/>
    <m/>
    <m/>
    <m/>
    <m/>
    <m/>
    <m/>
    <m/>
    <m/>
    <m/>
    <m/>
    <m/>
    <m/>
    <m/>
    <m/>
    <m/>
    <m/>
    <m/>
    <m/>
    <m/>
    <m/>
    <m/>
  </r>
  <r>
    <n v="841"/>
    <s v="L-1533-157862151"/>
    <n v="994801394"/>
    <s v="https://portal.dnb.de/opac.htm?method=simpleSearch&amp;cqlMode=true&amp;query=idn%3D994801394"/>
    <s v="III 83, 4"/>
    <m/>
    <m/>
    <x v="2"/>
    <m/>
    <m/>
    <m/>
    <m/>
    <m/>
    <m/>
    <m/>
    <m/>
    <m/>
    <m/>
    <m/>
    <m/>
    <m/>
    <m/>
    <m/>
    <x v="2"/>
    <m/>
    <m/>
    <m/>
    <m/>
    <m/>
    <m/>
    <m/>
    <m/>
    <m/>
    <m/>
    <m/>
    <m/>
    <m/>
    <m/>
    <m/>
    <m/>
    <m/>
    <m/>
    <m/>
    <m/>
    <m/>
    <m/>
    <m/>
    <m/>
    <m/>
    <m/>
    <m/>
    <n v="0"/>
    <m/>
    <m/>
    <m/>
    <m/>
    <m/>
    <m/>
    <m/>
    <m/>
    <m/>
    <m/>
    <m/>
    <m/>
    <m/>
    <m/>
    <m/>
    <m/>
    <m/>
    <m/>
    <m/>
    <m/>
    <m/>
    <m/>
    <m/>
    <m/>
    <m/>
    <m/>
    <m/>
    <m/>
    <m/>
    <m/>
    <m/>
    <m/>
    <m/>
    <m/>
    <m/>
    <m/>
    <m/>
    <m/>
    <m/>
    <m/>
    <m/>
    <m/>
    <m/>
    <m/>
  </r>
  <r>
    <n v="842"/>
    <s v="L-1529-315490942"/>
    <n v="1066960453"/>
    <s v="https://portal.dnb.de/opac.htm?method=simpleSearch&amp;cqlMode=true&amp;query=idn%3D1066960453"/>
    <s v="III 84, 1"/>
    <m/>
    <m/>
    <x v="0"/>
    <m/>
    <m/>
    <m/>
    <m/>
    <m/>
    <m/>
    <m/>
    <m/>
    <m/>
    <m/>
    <m/>
    <m/>
    <m/>
    <m/>
    <s v="x"/>
    <x v="5"/>
    <s v="x"/>
    <m/>
    <s v="h/E"/>
    <m/>
    <m/>
    <m/>
    <m/>
    <m/>
    <s v="Pa"/>
    <s v="x"/>
    <m/>
    <m/>
    <m/>
    <m/>
    <m/>
    <m/>
    <m/>
    <m/>
    <m/>
    <m/>
    <m/>
    <m/>
    <n v="110"/>
    <m/>
    <m/>
    <m/>
    <s v="n"/>
    <n v="0"/>
    <m/>
    <m/>
    <m/>
    <s v="x"/>
    <m/>
    <m/>
    <m/>
    <m/>
    <m/>
    <m/>
    <m/>
    <m/>
    <m/>
    <m/>
    <m/>
    <m/>
    <m/>
    <m/>
    <m/>
    <m/>
    <m/>
    <m/>
    <m/>
    <m/>
    <m/>
    <m/>
    <m/>
    <m/>
    <m/>
    <m/>
    <m/>
    <m/>
    <m/>
    <m/>
    <m/>
    <m/>
    <m/>
    <m/>
    <m/>
    <m/>
    <m/>
    <m/>
    <m/>
    <m/>
  </r>
  <r>
    <n v="843"/>
    <s v="L-1557-315490489"/>
    <n v="1066959978"/>
    <s v="https://portal.dnb.de/opac.htm?method=simpleSearch&amp;cqlMode=true&amp;query=idn%3D1066959978"/>
    <s v="III 84, 2"/>
    <m/>
    <m/>
    <x v="0"/>
    <m/>
    <m/>
    <m/>
    <m/>
    <m/>
    <m/>
    <m/>
    <m/>
    <m/>
    <m/>
    <m/>
    <m/>
    <m/>
    <m/>
    <m/>
    <x v="8"/>
    <m/>
    <m/>
    <s v="h/E"/>
    <m/>
    <m/>
    <m/>
    <m/>
    <m/>
    <s v="Pa"/>
    <m/>
    <m/>
    <m/>
    <m/>
    <m/>
    <m/>
    <m/>
    <m/>
    <m/>
    <m/>
    <m/>
    <m/>
    <m/>
    <n v="110"/>
    <m/>
    <m/>
    <m/>
    <s v="n"/>
    <n v="0"/>
    <m/>
    <m/>
    <m/>
    <m/>
    <m/>
    <m/>
    <m/>
    <m/>
    <m/>
    <m/>
    <m/>
    <m/>
    <m/>
    <m/>
    <m/>
    <m/>
    <m/>
    <m/>
    <m/>
    <m/>
    <m/>
    <m/>
    <m/>
    <m/>
    <m/>
    <m/>
    <m/>
    <m/>
    <m/>
    <m/>
    <m/>
    <m/>
    <m/>
    <m/>
    <m/>
    <m/>
    <m/>
    <m/>
    <m/>
    <m/>
    <m/>
    <m/>
    <m/>
    <m/>
  </r>
  <r>
    <n v="844"/>
    <s v="L-1544-315201215"/>
    <s v="106677935X"/>
    <s v="https://portal.dnb.de/opac.htm?method=simpleSearch&amp;cqlMode=true&amp;query=idn%3D106677935X"/>
    <s v="III 85, 1"/>
    <m/>
    <m/>
    <x v="1"/>
    <m/>
    <m/>
    <m/>
    <m/>
    <m/>
    <m/>
    <m/>
    <m/>
    <m/>
    <m/>
    <m/>
    <m/>
    <m/>
    <m/>
    <m/>
    <x v="6"/>
    <m/>
    <m/>
    <s v="h"/>
    <m/>
    <m/>
    <s v="x"/>
    <m/>
    <m/>
    <s v="Pa"/>
    <m/>
    <m/>
    <m/>
    <m/>
    <m/>
    <m/>
    <m/>
    <m/>
    <m/>
    <m/>
    <m/>
    <m/>
    <m/>
    <n v="110"/>
    <m/>
    <m/>
    <m/>
    <s v="n"/>
    <n v="0"/>
    <m/>
    <m/>
    <m/>
    <m/>
    <m/>
    <m/>
    <m/>
    <m/>
    <m/>
    <s v="Box (wegen Deckeln)"/>
    <m/>
    <m/>
    <m/>
    <m/>
    <m/>
    <m/>
    <m/>
    <m/>
    <m/>
    <m/>
    <m/>
    <m/>
    <m/>
    <m/>
    <m/>
    <m/>
    <m/>
    <m/>
    <m/>
    <m/>
    <m/>
    <m/>
    <m/>
    <m/>
    <m/>
    <m/>
    <m/>
    <m/>
    <m/>
    <m/>
    <m/>
    <m/>
    <m/>
    <m/>
  </r>
  <r>
    <n v="845"/>
    <s v="L-1552-315186844"/>
    <n v="1066764115"/>
    <s v="https://portal.dnb.de/opac.htm?method=simpleSearch&amp;cqlMode=true&amp;query=idn%3D1066764115"/>
    <s v="III 86, 1"/>
    <m/>
    <m/>
    <x v="0"/>
    <m/>
    <m/>
    <m/>
    <m/>
    <m/>
    <m/>
    <m/>
    <m/>
    <m/>
    <m/>
    <m/>
    <m/>
    <m/>
    <m/>
    <m/>
    <x v="5"/>
    <s v="x"/>
    <m/>
    <s v="h/E"/>
    <m/>
    <m/>
    <m/>
    <m/>
    <m/>
    <s v="Pa"/>
    <m/>
    <m/>
    <m/>
    <m/>
    <m/>
    <m/>
    <m/>
    <m/>
    <m/>
    <m/>
    <m/>
    <m/>
    <m/>
    <n v="110"/>
    <m/>
    <m/>
    <m/>
    <s v="n"/>
    <n v="0"/>
    <m/>
    <m/>
    <m/>
    <s v="x"/>
    <m/>
    <m/>
    <m/>
    <m/>
    <m/>
    <m/>
    <m/>
    <m/>
    <m/>
    <m/>
    <m/>
    <m/>
    <m/>
    <m/>
    <m/>
    <m/>
    <m/>
    <m/>
    <m/>
    <m/>
    <m/>
    <m/>
    <m/>
    <m/>
    <m/>
    <m/>
    <m/>
    <m/>
    <m/>
    <m/>
    <m/>
    <m/>
    <m/>
    <m/>
    <m/>
    <m/>
    <m/>
    <m/>
    <m/>
    <m/>
  </r>
  <r>
    <n v="846"/>
    <s v="L-1880-671059777"/>
    <n v="1208798723"/>
    <s v="https://portal.dnb.de/opac.htm?method=simpleSearch&amp;cqlMode=true&amp;query=idn%3D1208798723"/>
    <s v="III 86, 1 (1. angebundenes Werk)"/>
    <m/>
    <m/>
    <x v="2"/>
    <m/>
    <m/>
    <m/>
    <m/>
    <m/>
    <m/>
    <m/>
    <m/>
    <m/>
    <m/>
    <m/>
    <m/>
    <m/>
    <m/>
    <m/>
    <x v="2"/>
    <m/>
    <m/>
    <m/>
    <m/>
    <m/>
    <m/>
    <m/>
    <m/>
    <m/>
    <m/>
    <m/>
    <m/>
    <m/>
    <m/>
    <m/>
    <m/>
    <m/>
    <m/>
    <m/>
    <m/>
    <m/>
    <m/>
    <m/>
    <m/>
    <m/>
    <m/>
    <m/>
    <n v="0"/>
    <m/>
    <m/>
    <m/>
    <m/>
    <m/>
    <m/>
    <m/>
    <m/>
    <m/>
    <m/>
    <m/>
    <m/>
    <m/>
    <m/>
    <m/>
    <m/>
    <m/>
    <m/>
    <m/>
    <m/>
    <m/>
    <m/>
    <m/>
    <m/>
    <m/>
    <m/>
    <m/>
    <m/>
    <m/>
    <m/>
    <m/>
    <m/>
    <m/>
    <m/>
    <m/>
    <m/>
    <m/>
    <m/>
    <m/>
    <m/>
    <m/>
    <m/>
    <m/>
    <m/>
  </r>
  <r>
    <n v="847"/>
    <s v="L-1879-679671137"/>
    <n v="1211494845"/>
    <s v="https://portal.dnb.de/opac.htm?method=simpleSearch&amp;cqlMode=true&amp;query=idn%3D1211494845"/>
    <s v="III 86, 1 (2. angebundenes Werk)"/>
    <m/>
    <m/>
    <x v="2"/>
    <m/>
    <m/>
    <m/>
    <m/>
    <m/>
    <m/>
    <m/>
    <m/>
    <m/>
    <m/>
    <m/>
    <m/>
    <m/>
    <m/>
    <m/>
    <x v="2"/>
    <m/>
    <m/>
    <m/>
    <m/>
    <m/>
    <m/>
    <m/>
    <m/>
    <m/>
    <m/>
    <m/>
    <m/>
    <m/>
    <m/>
    <m/>
    <m/>
    <m/>
    <m/>
    <m/>
    <m/>
    <m/>
    <m/>
    <m/>
    <m/>
    <m/>
    <m/>
    <m/>
    <n v="0"/>
    <m/>
    <m/>
    <m/>
    <m/>
    <m/>
    <m/>
    <m/>
    <m/>
    <m/>
    <m/>
    <m/>
    <m/>
    <m/>
    <m/>
    <m/>
    <m/>
    <m/>
    <m/>
    <m/>
    <m/>
    <m/>
    <m/>
    <m/>
    <m/>
    <m/>
    <m/>
    <m/>
    <m/>
    <m/>
    <m/>
    <m/>
    <m/>
    <m/>
    <m/>
    <m/>
    <m/>
    <m/>
    <m/>
    <m/>
    <m/>
    <m/>
    <m/>
    <m/>
    <m/>
  </r>
  <r>
    <n v="848"/>
    <s v="L-1878-671060147"/>
    <n v="1208935402"/>
    <s v="https://portal.dnb.de/opac.htm?method=simpleSearch&amp;cqlMode=true&amp;query=idn%3D1208935402"/>
    <s v="III 86, 1 (3. angebundenes Werk)"/>
    <m/>
    <m/>
    <x v="2"/>
    <m/>
    <m/>
    <m/>
    <m/>
    <m/>
    <m/>
    <m/>
    <m/>
    <m/>
    <m/>
    <m/>
    <m/>
    <m/>
    <m/>
    <m/>
    <x v="2"/>
    <m/>
    <m/>
    <m/>
    <m/>
    <m/>
    <m/>
    <m/>
    <m/>
    <m/>
    <m/>
    <m/>
    <m/>
    <m/>
    <m/>
    <m/>
    <m/>
    <m/>
    <m/>
    <m/>
    <m/>
    <m/>
    <m/>
    <m/>
    <m/>
    <m/>
    <m/>
    <m/>
    <n v="0"/>
    <m/>
    <m/>
    <m/>
    <m/>
    <m/>
    <m/>
    <m/>
    <m/>
    <m/>
    <m/>
    <m/>
    <m/>
    <m/>
    <m/>
    <m/>
    <m/>
    <m/>
    <m/>
    <m/>
    <m/>
    <m/>
    <m/>
    <m/>
    <m/>
    <m/>
    <m/>
    <m/>
    <m/>
    <m/>
    <m/>
    <m/>
    <m/>
    <m/>
    <m/>
    <m/>
    <m/>
    <m/>
    <m/>
    <m/>
    <m/>
    <m/>
    <m/>
    <m/>
    <m/>
  </r>
  <r>
    <n v="849"/>
    <s v="L-1555-315465506"/>
    <n v="1066937672"/>
    <s v="https://portal.dnb.de/opac.htm?method=simpleSearch&amp;cqlMode=true&amp;query=idn%3D1066937672"/>
    <s v="III 87, 1"/>
    <m/>
    <m/>
    <x v="0"/>
    <m/>
    <m/>
    <m/>
    <m/>
    <m/>
    <m/>
    <m/>
    <m/>
    <m/>
    <m/>
    <m/>
    <m/>
    <m/>
    <m/>
    <m/>
    <x v="3"/>
    <s v="x"/>
    <m/>
    <s v="h/E"/>
    <m/>
    <m/>
    <m/>
    <m/>
    <m/>
    <s v="Pa"/>
    <s v="x"/>
    <m/>
    <m/>
    <m/>
    <m/>
    <m/>
    <m/>
    <m/>
    <m/>
    <m/>
    <m/>
    <m/>
    <m/>
    <n v="110"/>
    <m/>
    <m/>
    <m/>
    <s v="ja vor"/>
    <n v="1.5"/>
    <m/>
    <m/>
    <m/>
    <s v="x"/>
    <m/>
    <m/>
    <m/>
    <m/>
    <m/>
    <m/>
    <m/>
    <m/>
    <s v="x"/>
    <m/>
    <s v="v"/>
    <m/>
    <m/>
    <m/>
    <m/>
    <m/>
    <m/>
    <m/>
    <m/>
    <n v="1.5"/>
    <s v="JP+Gewebe unterlegen"/>
    <m/>
    <m/>
    <m/>
    <m/>
    <m/>
    <m/>
    <m/>
    <m/>
    <m/>
    <m/>
    <m/>
    <m/>
    <m/>
    <m/>
    <m/>
    <m/>
    <m/>
    <m/>
    <m/>
  </r>
  <r>
    <n v="850"/>
    <s v="L-1519-315494727"/>
    <n v="1066964491"/>
    <s v="https://portal.dnb.de/opac.htm?method=simpleSearch&amp;cqlMode=true&amp;query=idn%3D1066964491"/>
    <s v="III 88, 1"/>
    <m/>
    <m/>
    <x v="0"/>
    <m/>
    <m/>
    <m/>
    <m/>
    <m/>
    <m/>
    <m/>
    <m/>
    <m/>
    <m/>
    <m/>
    <m/>
    <m/>
    <m/>
    <m/>
    <x v="10"/>
    <m/>
    <m/>
    <s v="f"/>
    <m/>
    <m/>
    <m/>
    <m/>
    <m/>
    <s v="Pa"/>
    <m/>
    <m/>
    <m/>
    <m/>
    <m/>
    <m/>
    <m/>
    <m/>
    <m/>
    <m/>
    <m/>
    <m/>
    <m/>
    <n v="180"/>
    <m/>
    <m/>
    <m/>
    <s v="n"/>
    <n v="0"/>
    <m/>
    <m/>
    <m/>
    <m/>
    <m/>
    <m/>
    <m/>
    <m/>
    <m/>
    <m/>
    <m/>
    <m/>
    <m/>
    <m/>
    <m/>
    <m/>
    <m/>
    <m/>
    <m/>
    <m/>
    <m/>
    <m/>
    <m/>
    <m/>
    <m/>
    <m/>
    <m/>
    <m/>
    <m/>
    <m/>
    <m/>
    <m/>
    <m/>
    <m/>
    <m/>
    <m/>
    <m/>
    <m/>
    <m/>
    <m/>
    <m/>
    <m/>
    <m/>
    <m/>
  </r>
  <r>
    <n v="851"/>
    <s v="L-1520-315492600"/>
    <n v="1066962200"/>
    <s v="https://portal.dnb.de/opac.htm?method=simpleSearch&amp;cqlMode=true&amp;query=idn%3D1066962200"/>
    <s v="III 88, 2"/>
    <m/>
    <m/>
    <x v="0"/>
    <m/>
    <m/>
    <m/>
    <m/>
    <m/>
    <m/>
    <m/>
    <m/>
    <m/>
    <m/>
    <m/>
    <m/>
    <m/>
    <m/>
    <m/>
    <x v="10"/>
    <m/>
    <m/>
    <s v="f"/>
    <m/>
    <m/>
    <m/>
    <m/>
    <m/>
    <s v="Pa"/>
    <m/>
    <m/>
    <m/>
    <m/>
    <m/>
    <m/>
    <m/>
    <m/>
    <m/>
    <m/>
    <m/>
    <m/>
    <m/>
    <n v="180"/>
    <m/>
    <m/>
    <m/>
    <s v="n"/>
    <n v="0"/>
    <m/>
    <m/>
    <m/>
    <m/>
    <m/>
    <m/>
    <m/>
    <m/>
    <m/>
    <m/>
    <m/>
    <m/>
    <m/>
    <m/>
    <m/>
    <m/>
    <m/>
    <m/>
    <m/>
    <m/>
    <m/>
    <m/>
    <m/>
    <m/>
    <m/>
    <m/>
    <m/>
    <m/>
    <m/>
    <m/>
    <m/>
    <m/>
    <m/>
    <m/>
    <m/>
    <m/>
    <m/>
    <m/>
    <m/>
    <m/>
    <m/>
    <m/>
    <m/>
    <m/>
  </r>
  <r>
    <n v="852"/>
    <s v="L-1520-315493070"/>
    <s v="106696274X"/>
    <s v="https://portal.dnb.de/opac.htm?method=simpleSearch&amp;cqlMode=true&amp;query=idn%3D106696274X"/>
    <s v="III 88, 3"/>
    <m/>
    <m/>
    <x v="0"/>
    <m/>
    <m/>
    <m/>
    <m/>
    <m/>
    <m/>
    <m/>
    <m/>
    <m/>
    <m/>
    <m/>
    <m/>
    <m/>
    <m/>
    <m/>
    <x v="3"/>
    <s v="x"/>
    <m/>
    <s v="h/E"/>
    <m/>
    <m/>
    <m/>
    <m/>
    <m/>
    <s v="Pa"/>
    <s v="x"/>
    <m/>
    <m/>
    <m/>
    <m/>
    <m/>
    <m/>
    <m/>
    <m/>
    <m/>
    <m/>
    <m/>
    <m/>
    <n v="110"/>
    <m/>
    <m/>
    <m/>
    <s v="n"/>
    <n v="0"/>
    <m/>
    <m/>
    <m/>
    <m/>
    <m/>
    <m/>
    <m/>
    <m/>
    <m/>
    <m/>
    <m/>
    <m/>
    <m/>
    <m/>
    <m/>
    <m/>
    <m/>
    <m/>
    <m/>
    <m/>
    <m/>
    <m/>
    <m/>
    <m/>
    <m/>
    <m/>
    <m/>
    <m/>
    <m/>
    <m/>
    <m/>
    <m/>
    <m/>
    <m/>
    <m/>
    <m/>
    <m/>
    <m/>
    <m/>
    <m/>
    <m/>
    <m/>
    <m/>
    <m/>
  </r>
  <r>
    <n v="853"/>
    <s v="L-1520-315493380"/>
    <s v="106696310X"/>
    <s v="https://portal.dnb.de/opac.htm?method=simpleSearch&amp;cqlMode=true&amp;query=idn%3D106696310X"/>
    <s v="III 88, 4"/>
    <m/>
    <m/>
    <x v="0"/>
    <m/>
    <m/>
    <m/>
    <m/>
    <m/>
    <m/>
    <m/>
    <m/>
    <m/>
    <m/>
    <m/>
    <m/>
    <m/>
    <m/>
    <m/>
    <x v="6"/>
    <m/>
    <m/>
    <s v="h/E"/>
    <m/>
    <m/>
    <m/>
    <m/>
    <m/>
    <s v="Pa"/>
    <m/>
    <m/>
    <m/>
    <m/>
    <m/>
    <m/>
    <m/>
    <m/>
    <m/>
    <m/>
    <m/>
    <m/>
    <m/>
    <n v="110"/>
    <m/>
    <m/>
    <m/>
    <s v="n"/>
    <n v="0"/>
    <m/>
    <m/>
    <m/>
    <m/>
    <m/>
    <m/>
    <m/>
    <m/>
    <m/>
    <m/>
    <m/>
    <m/>
    <m/>
    <m/>
    <m/>
    <m/>
    <m/>
    <m/>
    <m/>
    <m/>
    <m/>
    <m/>
    <m/>
    <m/>
    <m/>
    <m/>
    <m/>
    <m/>
    <m/>
    <m/>
    <m/>
    <m/>
    <m/>
    <m/>
    <m/>
    <m/>
    <m/>
    <m/>
    <m/>
    <m/>
    <m/>
    <m/>
    <m/>
    <m/>
  </r>
  <r>
    <n v="854"/>
    <s v="L-1501-315463732"/>
    <n v="1066935823"/>
    <s v="https://portal.dnb.de/opac.htm?method=simpleSearch&amp;cqlMode=true&amp;query=idn%3D1066935823"/>
    <s v="III 89, 1"/>
    <m/>
    <m/>
    <x v="0"/>
    <m/>
    <m/>
    <m/>
    <m/>
    <m/>
    <m/>
    <m/>
    <m/>
    <m/>
    <m/>
    <m/>
    <m/>
    <m/>
    <m/>
    <m/>
    <x v="5"/>
    <s v="x"/>
    <m/>
    <s v="h/E"/>
    <m/>
    <m/>
    <m/>
    <m/>
    <m/>
    <s v="Pa"/>
    <s v="x"/>
    <m/>
    <m/>
    <m/>
    <m/>
    <m/>
    <m/>
    <m/>
    <m/>
    <m/>
    <m/>
    <m/>
    <m/>
    <n v="110"/>
    <m/>
    <m/>
    <m/>
    <s v="n"/>
    <n v="0"/>
    <m/>
    <m/>
    <m/>
    <m/>
    <m/>
    <m/>
    <m/>
    <m/>
    <m/>
    <m/>
    <m/>
    <m/>
    <m/>
    <m/>
    <m/>
    <m/>
    <m/>
    <m/>
    <m/>
    <m/>
    <m/>
    <m/>
    <m/>
    <m/>
    <m/>
    <m/>
    <m/>
    <m/>
    <m/>
    <m/>
    <m/>
    <m/>
    <m/>
    <m/>
    <m/>
    <m/>
    <m/>
    <m/>
    <m/>
    <m/>
    <m/>
    <m/>
    <m/>
    <m/>
  </r>
  <r>
    <n v="855"/>
    <s v="L-1538-315493712"/>
    <n v="1066963479"/>
    <s v="https://portal.dnb.de/opac.htm?method=simpleSearch&amp;cqlMode=true&amp;query=idn%3D1066963479"/>
    <s v="III 90, 1"/>
    <m/>
    <m/>
    <x v="0"/>
    <m/>
    <m/>
    <m/>
    <m/>
    <m/>
    <m/>
    <m/>
    <m/>
    <m/>
    <m/>
    <m/>
    <m/>
    <m/>
    <m/>
    <s v="x"/>
    <x v="3"/>
    <s v="x"/>
    <m/>
    <s v="h/E"/>
    <m/>
    <m/>
    <m/>
    <m/>
    <m/>
    <s v="Pa"/>
    <m/>
    <m/>
    <m/>
    <m/>
    <m/>
    <m/>
    <m/>
    <m/>
    <m/>
    <m/>
    <m/>
    <m/>
    <m/>
    <n v="110"/>
    <m/>
    <m/>
    <m/>
    <s v="n"/>
    <n v="0"/>
    <m/>
    <m/>
    <m/>
    <m/>
    <m/>
    <m/>
    <m/>
    <m/>
    <m/>
    <m/>
    <m/>
    <m/>
    <m/>
    <m/>
    <m/>
    <m/>
    <m/>
    <m/>
    <m/>
    <m/>
    <m/>
    <m/>
    <m/>
    <m/>
    <m/>
    <m/>
    <m/>
    <m/>
    <m/>
    <m/>
    <m/>
    <m/>
    <m/>
    <m/>
    <m/>
    <m/>
    <m/>
    <m/>
    <m/>
    <m/>
    <m/>
    <m/>
    <m/>
    <m/>
  </r>
  <r>
    <n v="856"/>
    <s v="L-1538-315208074"/>
    <n v="1066786534"/>
    <s v="https://portal.dnb.de/opac.htm?method=simpleSearch&amp;cqlMode=true&amp;query=idn%3D1066786534"/>
    <s v="III 90, 2"/>
    <m/>
    <m/>
    <x v="0"/>
    <m/>
    <m/>
    <m/>
    <m/>
    <m/>
    <m/>
    <m/>
    <m/>
    <m/>
    <m/>
    <m/>
    <m/>
    <m/>
    <m/>
    <m/>
    <x v="1"/>
    <m/>
    <m/>
    <s v="f"/>
    <m/>
    <m/>
    <m/>
    <m/>
    <m/>
    <s v="Pa"/>
    <m/>
    <m/>
    <m/>
    <m/>
    <m/>
    <m/>
    <m/>
    <m/>
    <m/>
    <m/>
    <m/>
    <m/>
    <m/>
    <n v="45"/>
    <m/>
    <m/>
    <m/>
    <s v="n"/>
    <n v="0"/>
    <m/>
    <m/>
    <m/>
    <s v="x"/>
    <m/>
    <m/>
    <m/>
    <m/>
    <m/>
    <m/>
    <m/>
    <m/>
    <m/>
    <m/>
    <m/>
    <m/>
    <m/>
    <m/>
    <m/>
    <m/>
    <m/>
    <m/>
    <m/>
    <m/>
    <m/>
    <m/>
    <m/>
    <m/>
    <m/>
    <m/>
    <m/>
    <m/>
    <m/>
    <m/>
    <m/>
    <m/>
    <m/>
    <m/>
    <m/>
    <m/>
    <m/>
    <m/>
    <m/>
    <m/>
  </r>
  <r>
    <n v="857"/>
    <s v="L-1516-154007579"/>
    <s v="99391909X"/>
    <s v="https://portal.dnb.de/opac.htm?method=simpleSearch&amp;cqlMode=true&amp;query=idn%3D99391909X"/>
    <s v="III 91, 1"/>
    <m/>
    <m/>
    <x v="0"/>
    <m/>
    <m/>
    <m/>
    <m/>
    <m/>
    <m/>
    <m/>
    <m/>
    <m/>
    <m/>
    <m/>
    <m/>
    <m/>
    <m/>
    <m/>
    <x v="0"/>
    <m/>
    <s v="x"/>
    <s v="f"/>
    <m/>
    <m/>
    <m/>
    <m/>
    <m/>
    <s v="Pa"/>
    <m/>
    <m/>
    <m/>
    <m/>
    <m/>
    <m/>
    <m/>
    <m/>
    <m/>
    <m/>
    <m/>
    <n v="2"/>
    <m/>
    <n v="110"/>
    <m/>
    <m/>
    <m/>
    <s v="n"/>
    <n v="0"/>
    <m/>
    <s v="Gewebe"/>
    <m/>
    <m/>
    <m/>
    <m/>
    <m/>
    <m/>
    <m/>
    <m/>
    <m/>
    <m/>
    <m/>
    <m/>
    <m/>
    <m/>
    <m/>
    <m/>
    <m/>
    <m/>
    <m/>
    <m/>
    <m/>
    <m/>
    <m/>
    <m/>
    <m/>
    <m/>
    <m/>
    <m/>
    <m/>
    <m/>
    <m/>
    <m/>
    <m/>
    <m/>
    <m/>
    <m/>
    <m/>
    <m/>
    <m/>
    <m/>
    <m/>
    <m/>
  </r>
  <r>
    <n v="858"/>
    <s v="L-1516-154006947"/>
    <n v="993918549"/>
    <s v="https://portal.dnb.de/opac.htm?method=simpleSearch&amp;cqlMode=true&amp;query=idn%3D993918549"/>
    <s v="III 91, 1"/>
    <m/>
    <m/>
    <x v="2"/>
    <m/>
    <m/>
    <m/>
    <m/>
    <m/>
    <m/>
    <m/>
    <m/>
    <m/>
    <m/>
    <m/>
    <m/>
    <m/>
    <m/>
    <m/>
    <x v="2"/>
    <m/>
    <m/>
    <m/>
    <m/>
    <m/>
    <m/>
    <m/>
    <m/>
    <m/>
    <m/>
    <m/>
    <m/>
    <m/>
    <m/>
    <m/>
    <m/>
    <m/>
    <m/>
    <m/>
    <m/>
    <m/>
    <m/>
    <m/>
    <m/>
    <m/>
    <m/>
    <m/>
    <n v="0"/>
    <m/>
    <m/>
    <m/>
    <m/>
    <m/>
    <m/>
    <m/>
    <m/>
    <m/>
    <m/>
    <m/>
    <m/>
    <m/>
    <m/>
    <m/>
    <m/>
    <m/>
    <m/>
    <m/>
    <m/>
    <m/>
    <m/>
    <m/>
    <m/>
    <m/>
    <m/>
    <m/>
    <m/>
    <m/>
    <m/>
    <m/>
    <m/>
    <m/>
    <m/>
    <m/>
    <m/>
    <m/>
    <m/>
    <m/>
    <m/>
    <m/>
    <m/>
    <m/>
    <m/>
  </r>
  <r>
    <n v="859"/>
    <s v="L-1530-315492384"/>
    <n v="1066961980"/>
    <s v="https://portal.dnb.de/opac.htm?method=simpleSearch&amp;cqlMode=true&amp;query=idn%3D1066961980"/>
    <s v="III 92, 1"/>
    <m/>
    <m/>
    <x v="1"/>
    <m/>
    <m/>
    <m/>
    <m/>
    <m/>
    <m/>
    <m/>
    <m/>
    <m/>
    <m/>
    <m/>
    <m/>
    <m/>
    <m/>
    <m/>
    <x v="1"/>
    <s v="x"/>
    <m/>
    <s v="h/E"/>
    <m/>
    <m/>
    <m/>
    <m/>
    <m/>
    <s v="Pa"/>
    <m/>
    <m/>
    <m/>
    <m/>
    <m/>
    <m/>
    <m/>
    <m/>
    <m/>
    <m/>
    <m/>
    <m/>
    <m/>
    <n v="60"/>
    <m/>
    <m/>
    <m/>
    <s v="n"/>
    <n v="0"/>
    <m/>
    <m/>
    <m/>
    <s v="x"/>
    <m/>
    <m/>
    <m/>
    <m/>
    <m/>
    <m/>
    <m/>
    <m/>
    <m/>
    <m/>
    <m/>
    <m/>
    <m/>
    <m/>
    <m/>
    <m/>
    <m/>
    <m/>
    <m/>
    <m/>
    <m/>
    <m/>
    <m/>
    <m/>
    <m/>
    <m/>
    <m/>
    <m/>
    <m/>
    <m/>
    <m/>
    <m/>
    <m/>
    <m/>
    <m/>
    <m/>
    <m/>
    <m/>
    <m/>
    <m/>
  </r>
  <r>
    <n v="860"/>
    <s v="L-1532-315488522"/>
    <n v="1066957894"/>
    <s v="https://portal.dnb.de/opac.htm?method=simpleSearch&amp;cqlMode=true&amp;query=idn%3D1066957894"/>
    <s v="III 92, 2"/>
    <m/>
    <m/>
    <x v="1"/>
    <m/>
    <m/>
    <m/>
    <m/>
    <m/>
    <m/>
    <m/>
    <m/>
    <m/>
    <m/>
    <m/>
    <m/>
    <m/>
    <m/>
    <m/>
    <x v="1"/>
    <s v="x"/>
    <m/>
    <s v="f/V"/>
    <m/>
    <m/>
    <m/>
    <m/>
    <m/>
    <s v="Pa"/>
    <m/>
    <m/>
    <m/>
    <m/>
    <m/>
    <m/>
    <m/>
    <m/>
    <m/>
    <s v="K"/>
    <s v="x"/>
    <n v="0"/>
    <s v="x"/>
    <n v="110"/>
    <m/>
    <m/>
    <m/>
    <s v="ja vor"/>
    <n v="3.5"/>
    <m/>
    <m/>
    <m/>
    <s v="x"/>
    <m/>
    <m/>
    <m/>
    <m/>
    <m/>
    <m/>
    <m/>
    <s v="x"/>
    <s v="x"/>
    <m/>
    <s v="v/h"/>
    <m/>
    <m/>
    <m/>
    <m/>
    <m/>
    <m/>
    <m/>
    <m/>
    <n v="3.5"/>
    <s v="JP+Gewebe unterlegen"/>
    <m/>
    <m/>
    <m/>
    <m/>
    <m/>
    <m/>
    <m/>
    <m/>
    <m/>
    <m/>
    <m/>
    <m/>
    <m/>
    <m/>
    <m/>
    <m/>
    <m/>
    <m/>
    <m/>
  </r>
  <r>
    <n v="861"/>
    <s v="L-1532-315488530"/>
    <n v="1066957894"/>
    <s v="https://portal.dnb.de/opac.htm?method=simpleSearch&amp;cqlMode=true&amp;query=idn%3D1066957894"/>
    <s v="III 92, 3"/>
    <m/>
    <m/>
    <x v="1"/>
    <m/>
    <m/>
    <m/>
    <m/>
    <m/>
    <m/>
    <m/>
    <m/>
    <m/>
    <m/>
    <m/>
    <m/>
    <m/>
    <m/>
    <m/>
    <x v="11"/>
    <m/>
    <m/>
    <s v="h/E"/>
    <m/>
    <m/>
    <m/>
    <m/>
    <m/>
    <s v="Pa"/>
    <m/>
    <m/>
    <m/>
    <m/>
    <m/>
    <m/>
    <m/>
    <m/>
    <m/>
    <m/>
    <m/>
    <m/>
    <m/>
    <n v="110"/>
    <m/>
    <m/>
    <m/>
    <s v="n"/>
    <n v="0"/>
    <m/>
    <m/>
    <m/>
    <m/>
    <m/>
    <m/>
    <m/>
    <m/>
    <m/>
    <m/>
    <m/>
    <m/>
    <m/>
    <m/>
    <m/>
    <m/>
    <m/>
    <m/>
    <m/>
    <m/>
    <m/>
    <m/>
    <m/>
    <m/>
    <m/>
    <m/>
    <m/>
    <m/>
    <m/>
    <m/>
    <m/>
    <m/>
    <m/>
    <m/>
    <m/>
    <m/>
    <m/>
    <m/>
    <m/>
    <m/>
    <m/>
    <m/>
    <m/>
    <m/>
  </r>
  <r>
    <n v="862"/>
    <s v="L-1538-315490985"/>
    <n v="1066960496"/>
    <s v="https://portal.dnb.de/opac.htm?method=simpleSearch&amp;cqlMode=true&amp;query=idn%3D1066960496"/>
    <s v="III 93, 1"/>
    <m/>
    <m/>
    <x v="0"/>
    <m/>
    <m/>
    <m/>
    <m/>
    <m/>
    <m/>
    <m/>
    <m/>
    <m/>
    <m/>
    <m/>
    <m/>
    <m/>
    <m/>
    <m/>
    <x v="4"/>
    <m/>
    <m/>
    <s v="h/E"/>
    <m/>
    <m/>
    <m/>
    <m/>
    <m/>
    <s v="Pa"/>
    <m/>
    <m/>
    <m/>
    <m/>
    <m/>
    <m/>
    <m/>
    <m/>
    <m/>
    <m/>
    <m/>
    <m/>
    <m/>
    <n v="110"/>
    <m/>
    <m/>
    <m/>
    <s v="n"/>
    <n v="0"/>
    <m/>
    <m/>
    <m/>
    <s v="x"/>
    <m/>
    <m/>
    <m/>
    <m/>
    <m/>
    <m/>
    <m/>
    <m/>
    <m/>
    <m/>
    <m/>
    <m/>
    <m/>
    <m/>
    <m/>
    <m/>
    <m/>
    <m/>
    <m/>
    <m/>
    <m/>
    <m/>
    <m/>
    <m/>
    <m/>
    <m/>
    <m/>
    <m/>
    <m/>
    <m/>
    <m/>
    <m/>
    <m/>
    <m/>
    <m/>
    <m/>
    <m/>
    <m/>
    <m/>
    <m/>
  </r>
  <r>
    <n v="863"/>
    <s v="L-1539-315466340"/>
    <s v="106693858X"/>
    <s v="https://portal.dnb.de/opac.htm?method=simpleSearch&amp;cqlMode=true&amp;query=idn%3D106693858X"/>
    <s v="III 93, 2"/>
    <m/>
    <m/>
    <x v="1"/>
    <m/>
    <m/>
    <m/>
    <m/>
    <m/>
    <m/>
    <m/>
    <m/>
    <m/>
    <m/>
    <m/>
    <m/>
    <m/>
    <m/>
    <m/>
    <x v="5"/>
    <s v="x"/>
    <m/>
    <s v="h/E"/>
    <m/>
    <m/>
    <m/>
    <m/>
    <m/>
    <s v="Pa"/>
    <m/>
    <m/>
    <m/>
    <m/>
    <m/>
    <m/>
    <m/>
    <m/>
    <m/>
    <m/>
    <m/>
    <m/>
    <m/>
    <n v="60"/>
    <m/>
    <m/>
    <m/>
    <s v="n"/>
    <n v="0"/>
    <m/>
    <m/>
    <m/>
    <m/>
    <m/>
    <m/>
    <m/>
    <m/>
    <m/>
    <m/>
    <m/>
    <m/>
    <m/>
    <m/>
    <m/>
    <m/>
    <m/>
    <m/>
    <m/>
    <m/>
    <m/>
    <m/>
    <m/>
    <m/>
    <m/>
    <m/>
    <m/>
    <m/>
    <m/>
    <m/>
    <m/>
    <m/>
    <m/>
    <m/>
    <m/>
    <m/>
    <m/>
    <m/>
    <m/>
    <m/>
    <m/>
    <m/>
    <m/>
    <m/>
  </r>
  <r>
    <n v="864"/>
    <s v="L-1540-315470054"/>
    <n v="1066942420"/>
    <s v="https://portal.dnb.de/opac.htm?method=simpleSearch&amp;cqlMode=true&amp;query=idn%3D1066942420"/>
    <s v="III 93, 3"/>
    <m/>
    <m/>
    <x v="0"/>
    <m/>
    <m/>
    <m/>
    <m/>
    <m/>
    <m/>
    <m/>
    <m/>
    <m/>
    <m/>
    <m/>
    <m/>
    <m/>
    <m/>
    <s v="x"/>
    <x v="3"/>
    <s v="x"/>
    <m/>
    <s v="h/E"/>
    <m/>
    <m/>
    <m/>
    <m/>
    <m/>
    <s v="Pa"/>
    <m/>
    <m/>
    <m/>
    <m/>
    <m/>
    <m/>
    <m/>
    <m/>
    <m/>
    <m/>
    <m/>
    <m/>
    <m/>
    <n v="110"/>
    <m/>
    <m/>
    <m/>
    <s v="n"/>
    <n v="0"/>
    <m/>
    <m/>
    <m/>
    <m/>
    <m/>
    <m/>
    <m/>
    <m/>
    <m/>
    <m/>
    <m/>
    <m/>
    <m/>
    <m/>
    <m/>
    <m/>
    <m/>
    <m/>
    <m/>
    <m/>
    <m/>
    <m/>
    <m/>
    <m/>
    <m/>
    <m/>
    <m/>
    <m/>
    <m/>
    <m/>
    <m/>
    <m/>
    <m/>
    <m/>
    <m/>
    <m/>
    <m/>
    <m/>
    <m/>
    <m/>
    <m/>
    <m/>
    <m/>
    <m/>
  </r>
  <r>
    <n v="865"/>
    <s v="L-1527-315490160"/>
    <n v="1066959633"/>
    <s v="https://portal.dnb.de/opac.htm?method=simpleSearch&amp;cqlMode=true&amp;query=idn%3D1066959633"/>
    <s v="III 94, 1"/>
    <m/>
    <m/>
    <x v="1"/>
    <m/>
    <m/>
    <m/>
    <m/>
    <m/>
    <m/>
    <m/>
    <m/>
    <m/>
    <m/>
    <m/>
    <m/>
    <m/>
    <m/>
    <m/>
    <x v="6"/>
    <m/>
    <s v="x"/>
    <s v="h/E"/>
    <s v="x"/>
    <m/>
    <m/>
    <m/>
    <m/>
    <s v="Pa"/>
    <m/>
    <m/>
    <m/>
    <m/>
    <m/>
    <m/>
    <m/>
    <m/>
    <m/>
    <m/>
    <m/>
    <m/>
    <m/>
    <n v="110"/>
    <m/>
    <m/>
    <m/>
    <s v="n"/>
    <n v="0"/>
    <m/>
    <s v="Gewebe"/>
    <m/>
    <m/>
    <m/>
    <m/>
    <m/>
    <m/>
    <s v="x 110"/>
    <m/>
    <m/>
    <m/>
    <m/>
    <m/>
    <m/>
    <m/>
    <m/>
    <m/>
    <m/>
    <m/>
    <m/>
    <m/>
    <m/>
    <m/>
    <m/>
    <m/>
    <m/>
    <m/>
    <m/>
    <m/>
    <m/>
    <m/>
    <m/>
    <m/>
    <m/>
    <m/>
    <m/>
    <m/>
    <m/>
    <m/>
    <m/>
    <m/>
    <m/>
    <m/>
  </r>
  <r>
    <n v="866"/>
    <s v="L-1523-67293793X"/>
    <n v="1209235811"/>
    <s v="https://portal.dnb.de/opac.htm?method=simpleSearch&amp;cqlMode=true&amp;query=idn%3D1209235811"/>
    <s v="III 94, 1 (1. angebundenesWerk)"/>
    <m/>
    <m/>
    <x v="2"/>
    <m/>
    <m/>
    <m/>
    <m/>
    <m/>
    <m/>
    <m/>
    <m/>
    <m/>
    <m/>
    <m/>
    <m/>
    <m/>
    <m/>
    <m/>
    <x v="2"/>
    <m/>
    <m/>
    <m/>
    <m/>
    <m/>
    <m/>
    <m/>
    <m/>
    <m/>
    <m/>
    <m/>
    <m/>
    <m/>
    <m/>
    <m/>
    <m/>
    <m/>
    <m/>
    <m/>
    <m/>
    <m/>
    <m/>
    <m/>
    <m/>
    <m/>
    <m/>
    <m/>
    <n v="0"/>
    <m/>
    <m/>
    <m/>
    <m/>
    <m/>
    <m/>
    <m/>
    <m/>
    <m/>
    <m/>
    <m/>
    <m/>
    <m/>
    <m/>
    <m/>
    <m/>
    <m/>
    <m/>
    <m/>
    <m/>
    <m/>
    <m/>
    <m/>
    <m/>
    <m/>
    <m/>
    <m/>
    <m/>
    <m/>
    <m/>
    <m/>
    <m/>
    <m/>
    <m/>
    <m/>
    <m/>
    <m/>
    <m/>
    <m/>
    <m/>
    <m/>
    <m/>
    <m/>
    <m/>
  </r>
  <r>
    <n v="867"/>
    <s v="L-1501-315492236"/>
    <n v="1066961832"/>
    <s v="https://portal.dnb.de/opac.htm?method=simpleSearch&amp;cqlMode=true&amp;query=idn%3D1066961832"/>
    <s v="III 95, 1"/>
    <m/>
    <m/>
    <x v="1"/>
    <m/>
    <m/>
    <m/>
    <m/>
    <m/>
    <m/>
    <m/>
    <m/>
    <m/>
    <m/>
    <m/>
    <m/>
    <m/>
    <m/>
    <m/>
    <x v="1"/>
    <s v="x"/>
    <m/>
    <s v="f/V"/>
    <m/>
    <m/>
    <m/>
    <m/>
    <m/>
    <s v="Pa"/>
    <m/>
    <m/>
    <m/>
    <m/>
    <m/>
    <m/>
    <m/>
    <m/>
    <m/>
    <m/>
    <m/>
    <m/>
    <m/>
    <n v="60"/>
    <m/>
    <m/>
    <m/>
    <s v="ja vor"/>
    <n v="0.5"/>
    <m/>
    <m/>
    <m/>
    <s v="x"/>
    <m/>
    <m/>
    <m/>
    <m/>
    <m/>
    <m/>
    <m/>
    <s v="x"/>
    <s v="x"/>
    <m/>
    <m/>
    <m/>
    <m/>
    <m/>
    <m/>
    <m/>
    <m/>
    <m/>
    <m/>
    <n v="0.5"/>
    <m/>
    <m/>
    <m/>
    <m/>
    <m/>
    <m/>
    <m/>
    <m/>
    <m/>
    <m/>
    <m/>
    <m/>
    <m/>
    <m/>
    <m/>
    <m/>
    <m/>
    <m/>
    <m/>
    <m/>
  </r>
  <r>
    <n v="868"/>
    <s v="L-1502-315469005"/>
    <n v="1066941297"/>
    <s v="https://portal.dnb.de/opac.htm?method=simpleSearch&amp;cqlMode=true&amp;query=idn%3D1066941297"/>
    <s v="III 95, 2"/>
    <m/>
    <m/>
    <x v="1"/>
    <m/>
    <m/>
    <m/>
    <m/>
    <m/>
    <m/>
    <m/>
    <m/>
    <m/>
    <m/>
    <m/>
    <m/>
    <m/>
    <m/>
    <m/>
    <x v="3"/>
    <s v="x"/>
    <m/>
    <s v="h/E"/>
    <m/>
    <m/>
    <m/>
    <m/>
    <m/>
    <s v="Pa"/>
    <m/>
    <m/>
    <m/>
    <m/>
    <m/>
    <m/>
    <m/>
    <m/>
    <m/>
    <m/>
    <m/>
    <m/>
    <m/>
    <n v="110"/>
    <m/>
    <m/>
    <m/>
    <s v="n"/>
    <n v="0"/>
    <m/>
    <m/>
    <m/>
    <s v="x"/>
    <m/>
    <m/>
    <m/>
    <s v="Schaden ist stabil"/>
    <m/>
    <m/>
    <m/>
    <m/>
    <m/>
    <m/>
    <m/>
    <m/>
    <m/>
    <m/>
    <m/>
    <m/>
    <m/>
    <m/>
    <m/>
    <m/>
    <m/>
    <m/>
    <m/>
    <m/>
    <m/>
    <m/>
    <m/>
    <m/>
    <m/>
    <m/>
    <m/>
    <m/>
    <m/>
    <m/>
    <m/>
    <m/>
    <m/>
    <m/>
    <m/>
    <m/>
  </r>
  <r>
    <n v="869"/>
    <s v="L-1503-315331259"/>
    <n v="1066873445"/>
    <s v="https://portal.dnb.de/opac.htm?method=simpleSearch&amp;cqlMode=true&amp;query=idn%3D1066873445"/>
    <s v="III 95, 3"/>
    <m/>
    <m/>
    <x v="0"/>
    <m/>
    <m/>
    <m/>
    <m/>
    <m/>
    <m/>
    <m/>
    <m/>
    <m/>
    <m/>
    <m/>
    <m/>
    <m/>
    <m/>
    <m/>
    <x v="1"/>
    <m/>
    <s v="x"/>
    <s v="f"/>
    <m/>
    <m/>
    <m/>
    <m/>
    <m/>
    <s v="Pa"/>
    <m/>
    <m/>
    <m/>
    <m/>
    <s v="x"/>
    <m/>
    <m/>
    <m/>
    <m/>
    <m/>
    <m/>
    <m/>
    <m/>
    <n v="110"/>
    <m/>
    <m/>
    <m/>
    <s v="n"/>
    <n v="0"/>
    <m/>
    <s v="Gewebe"/>
    <m/>
    <m/>
    <m/>
    <m/>
    <m/>
    <m/>
    <m/>
    <m/>
    <m/>
    <m/>
    <m/>
    <m/>
    <m/>
    <m/>
    <m/>
    <m/>
    <m/>
    <m/>
    <m/>
    <m/>
    <m/>
    <m/>
    <m/>
    <m/>
    <m/>
    <m/>
    <m/>
    <m/>
    <m/>
    <m/>
    <m/>
    <m/>
    <m/>
    <m/>
    <m/>
    <m/>
    <m/>
    <m/>
    <m/>
    <m/>
    <m/>
    <m/>
  </r>
  <r>
    <n v="870"/>
    <s v="L-1507-315492724"/>
    <n v="1066962324"/>
    <s v="https://portal.dnb.de/opac.htm?method=simpleSearch&amp;cqlMode=true&amp;query=idn%3D1066962324"/>
    <s v="III 95, 4"/>
    <m/>
    <m/>
    <x v="0"/>
    <m/>
    <m/>
    <m/>
    <m/>
    <m/>
    <m/>
    <m/>
    <m/>
    <m/>
    <m/>
    <m/>
    <m/>
    <m/>
    <m/>
    <m/>
    <x v="0"/>
    <m/>
    <s v="x"/>
    <s v="f"/>
    <m/>
    <m/>
    <m/>
    <m/>
    <m/>
    <s v="Pa"/>
    <m/>
    <m/>
    <m/>
    <m/>
    <m/>
    <m/>
    <m/>
    <m/>
    <m/>
    <m/>
    <m/>
    <m/>
    <m/>
    <n v="110"/>
    <m/>
    <m/>
    <m/>
    <s v="n"/>
    <n v="0"/>
    <m/>
    <s v="Gewebe"/>
    <m/>
    <m/>
    <m/>
    <m/>
    <m/>
    <m/>
    <m/>
    <m/>
    <m/>
    <m/>
    <m/>
    <m/>
    <m/>
    <m/>
    <m/>
    <m/>
    <m/>
    <m/>
    <m/>
    <m/>
    <m/>
    <m/>
    <m/>
    <m/>
    <m/>
    <m/>
    <m/>
    <m/>
    <m/>
    <m/>
    <m/>
    <m/>
    <m/>
    <m/>
    <m/>
    <m/>
    <m/>
    <m/>
    <m/>
    <m/>
    <m/>
    <m/>
  </r>
  <r>
    <n v="871"/>
    <s v="L-1510-31549350X"/>
    <n v="1066963231"/>
    <s v="https://portal.dnb.de/opac.htm?method=simpleSearch&amp;cqlMode=true&amp;query=idn%3D1066963231"/>
    <s v="III 95, 5"/>
    <m/>
    <m/>
    <x v="1"/>
    <m/>
    <m/>
    <m/>
    <m/>
    <m/>
    <m/>
    <m/>
    <m/>
    <m/>
    <m/>
    <m/>
    <m/>
    <m/>
    <m/>
    <m/>
    <x v="5"/>
    <s v="x"/>
    <s v="x"/>
    <s v="f"/>
    <m/>
    <m/>
    <m/>
    <m/>
    <m/>
    <s v="Pa"/>
    <m/>
    <m/>
    <m/>
    <m/>
    <m/>
    <m/>
    <m/>
    <m/>
    <m/>
    <m/>
    <m/>
    <m/>
    <m/>
    <n v="80"/>
    <m/>
    <m/>
    <m/>
    <s v="n"/>
    <n v="0"/>
    <m/>
    <m/>
    <m/>
    <s v="x"/>
    <m/>
    <m/>
    <m/>
    <m/>
    <m/>
    <m/>
    <m/>
    <m/>
    <m/>
    <m/>
    <m/>
    <m/>
    <m/>
    <m/>
    <m/>
    <m/>
    <m/>
    <m/>
    <m/>
    <m/>
    <m/>
    <m/>
    <m/>
    <m/>
    <m/>
    <m/>
    <m/>
    <m/>
    <m/>
    <m/>
    <m/>
    <m/>
    <m/>
    <m/>
    <m/>
    <m/>
    <m/>
    <m/>
    <m/>
    <m/>
  </r>
  <r>
    <n v="872"/>
    <s v="L-1512-315494379"/>
    <n v="1066964157"/>
    <s v="https://portal.dnb.de/opac.htm?method=simpleSearch&amp;cqlMode=true&amp;query=idn%3D1066964157"/>
    <s v="III 95, 6"/>
    <m/>
    <m/>
    <x v="0"/>
    <m/>
    <m/>
    <m/>
    <m/>
    <m/>
    <m/>
    <m/>
    <m/>
    <m/>
    <m/>
    <m/>
    <m/>
    <m/>
    <m/>
    <m/>
    <x v="3"/>
    <s v="x"/>
    <m/>
    <s v="h/E"/>
    <m/>
    <m/>
    <m/>
    <m/>
    <m/>
    <s v="Pa"/>
    <m/>
    <m/>
    <m/>
    <m/>
    <m/>
    <m/>
    <m/>
    <m/>
    <m/>
    <m/>
    <m/>
    <m/>
    <m/>
    <n v="110"/>
    <m/>
    <m/>
    <m/>
    <s v="n"/>
    <n v="0"/>
    <m/>
    <m/>
    <m/>
    <s v="x"/>
    <m/>
    <m/>
    <m/>
    <m/>
    <m/>
    <m/>
    <m/>
    <m/>
    <m/>
    <m/>
    <m/>
    <m/>
    <m/>
    <m/>
    <m/>
    <m/>
    <m/>
    <m/>
    <m/>
    <m/>
    <m/>
    <m/>
    <m/>
    <m/>
    <m/>
    <m/>
    <m/>
    <m/>
    <m/>
    <m/>
    <m/>
    <m/>
    <m/>
    <m/>
    <m/>
    <m/>
    <m/>
    <m/>
    <m/>
    <m/>
  </r>
  <r>
    <n v="873"/>
    <s v="L-1502-315493100"/>
    <n v="1066962804"/>
    <s v="https://portal.dnb.de/opac.htm?method=simpleSearch&amp;cqlMode=true&amp;query=idn%3D1066962804"/>
    <s v="III 95, 7"/>
    <m/>
    <m/>
    <x v="1"/>
    <m/>
    <m/>
    <m/>
    <m/>
    <m/>
    <m/>
    <m/>
    <m/>
    <m/>
    <m/>
    <m/>
    <m/>
    <m/>
    <m/>
    <m/>
    <x v="1"/>
    <m/>
    <s v="x"/>
    <s v="f"/>
    <m/>
    <m/>
    <m/>
    <m/>
    <m/>
    <s v="Pa"/>
    <m/>
    <m/>
    <m/>
    <m/>
    <m/>
    <m/>
    <m/>
    <m/>
    <m/>
    <m/>
    <m/>
    <m/>
    <m/>
    <n v="110"/>
    <m/>
    <m/>
    <m/>
    <s v="n"/>
    <n v="0"/>
    <m/>
    <s v="Gewebe"/>
    <m/>
    <m/>
    <m/>
    <m/>
    <m/>
    <m/>
    <m/>
    <m/>
    <m/>
    <m/>
    <m/>
    <m/>
    <m/>
    <m/>
    <m/>
    <m/>
    <m/>
    <m/>
    <m/>
    <m/>
    <m/>
    <m/>
    <m/>
    <m/>
    <m/>
    <m/>
    <m/>
    <m/>
    <m/>
    <m/>
    <m/>
    <m/>
    <m/>
    <m/>
    <m/>
    <m/>
    <m/>
    <m/>
    <m/>
    <m/>
    <m/>
    <m/>
  </r>
  <r>
    <n v="874"/>
    <s v="L-1502-406964831"/>
    <n v="1132647223"/>
    <s v="https://portal.dnb.de/opac.htm?method=simpleSearch&amp;cqlMode=true&amp;query=idn%3D1132647223"/>
    <s v="III 95, 8 (angebunden)"/>
    <m/>
    <m/>
    <x v="2"/>
    <m/>
    <m/>
    <m/>
    <m/>
    <m/>
    <m/>
    <m/>
    <m/>
    <m/>
    <m/>
    <m/>
    <m/>
    <m/>
    <m/>
    <m/>
    <x v="2"/>
    <m/>
    <m/>
    <m/>
    <m/>
    <m/>
    <m/>
    <m/>
    <m/>
    <m/>
    <m/>
    <m/>
    <m/>
    <m/>
    <m/>
    <m/>
    <m/>
    <m/>
    <m/>
    <m/>
    <m/>
    <m/>
    <m/>
    <m/>
    <m/>
    <m/>
    <m/>
    <m/>
    <n v="0"/>
    <m/>
    <m/>
    <m/>
    <m/>
    <m/>
    <m/>
    <m/>
    <m/>
    <m/>
    <m/>
    <m/>
    <m/>
    <m/>
    <m/>
    <m/>
    <m/>
    <m/>
    <m/>
    <m/>
    <m/>
    <m/>
    <m/>
    <m/>
    <m/>
    <m/>
    <m/>
    <m/>
    <m/>
    <m/>
    <m/>
    <m/>
    <m/>
    <m/>
    <m/>
    <m/>
    <m/>
    <m/>
    <m/>
    <m/>
    <m/>
    <m/>
    <m/>
    <m/>
    <m/>
  </r>
  <r>
    <n v="875"/>
    <s v="L-1502-406964823"/>
    <n v="1132647215"/>
    <s v="https://portal.dnb.de/opac.htm?method=simpleSearch&amp;cqlMode=true&amp;query=idn%3D1132647215"/>
    <s v="III 95, 8 (angebunden)"/>
    <m/>
    <m/>
    <x v="2"/>
    <m/>
    <m/>
    <m/>
    <m/>
    <m/>
    <m/>
    <m/>
    <m/>
    <m/>
    <m/>
    <m/>
    <m/>
    <m/>
    <m/>
    <m/>
    <x v="2"/>
    <m/>
    <m/>
    <m/>
    <m/>
    <m/>
    <m/>
    <m/>
    <m/>
    <m/>
    <m/>
    <m/>
    <m/>
    <m/>
    <m/>
    <m/>
    <m/>
    <m/>
    <m/>
    <m/>
    <m/>
    <m/>
    <m/>
    <m/>
    <m/>
    <m/>
    <m/>
    <m/>
    <n v="0"/>
    <m/>
    <m/>
    <m/>
    <m/>
    <m/>
    <m/>
    <m/>
    <m/>
    <m/>
    <m/>
    <m/>
    <m/>
    <m/>
    <m/>
    <m/>
    <m/>
    <m/>
    <m/>
    <m/>
    <m/>
    <m/>
    <m/>
    <m/>
    <m/>
    <m/>
    <m/>
    <m/>
    <m/>
    <m/>
    <m/>
    <m/>
    <m/>
    <m/>
    <m/>
    <m/>
    <m/>
    <m/>
    <m/>
    <m/>
    <m/>
    <m/>
    <m/>
    <m/>
    <m/>
  </r>
  <r>
    <n v="876"/>
    <s v="L-1503-406964815"/>
    <n v="1132647207"/>
    <s v="https://portal.dnb.de/opac.htm?method=simpleSearch&amp;cqlMode=true&amp;query=idn%3D1132647207"/>
    <s v="III 95, 8"/>
    <m/>
    <m/>
    <x v="1"/>
    <m/>
    <m/>
    <m/>
    <m/>
    <m/>
    <m/>
    <m/>
    <m/>
    <m/>
    <m/>
    <m/>
    <m/>
    <m/>
    <m/>
    <m/>
    <x v="0"/>
    <s v="x"/>
    <m/>
    <s v="h/E"/>
    <m/>
    <m/>
    <m/>
    <m/>
    <m/>
    <s v="Pa"/>
    <m/>
    <m/>
    <m/>
    <m/>
    <m/>
    <m/>
    <m/>
    <m/>
    <m/>
    <s v="I/R"/>
    <s v="x"/>
    <m/>
    <m/>
    <n v="45"/>
    <m/>
    <m/>
    <m/>
    <s v="n"/>
    <n v="0"/>
    <m/>
    <m/>
    <m/>
    <s v="x"/>
    <m/>
    <m/>
    <m/>
    <m/>
    <m/>
    <m/>
    <m/>
    <m/>
    <m/>
    <m/>
    <m/>
    <m/>
    <m/>
    <m/>
    <m/>
    <m/>
    <m/>
    <m/>
    <m/>
    <m/>
    <m/>
    <m/>
    <m/>
    <m/>
    <m/>
    <m/>
    <m/>
    <m/>
    <m/>
    <m/>
    <m/>
    <m/>
    <m/>
    <m/>
    <m/>
    <m/>
    <m/>
    <m/>
    <m/>
    <m/>
  </r>
  <r>
    <n v="877"/>
    <s v="L-1516-315488557"/>
    <n v="1066957916"/>
    <s v="https://portal.dnb.de/opac.htm?method=simpleSearch&amp;cqlMode=true&amp;query=idn%3D1066957916"/>
    <s v="III 95, 9"/>
    <m/>
    <m/>
    <x v="1"/>
    <m/>
    <m/>
    <m/>
    <m/>
    <m/>
    <m/>
    <m/>
    <m/>
    <m/>
    <m/>
    <m/>
    <m/>
    <m/>
    <m/>
    <m/>
    <x v="1"/>
    <m/>
    <s v="x"/>
    <s v="f"/>
    <m/>
    <m/>
    <m/>
    <m/>
    <m/>
    <s v="Pa"/>
    <m/>
    <m/>
    <m/>
    <m/>
    <m/>
    <m/>
    <m/>
    <m/>
    <m/>
    <m/>
    <m/>
    <m/>
    <m/>
    <n v="110"/>
    <m/>
    <m/>
    <m/>
    <s v="n"/>
    <n v="0"/>
    <m/>
    <s v="Gewebe"/>
    <m/>
    <m/>
    <m/>
    <m/>
    <m/>
    <m/>
    <m/>
    <m/>
    <m/>
    <m/>
    <m/>
    <m/>
    <m/>
    <m/>
    <m/>
    <m/>
    <m/>
    <m/>
    <m/>
    <m/>
    <m/>
    <m/>
    <m/>
    <m/>
    <m/>
    <m/>
    <m/>
    <m/>
    <m/>
    <m/>
    <m/>
    <m/>
    <m/>
    <m/>
    <m/>
    <m/>
    <m/>
    <m/>
    <m/>
    <m/>
    <m/>
    <m/>
  </r>
  <r>
    <n v="878"/>
    <s v="L-1518-315488549"/>
    <n v="1066957908"/>
    <s v="https://portal.dnb.de/opac.htm?method=simpleSearch&amp;cqlMode=true&amp;query=idn%3D1066957908"/>
    <s v="III 95, 10"/>
    <m/>
    <m/>
    <x v="1"/>
    <m/>
    <m/>
    <m/>
    <m/>
    <m/>
    <m/>
    <m/>
    <m/>
    <m/>
    <m/>
    <m/>
    <m/>
    <m/>
    <m/>
    <m/>
    <x v="5"/>
    <s v="x"/>
    <m/>
    <s v="h/E"/>
    <m/>
    <m/>
    <m/>
    <m/>
    <m/>
    <s v="Pa"/>
    <m/>
    <m/>
    <m/>
    <m/>
    <m/>
    <m/>
    <m/>
    <m/>
    <m/>
    <m/>
    <m/>
    <m/>
    <m/>
    <n v="110"/>
    <m/>
    <m/>
    <m/>
    <s v="n"/>
    <n v="0"/>
    <m/>
    <m/>
    <m/>
    <s v="x"/>
    <m/>
    <m/>
    <m/>
    <m/>
    <m/>
    <m/>
    <m/>
    <m/>
    <m/>
    <m/>
    <m/>
    <m/>
    <m/>
    <m/>
    <m/>
    <m/>
    <m/>
    <m/>
    <m/>
    <m/>
    <m/>
    <m/>
    <m/>
    <m/>
    <m/>
    <m/>
    <m/>
    <m/>
    <m/>
    <m/>
    <m/>
    <m/>
    <m/>
    <m/>
    <m/>
    <m/>
    <m/>
    <m/>
    <m/>
    <m/>
  </r>
  <r>
    <n v="879"/>
    <s v="L-1505-315493402"/>
    <n v="1066963126"/>
    <s v="https://portal.dnb.de/opac.htm?method=simpleSearch&amp;cqlMode=true&amp;query=idn%3D1066963126"/>
    <s v="III 95, 11"/>
    <m/>
    <m/>
    <x v="0"/>
    <m/>
    <m/>
    <m/>
    <m/>
    <m/>
    <m/>
    <m/>
    <m/>
    <m/>
    <m/>
    <m/>
    <m/>
    <m/>
    <m/>
    <m/>
    <x v="3"/>
    <s v="x"/>
    <m/>
    <s v="h/E"/>
    <m/>
    <m/>
    <m/>
    <m/>
    <m/>
    <s v="Pa"/>
    <m/>
    <m/>
    <m/>
    <m/>
    <m/>
    <m/>
    <m/>
    <m/>
    <m/>
    <m/>
    <m/>
    <m/>
    <m/>
    <n v="110"/>
    <m/>
    <m/>
    <m/>
    <s v="n"/>
    <n v="0"/>
    <m/>
    <m/>
    <m/>
    <m/>
    <m/>
    <m/>
    <m/>
    <m/>
    <m/>
    <m/>
    <m/>
    <m/>
    <m/>
    <m/>
    <m/>
    <m/>
    <m/>
    <m/>
    <m/>
    <m/>
    <m/>
    <m/>
    <m/>
    <m/>
    <m/>
    <m/>
    <m/>
    <m/>
    <m/>
    <m/>
    <m/>
    <m/>
    <m/>
    <m/>
    <m/>
    <m/>
    <m/>
    <m/>
    <m/>
    <m/>
    <m/>
    <m/>
    <m/>
    <m/>
  </r>
  <r>
    <n v="880"/>
    <s v="L-1511-315467916"/>
    <n v="1066940134"/>
    <s v="https://portal.dnb.de/opac.htm?method=simpleSearch&amp;cqlMode=true&amp;query=idn%3D1066940134"/>
    <s v="III 95, 12"/>
    <m/>
    <m/>
    <x v="1"/>
    <m/>
    <m/>
    <m/>
    <m/>
    <m/>
    <m/>
    <m/>
    <m/>
    <m/>
    <m/>
    <m/>
    <m/>
    <m/>
    <m/>
    <m/>
    <x v="6"/>
    <m/>
    <s v="x"/>
    <s v="h/E"/>
    <m/>
    <m/>
    <m/>
    <m/>
    <m/>
    <s v="Pa"/>
    <m/>
    <m/>
    <m/>
    <m/>
    <m/>
    <m/>
    <m/>
    <m/>
    <m/>
    <m/>
    <m/>
    <m/>
    <m/>
    <n v="110"/>
    <m/>
    <m/>
    <m/>
    <s v="n"/>
    <n v="0"/>
    <m/>
    <s v="Gewebe"/>
    <m/>
    <m/>
    <m/>
    <m/>
    <m/>
    <m/>
    <m/>
    <m/>
    <m/>
    <m/>
    <m/>
    <m/>
    <m/>
    <m/>
    <m/>
    <m/>
    <m/>
    <m/>
    <m/>
    <m/>
    <m/>
    <m/>
    <m/>
    <m/>
    <m/>
    <m/>
    <m/>
    <m/>
    <m/>
    <m/>
    <m/>
    <m/>
    <m/>
    <m/>
    <m/>
    <m/>
    <m/>
    <m/>
    <m/>
    <m/>
    <m/>
    <m/>
  </r>
  <r>
    <n v="881"/>
    <s v="L-1513-161493610"/>
    <n v="995967695"/>
    <s v="https://portal.dnb.de/opac.htm?method=simpleSearch&amp;cqlMode=true&amp;query=idn%3D995967695"/>
    <s v="III 95, 13"/>
    <m/>
    <m/>
    <x v="0"/>
    <m/>
    <m/>
    <m/>
    <m/>
    <m/>
    <m/>
    <m/>
    <m/>
    <m/>
    <m/>
    <m/>
    <m/>
    <m/>
    <m/>
    <m/>
    <x v="3"/>
    <m/>
    <m/>
    <s v="h/E"/>
    <m/>
    <m/>
    <m/>
    <m/>
    <m/>
    <s v="Pa"/>
    <m/>
    <m/>
    <m/>
    <m/>
    <m/>
    <m/>
    <m/>
    <m/>
    <m/>
    <m/>
    <m/>
    <m/>
    <m/>
    <n v="110"/>
    <m/>
    <m/>
    <m/>
    <s v="n"/>
    <n v="0"/>
    <m/>
    <m/>
    <m/>
    <m/>
    <m/>
    <m/>
    <m/>
    <m/>
    <m/>
    <m/>
    <m/>
    <m/>
    <m/>
    <m/>
    <m/>
    <m/>
    <m/>
    <m/>
    <m/>
    <m/>
    <m/>
    <m/>
    <m/>
    <m/>
    <m/>
    <m/>
    <m/>
    <m/>
    <m/>
    <m/>
    <m/>
    <m/>
    <m/>
    <m/>
    <m/>
    <m/>
    <m/>
    <m/>
    <m/>
    <m/>
    <m/>
    <m/>
    <m/>
    <m/>
  </r>
  <r>
    <n v="882"/>
    <s v="L-1513-170717194"/>
    <n v="1000489035"/>
    <s v="https://portal.dnb.de/opac.htm?method=simpleSearch&amp;cqlMode=true&amp;query=idn%3D1000489035"/>
    <s v="III 95, 13 (angebunden)"/>
    <m/>
    <m/>
    <x v="2"/>
    <m/>
    <m/>
    <m/>
    <m/>
    <m/>
    <m/>
    <m/>
    <m/>
    <m/>
    <m/>
    <m/>
    <m/>
    <m/>
    <m/>
    <m/>
    <x v="2"/>
    <m/>
    <m/>
    <m/>
    <m/>
    <m/>
    <m/>
    <m/>
    <m/>
    <m/>
    <m/>
    <m/>
    <m/>
    <m/>
    <m/>
    <m/>
    <m/>
    <m/>
    <m/>
    <m/>
    <m/>
    <m/>
    <m/>
    <m/>
    <m/>
    <m/>
    <m/>
    <m/>
    <n v="0"/>
    <m/>
    <m/>
    <m/>
    <m/>
    <m/>
    <m/>
    <m/>
    <m/>
    <m/>
    <m/>
    <m/>
    <m/>
    <m/>
    <m/>
    <m/>
    <m/>
    <m/>
    <m/>
    <m/>
    <m/>
    <m/>
    <m/>
    <m/>
    <m/>
    <m/>
    <m/>
    <m/>
    <m/>
    <m/>
    <m/>
    <m/>
    <m/>
    <m/>
    <m/>
    <m/>
    <m/>
    <m/>
    <m/>
    <m/>
    <m/>
    <m/>
    <m/>
    <m/>
    <m/>
  </r>
  <r>
    <n v="883"/>
    <s v="L-1516-315465034"/>
    <n v="1066937214"/>
    <s v="https://portal.dnb.de/opac.htm?method=simpleSearch&amp;cqlMode=true&amp;query=idn%3D1066937214"/>
    <s v="III 95, 14"/>
    <m/>
    <m/>
    <x v="1"/>
    <m/>
    <m/>
    <m/>
    <m/>
    <m/>
    <m/>
    <m/>
    <m/>
    <m/>
    <m/>
    <m/>
    <m/>
    <m/>
    <m/>
    <m/>
    <x v="1"/>
    <s v="x"/>
    <m/>
    <s v="f"/>
    <m/>
    <m/>
    <m/>
    <m/>
    <m/>
    <s v="Pa"/>
    <m/>
    <m/>
    <m/>
    <m/>
    <m/>
    <m/>
    <m/>
    <m/>
    <m/>
    <m/>
    <m/>
    <m/>
    <m/>
    <n v="110"/>
    <m/>
    <m/>
    <m/>
    <s v="n"/>
    <n v="0"/>
    <m/>
    <m/>
    <m/>
    <s v="x"/>
    <m/>
    <m/>
    <m/>
    <m/>
    <m/>
    <m/>
    <m/>
    <m/>
    <m/>
    <m/>
    <m/>
    <m/>
    <m/>
    <m/>
    <m/>
    <m/>
    <m/>
    <m/>
    <m/>
    <m/>
    <m/>
    <m/>
    <m/>
    <m/>
    <m/>
    <m/>
    <m/>
    <m/>
    <m/>
    <m/>
    <m/>
    <m/>
    <m/>
    <m/>
    <m/>
    <m/>
    <m/>
    <m/>
    <m/>
    <m/>
  </r>
  <r>
    <n v="884"/>
    <s v="L-1519-315219564"/>
    <n v="1066799520"/>
    <s v="https://portal.dnb.de/opac.htm?method=simpleSearch&amp;cqlMode=true&amp;query=idn%3D1066799520"/>
    <s v="III 95, 15"/>
    <m/>
    <m/>
    <x v="0"/>
    <m/>
    <m/>
    <m/>
    <m/>
    <m/>
    <m/>
    <m/>
    <m/>
    <m/>
    <m/>
    <m/>
    <m/>
    <m/>
    <m/>
    <m/>
    <x v="3"/>
    <m/>
    <m/>
    <s v="h/E"/>
    <m/>
    <m/>
    <m/>
    <m/>
    <m/>
    <s v="Pa"/>
    <s v="x"/>
    <m/>
    <m/>
    <m/>
    <m/>
    <m/>
    <m/>
    <m/>
    <m/>
    <m/>
    <m/>
    <m/>
    <m/>
    <n v="110"/>
    <m/>
    <m/>
    <m/>
    <s v="n"/>
    <n v="0"/>
    <m/>
    <m/>
    <m/>
    <s v="x"/>
    <m/>
    <m/>
    <m/>
    <m/>
    <m/>
    <m/>
    <m/>
    <m/>
    <m/>
    <m/>
    <m/>
    <m/>
    <m/>
    <m/>
    <m/>
    <m/>
    <m/>
    <m/>
    <m/>
    <m/>
    <m/>
    <m/>
    <m/>
    <m/>
    <m/>
    <m/>
    <m/>
    <m/>
    <m/>
    <m/>
    <m/>
    <m/>
    <m/>
    <m/>
    <m/>
    <m/>
    <m/>
    <m/>
    <m/>
    <m/>
  </r>
  <r>
    <n v="885"/>
    <s v="L-1519-315493003"/>
    <n v="1066962650"/>
    <s v="https://portal.dnb.de/opac.htm?method=simpleSearch&amp;cqlMode=true&amp;query=idn%3D1066962650"/>
    <s v="III 95, 16"/>
    <m/>
    <m/>
    <x v="0"/>
    <m/>
    <m/>
    <m/>
    <m/>
    <m/>
    <m/>
    <m/>
    <m/>
    <m/>
    <m/>
    <m/>
    <m/>
    <m/>
    <m/>
    <m/>
    <x v="3"/>
    <m/>
    <m/>
    <s v="h/E"/>
    <m/>
    <m/>
    <m/>
    <m/>
    <m/>
    <s v="Pa"/>
    <m/>
    <m/>
    <m/>
    <m/>
    <m/>
    <m/>
    <m/>
    <m/>
    <m/>
    <m/>
    <m/>
    <m/>
    <m/>
    <n v="110"/>
    <m/>
    <m/>
    <m/>
    <s v="ja vor"/>
    <n v="1"/>
    <m/>
    <m/>
    <m/>
    <m/>
    <m/>
    <m/>
    <m/>
    <m/>
    <m/>
    <m/>
    <m/>
    <m/>
    <s v="x"/>
    <m/>
    <m/>
    <m/>
    <m/>
    <m/>
    <m/>
    <m/>
    <m/>
    <m/>
    <m/>
    <n v="1"/>
    <m/>
    <m/>
    <m/>
    <m/>
    <m/>
    <m/>
    <m/>
    <m/>
    <m/>
    <m/>
    <m/>
    <m/>
    <m/>
    <m/>
    <m/>
    <m/>
    <m/>
    <m/>
    <m/>
    <m/>
  </r>
  <r>
    <n v="886"/>
    <s v="L-1521-315469374"/>
    <n v="1066941718"/>
    <s v="https://portal.dnb.de/opac.htm?method=simpleSearch&amp;cqlMode=true&amp;query=idn%3D1066941718"/>
    <s v="III 95, 17"/>
    <m/>
    <m/>
    <x v="0"/>
    <m/>
    <m/>
    <m/>
    <m/>
    <m/>
    <m/>
    <m/>
    <m/>
    <m/>
    <m/>
    <m/>
    <m/>
    <m/>
    <m/>
    <m/>
    <x v="1"/>
    <m/>
    <s v="x"/>
    <s v="f"/>
    <m/>
    <m/>
    <m/>
    <m/>
    <m/>
    <s v="Pa"/>
    <m/>
    <m/>
    <m/>
    <m/>
    <s v="x"/>
    <m/>
    <m/>
    <m/>
    <m/>
    <m/>
    <m/>
    <m/>
    <m/>
    <n v="80"/>
    <m/>
    <m/>
    <m/>
    <s v="n"/>
    <n v="0"/>
    <m/>
    <m/>
    <s v="x"/>
    <m/>
    <m/>
    <m/>
    <m/>
    <m/>
    <m/>
    <m/>
    <m/>
    <m/>
    <m/>
    <m/>
    <m/>
    <m/>
    <m/>
    <m/>
    <m/>
    <m/>
    <m/>
    <m/>
    <m/>
    <m/>
    <m/>
    <m/>
    <m/>
    <m/>
    <m/>
    <m/>
    <m/>
    <m/>
    <m/>
    <m/>
    <m/>
    <m/>
    <m/>
    <m/>
    <m/>
    <m/>
    <m/>
    <m/>
    <m/>
    <m/>
  </r>
  <r>
    <n v="887"/>
    <s v="L-1504-31549252X"/>
    <s v="106696212X"/>
    <s v="https://portal.dnb.de/opac.htm?method=simpleSearch&amp;cqlMode=true&amp;query=idn%3D106696212X"/>
    <s v="III 95, 18"/>
    <m/>
    <m/>
    <x v="0"/>
    <m/>
    <m/>
    <m/>
    <m/>
    <m/>
    <m/>
    <m/>
    <m/>
    <m/>
    <m/>
    <m/>
    <m/>
    <m/>
    <m/>
    <m/>
    <x v="6"/>
    <m/>
    <m/>
    <s v="h"/>
    <m/>
    <m/>
    <m/>
    <m/>
    <m/>
    <s v="Pa"/>
    <m/>
    <m/>
    <m/>
    <m/>
    <m/>
    <m/>
    <m/>
    <m/>
    <m/>
    <m/>
    <m/>
    <m/>
    <m/>
    <n v="180"/>
    <m/>
    <m/>
    <m/>
    <s v="n"/>
    <n v="0"/>
    <m/>
    <m/>
    <m/>
    <m/>
    <m/>
    <m/>
    <m/>
    <m/>
    <m/>
    <m/>
    <m/>
    <m/>
    <m/>
    <m/>
    <m/>
    <m/>
    <m/>
    <m/>
    <m/>
    <m/>
    <m/>
    <m/>
    <m/>
    <m/>
    <m/>
    <m/>
    <m/>
    <m/>
    <m/>
    <m/>
    <m/>
    <m/>
    <m/>
    <m/>
    <m/>
    <m/>
    <m/>
    <m/>
    <m/>
    <m/>
    <m/>
    <m/>
    <m/>
    <m/>
  </r>
  <r>
    <n v="888"/>
    <s v="L-1505-315332115"/>
    <n v="1066874301"/>
    <s v="https://portal.dnb.de/opac.htm?method=simpleSearch&amp;cqlMode=true&amp;query=idn%3D1066874301"/>
    <s v="III 95, 19"/>
    <m/>
    <m/>
    <x v="1"/>
    <m/>
    <m/>
    <m/>
    <m/>
    <m/>
    <m/>
    <m/>
    <m/>
    <m/>
    <m/>
    <m/>
    <m/>
    <m/>
    <m/>
    <m/>
    <x v="5"/>
    <s v="x"/>
    <m/>
    <s v="h/E"/>
    <m/>
    <s v="x"/>
    <m/>
    <m/>
    <m/>
    <s v="Pa"/>
    <m/>
    <m/>
    <m/>
    <m/>
    <m/>
    <m/>
    <m/>
    <m/>
    <m/>
    <m/>
    <m/>
    <m/>
    <m/>
    <n v="110"/>
    <m/>
    <m/>
    <m/>
    <s v="n"/>
    <n v="0"/>
    <m/>
    <m/>
    <m/>
    <m/>
    <m/>
    <m/>
    <m/>
    <m/>
    <m/>
    <s v="Umschlag (Leder pudert)"/>
    <m/>
    <m/>
    <m/>
    <m/>
    <m/>
    <m/>
    <m/>
    <m/>
    <m/>
    <m/>
    <m/>
    <m/>
    <m/>
    <m/>
    <m/>
    <m/>
    <m/>
    <m/>
    <m/>
    <m/>
    <m/>
    <m/>
    <m/>
    <m/>
    <m/>
    <m/>
    <m/>
    <m/>
    <m/>
    <m/>
    <m/>
    <m/>
    <m/>
    <m/>
  </r>
  <r>
    <n v="889"/>
    <s v="L-1513-315317884"/>
    <n v="1066859175"/>
    <s v="https://portal.dnb.de/opac.htm?method=simpleSearch&amp;cqlMode=true&amp;query=idn%3D1066859175"/>
    <s v="III 95, 20"/>
    <m/>
    <m/>
    <x v="1"/>
    <m/>
    <m/>
    <m/>
    <m/>
    <m/>
    <m/>
    <m/>
    <m/>
    <m/>
    <m/>
    <m/>
    <m/>
    <m/>
    <m/>
    <m/>
    <x v="6"/>
    <m/>
    <s v="x"/>
    <s v="h/E"/>
    <m/>
    <m/>
    <m/>
    <m/>
    <m/>
    <s v="Pa"/>
    <m/>
    <m/>
    <m/>
    <m/>
    <m/>
    <m/>
    <m/>
    <m/>
    <m/>
    <m/>
    <m/>
    <m/>
    <m/>
    <n v="110"/>
    <m/>
    <m/>
    <m/>
    <s v="n"/>
    <n v="0"/>
    <m/>
    <s v="Gewebe"/>
    <m/>
    <m/>
    <m/>
    <m/>
    <m/>
    <m/>
    <m/>
    <m/>
    <m/>
    <m/>
    <m/>
    <m/>
    <m/>
    <m/>
    <m/>
    <m/>
    <m/>
    <m/>
    <m/>
    <m/>
    <m/>
    <m/>
    <m/>
    <m/>
    <m/>
    <m/>
    <m/>
    <m/>
    <m/>
    <m/>
    <m/>
    <m/>
    <m/>
    <m/>
    <m/>
    <m/>
    <m/>
    <m/>
    <m/>
    <m/>
    <m/>
    <m/>
  </r>
  <r>
    <n v="890"/>
    <s v="L-1513-153914203"/>
    <n v="993860303"/>
    <s v="https://portal.dnb.de/opac.htm?method=simpleSearch&amp;cqlMode=true&amp;query=idn%3D993860303"/>
    <s v="III 95, 21"/>
    <m/>
    <m/>
    <x v="1"/>
    <m/>
    <m/>
    <m/>
    <m/>
    <m/>
    <m/>
    <m/>
    <m/>
    <m/>
    <m/>
    <m/>
    <m/>
    <m/>
    <m/>
    <m/>
    <x v="1"/>
    <m/>
    <m/>
    <s v="f"/>
    <m/>
    <m/>
    <m/>
    <m/>
    <m/>
    <s v="Pa"/>
    <m/>
    <m/>
    <m/>
    <m/>
    <m/>
    <m/>
    <m/>
    <m/>
    <m/>
    <m/>
    <m/>
    <m/>
    <m/>
    <n v="110"/>
    <m/>
    <m/>
    <m/>
    <s v="n"/>
    <n v="0"/>
    <m/>
    <m/>
    <m/>
    <s v="x"/>
    <m/>
    <m/>
    <m/>
    <m/>
    <m/>
    <m/>
    <m/>
    <m/>
    <m/>
    <m/>
    <m/>
    <m/>
    <m/>
    <m/>
    <m/>
    <m/>
    <m/>
    <m/>
    <m/>
    <m/>
    <m/>
    <m/>
    <m/>
    <m/>
    <m/>
    <m/>
    <m/>
    <m/>
    <m/>
    <m/>
    <m/>
    <m/>
    <m/>
    <m/>
    <m/>
    <m/>
    <m/>
    <m/>
    <m/>
    <m/>
  </r>
  <r>
    <n v="891"/>
    <s v="L-1510-31546884X"/>
    <n v="1066941114"/>
    <s v="https://portal.dnb.de/opac.htm?method=simpleSearch&amp;cqlMode=true&amp;query=idn%3D1066941114"/>
    <s v="III 95, 22"/>
    <m/>
    <m/>
    <x v="0"/>
    <m/>
    <m/>
    <m/>
    <m/>
    <m/>
    <m/>
    <m/>
    <m/>
    <m/>
    <m/>
    <m/>
    <m/>
    <m/>
    <m/>
    <m/>
    <x v="3"/>
    <m/>
    <m/>
    <s v="h/E"/>
    <m/>
    <m/>
    <m/>
    <m/>
    <m/>
    <s v="Pa"/>
    <m/>
    <m/>
    <m/>
    <m/>
    <m/>
    <m/>
    <m/>
    <m/>
    <m/>
    <m/>
    <m/>
    <m/>
    <m/>
    <n v="110"/>
    <m/>
    <m/>
    <m/>
    <s v="n"/>
    <n v="0"/>
    <m/>
    <m/>
    <m/>
    <s v="x"/>
    <m/>
    <m/>
    <m/>
    <m/>
    <m/>
    <m/>
    <m/>
    <m/>
    <m/>
    <m/>
    <m/>
    <m/>
    <m/>
    <m/>
    <m/>
    <m/>
    <m/>
    <m/>
    <m/>
    <m/>
    <m/>
    <m/>
    <m/>
    <m/>
    <m/>
    <m/>
    <m/>
    <m/>
    <m/>
    <m/>
    <m/>
    <m/>
    <m/>
    <m/>
    <m/>
    <m/>
    <m/>
    <m/>
    <m/>
    <m/>
  </r>
  <r>
    <n v="892"/>
    <s v="L-1511-315492260"/>
    <n v="1066961867"/>
    <s v="https://portal.dnb.de/opac.htm?method=simpleSearch&amp;cqlMode=true&amp;query=idn%3D1066961867"/>
    <s v="III 95, 23"/>
    <m/>
    <m/>
    <x v="0"/>
    <m/>
    <m/>
    <m/>
    <m/>
    <m/>
    <m/>
    <m/>
    <m/>
    <m/>
    <m/>
    <m/>
    <m/>
    <m/>
    <m/>
    <m/>
    <x v="3"/>
    <m/>
    <m/>
    <s v="h/E"/>
    <m/>
    <m/>
    <m/>
    <m/>
    <m/>
    <s v="Pa"/>
    <m/>
    <m/>
    <m/>
    <m/>
    <m/>
    <m/>
    <m/>
    <m/>
    <m/>
    <m/>
    <m/>
    <m/>
    <m/>
    <n v="110"/>
    <m/>
    <m/>
    <m/>
    <s v="ja vor"/>
    <n v="1"/>
    <m/>
    <m/>
    <m/>
    <m/>
    <m/>
    <m/>
    <m/>
    <m/>
    <m/>
    <m/>
    <m/>
    <m/>
    <s v="x"/>
    <m/>
    <s v="h"/>
    <m/>
    <m/>
    <m/>
    <m/>
    <m/>
    <m/>
    <m/>
    <m/>
    <n v="1"/>
    <m/>
    <m/>
    <m/>
    <m/>
    <m/>
    <m/>
    <m/>
    <m/>
    <m/>
    <m/>
    <m/>
    <m/>
    <m/>
    <m/>
    <m/>
    <m/>
    <m/>
    <m/>
    <m/>
    <m/>
  </r>
  <r>
    <n v="893"/>
    <s v="L-1512-342900307"/>
    <n v="1079300384"/>
    <s v="https://portal.dnb.de/opac.htm?method=simpleSearch&amp;cqlMode=true&amp;query=idn%3D1079300384"/>
    <s v="III 95, 24"/>
    <m/>
    <m/>
    <x v="0"/>
    <m/>
    <m/>
    <m/>
    <m/>
    <m/>
    <m/>
    <m/>
    <m/>
    <m/>
    <m/>
    <m/>
    <m/>
    <m/>
    <m/>
    <m/>
    <x v="3"/>
    <m/>
    <m/>
    <s v="h/E"/>
    <m/>
    <m/>
    <m/>
    <m/>
    <m/>
    <s v="Pa"/>
    <m/>
    <m/>
    <m/>
    <m/>
    <m/>
    <m/>
    <m/>
    <m/>
    <m/>
    <m/>
    <m/>
    <m/>
    <m/>
    <n v="110"/>
    <m/>
    <m/>
    <m/>
    <s v="n"/>
    <n v="0"/>
    <m/>
    <m/>
    <m/>
    <m/>
    <m/>
    <m/>
    <m/>
    <m/>
    <m/>
    <m/>
    <m/>
    <m/>
    <m/>
    <m/>
    <m/>
    <m/>
    <m/>
    <m/>
    <m/>
    <m/>
    <m/>
    <m/>
    <m/>
    <m/>
    <m/>
    <m/>
    <m/>
    <m/>
    <m/>
    <m/>
    <m/>
    <m/>
    <m/>
    <m/>
    <m/>
    <m/>
    <m/>
    <m/>
    <m/>
    <m/>
    <m/>
    <m/>
    <m/>
    <m/>
  </r>
  <r>
    <n v="894"/>
    <s v="L-1522-315468971"/>
    <n v="1066941262"/>
    <s v="https://portal.dnb.de/opac.htm?method=simpleSearch&amp;cqlMode=true&amp;query=idn%3D1066941262"/>
    <s v="III 95, 25"/>
    <m/>
    <m/>
    <x v="1"/>
    <m/>
    <m/>
    <m/>
    <m/>
    <m/>
    <m/>
    <m/>
    <m/>
    <m/>
    <m/>
    <m/>
    <m/>
    <m/>
    <m/>
    <m/>
    <x v="1"/>
    <m/>
    <m/>
    <s v="f"/>
    <m/>
    <m/>
    <m/>
    <m/>
    <m/>
    <s v="Pa"/>
    <m/>
    <m/>
    <m/>
    <m/>
    <m/>
    <m/>
    <m/>
    <m/>
    <m/>
    <m/>
    <m/>
    <m/>
    <m/>
    <n v="110"/>
    <m/>
    <m/>
    <m/>
    <s v="ja vor"/>
    <n v="1"/>
    <m/>
    <m/>
    <m/>
    <s v="x"/>
    <m/>
    <m/>
    <m/>
    <m/>
    <m/>
    <m/>
    <m/>
    <m/>
    <s v="x"/>
    <m/>
    <m/>
    <m/>
    <m/>
    <m/>
    <m/>
    <m/>
    <m/>
    <m/>
    <m/>
    <n v="0.5"/>
    <m/>
    <m/>
    <m/>
    <m/>
    <m/>
    <m/>
    <s v="x"/>
    <m/>
    <m/>
    <m/>
    <m/>
    <m/>
    <m/>
    <m/>
    <m/>
    <m/>
    <m/>
    <m/>
    <n v="0.5"/>
    <m/>
  </r>
  <r>
    <n v="895"/>
    <s v="L-1522-315488735"/>
    <n v="1066958092"/>
    <s v="https://portal.dnb.de/opac.htm?method=simpleSearch&amp;cqlMode=true&amp;query=idn%3D1066958092"/>
    <s v="III 95, 26"/>
    <m/>
    <m/>
    <x v="0"/>
    <m/>
    <m/>
    <m/>
    <m/>
    <m/>
    <m/>
    <m/>
    <m/>
    <m/>
    <m/>
    <m/>
    <m/>
    <m/>
    <m/>
    <m/>
    <x v="8"/>
    <m/>
    <m/>
    <s v="h"/>
    <m/>
    <m/>
    <m/>
    <m/>
    <m/>
    <s v="Pa"/>
    <m/>
    <m/>
    <m/>
    <m/>
    <m/>
    <m/>
    <m/>
    <m/>
    <m/>
    <m/>
    <m/>
    <m/>
    <m/>
    <n v="110"/>
    <m/>
    <m/>
    <m/>
    <s v="n"/>
    <n v="0"/>
    <m/>
    <m/>
    <m/>
    <m/>
    <m/>
    <m/>
    <m/>
    <m/>
    <m/>
    <m/>
    <m/>
    <m/>
    <m/>
    <m/>
    <m/>
    <m/>
    <m/>
    <m/>
    <m/>
    <m/>
    <m/>
    <m/>
    <m/>
    <m/>
    <m/>
    <m/>
    <m/>
    <m/>
    <m/>
    <m/>
    <m/>
    <m/>
    <m/>
    <m/>
    <m/>
    <m/>
    <m/>
    <m/>
    <m/>
    <m/>
    <m/>
    <m/>
    <m/>
    <m/>
  </r>
  <r>
    <n v="896"/>
    <s v="L-1524-315488654"/>
    <n v="1066958025"/>
    <s v="https://portal.dnb.de/opac.htm?method=simpleSearch&amp;cqlMode=true&amp;query=idn%3D1066958025"/>
    <s v="III 95, 27"/>
    <m/>
    <m/>
    <x v="0"/>
    <m/>
    <m/>
    <m/>
    <m/>
    <m/>
    <m/>
    <m/>
    <m/>
    <m/>
    <m/>
    <m/>
    <m/>
    <m/>
    <m/>
    <m/>
    <x v="6"/>
    <s v="x"/>
    <m/>
    <s v="h"/>
    <m/>
    <m/>
    <m/>
    <m/>
    <m/>
    <s v="Pa"/>
    <m/>
    <m/>
    <m/>
    <m/>
    <m/>
    <m/>
    <m/>
    <m/>
    <m/>
    <m/>
    <m/>
    <m/>
    <m/>
    <n v="110"/>
    <m/>
    <m/>
    <m/>
    <s v="n"/>
    <n v="0"/>
    <m/>
    <m/>
    <m/>
    <m/>
    <m/>
    <m/>
    <m/>
    <m/>
    <m/>
    <m/>
    <m/>
    <m/>
    <m/>
    <m/>
    <m/>
    <m/>
    <m/>
    <m/>
    <m/>
    <m/>
    <m/>
    <m/>
    <m/>
    <m/>
    <m/>
    <m/>
    <m/>
    <m/>
    <m/>
    <m/>
    <m/>
    <m/>
    <m/>
    <m/>
    <m/>
    <m/>
    <m/>
    <m/>
    <m/>
    <m/>
    <m/>
    <m/>
    <m/>
    <m/>
  </r>
  <r>
    <n v="897"/>
    <s v="L-1525-315487143"/>
    <n v="1066956472"/>
    <s v="https://portal.dnb.de/opac.htm?method=simpleSearch&amp;cqlMode=true&amp;query=idn%3D1066956472"/>
    <s v="III 95, 28"/>
    <m/>
    <m/>
    <x v="0"/>
    <m/>
    <m/>
    <m/>
    <m/>
    <m/>
    <m/>
    <m/>
    <m/>
    <m/>
    <m/>
    <m/>
    <m/>
    <m/>
    <m/>
    <m/>
    <x v="3"/>
    <s v="x"/>
    <m/>
    <s v="h/E"/>
    <m/>
    <m/>
    <m/>
    <m/>
    <m/>
    <s v="Pa"/>
    <m/>
    <m/>
    <m/>
    <m/>
    <m/>
    <m/>
    <m/>
    <m/>
    <m/>
    <m/>
    <m/>
    <m/>
    <m/>
    <n v="110"/>
    <m/>
    <m/>
    <m/>
    <s v="n"/>
    <n v="0"/>
    <m/>
    <m/>
    <m/>
    <m/>
    <m/>
    <m/>
    <m/>
    <m/>
    <m/>
    <m/>
    <m/>
    <m/>
    <m/>
    <m/>
    <m/>
    <m/>
    <m/>
    <m/>
    <m/>
    <m/>
    <m/>
    <m/>
    <m/>
    <m/>
    <m/>
    <m/>
    <m/>
    <m/>
    <m/>
    <m/>
    <m/>
    <m/>
    <m/>
    <m/>
    <m/>
    <m/>
    <m/>
    <m/>
    <m/>
    <m/>
    <m/>
    <m/>
    <m/>
    <m/>
  </r>
  <r>
    <n v="898"/>
    <s v="L-1524-315490535"/>
    <n v="1066960003"/>
    <s v="https://portal.dnb.de/opac.htm?method=simpleSearch&amp;cqlMode=true&amp;query=idn%3D1066960003"/>
    <s v="III 95, 29"/>
    <m/>
    <m/>
    <x v="0"/>
    <m/>
    <m/>
    <m/>
    <m/>
    <m/>
    <m/>
    <m/>
    <m/>
    <m/>
    <m/>
    <m/>
    <m/>
    <m/>
    <m/>
    <m/>
    <x v="3"/>
    <s v="x"/>
    <m/>
    <s v="h/E"/>
    <m/>
    <m/>
    <m/>
    <m/>
    <m/>
    <s v="Pa"/>
    <m/>
    <m/>
    <m/>
    <m/>
    <m/>
    <m/>
    <m/>
    <m/>
    <m/>
    <m/>
    <m/>
    <m/>
    <m/>
    <n v="110"/>
    <m/>
    <m/>
    <m/>
    <s v="n"/>
    <n v="0"/>
    <m/>
    <m/>
    <m/>
    <s v="x"/>
    <m/>
    <m/>
    <m/>
    <m/>
    <m/>
    <m/>
    <m/>
    <m/>
    <m/>
    <m/>
    <m/>
    <m/>
    <m/>
    <m/>
    <m/>
    <m/>
    <m/>
    <m/>
    <m/>
    <m/>
    <m/>
    <m/>
    <m/>
    <m/>
    <m/>
    <m/>
    <m/>
    <m/>
    <m/>
    <m/>
    <m/>
    <m/>
    <m/>
    <m/>
    <m/>
    <m/>
    <m/>
    <m/>
    <m/>
    <m/>
  </r>
  <r>
    <n v="899"/>
    <s v="L-1524-315493518"/>
    <s v="106696324X"/>
    <s v="https://portal.dnb.de/opac.htm?method=simpleSearch&amp;cqlMode=true&amp;query=idn%3D106696324X"/>
    <s v="III 95, 30"/>
    <m/>
    <m/>
    <x v="0"/>
    <m/>
    <m/>
    <m/>
    <m/>
    <m/>
    <m/>
    <m/>
    <m/>
    <m/>
    <m/>
    <m/>
    <m/>
    <m/>
    <m/>
    <m/>
    <x v="3"/>
    <s v="x"/>
    <m/>
    <s v="h/E"/>
    <m/>
    <m/>
    <m/>
    <m/>
    <m/>
    <s v="Pa"/>
    <s v="x"/>
    <m/>
    <m/>
    <m/>
    <m/>
    <m/>
    <m/>
    <m/>
    <m/>
    <m/>
    <m/>
    <m/>
    <m/>
    <n v="110"/>
    <m/>
    <m/>
    <m/>
    <s v="ja vor"/>
    <n v="1"/>
    <m/>
    <m/>
    <m/>
    <m/>
    <m/>
    <m/>
    <m/>
    <m/>
    <m/>
    <m/>
    <m/>
    <m/>
    <m/>
    <m/>
    <s v="v"/>
    <m/>
    <m/>
    <m/>
    <m/>
    <m/>
    <m/>
    <m/>
    <m/>
    <n v="1"/>
    <m/>
    <m/>
    <m/>
    <m/>
    <m/>
    <m/>
    <m/>
    <m/>
    <m/>
    <m/>
    <m/>
    <m/>
    <m/>
    <m/>
    <m/>
    <m/>
    <m/>
    <m/>
    <m/>
    <m/>
  </r>
  <r>
    <n v="900"/>
    <s v="L-1530-31530765X"/>
    <n v="1066848556"/>
    <s v="https://portal.dnb.de/opac.htm?method=simpleSearch&amp;cqlMode=true&amp;query=idn%3D1066848556"/>
    <s v="III 95, 31"/>
    <m/>
    <m/>
    <x v="0"/>
    <m/>
    <m/>
    <m/>
    <m/>
    <m/>
    <m/>
    <m/>
    <m/>
    <m/>
    <m/>
    <m/>
    <m/>
    <m/>
    <m/>
    <m/>
    <x v="5"/>
    <s v="x"/>
    <m/>
    <s v="h/E"/>
    <m/>
    <m/>
    <m/>
    <m/>
    <m/>
    <s v="Pa"/>
    <s v="x"/>
    <m/>
    <m/>
    <m/>
    <m/>
    <m/>
    <m/>
    <m/>
    <m/>
    <m/>
    <m/>
    <m/>
    <m/>
    <n v="110"/>
    <m/>
    <m/>
    <m/>
    <s v="ja vor"/>
    <n v="0.5"/>
    <m/>
    <m/>
    <m/>
    <s v="x"/>
    <m/>
    <m/>
    <m/>
    <m/>
    <m/>
    <m/>
    <m/>
    <s v="x"/>
    <s v="x"/>
    <m/>
    <m/>
    <m/>
    <m/>
    <m/>
    <m/>
    <m/>
    <m/>
    <m/>
    <m/>
    <n v="0.5"/>
    <m/>
    <m/>
    <m/>
    <m/>
    <m/>
    <m/>
    <m/>
    <m/>
    <m/>
    <m/>
    <m/>
    <m/>
    <m/>
    <m/>
    <m/>
    <m/>
    <m/>
    <m/>
    <m/>
    <m/>
  </r>
  <r>
    <n v="901"/>
    <s v="L-1531-315331909"/>
    <n v="1066874107"/>
    <s v="https://portal.dnb.de/opac.htm?method=simpleSearch&amp;cqlMode=true&amp;query=idn%3D1066874107"/>
    <s v="III 95, 32"/>
    <m/>
    <m/>
    <x v="1"/>
    <m/>
    <m/>
    <m/>
    <m/>
    <m/>
    <m/>
    <m/>
    <m/>
    <m/>
    <m/>
    <m/>
    <m/>
    <m/>
    <m/>
    <m/>
    <x v="5"/>
    <m/>
    <m/>
    <s v="h/E"/>
    <m/>
    <m/>
    <m/>
    <m/>
    <m/>
    <s v="Pa"/>
    <m/>
    <m/>
    <m/>
    <m/>
    <m/>
    <m/>
    <m/>
    <m/>
    <m/>
    <m/>
    <m/>
    <m/>
    <m/>
    <n v="45"/>
    <m/>
    <m/>
    <m/>
    <s v="ja vor"/>
    <n v="2"/>
    <m/>
    <m/>
    <m/>
    <m/>
    <m/>
    <m/>
    <m/>
    <m/>
    <m/>
    <m/>
    <m/>
    <s v="x"/>
    <s v="x"/>
    <m/>
    <s v="v/h"/>
    <m/>
    <m/>
    <m/>
    <m/>
    <m/>
    <m/>
    <m/>
    <m/>
    <n v="2"/>
    <m/>
    <m/>
    <m/>
    <m/>
    <m/>
    <m/>
    <m/>
    <m/>
    <m/>
    <m/>
    <m/>
    <m/>
    <m/>
    <m/>
    <m/>
    <m/>
    <m/>
    <m/>
    <m/>
    <m/>
  </r>
  <r>
    <n v="902"/>
    <s v="L-1535-315487003"/>
    <n v="1066956308"/>
    <s v="https://portal.dnb.de/opac.htm?method=simpleSearch&amp;cqlMode=true&amp;query=idn%3D1066956308"/>
    <s v="III 95, 33"/>
    <m/>
    <m/>
    <x v="1"/>
    <m/>
    <m/>
    <m/>
    <m/>
    <m/>
    <m/>
    <m/>
    <m/>
    <m/>
    <m/>
    <m/>
    <m/>
    <m/>
    <m/>
    <m/>
    <x v="3"/>
    <m/>
    <m/>
    <s v="h/E"/>
    <m/>
    <m/>
    <m/>
    <m/>
    <m/>
    <s v="Pa"/>
    <m/>
    <m/>
    <m/>
    <m/>
    <m/>
    <m/>
    <m/>
    <m/>
    <m/>
    <m/>
    <m/>
    <m/>
    <m/>
    <n v="110"/>
    <m/>
    <m/>
    <m/>
    <s v="n"/>
    <n v="0"/>
    <m/>
    <m/>
    <m/>
    <m/>
    <m/>
    <m/>
    <m/>
    <m/>
    <m/>
    <m/>
    <m/>
    <m/>
    <m/>
    <m/>
    <m/>
    <m/>
    <m/>
    <m/>
    <m/>
    <m/>
    <m/>
    <m/>
    <m/>
    <m/>
    <m/>
    <m/>
    <m/>
    <m/>
    <m/>
    <m/>
    <m/>
    <m/>
    <m/>
    <m/>
    <m/>
    <m/>
    <m/>
    <m/>
    <m/>
    <m/>
    <m/>
    <m/>
    <m/>
    <m/>
  </r>
  <r>
    <n v="903"/>
    <s v="L-1536-315487097"/>
    <n v="1066956413"/>
    <s v="https://portal.dnb.de/opac.htm?method=simpleSearch&amp;cqlMode=true&amp;query=idn%3D1066956413"/>
    <s v="III 95, 34"/>
    <m/>
    <m/>
    <x v="1"/>
    <m/>
    <m/>
    <m/>
    <m/>
    <m/>
    <m/>
    <m/>
    <m/>
    <m/>
    <m/>
    <m/>
    <m/>
    <m/>
    <m/>
    <m/>
    <x v="8"/>
    <s v="x"/>
    <m/>
    <s v="h/E"/>
    <m/>
    <m/>
    <m/>
    <m/>
    <m/>
    <s v="Pa"/>
    <m/>
    <m/>
    <m/>
    <m/>
    <m/>
    <m/>
    <m/>
    <m/>
    <m/>
    <m/>
    <m/>
    <m/>
    <m/>
    <n v="110"/>
    <m/>
    <m/>
    <m/>
    <s v="ja vor"/>
    <n v="0.5"/>
    <m/>
    <m/>
    <m/>
    <m/>
    <m/>
    <m/>
    <m/>
    <m/>
    <m/>
    <m/>
    <m/>
    <m/>
    <s v="x"/>
    <m/>
    <m/>
    <m/>
    <m/>
    <m/>
    <m/>
    <m/>
    <m/>
    <m/>
    <m/>
    <n v="0.5"/>
    <m/>
    <m/>
    <m/>
    <m/>
    <m/>
    <m/>
    <m/>
    <m/>
    <m/>
    <m/>
    <m/>
    <m/>
    <m/>
    <m/>
    <m/>
    <m/>
    <m/>
    <m/>
    <m/>
    <m/>
  </r>
  <r>
    <n v="904"/>
    <s v="L-1538-315306270"/>
    <n v="1066847002"/>
    <s v="https://portal.dnb.de/opac.htm?method=simpleSearch&amp;cqlMode=true&amp;query=idn%3D1066847002"/>
    <s v="III 95, 35"/>
    <m/>
    <m/>
    <x v="1"/>
    <m/>
    <m/>
    <m/>
    <m/>
    <m/>
    <m/>
    <m/>
    <m/>
    <m/>
    <m/>
    <m/>
    <m/>
    <m/>
    <m/>
    <m/>
    <x v="1"/>
    <s v="x"/>
    <m/>
    <s v="f/V"/>
    <m/>
    <m/>
    <m/>
    <m/>
    <m/>
    <s v="Pa"/>
    <m/>
    <m/>
    <m/>
    <m/>
    <m/>
    <m/>
    <m/>
    <m/>
    <m/>
    <m/>
    <m/>
    <m/>
    <m/>
    <n v="60"/>
    <m/>
    <m/>
    <m/>
    <s v="ja vor"/>
    <n v="0.5"/>
    <m/>
    <m/>
    <m/>
    <s v="x"/>
    <m/>
    <m/>
    <m/>
    <m/>
    <m/>
    <m/>
    <m/>
    <s v="x"/>
    <s v="x"/>
    <m/>
    <m/>
    <m/>
    <m/>
    <m/>
    <m/>
    <m/>
    <m/>
    <m/>
    <m/>
    <n v="0.5"/>
    <m/>
    <m/>
    <m/>
    <m/>
    <m/>
    <m/>
    <m/>
    <m/>
    <m/>
    <m/>
    <m/>
    <m/>
    <m/>
    <m/>
    <m/>
    <m/>
    <m/>
    <m/>
    <m/>
    <m/>
  </r>
  <r>
    <n v="905"/>
    <s v="L-1549-315487682"/>
    <n v="1066957061"/>
    <s v="https://portal.dnb.de/opac.htm?method=simpleSearch&amp;cqlMode=true&amp;query=idn%3D1066957061"/>
    <s v="III 95, 36"/>
    <m/>
    <m/>
    <x v="0"/>
    <m/>
    <m/>
    <m/>
    <m/>
    <m/>
    <m/>
    <m/>
    <m/>
    <m/>
    <m/>
    <m/>
    <m/>
    <m/>
    <m/>
    <m/>
    <x v="11"/>
    <s v="x"/>
    <m/>
    <s v="h/E"/>
    <m/>
    <m/>
    <m/>
    <m/>
    <m/>
    <s v="Pa"/>
    <s v="x"/>
    <m/>
    <m/>
    <m/>
    <m/>
    <m/>
    <m/>
    <m/>
    <m/>
    <m/>
    <m/>
    <m/>
    <m/>
    <n v="110"/>
    <m/>
    <m/>
    <m/>
    <s v="n"/>
    <n v="0"/>
    <m/>
    <m/>
    <m/>
    <s v="x"/>
    <m/>
    <m/>
    <m/>
    <m/>
    <s v="x 110"/>
    <m/>
    <m/>
    <m/>
    <m/>
    <m/>
    <m/>
    <m/>
    <m/>
    <m/>
    <m/>
    <m/>
    <m/>
    <m/>
    <m/>
    <m/>
    <m/>
    <m/>
    <m/>
    <m/>
    <m/>
    <m/>
    <m/>
    <m/>
    <m/>
    <m/>
    <m/>
    <m/>
    <m/>
    <m/>
    <m/>
    <m/>
    <m/>
    <m/>
    <m/>
    <m/>
  </r>
  <r>
    <n v="906"/>
    <s v="L-1538-315301953"/>
    <n v="1066842213"/>
    <s v="https://portal.dnb.de/opac.htm?method=simpleSearch&amp;cqlMode=true&amp;query=idn%3D1066842213"/>
    <s v="III 95, 37"/>
    <m/>
    <m/>
    <x v="1"/>
    <m/>
    <m/>
    <m/>
    <m/>
    <m/>
    <m/>
    <m/>
    <m/>
    <m/>
    <m/>
    <m/>
    <m/>
    <m/>
    <m/>
    <m/>
    <x v="6"/>
    <s v="x"/>
    <m/>
    <s v="h/E"/>
    <m/>
    <m/>
    <m/>
    <m/>
    <m/>
    <s v="Pa"/>
    <m/>
    <m/>
    <m/>
    <m/>
    <m/>
    <m/>
    <m/>
    <m/>
    <m/>
    <m/>
    <m/>
    <m/>
    <m/>
    <n v="110"/>
    <m/>
    <m/>
    <m/>
    <s v="ja vor"/>
    <n v="1"/>
    <m/>
    <m/>
    <m/>
    <s v="x"/>
    <m/>
    <m/>
    <m/>
    <m/>
    <m/>
    <m/>
    <m/>
    <m/>
    <m/>
    <m/>
    <s v="v"/>
    <m/>
    <m/>
    <m/>
    <m/>
    <m/>
    <m/>
    <m/>
    <m/>
    <n v="1"/>
    <s v="mit JP+Gewebe unterlegen"/>
    <m/>
    <m/>
    <m/>
    <m/>
    <m/>
    <m/>
    <m/>
    <m/>
    <m/>
    <m/>
    <m/>
    <m/>
    <m/>
    <m/>
    <m/>
    <m/>
    <m/>
    <m/>
    <m/>
  </r>
  <r>
    <n v="907"/>
    <s v="L-1539-31549056X"/>
    <n v="1066960038"/>
    <s v="https://portal.dnb.de/opac.htm?method=simpleSearch&amp;cqlMode=true&amp;query=idn%3D1066960038"/>
    <s v="III 95, 38"/>
    <m/>
    <m/>
    <x v="0"/>
    <m/>
    <m/>
    <m/>
    <m/>
    <m/>
    <m/>
    <m/>
    <m/>
    <m/>
    <m/>
    <m/>
    <m/>
    <m/>
    <m/>
    <m/>
    <x v="1"/>
    <s v="x"/>
    <m/>
    <s v="h"/>
    <m/>
    <m/>
    <m/>
    <m/>
    <m/>
    <s v="Pa"/>
    <m/>
    <m/>
    <m/>
    <m/>
    <m/>
    <m/>
    <m/>
    <m/>
    <m/>
    <m/>
    <m/>
    <m/>
    <m/>
    <n v="80"/>
    <m/>
    <m/>
    <m/>
    <s v="n"/>
    <n v="0"/>
    <m/>
    <m/>
    <m/>
    <s v="x"/>
    <m/>
    <m/>
    <m/>
    <m/>
    <m/>
    <m/>
    <m/>
    <m/>
    <m/>
    <m/>
    <m/>
    <m/>
    <m/>
    <m/>
    <m/>
    <m/>
    <m/>
    <m/>
    <m/>
    <m/>
    <m/>
    <m/>
    <m/>
    <m/>
    <m/>
    <m/>
    <m/>
    <m/>
    <m/>
    <m/>
    <m/>
    <m/>
    <m/>
    <m/>
    <m/>
    <m/>
    <m/>
    <m/>
    <m/>
    <m/>
  </r>
  <r>
    <n v="908"/>
    <s v="L-1541-315493178"/>
    <n v="1066962901"/>
    <s v="https://portal.dnb.de/opac.htm?method=simpleSearch&amp;cqlMode=true&amp;query=idn%3D1066962901"/>
    <s v="III 95, 39"/>
    <m/>
    <m/>
    <x v="1"/>
    <m/>
    <m/>
    <m/>
    <m/>
    <m/>
    <m/>
    <m/>
    <m/>
    <m/>
    <m/>
    <m/>
    <m/>
    <m/>
    <m/>
    <m/>
    <x v="3"/>
    <s v="x"/>
    <m/>
    <s v="h/E"/>
    <m/>
    <m/>
    <m/>
    <m/>
    <m/>
    <s v="Pa"/>
    <m/>
    <m/>
    <m/>
    <m/>
    <m/>
    <m/>
    <m/>
    <m/>
    <m/>
    <m/>
    <m/>
    <m/>
    <m/>
    <n v="110"/>
    <m/>
    <m/>
    <m/>
    <s v="n"/>
    <n v="0"/>
    <m/>
    <m/>
    <m/>
    <s v="x"/>
    <m/>
    <m/>
    <m/>
    <m/>
    <m/>
    <m/>
    <m/>
    <m/>
    <m/>
    <m/>
    <m/>
    <m/>
    <m/>
    <m/>
    <m/>
    <m/>
    <m/>
    <m/>
    <m/>
    <m/>
    <m/>
    <m/>
    <m/>
    <m/>
    <m/>
    <m/>
    <m/>
    <m/>
    <m/>
    <m/>
    <m/>
    <m/>
    <m/>
    <m/>
    <m/>
    <m/>
    <m/>
    <m/>
    <m/>
    <m/>
  </r>
  <r>
    <n v="909"/>
    <s v="L-1538-315494328"/>
    <n v="1066964106"/>
    <s v="https://portal.dnb.de/opac.htm?method=simpleSearch&amp;cqlMode=true&amp;query=idn%3D1066964106"/>
    <s v="III 95, 40"/>
    <m/>
    <m/>
    <x v="0"/>
    <m/>
    <m/>
    <m/>
    <m/>
    <m/>
    <m/>
    <m/>
    <m/>
    <m/>
    <m/>
    <m/>
    <m/>
    <m/>
    <m/>
    <m/>
    <x v="3"/>
    <s v="x"/>
    <m/>
    <s v="h/E"/>
    <m/>
    <m/>
    <m/>
    <m/>
    <m/>
    <s v="Pa"/>
    <s v="x"/>
    <m/>
    <m/>
    <m/>
    <m/>
    <m/>
    <m/>
    <m/>
    <m/>
    <m/>
    <m/>
    <m/>
    <m/>
    <n v="110"/>
    <m/>
    <m/>
    <m/>
    <s v="n"/>
    <n v="0"/>
    <m/>
    <m/>
    <m/>
    <m/>
    <m/>
    <m/>
    <m/>
    <m/>
    <m/>
    <m/>
    <m/>
    <m/>
    <m/>
    <m/>
    <m/>
    <m/>
    <m/>
    <m/>
    <m/>
    <m/>
    <m/>
    <m/>
    <m/>
    <m/>
    <m/>
    <m/>
    <m/>
    <m/>
    <m/>
    <m/>
    <m/>
    <m/>
    <m/>
    <m/>
    <m/>
    <m/>
    <m/>
    <m/>
    <m/>
    <m/>
    <m/>
    <m/>
    <m/>
    <m/>
  </r>
  <r>
    <n v="910"/>
    <s v="L-1540-31549073X"/>
    <n v="1066960224"/>
    <s v="https://portal.dnb.de/opac.htm?method=simpleSearch&amp;cqlMode=true&amp;query=idn%3D1066960224"/>
    <s v="III 95, 41"/>
    <m/>
    <m/>
    <x v="0"/>
    <m/>
    <m/>
    <m/>
    <m/>
    <m/>
    <m/>
    <m/>
    <m/>
    <m/>
    <m/>
    <m/>
    <m/>
    <m/>
    <m/>
    <m/>
    <x v="0"/>
    <s v="x"/>
    <m/>
    <s v="h/E"/>
    <m/>
    <m/>
    <m/>
    <m/>
    <m/>
    <s v="Pa"/>
    <s v="x"/>
    <m/>
    <m/>
    <m/>
    <m/>
    <m/>
    <m/>
    <m/>
    <m/>
    <m/>
    <m/>
    <m/>
    <m/>
    <n v="110"/>
    <m/>
    <m/>
    <m/>
    <s v="n"/>
    <n v="0"/>
    <m/>
    <m/>
    <m/>
    <s v="x"/>
    <m/>
    <m/>
    <m/>
    <m/>
    <m/>
    <m/>
    <m/>
    <m/>
    <m/>
    <m/>
    <m/>
    <m/>
    <m/>
    <m/>
    <m/>
    <m/>
    <m/>
    <m/>
    <m/>
    <m/>
    <m/>
    <m/>
    <m/>
    <m/>
    <m/>
    <m/>
    <m/>
    <m/>
    <m/>
    <m/>
    <m/>
    <m/>
    <m/>
    <m/>
    <m/>
    <m/>
    <m/>
    <m/>
    <m/>
    <m/>
  </r>
  <r>
    <n v="911"/>
    <s v="L-1545-315488328"/>
    <n v="1066957703"/>
    <s v="https://portal.dnb.de/opac.htm?method=simpleSearch&amp;cqlMode=true&amp;query=idn%3D1066957703"/>
    <s v="III 95, 42"/>
    <m/>
    <m/>
    <x v="0"/>
    <m/>
    <m/>
    <m/>
    <m/>
    <m/>
    <m/>
    <m/>
    <m/>
    <m/>
    <m/>
    <m/>
    <m/>
    <m/>
    <m/>
    <m/>
    <x v="6"/>
    <s v="x"/>
    <m/>
    <s v="h/E"/>
    <m/>
    <m/>
    <m/>
    <m/>
    <m/>
    <s v="Pa"/>
    <m/>
    <m/>
    <m/>
    <m/>
    <m/>
    <m/>
    <m/>
    <m/>
    <m/>
    <m/>
    <m/>
    <m/>
    <m/>
    <n v="110"/>
    <m/>
    <m/>
    <m/>
    <s v="n"/>
    <n v="0"/>
    <m/>
    <m/>
    <m/>
    <s v="x"/>
    <m/>
    <m/>
    <m/>
    <m/>
    <m/>
    <m/>
    <m/>
    <m/>
    <m/>
    <m/>
    <m/>
    <m/>
    <m/>
    <m/>
    <m/>
    <m/>
    <m/>
    <m/>
    <m/>
    <m/>
    <m/>
    <m/>
    <m/>
    <m/>
    <m/>
    <m/>
    <m/>
    <m/>
    <m/>
    <m/>
    <m/>
    <m/>
    <m/>
    <m/>
    <m/>
    <m/>
    <m/>
    <m/>
    <m/>
    <m/>
  </r>
  <r>
    <n v="912"/>
    <s v="L-1522-315490918"/>
    <n v="1066960437"/>
    <s v="https://portal.dnb.de/opac.htm?method=simpleSearch&amp;cqlMode=true&amp;query=idn%3D1066960437"/>
    <s v="III 95, 43"/>
    <m/>
    <m/>
    <x v="0"/>
    <m/>
    <m/>
    <m/>
    <m/>
    <m/>
    <m/>
    <m/>
    <m/>
    <m/>
    <m/>
    <m/>
    <m/>
    <m/>
    <m/>
    <s v="x"/>
    <x v="4"/>
    <m/>
    <m/>
    <s v="h"/>
    <m/>
    <m/>
    <m/>
    <m/>
    <m/>
    <s v="Pa"/>
    <m/>
    <m/>
    <m/>
    <m/>
    <m/>
    <m/>
    <m/>
    <m/>
    <m/>
    <m/>
    <m/>
    <m/>
    <m/>
    <n v="110"/>
    <m/>
    <m/>
    <m/>
    <s v="ja vor"/>
    <n v="1"/>
    <m/>
    <m/>
    <m/>
    <m/>
    <m/>
    <m/>
    <m/>
    <m/>
    <s v="x 110"/>
    <m/>
    <m/>
    <m/>
    <s v="x"/>
    <m/>
    <s v="v"/>
    <m/>
    <m/>
    <m/>
    <m/>
    <m/>
    <m/>
    <m/>
    <m/>
    <n v="1"/>
    <m/>
    <m/>
    <m/>
    <m/>
    <m/>
    <m/>
    <m/>
    <m/>
    <m/>
    <m/>
    <m/>
    <m/>
    <m/>
    <m/>
    <m/>
    <m/>
    <m/>
    <m/>
    <m/>
    <m/>
  </r>
  <r>
    <n v="913"/>
    <s v="L-1545-163209340"/>
    <s v="99701475X"/>
    <s v="https://portal.dnb.de/opac.htm?method=simpleSearch&amp;cqlMode=true&amp;query=idn%3D99701475X"/>
    <s v="III 95, 44"/>
    <m/>
    <m/>
    <x v="1"/>
    <m/>
    <m/>
    <m/>
    <m/>
    <m/>
    <m/>
    <m/>
    <m/>
    <m/>
    <m/>
    <m/>
    <m/>
    <m/>
    <m/>
    <m/>
    <x v="1"/>
    <m/>
    <s v="x"/>
    <s v="f"/>
    <m/>
    <m/>
    <m/>
    <m/>
    <m/>
    <s v="Pa"/>
    <m/>
    <m/>
    <m/>
    <m/>
    <s v="x"/>
    <m/>
    <m/>
    <m/>
    <m/>
    <m/>
    <m/>
    <n v="0"/>
    <s v="x"/>
    <n v="110"/>
    <m/>
    <m/>
    <m/>
    <s v="n"/>
    <n v="0"/>
    <m/>
    <s v="Gewebe"/>
    <m/>
    <m/>
    <m/>
    <m/>
    <m/>
    <m/>
    <s v="x 110"/>
    <m/>
    <m/>
    <m/>
    <m/>
    <m/>
    <m/>
    <m/>
    <m/>
    <m/>
    <m/>
    <m/>
    <m/>
    <m/>
    <m/>
    <m/>
    <m/>
    <m/>
    <m/>
    <m/>
    <m/>
    <m/>
    <m/>
    <m/>
    <m/>
    <m/>
    <m/>
    <m/>
    <m/>
    <m/>
    <m/>
    <m/>
    <m/>
    <m/>
    <m/>
    <m/>
  </r>
  <r>
    <n v="914"/>
    <s v="L-1518-161495788"/>
    <n v="995969922"/>
    <s v="https://portal.dnb.de/opac.htm?method=simpleSearch&amp;cqlMode=true&amp;query=idn%3D995969922"/>
    <s v="III 95, 10 a"/>
    <m/>
    <m/>
    <x v="1"/>
    <m/>
    <m/>
    <m/>
    <m/>
    <m/>
    <m/>
    <m/>
    <m/>
    <m/>
    <m/>
    <m/>
    <m/>
    <m/>
    <m/>
    <m/>
    <x v="0"/>
    <m/>
    <s v="x"/>
    <s v="f"/>
    <m/>
    <m/>
    <m/>
    <m/>
    <m/>
    <s v="Pa"/>
    <m/>
    <m/>
    <m/>
    <m/>
    <m/>
    <m/>
    <m/>
    <m/>
    <m/>
    <m/>
    <m/>
    <m/>
    <m/>
    <n v="110"/>
    <m/>
    <s v="x"/>
    <m/>
    <s v="n"/>
    <n v="0"/>
    <m/>
    <s v="Gewebe"/>
    <m/>
    <m/>
    <m/>
    <m/>
    <m/>
    <m/>
    <m/>
    <m/>
    <m/>
    <m/>
    <m/>
    <m/>
    <m/>
    <m/>
    <m/>
    <m/>
    <m/>
    <m/>
    <m/>
    <m/>
    <m/>
    <m/>
    <m/>
    <m/>
    <m/>
    <m/>
    <m/>
    <m/>
    <m/>
    <m/>
    <m/>
    <m/>
    <m/>
    <m/>
    <m/>
    <m/>
    <m/>
    <m/>
    <m/>
    <m/>
    <m/>
    <m/>
  </r>
  <r>
    <n v="915"/>
    <s v="L-2007-325491"/>
    <n v="986509019"/>
    <s v="https://portal.dnb.de/opac.htm?method=simpleSearch&amp;cqlMode=true&amp;query=idn%3D986509019"/>
    <s v="III 95, 10 b"/>
    <m/>
    <m/>
    <x v="1"/>
    <m/>
    <m/>
    <m/>
    <m/>
    <m/>
    <m/>
    <m/>
    <m/>
    <m/>
    <m/>
    <m/>
    <m/>
    <m/>
    <m/>
    <m/>
    <x v="6"/>
    <m/>
    <s v="x"/>
    <s v="h"/>
    <m/>
    <m/>
    <m/>
    <m/>
    <m/>
    <s v="Pa"/>
    <m/>
    <m/>
    <m/>
    <m/>
    <m/>
    <m/>
    <m/>
    <m/>
    <m/>
    <m/>
    <m/>
    <m/>
    <m/>
    <n v="110"/>
    <m/>
    <m/>
    <m/>
    <s v="n"/>
    <n v="0"/>
    <m/>
    <m/>
    <m/>
    <m/>
    <s v="x"/>
    <m/>
    <m/>
    <m/>
    <m/>
    <m/>
    <m/>
    <m/>
    <m/>
    <m/>
    <m/>
    <m/>
    <m/>
    <m/>
    <m/>
    <m/>
    <m/>
    <m/>
    <m/>
    <m/>
    <m/>
    <m/>
    <m/>
    <m/>
    <m/>
    <m/>
    <m/>
    <m/>
    <m/>
    <m/>
    <m/>
    <m/>
    <m/>
    <m/>
    <m/>
    <m/>
    <m/>
    <m/>
    <m/>
    <m/>
  </r>
  <r>
    <n v="916"/>
    <s v="L-1507-169623483"/>
    <n v="999891499"/>
    <s v="https://portal.dnb.de/opac.htm?method=simpleSearch&amp;cqlMode=true&amp;query=idn%3D999891499"/>
    <s v="III 95, 11 a"/>
    <m/>
    <m/>
    <x v="1"/>
    <m/>
    <m/>
    <m/>
    <m/>
    <m/>
    <m/>
    <m/>
    <m/>
    <m/>
    <m/>
    <m/>
    <m/>
    <m/>
    <m/>
    <m/>
    <x v="6"/>
    <m/>
    <s v="x"/>
    <s v="h"/>
    <m/>
    <m/>
    <m/>
    <m/>
    <m/>
    <s v="Pa"/>
    <m/>
    <m/>
    <m/>
    <m/>
    <m/>
    <m/>
    <m/>
    <m/>
    <m/>
    <m/>
    <m/>
    <m/>
    <m/>
    <n v="110"/>
    <m/>
    <s v="x"/>
    <m/>
    <s v="n"/>
    <n v="0"/>
    <m/>
    <m/>
    <s v="x sauer"/>
    <m/>
    <m/>
    <m/>
    <s v="x"/>
    <m/>
    <m/>
    <s v="Box (sperrt)"/>
    <m/>
    <m/>
    <m/>
    <m/>
    <m/>
    <m/>
    <m/>
    <m/>
    <m/>
    <m/>
    <m/>
    <m/>
    <m/>
    <m/>
    <m/>
    <m/>
    <m/>
    <m/>
    <m/>
    <m/>
    <m/>
    <m/>
    <m/>
    <m/>
    <m/>
    <m/>
    <m/>
    <m/>
    <m/>
    <m/>
    <m/>
    <m/>
    <m/>
    <m/>
  </r>
  <r>
    <n v="917"/>
    <s v="L-1503-169616517"/>
    <n v="999884867"/>
    <s v="https://portal.dnb.de/opac.htm?method=simpleSearch&amp;cqlMode=true&amp;query=idn%3D999884867"/>
    <s v="III 95, 11 b"/>
    <m/>
    <m/>
    <x v="0"/>
    <m/>
    <m/>
    <m/>
    <m/>
    <m/>
    <m/>
    <m/>
    <m/>
    <m/>
    <m/>
    <m/>
    <m/>
    <m/>
    <m/>
    <m/>
    <x v="1"/>
    <m/>
    <s v="x"/>
    <s v="f"/>
    <m/>
    <m/>
    <m/>
    <m/>
    <m/>
    <s v="Pa"/>
    <m/>
    <m/>
    <m/>
    <m/>
    <m/>
    <m/>
    <m/>
    <m/>
    <m/>
    <m/>
    <m/>
    <m/>
    <m/>
    <n v="110"/>
    <m/>
    <m/>
    <m/>
    <s v="n"/>
    <n v="0"/>
    <m/>
    <s v="Gewebe"/>
    <m/>
    <m/>
    <m/>
    <m/>
    <m/>
    <m/>
    <m/>
    <m/>
    <m/>
    <m/>
    <m/>
    <m/>
    <m/>
    <m/>
    <m/>
    <m/>
    <m/>
    <m/>
    <m/>
    <m/>
    <m/>
    <m/>
    <m/>
    <m/>
    <m/>
    <m/>
    <m/>
    <m/>
    <m/>
    <m/>
    <m/>
    <m/>
    <m/>
    <m/>
    <m/>
    <m/>
    <m/>
    <m/>
    <m/>
    <m/>
    <m/>
    <m/>
  </r>
  <r>
    <n v="918"/>
    <s v="L-1513-16149370X"/>
    <n v="995967695"/>
    <s v="https://portal.dnb.de/opac.htm?method=simpleSearch&amp;cqlMode=true&amp;query=idn%3D995967695"/>
    <s v="III 95, 13/a"/>
    <m/>
    <m/>
    <x v="0"/>
    <m/>
    <m/>
    <m/>
    <m/>
    <m/>
    <m/>
    <m/>
    <m/>
    <m/>
    <m/>
    <m/>
    <m/>
    <m/>
    <m/>
    <m/>
    <x v="1"/>
    <m/>
    <s v="x"/>
    <s v="f"/>
    <m/>
    <m/>
    <m/>
    <m/>
    <m/>
    <s v="Pa"/>
    <m/>
    <m/>
    <m/>
    <m/>
    <m/>
    <m/>
    <m/>
    <m/>
    <m/>
    <m/>
    <m/>
    <m/>
    <m/>
    <n v="110"/>
    <m/>
    <m/>
    <m/>
    <s v="n"/>
    <n v="0"/>
    <m/>
    <s v="Gewebe"/>
    <m/>
    <m/>
    <m/>
    <m/>
    <m/>
    <m/>
    <m/>
    <m/>
    <m/>
    <m/>
    <m/>
    <m/>
    <m/>
    <m/>
    <m/>
    <m/>
    <m/>
    <m/>
    <m/>
    <m/>
    <m/>
    <m/>
    <m/>
    <m/>
    <m/>
    <m/>
    <m/>
    <m/>
    <m/>
    <m/>
    <m/>
    <m/>
    <m/>
    <m/>
    <m/>
    <m/>
    <m/>
    <m/>
    <m/>
    <m/>
    <m/>
    <m/>
  </r>
  <r>
    <n v="919"/>
    <s v="L-1517-165577657"/>
    <s v="99810082X"/>
    <s v="https://portal.dnb.de/opac.htm?method=simpleSearch&amp;cqlMode=true&amp;query=idn%3D99810082X"/>
    <s v="III 95, 14 a"/>
    <m/>
    <m/>
    <x v="0"/>
    <m/>
    <m/>
    <m/>
    <m/>
    <m/>
    <m/>
    <m/>
    <m/>
    <m/>
    <m/>
    <m/>
    <m/>
    <m/>
    <m/>
    <m/>
    <x v="8"/>
    <m/>
    <m/>
    <s v="h/E"/>
    <m/>
    <m/>
    <m/>
    <m/>
    <m/>
    <s v="Pa"/>
    <m/>
    <m/>
    <m/>
    <m/>
    <m/>
    <m/>
    <m/>
    <m/>
    <m/>
    <m/>
    <m/>
    <m/>
    <m/>
    <n v="110"/>
    <m/>
    <m/>
    <m/>
    <s v="n"/>
    <n v="0"/>
    <m/>
    <m/>
    <m/>
    <m/>
    <m/>
    <m/>
    <m/>
    <m/>
    <m/>
    <m/>
    <m/>
    <m/>
    <m/>
    <m/>
    <m/>
    <m/>
    <m/>
    <m/>
    <m/>
    <m/>
    <m/>
    <m/>
    <m/>
    <m/>
    <m/>
    <m/>
    <m/>
    <m/>
    <m/>
    <m/>
    <m/>
    <m/>
    <m/>
    <m/>
    <m/>
    <m/>
    <m/>
    <m/>
    <m/>
    <m/>
    <m/>
    <m/>
    <m/>
    <m/>
  </r>
  <r>
    <n v="920"/>
    <s v="L-1516-155603256"/>
    <n v="994401965"/>
    <s v="https://portal.dnb.de/opac.htm?method=simpleSearch&amp;cqlMode=true&amp;query=idn%3D994401965"/>
    <s v="III 95, 14/b"/>
    <m/>
    <m/>
    <x v="0"/>
    <m/>
    <m/>
    <m/>
    <m/>
    <m/>
    <m/>
    <m/>
    <m/>
    <m/>
    <m/>
    <m/>
    <m/>
    <m/>
    <m/>
    <m/>
    <x v="1"/>
    <m/>
    <s v="x"/>
    <s v="f"/>
    <m/>
    <m/>
    <m/>
    <m/>
    <m/>
    <s v="Pa"/>
    <m/>
    <m/>
    <m/>
    <m/>
    <s v="x"/>
    <m/>
    <m/>
    <m/>
    <m/>
    <m/>
    <m/>
    <m/>
    <m/>
    <n v="110"/>
    <m/>
    <m/>
    <m/>
    <s v="n"/>
    <n v="0"/>
    <m/>
    <s v="Gewebe"/>
    <m/>
    <m/>
    <m/>
    <m/>
    <m/>
    <m/>
    <m/>
    <m/>
    <m/>
    <m/>
    <m/>
    <m/>
    <m/>
    <m/>
    <m/>
    <m/>
    <m/>
    <m/>
    <m/>
    <m/>
    <m/>
    <m/>
    <m/>
    <m/>
    <m/>
    <m/>
    <m/>
    <m/>
    <m/>
    <m/>
    <m/>
    <m/>
    <m/>
    <m/>
    <m/>
    <m/>
    <m/>
    <m/>
    <m/>
    <m/>
    <m/>
    <m/>
  </r>
  <r>
    <n v="921"/>
    <s v="L-1521-177021292"/>
    <n v="1002318963"/>
    <s v="https://portal.dnb.de/opac.htm?method=simpleSearch&amp;cqlMode=true&amp;query=idn%3D1002318963"/>
    <s v="III 95, 17 a"/>
    <m/>
    <m/>
    <x v="0"/>
    <m/>
    <m/>
    <m/>
    <m/>
    <m/>
    <m/>
    <m/>
    <m/>
    <m/>
    <m/>
    <m/>
    <m/>
    <m/>
    <m/>
    <m/>
    <x v="4"/>
    <m/>
    <m/>
    <s v="h/E"/>
    <m/>
    <m/>
    <m/>
    <m/>
    <m/>
    <s v="Pa"/>
    <m/>
    <m/>
    <m/>
    <m/>
    <m/>
    <m/>
    <m/>
    <m/>
    <m/>
    <m/>
    <m/>
    <m/>
    <m/>
    <n v="110"/>
    <m/>
    <m/>
    <m/>
    <s v="n"/>
    <n v="0"/>
    <m/>
    <m/>
    <m/>
    <m/>
    <m/>
    <m/>
    <m/>
    <m/>
    <m/>
    <m/>
    <m/>
    <m/>
    <m/>
    <m/>
    <m/>
    <m/>
    <m/>
    <m/>
    <m/>
    <m/>
    <m/>
    <m/>
    <m/>
    <m/>
    <m/>
    <m/>
    <m/>
    <m/>
    <m/>
    <m/>
    <m/>
    <m/>
    <m/>
    <m/>
    <m/>
    <m/>
    <m/>
    <m/>
    <m/>
    <m/>
    <m/>
    <m/>
    <m/>
    <m/>
  </r>
  <r>
    <n v="922"/>
    <s v="L-1521-177021284"/>
    <n v="1002318963"/>
    <s v="https://portal.dnb.de/opac.htm?method=simpleSearch&amp;cqlMode=true&amp;query=idn%3D1002318963"/>
    <s v="III 95, 17 a"/>
    <m/>
    <m/>
    <x v="2"/>
    <m/>
    <m/>
    <m/>
    <m/>
    <m/>
    <m/>
    <m/>
    <m/>
    <m/>
    <m/>
    <m/>
    <m/>
    <m/>
    <m/>
    <m/>
    <x v="2"/>
    <m/>
    <m/>
    <m/>
    <m/>
    <m/>
    <m/>
    <m/>
    <m/>
    <m/>
    <m/>
    <m/>
    <m/>
    <m/>
    <m/>
    <m/>
    <m/>
    <m/>
    <m/>
    <m/>
    <m/>
    <m/>
    <m/>
    <m/>
    <m/>
    <m/>
    <m/>
    <m/>
    <n v="0"/>
    <m/>
    <m/>
    <m/>
    <m/>
    <m/>
    <m/>
    <m/>
    <m/>
    <m/>
    <m/>
    <m/>
    <m/>
    <m/>
    <m/>
    <m/>
    <m/>
    <m/>
    <m/>
    <m/>
    <m/>
    <m/>
    <m/>
    <m/>
    <m/>
    <m/>
    <m/>
    <m/>
    <m/>
    <m/>
    <m/>
    <m/>
    <m/>
    <m/>
    <m/>
    <m/>
    <m/>
    <m/>
    <m/>
    <m/>
    <m/>
    <m/>
    <m/>
    <m/>
    <m/>
  </r>
  <r>
    <m/>
    <m/>
    <m/>
    <m/>
    <s v="III 95, 17 b"/>
    <m/>
    <m/>
    <x v="0"/>
    <m/>
    <m/>
    <m/>
    <m/>
    <m/>
    <m/>
    <m/>
    <m/>
    <m/>
    <m/>
    <m/>
    <m/>
    <m/>
    <m/>
    <m/>
    <x v="8"/>
    <m/>
    <m/>
    <s v="h/E"/>
    <m/>
    <m/>
    <m/>
    <m/>
    <m/>
    <s v="Pa"/>
    <m/>
    <m/>
    <m/>
    <m/>
    <m/>
    <m/>
    <m/>
    <m/>
    <m/>
    <m/>
    <m/>
    <m/>
    <m/>
    <n v="110"/>
    <m/>
    <m/>
    <m/>
    <s v="n"/>
    <n v="0"/>
    <m/>
    <m/>
    <m/>
    <m/>
    <m/>
    <m/>
    <m/>
    <m/>
    <m/>
    <m/>
    <m/>
    <m/>
    <m/>
    <m/>
    <m/>
    <m/>
    <m/>
    <m/>
    <m/>
    <m/>
    <m/>
    <m/>
    <m/>
    <m/>
    <m/>
    <m/>
    <m/>
    <m/>
    <m/>
    <m/>
    <m/>
    <m/>
    <m/>
    <m/>
    <m/>
    <m/>
    <m/>
    <m/>
    <m/>
    <m/>
    <m/>
    <m/>
    <m/>
    <m/>
  </r>
  <r>
    <n v="923"/>
    <s v="L-1508-16618859X"/>
    <n v="998425532"/>
    <s v="https://portal.dnb.de/opac.htm?method=simpleSearch&amp;cqlMode=true&amp;query=idn%3D998425532"/>
    <s v="III 95, 22 a"/>
    <m/>
    <m/>
    <x v="1"/>
    <m/>
    <m/>
    <m/>
    <m/>
    <m/>
    <m/>
    <m/>
    <m/>
    <m/>
    <m/>
    <m/>
    <m/>
    <m/>
    <m/>
    <m/>
    <x v="0"/>
    <m/>
    <s v="x"/>
    <s v="f"/>
    <m/>
    <m/>
    <m/>
    <m/>
    <m/>
    <s v="Pa"/>
    <m/>
    <m/>
    <m/>
    <m/>
    <m/>
    <m/>
    <m/>
    <m/>
    <m/>
    <m/>
    <m/>
    <m/>
    <m/>
    <n v="110"/>
    <m/>
    <m/>
    <m/>
    <s v="n"/>
    <n v="0"/>
    <m/>
    <s v="Gewebe"/>
    <m/>
    <m/>
    <m/>
    <m/>
    <m/>
    <m/>
    <m/>
    <m/>
    <m/>
    <m/>
    <m/>
    <m/>
    <m/>
    <m/>
    <m/>
    <m/>
    <m/>
    <m/>
    <m/>
    <m/>
    <m/>
    <m/>
    <m/>
    <m/>
    <m/>
    <m/>
    <m/>
    <m/>
    <m/>
    <m/>
    <m/>
    <m/>
    <m/>
    <m/>
    <m/>
    <m/>
    <m/>
    <m/>
    <m/>
    <m/>
    <m/>
    <m/>
  </r>
  <r>
    <n v="924"/>
    <s v="L-1521-31533049X"/>
    <n v="1066872740"/>
    <s v="https://portal.dnb.de/opac.htm?method=simpleSearch&amp;cqlMode=true&amp;query=idn%3D1066872740"/>
    <s v="III 95, 24 a"/>
    <m/>
    <m/>
    <x v="0"/>
    <m/>
    <m/>
    <m/>
    <m/>
    <m/>
    <m/>
    <m/>
    <m/>
    <m/>
    <m/>
    <m/>
    <m/>
    <m/>
    <m/>
    <m/>
    <x v="4"/>
    <m/>
    <m/>
    <s v="h/E"/>
    <m/>
    <m/>
    <m/>
    <m/>
    <m/>
    <s v="Pa"/>
    <m/>
    <m/>
    <m/>
    <m/>
    <m/>
    <m/>
    <m/>
    <m/>
    <m/>
    <m/>
    <m/>
    <m/>
    <m/>
    <n v="110"/>
    <m/>
    <m/>
    <m/>
    <s v="n"/>
    <n v="0"/>
    <m/>
    <m/>
    <m/>
    <m/>
    <m/>
    <m/>
    <m/>
    <m/>
    <m/>
    <m/>
    <m/>
    <m/>
    <m/>
    <m/>
    <m/>
    <m/>
    <m/>
    <m/>
    <m/>
    <m/>
    <m/>
    <m/>
    <m/>
    <m/>
    <m/>
    <m/>
    <m/>
    <m/>
    <m/>
    <m/>
    <m/>
    <m/>
    <m/>
    <m/>
    <m/>
    <m/>
    <m/>
    <m/>
    <m/>
    <m/>
    <m/>
    <m/>
    <m/>
    <m/>
  </r>
  <r>
    <n v="925"/>
    <s v="L-1521-170885348"/>
    <n v="1000635376"/>
    <s v="https://portal.dnb.de/opac.htm?method=simpleSearch&amp;cqlMode=true&amp;query=idn%3D1000635376"/>
    <s v="III 95, 24 b"/>
    <m/>
    <m/>
    <x v="0"/>
    <m/>
    <m/>
    <m/>
    <m/>
    <m/>
    <m/>
    <m/>
    <m/>
    <m/>
    <m/>
    <m/>
    <m/>
    <m/>
    <m/>
    <m/>
    <x v="8"/>
    <m/>
    <m/>
    <s v="h/E"/>
    <m/>
    <m/>
    <m/>
    <m/>
    <m/>
    <s v="Pa"/>
    <m/>
    <m/>
    <m/>
    <m/>
    <m/>
    <m/>
    <m/>
    <m/>
    <m/>
    <m/>
    <m/>
    <m/>
    <m/>
    <n v="110"/>
    <m/>
    <m/>
    <m/>
    <s v="n"/>
    <n v="0"/>
    <m/>
    <m/>
    <m/>
    <m/>
    <m/>
    <m/>
    <m/>
    <m/>
    <m/>
    <m/>
    <m/>
    <m/>
    <m/>
    <m/>
    <m/>
    <m/>
    <m/>
    <m/>
    <m/>
    <m/>
    <m/>
    <m/>
    <m/>
    <m/>
    <m/>
    <m/>
    <m/>
    <m/>
    <m/>
    <m/>
    <m/>
    <m/>
    <m/>
    <m/>
    <m/>
    <m/>
    <m/>
    <m/>
    <m/>
    <m/>
    <m/>
    <m/>
    <m/>
    <m/>
  </r>
  <r>
    <n v="926"/>
    <s v="L-1515-156064022"/>
    <n v="994506554"/>
    <s v="https://portal.dnb.de/opac.htm?method=simpleSearch&amp;cqlMode=true&amp;query=idn%3D994506554"/>
    <s v="III 95, 24 c (angebunden)"/>
    <m/>
    <m/>
    <x v="2"/>
    <m/>
    <m/>
    <m/>
    <m/>
    <m/>
    <m/>
    <m/>
    <m/>
    <m/>
    <m/>
    <m/>
    <m/>
    <m/>
    <m/>
    <m/>
    <x v="2"/>
    <m/>
    <m/>
    <m/>
    <m/>
    <m/>
    <m/>
    <m/>
    <m/>
    <m/>
    <m/>
    <m/>
    <m/>
    <m/>
    <m/>
    <m/>
    <m/>
    <m/>
    <m/>
    <m/>
    <m/>
    <m/>
    <m/>
    <m/>
    <m/>
    <m/>
    <m/>
    <m/>
    <n v="0"/>
    <m/>
    <m/>
    <m/>
    <m/>
    <m/>
    <m/>
    <m/>
    <m/>
    <m/>
    <m/>
    <m/>
    <m/>
    <m/>
    <m/>
    <m/>
    <m/>
    <m/>
    <m/>
    <m/>
    <m/>
    <m/>
    <m/>
    <m/>
    <m/>
    <m/>
    <m/>
    <m/>
    <m/>
    <m/>
    <m/>
    <m/>
    <m/>
    <m/>
    <m/>
    <m/>
    <m/>
    <m/>
    <m/>
    <m/>
    <m/>
    <m/>
    <m/>
    <m/>
    <m/>
  </r>
  <r>
    <n v="927"/>
    <s v="L-1516-156068133"/>
    <n v="994509499"/>
    <s v="https://portal.dnb.de/opac.htm?method=simpleSearch&amp;cqlMode=true&amp;query=idn%3D994509499"/>
    <s v="III 95, 24 c"/>
    <m/>
    <m/>
    <x v="0"/>
    <m/>
    <m/>
    <m/>
    <m/>
    <m/>
    <m/>
    <m/>
    <m/>
    <m/>
    <m/>
    <m/>
    <m/>
    <m/>
    <m/>
    <m/>
    <x v="0"/>
    <m/>
    <m/>
    <s v="f"/>
    <m/>
    <m/>
    <m/>
    <m/>
    <m/>
    <s v="Pa"/>
    <m/>
    <m/>
    <m/>
    <m/>
    <m/>
    <m/>
    <m/>
    <m/>
    <m/>
    <m/>
    <m/>
    <m/>
    <m/>
    <s v="max 110"/>
    <m/>
    <m/>
    <m/>
    <s v="n"/>
    <n v="0"/>
    <m/>
    <m/>
    <m/>
    <m/>
    <m/>
    <s v="x sauer"/>
    <s v="x"/>
    <m/>
    <m/>
    <s v="Box (sperrt)"/>
    <m/>
    <m/>
    <m/>
    <m/>
    <m/>
    <m/>
    <m/>
    <m/>
    <m/>
    <m/>
    <m/>
    <m/>
    <m/>
    <m/>
    <m/>
    <m/>
    <m/>
    <m/>
    <m/>
    <m/>
    <m/>
    <m/>
    <m/>
    <m/>
    <m/>
    <m/>
    <m/>
    <m/>
    <m/>
    <m/>
    <m/>
    <m/>
    <m/>
    <m/>
  </r>
  <r>
    <n v="928"/>
    <s v="L-1521-315487038"/>
    <n v="1066956359"/>
    <s v="https://portal.dnb.de/opac.htm?method=simpleSearch&amp;cqlMode=true&amp;query=idn%3D1066956359"/>
    <s v="III 95, 25 a"/>
    <m/>
    <m/>
    <x v="0"/>
    <m/>
    <m/>
    <m/>
    <m/>
    <m/>
    <m/>
    <m/>
    <m/>
    <m/>
    <m/>
    <m/>
    <m/>
    <m/>
    <m/>
    <m/>
    <x v="6"/>
    <s v="x"/>
    <m/>
    <s v="h/E"/>
    <m/>
    <m/>
    <m/>
    <m/>
    <m/>
    <s v="Pa"/>
    <m/>
    <m/>
    <m/>
    <m/>
    <m/>
    <m/>
    <m/>
    <m/>
    <m/>
    <m/>
    <m/>
    <m/>
    <m/>
    <n v="110"/>
    <m/>
    <m/>
    <m/>
    <s v="n"/>
    <n v="0"/>
    <m/>
    <m/>
    <m/>
    <m/>
    <m/>
    <m/>
    <m/>
    <m/>
    <m/>
    <m/>
    <m/>
    <m/>
    <m/>
    <m/>
    <m/>
    <m/>
    <m/>
    <m/>
    <m/>
    <m/>
    <m/>
    <m/>
    <m/>
    <m/>
    <m/>
    <m/>
    <m/>
    <m/>
    <m/>
    <m/>
    <m/>
    <m/>
    <m/>
    <m/>
    <m/>
    <m/>
    <m/>
    <m/>
    <m/>
    <m/>
    <m/>
    <m/>
    <m/>
    <m/>
  </r>
  <r>
    <n v="929"/>
    <s v="L-1520-31529941X"/>
    <n v="1066839409"/>
    <s v="https://portal.dnb.de/opac.htm?method=simpleSearch&amp;cqlMode=true&amp;query=idn%3D1066839409"/>
    <s v="III 95, 25 b"/>
    <m/>
    <m/>
    <x v="0"/>
    <m/>
    <m/>
    <m/>
    <m/>
    <m/>
    <m/>
    <m/>
    <m/>
    <m/>
    <m/>
    <m/>
    <m/>
    <m/>
    <m/>
    <m/>
    <x v="5"/>
    <s v="x"/>
    <s v="x"/>
    <s v="h/E"/>
    <m/>
    <m/>
    <m/>
    <m/>
    <m/>
    <s v="Pa"/>
    <s v="x"/>
    <m/>
    <m/>
    <m/>
    <m/>
    <m/>
    <m/>
    <m/>
    <m/>
    <m/>
    <m/>
    <m/>
    <m/>
    <n v="110"/>
    <m/>
    <m/>
    <m/>
    <s v="n"/>
    <n v="0"/>
    <m/>
    <m/>
    <m/>
    <s v="x"/>
    <m/>
    <m/>
    <m/>
    <m/>
    <s v="x 110"/>
    <m/>
    <m/>
    <m/>
    <m/>
    <m/>
    <m/>
    <m/>
    <m/>
    <m/>
    <m/>
    <m/>
    <m/>
    <m/>
    <m/>
    <m/>
    <m/>
    <m/>
    <m/>
    <m/>
    <m/>
    <m/>
    <m/>
    <m/>
    <m/>
    <m/>
    <m/>
    <m/>
    <m/>
    <m/>
    <m/>
    <m/>
    <m/>
    <m/>
    <m/>
    <m/>
  </r>
  <r>
    <n v="930"/>
    <s v="L-1520-315487232"/>
    <n v="1066956561"/>
    <s v="https://portal.dnb.de/opac.htm?method=simpleSearch&amp;cqlMode=true&amp;query=idn%3D1066956561"/>
    <s v="III 95, 25 c"/>
    <m/>
    <m/>
    <x v="0"/>
    <m/>
    <m/>
    <m/>
    <m/>
    <m/>
    <m/>
    <m/>
    <m/>
    <m/>
    <m/>
    <m/>
    <m/>
    <m/>
    <m/>
    <m/>
    <x v="3"/>
    <s v="x"/>
    <m/>
    <s v="h/E"/>
    <m/>
    <m/>
    <m/>
    <m/>
    <m/>
    <s v="Pa"/>
    <s v="x"/>
    <m/>
    <m/>
    <m/>
    <m/>
    <m/>
    <m/>
    <m/>
    <m/>
    <m/>
    <m/>
    <m/>
    <m/>
    <n v="110"/>
    <m/>
    <m/>
    <m/>
    <s v="n"/>
    <n v="0"/>
    <m/>
    <m/>
    <m/>
    <m/>
    <m/>
    <m/>
    <m/>
    <m/>
    <m/>
    <m/>
    <m/>
    <m/>
    <m/>
    <m/>
    <m/>
    <m/>
    <m/>
    <m/>
    <m/>
    <m/>
    <m/>
    <m/>
    <m/>
    <m/>
    <m/>
    <m/>
    <m/>
    <m/>
    <m/>
    <m/>
    <m/>
    <m/>
    <m/>
    <m/>
    <m/>
    <m/>
    <m/>
    <m/>
    <m/>
    <m/>
    <m/>
    <m/>
    <m/>
    <m/>
  </r>
  <r>
    <n v="931"/>
    <s v="L-1523-315488700"/>
    <n v="1066958076"/>
    <s v="https://portal.dnb.de/opac.htm?method=simpleSearch&amp;cqlMode=true&amp;query=idn%3D1066958076"/>
    <s v="III 95, 25 d"/>
    <m/>
    <m/>
    <x v="0"/>
    <m/>
    <m/>
    <m/>
    <m/>
    <m/>
    <m/>
    <m/>
    <m/>
    <m/>
    <m/>
    <m/>
    <m/>
    <m/>
    <m/>
    <m/>
    <x v="4"/>
    <m/>
    <m/>
    <s v="h/E"/>
    <m/>
    <m/>
    <m/>
    <m/>
    <m/>
    <s v="Pa"/>
    <m/>
    <m/>
    <m/>
    <m/>
    <m/>
    <m/>
    <m/>
    <m/>
    <m/>
    <m/>
    <m/>
    <m/>
    <m/>
    <n v="110"/>
    <m/>
    <m/>
    <m/>
    <s v="n"/>
    <n v="0"/>
    <m/>
    <m/>
    <m/>
    <m/>
    <m/>
    <m/>
    <m/>
    <m/>
    <m/>
    <m/>
    <m/>
    <m/>
    <m/>
    <m/>
    <m/>
    <m/>
    <m/>
    <m/>
    <m/>
    <m/>
    <m/>
    <m/>
    <m/>
    <m/>
    <m/>
    <m/>
    <m/>
    <m/>
    <m/>
    <m/>
    <m/>
    <m/>
    <m/>
    <m/>
    <m/>
    <m/>
    <m/>
    <m/>
    <m/>
    <m/>
    <m/>
    <m/>
    <m/>
    <m/>
  </r>
  <r>
    <n v="932"/>
    <s v="L-1511-167077805"/>
    <n v="998855499"/>
    <s v="https://portal.dnb.de/opac.htm?method=simpleSearch&amp;cqlMode=true&amp;query=idn%3D998855499"/>
    <s v="III 95, 25 e"/>
    <m/>
    <m/>
    <x v="0"/>
    <m/>
    <m/>
    <m/>
    <m/>
    <m/>
    <m/>
    <m/>
    <m/>
    <m/>
    <m/>
    <m/>
    <m/>
    <m/>
    <m/>
    <m/>
    <x v="5"/>
    <m/>
    <s v="x"/>
    <s v="f"/>
    <m/>
    <m/>
    <m/>
    <m/>
    <m/>
    <s v="Pa"/>
    <m/>
    <m/>
    <m/>
    <m/>
    <m/>
    <m/>
    <m/>
    <m/>
    <m/>
    <m/>
    <m/>
    <m/>
    <m/>
    <n v="110"/>
    <m/>
    <m/>
    <m/>
    <s v="n"/>
    <n v="0"/>
    <m/>
    <m/>
    <m/>
    <m/>
    <m/>
    <m/>
    <m/>
    <m/>
    <m/>
    <m/>
    <m/>
    <m/>
    <m/>
    <m/>
    <m/>
    <m/>
    <m/>
    <m/>
    <m/>
    <m/>
    <m/>
    <m/>
    <m/>
    <m/>
    <m/>
    <m/>
    <m/>
    <m/>
    <m/>
    <m/>
    <m/>
    <m/>
    <m/>
    <m/>
    <m/>
    <m/>
    <m/>
    <m/>
    <m/>
    <m/>
    <m/>
    <m/>
    <m/>
    <m/>
  </r>
  <r>
    <n v="933"/>
    <s v="L-1525-163627339"/>
    <n v="997310707"/>
    <s v="https://portal.dnb.de/opac.htm?method=simpleSearch&amp;cqlMode=true&amp;query=idn%3D997310707"/>
    <s v="III 95, 28 a"/>
    <m/>
    <m/>
    <x v="0"/>
    <m/>
    <m/>
    <m/>
    <m/>
    <m/>
    <m/>
    <m/>
    <m/>
    <m/>
    <m/>
    <m/>
    <m/>
    <m/>
    <m/>
    <m/>
    <x v="8"/>
    <m/>
    <m/>
    <s v="h/E"/>
    <m/>
    <m/>
    <m/>
    <m/>
    <m/>
    <s v="Pa"/>
    <m/>
    <m/>
    <m/>
    <m/>
    <m/>
    <m/>
    <m/>
    <m/>
    <m/>
    <m/>
    <m/>
    <m/>
    <m/>
    <n v="110"/>
    <m/>
    <m/>
    <m/>
    <s v="n"/>
    <n v="0"/>
    <m/>
    <m/>
    <m/>
    <m/>
    <m/>
    <m/>
    <m/>
    <m/>
    <m/>
    <m/>
    <m/>
    <m/>
    <m/>
    <m/>
    <m/>
    <m/>
    <m/>
    <m/>
    <m/>
    <m/>
    <m/>
    <m/>
    <m/>
    <m/>
    <m/>
    <m/>
    <m/>
    <m/>
    <m/>
    <m/>
    <m/>
    <m/>
    <m/>
    <m/>
    <m/>
    <m/>
    <m/>
    <m/>
    <m/>
    <m/>
    <m/>
    <m/>
    <m/>
    <m/>
  </r>
  <r>
    <n v="934"/>
    <s v="L-1503-177481706"/>
    <n v="1002498287"/>
    <s v="https://portal.dnb.de/opac.htm?method=simpleSearch&amp;cqlMode=true&amp;query=idn%3D1002498287"/>
    <s v="III 95, 3 a"/>
    <m/>
    <m/>
    <x v="0"/>
    <m/>
    <m/>
    <m/>
    <m/>
    <m/>
    <m/>
    <m/>
    <m/>
    <m/>
    <m/>
    <m/>
    <m/>
    <m/>
    <m/>
    <m/>
    <x v="8"/>
    <m/>
    <m/>
    <s v="h/E"/>
    <m/>
    <m/>
    <m/>
    <m/>
    <m/>
    <s v="Pa"/>
    <m/>
    <m/>
    <m/>
    <m/>
    <m/>
    <m/>
    <m/>
    <m/>
    <m/>
    <m/>
    <m/>
    <m/>
    <m/>
    <n v="110"/>
    <m/>
    <m/>
    <m/>
    <s v="n"/>
    <n v="0"/>
    <m/>
    <m/>
    <m/>
    <m/>
    <m/>
    <m/>
    <m/>
    <m/>
    <m/>
    <m/>
    <m/>
    <m/>
    <m/>
    <m/>
    <m/>
    <m/>
    <m/>
    <m/>
    <m/>
    <m/>
    <m/>
    <m/>
    <m/>
    <m/>
    <m/>
    <m/>
    <m/>
    <m/>
    <m/>
    <m/>
    <m/>
    <m/>
    <m/>
    <m/>
    <m/>
    <m/>
    <m/>
    <m/>
    <m/>
    <m/>
    <m/>
    <m/>
    <m/>
    <m/>
  </r>
  <r>
    <n v="935"/>
    <s v="L-1561-669847550"/>
    <n v="1208242806"/>
    <s v="https://portal.dnb.de/opac.htm?method=simpleSearch&amp;cqlMode=true&amp;query=idn%3D1208242806"/>
    <s v="III 95, 35 (Angebundenes Werk)"/>
    <m/>
    <m/>
    <x v="2"/>
    <m/>
    <m/>
    <m/>
    <m/>
    <m/>
    <m/>
    <m/>
    <m/>
    <m/>
    <m/>
    <m/>
    <m/>
    <m/>
    <m/>
    <m/>
    <x v="2"/>
    <m/>
    <m/>
    <m/>
    <m/>
    <m/>
    <m/>
    <m/>
    <m/>
    <m/>
    <m/>
    <m/>
    <m/>
    <m/>
    <m/>
    <m/>
    <m/>
    <m/>
    <m/>
    <m/>
    <m/>
    <m/>
    <m/>
    <m/>
    <m/>
    <m/>
    <m/>
    <m/>
    <n v="0"/>
    <m/>
    <m/>
    <m/>
    <m/>
    <m/>
    <m/>
    <m/>
    <m/>
    <m/>
    <m/>
    <m/>
    <m/>
    <m/>
    <m/>
    <m/>
    <m/>
    <m/>
    <m/>
    <m/>
    <m/>
    <m/>
    <m/>
    <m/>
    <m/>
    <m/>
    <m/>
    <m/>
    <m/>
    <m/>
    <m/>
    <m/>
    <m/>
    <m/>
    <m/>
    <m/>
    <m/>
    <m/>
    <m/>
    <m/>
    <m/>
    <m/>
    <m/>
    <m/>
    <m/>
  </r>
  <r>
    <n v="936"/>
    <s v="L-1541-156066491"/>
    <n v="994508492"/>
    <s v="https://portal.dnb.de/opac.htm?method=simpleSearch&amp;cqlMode=true&amp;query=idn%3D994508492"/>
    <s v="III 95, 35 a"/>
    <m/>
    <m/>
    <x v="0"/>
    <m/>
    <m/>
    <m/>
    <m/>
    <m/>
    <m/>
    <m/>
    <m/>
    <m/>
    <m/>
    <m/>
    <m/>
    <m/>
    <m/>
    <m/>
    <x v="1"/>
    <m/>
    <m/>
    <s v="f"/>
    <m/>
    <m/>
    <m/>
    <m/>
    <m/>
    <s v="Pa"/>
    <m/>
    <m/>
    <m/>
    <m/>
    <m/>
    <m/>
    <m/>
    <m/>
    <m/>
    <m/>
    <m/>
    <m/>
    <m/>
    <n v="60"/>
    <m/>
    <m/>
    <m/>
    <s v="n"/>
    <n v="0"/>
    <m/>
    <s v="Halbgewebe mit Papier"/>
    <m/>
    <m/>
    <m/>
    <m/>
    <m/>
    <m/>
    <m/>
    <m/>
    <m/>
    <m/>
    <m/>
    <m/>
    <m/>
    <m/>
    <m/>
    <m/>
    <m/>
    <m/>
    <m/>
    <m/>
    <m/>
    <m/>
    <m/>
    <m/>
    <m/>
    <m/>
    <m/>
    <m/>
    <m/>
    <m/>
    <m/>
    <m/>
    <m/>
    <m/>
    <m/>
    <m/>
    <m/>
    <m/>
    <m/>
    <m/>
    <m/>
    <m/>
  </r>
  <r>
    <n v="937"/>
    <s v="L-1559-175394415"/>
    <n v="1001684656"/>
    <s v="https://portal.dnb.de/opac.htm?method=simpleSearch&amp;cqlMode=true&amp;query=idn%3D1001684656"/>
    <s v="III 95, 36 a"/>
    <m/>
    <m/>
    <x v="0"/>
    <m/>
    <m/>
    <m/>
    <m/>
    <m/>
    <m/>
    <m/>
    <m/>
    <m/>
    <m/>
    <m/>
    <m/>
    <m/>
    <m/>
    <m/>
    <x v="0"/>
    <m/>
    <m/>
    <s v="f"/>
    <m/>
    <m/>
    <m/>
    <m/>
    <m/>
    <s v="Pa"/>
    <m/>
    <m/>
    <m/>
    <m/>
    <m/>
    <m/>
    <m/>
    <m/>
    <m/>
    <m/>
    <m/>
    <m/>
    <m/>
    <n v="60"/>
    <m/>
    <m/>
    <m/>
    <s v="n"/>
    <n v="0"/>
    <m/>
    <s v="Gewebe"/>
    <m/>
    <m/>
    <m/>
    <m/>
    <m/>
    <m/>
    <m/>
    <m/>
    <m/>
    <m/>
    <m/>
    <m/>
    <m/>
    <m/>
    <m/>
    <m/>
    <m/>
    <m/>
    <m/>
    <m/>
    <m/>
    <m/>
    <m/>
    <m/>
    <m/>
    <m/>
    <m/>
    <m/>
    <m/>
    <m/>
    <m/>
    <m/>
    <m/>
    <m/>
    <m/>
    <m/>
    <m/>
    <m/>
    <m/>
    <m/>
    <m/>
    <m/>
  </r>
  <r>
    <n v="938"/>
    <s v="L-1540-674669541"/>
    <n v="1209577798"/>
    <s v="https://portal.dnb.de/opac.htm?method=simpleSearch&amp;cqlMode=true&amp;query=idn%3D1209577798"/>
    <s v="III 95, 38 (1. angebundenes Werk)"/>
    <m/>
    <m/>
    <x v="2"/>
    <m/>
    <m/>
    <m/>
    <m/>
    <m/>
    <m/>
    <m/>
    <m/>
    <m/>
    <m/>
    <m/>
    <m/>
    <m/>
    <m/>
    <m/>
    <x v="2"/>
    <m/>
    <m/>
    <m/>
    <m/>
    <m/>
    <m/>
    <m/>
    <m/>
    <m/>
    <m/>
    <m/>
    <m/>
    <m/>
    <m/>
    <m/>
    <m/>
    <m/>
    <m/>
    <m/>
    <m/>
    <m/>
    <m/>
    <m/>
    <m/>
    <m/>
    <m/>
    <m/>
    <n v="0"/>
    <m/>
    <m/>
    <m/>
    <m/>
    <m/>
    <m/>
    <m/>
    <m/>
    <m/>
    <m/>
    <m/>
    <m/>
    <m/>
    <m/>
    <m/>
    <m/>
    <m/>
    <m/>
    <m/>
    <m/>
    <m/>
    <m/>
    <m/>
    <m/>
    <m/>
    <m/>
    <m/>
    <m/>
    <m/>
    <m/>
    <m/>
    <m/>
    <m/>
    <m/>
    <m/>
    <m/>
    <m/>
    <m/>
    <m/>
    <m/>
    <m/>
    <m/>
    <m/>
    <m/>
  </r>
  <r>
    <n v="939"/>
    <s v="L-1521-315469749"/>
    <n v="1066942102"/>
    <s v="https://portal.dnb.de/opac.htm?method=simpleSearch&amp;cqlMode=true&amp;query=idn%3D1066942102"/>
    <s v="III 96, 1"/>
    <m/>
    <m/>
    <x v="0"/>
    <m/>
    <m/>
    <m/>
    <m/>
    <m/>
    <m/>
    <m/>
    <m/>
    <m/>
    <m/>
    <m/>
    <m/>
    <m/>
    <m/>
    <s v="x"/>
    <x v="0"/>
    <m/>
    <m/>
    <s v="f/V"/>
    <m/>
    <m/>
    <m/>
    <m/>
    <m/>
    <s v="Pa"/>
    <m/>
    <m/>
    <m/>
    <m/>
    <m/>
    <m/>
    <m/>
    <m/>
    <m/>
    <m/>
    <m/>
    <n v="2"/>
    <s v="x"/>
    <n v="60"/>
    <m/>
    <m/>
    <m/>
    <s v="n"/>
    <n v="0"/>
    <m/>
    <m/>
    <m/>
    <s v="x"/>
    <m/>
    <m/>
    <m/>
    <m/>
    <m/>
    <m/>
    <m/>
    <m/>
    <m/>
    <m/>
    <m/>
    <m/>
    <m/>
    <m/>
    <m/>
    <m/>
    <m/>
    <m/>
    <m/>
    <m/>
    <m/>
    <m/>
    <m/>
    <m/>
    <m/>
    <m/>
    <m/>
    <m/>
    <m/>
    <m/>
    <m/>
    <m/>
    <m/>
    <m/>
    <m/>
    <m/>
    <m/>
    <m/>
    <m/>
    <m/>
  </r>
  <r>
    <n v="940"/>
    <s v="L-1532-177606290"/>
    <n v="1002571936"/>
    <s v="https://portal.dnb.de/opac.htm?method=simpleSearch&amp;cqlMode=true&amp;query=idn%3D1002571936"/>
    <s v="III 96, 2"/>
    <m/>
    <m/>
    <x v="1"/>
    <m/>
    <m/>
    <m/>
    <m/>
    <m/>
    <m/>
    <m/>
    <m/>
    <m/>
    <m/>
    <m/>
    <m/>
    <m/>
    <m/>
    <m/>
    <x v="10"/>
    <m/>
    <m/>
    <s v="h"/>
    <m/>
    <m/>
    <m/>
    <m/>
    <m/>
    <s v="Pa"/>
    <m/>
    <m/>
    <m/>
    <m/>
    <m/>
    <m/>
    <m/>
    <m/>
    <m/>
    <m/>
    <m/>
    <m/>
    <m/>
    <s v="nur 110"/>
    <m/>
    <m/>
    <m/>
    <s v="n"/>
    <n v="0"/>
    <m/>
    <s v="Gewebe"/>
    <m/>
    <m/>
    <m/>
    <m/>
    <m/>
    <s v="Schaden ist stabil genug --&gt; belassen; mit Büttenrand"/>
    <s v="x nur 110"/>
    <m/>
    <m/>
    <m/>
    <m/>
    <m/>
    <m/>
    <m/>
    <m/>
    <m/>
    <m/>
    <m/>
    <m/>
    <m/>
    <m/>
    <m/>
    <m/>
    <m/>
    <m/>
    <m/>
    <m/>
    <m/>
    <m/>
    <m/>
    <m/>
    <m/>
    <m/>
    <m/>
    <m/>
    <m/>
    <m/>
    <m/>
    <m/>
    <m/>
    <m/>
    <m/>
  </r>
  <r>
    <n v="941"/>
    <s v="L-1521-315334355"/>
    <n v="1066876614"/>
    <s v="https://portal.dnb.de/opac.htm?method=simpleSearch&amp;cqlMode=true&amp;query=idn%3D1066876614"/>
    <s v="III 97, 1"/>
    <m/>
    <m/>
    <x v="0"/>
    <m/>
    <m/>
    <m/>
    <m/>
    <m/>
    <m/>
    <m/>
    <m/>
    <m/>
    <m/>
    <m/>
    <m/>
    <m/>
    <m/>
    <m/>
    <x v="6"/>
    <m/>
    <s v="x"/>
    <s v="h/E"/>
    <m/>
    <m/>
    <m/>
    <m/>
    <m/>
    <s v="Pa"/>
    <m/>
    <m/>
    <m/>
    <m/>
    <m/>
    <m/>
    <m/>
    <m/>
    <m/>
    <m/>
    <m/>
    <m/>
    <m/>
    <n v="80"/>
    <m/>
    <m/>
    <m/>
    <s v="n"/>
    <n v="0"/>
    <m/>
    <s v="Gewebe"/>
    <m/>
    <m/>
    <m/>
    <m/>
    <m/>
    <m/>
    <m/>
    <m/>
    <m/>
    <m/>
    <m/>
    <m/>
    <m/>
    <m/>
    <m/>
    <m/>
    <m/>
    <m/>
    <m/>
    <m/>
    <m/>
    <m/>
    <m/>
    <m/>
    <m/>
    <m/>
    <m/>
    <m/>
    <m/>
    <m/>
    <m/>
    <m/>
    <m/>
    <m/>
    <m/>
    <m/>
    <m/>
    <m/>
    <m/>
    <m/>
    <m/>
    <m/>
  </r>
  <r>
    <n v="942"/>
    <s v="L-1518-315462760"/>
    <n v="1066934762"/>
    <s v="https://portal.dnb.de/opac.htm?method=simpleSearch&amp;cqlMode=true&amp;query=idn%3D1066934762"/>
    <s v="III 98, 1"/>
    <m/>
    <m/>
    <x v="1"/>
    <m/>
    <m/>
    <m/>
    <m/>
    <m/>
    <m/>
    <m/>
    <m/>
    <m/>
    <m/>
    <m/>
    <m/>
    <m/>
    <m/>
    <m/>
    <x v="3"/>
    <s v="x"/>
    <m/>
    <s v="h/E"/>
    <m/>
    <m/>
    <m/>
    <m/>
    <m/>
    <s v="Pa"/>
    <m/>
    <m/>
    <m/>
    <m/>
    <m/>
    <m/>
    <m/>
    <m/>
    <m/>
    <m/>
    <m/>
    <m/>
    <m/>
    <s v="max 110"/>
    <m/>
    <m/>
    <m/>
    <s v="ja vor"/>
    <n v="2"/>
    <m/>
    <m/>
    <m/>
    <s v="x"/>
    <m/>
    <m/>
    <m/>
    <m/>
    <m/>
    <m/>
    <m/>
    <m/>
    <s v="x"/>
    <m/>
    <s v="v"/>
    <m/>
    <m/>
    <m/>
    <m/>
    <m/>
    <m/>
    <m/>
    <m/>
    <n v="2"/>
    <s v="Gelenk vorn ganz durchtrennen?, mit JP+Gewebe unterlegen"/>
    <m/>
    <m/>
    <m/>
    <m/>
    <m/>
    <m/>
    <m/>
    <m/>
    <m/>
    <m/>
    <m/>
    <m/>
    <m/>
    <m/>
    <m/>
    <m/>
    <m/>
    <m/>
    <m/>
  </r>
  <r>
    <n v="943"/>
    <s v="L-1522-315326115"/>
    <n v="1066867941"/>
    <s v="https://portal.dnb.de/opac.htm?method=simpleSearch&amp;cqlMode=true&amp;query=idn%3D1066867941"/>
    <s v="III 99, 1"/>
    <m/>
    <m/>
    <x v="0"/>
    <m/>
    <m/>
    <m/>
    <m/>
    <m/>
    <m/>
    <m/>
    <m/>
    <m/>
    <m/>
    <m/>
    <m/>
    <m/>
    <m/>
    <m/>
    <x v="3"/>
    <s v="x"/>
    <m/>
    <s v="h/E"/>
    <m/>
    <m/>
    <m/>
    <m/>
    <m/>
    <s v="Pa"/>
    <s v="x"/>
    <m/>
    <m/>
    <m/>
    <m/>
    <m/>
    <m/>
    <m/>
    <m/>
    <m/>
    <m/>
    <m/>
    <m/>
    <n v="110"/>
    <m/>
    <m/>
    <m/>
    <s v="n"/>
    <n v="0"/>
    <m/>
    <m/>
    <m/>
    <s v="x"/>
    <m/>
    <m/>
    <m/>
    <m/>
    <m/>
    <m/>
    <m/>
    <m/>
    <m/>
    <m/>
    <m/>
    <m/>
    <m/>
    <m/>
    <m/>
    <m/>
    <m/>
    <m/>
    <m/>
    <m/>
    <m/>
    <m/>
    <m/>
    <m/>
    <m/>
    <m/>
    <m/>
    <m/>
    <m/>
    <m/>
    <m/>
    <m/>
    <m/>
    <m/>
    <m/>
    <m/>
    <m/>
    <m/>
    <m/>
    <m/>
  </r>
  <r>
    <n v="944"/>
    <s v="L-1534-315492589"/>
    <n v="1066962189"/>
    <s v="https://portal.dnb.de/opac.htm?method=simpleSearch&amp;cqlMode=true&amp;query=idn%3D1066962189"/>
    <s v="III 99, 2"/>
    <m/>
    <m/>
    <x v="0"/>
    <m/>
    <m/>
    <m/>
    <m/>
    <m/>
    <m/>
    <m/>
    <m/>
    <m/>
    <m/>
    <m/>
    <m/>
    <m/>
    <m/>
    <m/>
    <x v="3"/>
    <s v="x"/>
    <m/>
    <s v="h/E"/>
    <m/>
    <m/>
    <m/>
    <m/>
    <m/>
    <s v="Pa"/>
    <s v="x"/>
    <m/>
    <m/>
    <m/>
    <m/>
    <m/>
    <m/>
    <m/>
    <m/>
    <m/>
    <m/>
    <m/>
    <m/>
    <n v="110"/>
    <m/>
    <m/>
    <m/>
    <s v="n"/>
    <n v="0"/>
    <m/>
    <m/>
    <m/>
    <m/>
    <m/>
    <m/>
    <m/>
    <m/>
    <m/>
    <m/>
    <m/>
    <m/>
    <m/>
    <m/>
    <m/>
    <m/>
    <m/>
    <m/>
    <m/>
    <m/>
    <m/>
    <m/>
    <m/>
    <m/>
    <m/>
    <m/>
    <m/>
    <m/>
    <m/>
    <m/>
    <m/>
    <m/>
    <m/>
    <m/>
    <m/>
    <m/>
    <m/>
    <m/>
    <m/>
    <m/>
    <m/>
    <m/>
    <m/>
    <m/>
  </r>
  <r>
    <n v="945"/>
    <s v="L-9999-406966141"/>
    <n v="1132648823"/>
    <s v="https://portal.dnb.de/opac.htm?method=simpleSearch&amp;cqlMode=true&amp;query=idn%3D1132648823"/>
    <s v="III 99, 3"/>
    <m/>
    <m/>
    <x v="1"/>
    <m/>
    <m/>
    <m/>
    <m/>
    <m/>
    <m/>
    <m/>
    <m/>
    <m/>
    <m/>
    <m/>
    <m/>
    <m/>
    <m/>
    <m/>
    <x v="1"/>
    <s v="x"/>
    <m/>
    <s v="f"/>
    <m/>
    <m/>
    <m/>
    <m/>
    <m/>
    <s v="Pa"/>
    <m/>
    <m/>
    <m/>
    <m/>
    <m/>
    <m/>
    <m/>
    <m/>
    <m/>
    <m/>
    <m/>
    <n v="4"/>
    <s v="x"/>
    <n v="60"/>
    <m/>
    <m/>
    <m/>
    <s v="ja vor"/>
    <n v="3"/>
    <m/>
    <m/>
    <m/>
    <s v="x"/>
    <m/>
    <m/>
    <m/>
    <s v="Schaden am Einband ist stabil genug"/>
    <m/>
    <m/>
    <m/>
    <m/>
    <m/>
    <m/>
    <m/>
    <m/>
    <m/>
    <m/>
    <m/>
    <m/>
    <m/>
    <m/>
    <m/>
    <m/>
    <m/>
    <m/>
    <m/>
    <m/>
    <m/>
    <m/>
    <m/>
    <m/>
    <m/>
    <m/>
    <s v="x"/>
    <m/>
    <m/>
    <m/>
    <m/>
    <m/>
    <m/>
    <m/>
    <n v="3"/>
    <s v="ca. mittig des BB am Fuß immer wieder Risse; Schaden am Einband belassen (ist m.E. stabil genug)"/>
  </r>
  <r>
    <n v="946"/>
    <s v="L-9999-40696615X"/>
    <n v="1132648831"/>
    <s v="https://portal.dnb.de/opac.htm?method=simpleSearch&amp;cqlMode=true&amp;query=idn%3D1132648831"/>
    <s v="III 99, 3 (angebunden)"/>
    <m/>
    <m/>
    <x v="2"/>
    <m/>
    <m/>
    <m/>
    <m/>
    <m/>
    <m/>
    <m/>
    <m/>
    <m/>
    <m/>
    <m/>
    <m/>
    <m/>
    <m/>
    <m/>
    <x v="2"/>
    <m/>
    <m/>
    <m/>
    <m/>
    <m/>
    <m/>
    <m/>
    <m/>
    <m/>
    <m/>
    <m/>
    <m/>
    <m/>
    <m/>
    <m/>
    <m/>
    <m/>
    <m/>
    <m/>
    <m/>
    <m/>
    <m/>
    <m/>
    <m/>
    <m/>
    <m/>
    <m/>
    <n v="0"/>
    <m/>
    <m/>
    <m/>
    <m/>
    <m/>
    <m/>
    <m/>
    <m/>
    <m/>
    <m/>
    <m/>
    <m/>
    <m/>
    <m/>
    <m/>
    <m/>
    <m/>
    <m/>
    <m/>
    <m/>
    <m/>
    <m/>
    <m/>
    <m/>
    <m/>
    <m/>
    <m/>
    <m/>
    <m/>
    <m/>
    <m/>
    <m/>
    <m/>
    <m/>
    <m/>
    <m/>
    <m/>
    <m/>
    <m/>
    <m/>
    <m/>
    <m/>
    <m/>
    <m/>
  </r>
  <r>
    <n v="947"/>
    <s v="L-9999-406966168"/>
    <s v="113264884X"/>
    <s v="https://portal.dnb.de/opac.htm?method=simpleSearch&amp;cqlMode=true&amp;query=idn%3D113264884X"/>
    <s v="III 99, 3 (angebunden)"/>
    <m/>
    <m/>
    <x v="2"/>
    <m/>
    <m/>
    <m/>
    <m/>
    <m/>
    <m/>
    <m/>
    <m/>
    <m/>
    <m/>
    <m/>
    <m/>
    <m/>
    <m/>
    <m/>
    <x v="2"/>
    <m/>
    <m/>
    <m/>
    <m/>
    <m/>
    <m/>
    <m/>
    <m/>
    <m/>
    <m/>
    <m/>
    <m/>
    <m/>
    <m/>
    <m/>
    <m/>
    <m/>
    <m/>
    <m/>
    <m/>
    <m/>
    <m/>
    <m/>
    <m/>
    <m/>
    <m/>
    <m/>
    <n v="0"/>
    <m/>
    <m/>
    <m/>
    <m/>
    <m/>
    <m/>
    <m/>
    <m/>
    <m/>
    <m/>
    <m/>
    <m/>
    <m/>
    <m/>
    <m/>
    <m/>
    <m/>
    <m/>
    <m/>
    <m/>
    <m/>
    <m/>
    <m/>
    <m/>
    <m/>
    <m/>
    <m/>
    <m/>
    <m/>
    <m/>
    <m/>
    <m/>
    <m/>
    <m/>
    <m/>
    <m/>
    <m/>
    <m/>
    <m/>
    <m/>
    <m/>
    <m/>
    <m/>
    <m/>
  </r>
  <r>
    <n v="948"/>
    <s v="L-1546-315462531"/>
    <n v="1066934541"/>
    <s v="https://portal.dnb.de/opac.htm?method=simpleSearch&amp;cqlMode=true&amp;query=idn%3D1066934541"/>
    <s v="III 100, 1"/>
    <m/>
    <m/>
    <x v="0"/>
    <m/>
    <m/>
    <m/>
    <m/>
    <m/>
    <m/>
    <m/>
    <m/>
    <m/>
    <m/>
    <m/>
    <m/>
    <m/>
    <m/>
    <m/>
    <x v="3"/>
    <s v="x"/>
    <m/>
    <s v="h/E"/>
    <m/>
    <m/>
    <m/>
    <m/>
    <m/>
    <s v="Pa"/>
    <m/>
    <m/>
    <m/>
    <m/>
    <m/>
    <m/>
    <m/>
    <m/>
    <m/>
    <m/>
    <m/>
    <m/>
    <m/>
    <n v="110"/>
    <m/>
    <m/>
    <m/>
    <s v="n"/>
    <n v="0"/>
    <m/>
    <m/>
    <m/>
    <m/>
    <m/>
    <m/>
    <m/>
    <m/>
    <m/>
    <m/>
    <m/>
    <m/>
    <m/>
    <m/>
    <m/>
    <m/>
    <m/>
    <m/>
    <m/>
    <m/>
    <m/>
    <m/>
    <m/>
    <m/>
    <m/>
    <m/>
    <m/>
    <m/>
    <m/>
    <m/>
    <m/>
    <m/>
    <m/>
    <m/>
    <m/>
    <m/>
    <m/>
    <m/>
    <m/>
    <m/>
    <m/>
    <m/>
    <m/>
    <m/>
  </r>
  <r>
    <n v="949"/>
    <s v="L-1501-315293942"/>
    <n v="1066834091"/>
    <s v="https://portal.dnb.de/opac.htm?method=simpleSearch&amp;cqlMode=true&amp;query=idn%3D1066834091"/>
    <s v="III 101, 1"/>
    <m/>
    <m/>
    <x v="0"/>
    <m/>
    <m/>
    <m/>
    <m/>
    <m/>
    <m/>
    <m/>
    <m/>
    <m/>
    <m/>
    <m/>
    <m/>
    <m/>
    <m/>
    <m/>
    <x v="0"/>
    <m/>
    <m/>
    <s v="f/V"/>
    <m/>
    <m/>
    <m/>
    <m/>
    <m/>
    <s v="Pa"/>
    <m/>
    <m/>
    <m/>
    <m/>
    <m/>
    <m/>
    <m/>
    <m/>
    <m/>
    <m/>
    <m/>
    <m/>
    <m/>
    <n v="110"/>
    <m/>
    <m/>
    <m/>
    <s v="n"/>
    <n v="0"/>
    <m/>
    <s v="Halbgewebe mit Papier"/>
    <m/>
    <m/>
    <m/>
    <m/>
    <m/>
    <s v="Aldine"/>
    <m/>
    <m/>
    <m/>
    <m/>
    <m/>
    <m/>
    <m/>
    <m/>
    <m/>
    <m/>
    <m/>
    <m/>
    <m/>
    <m/>
    <m/>
    <m/>
    <m/>
    <m/>
    <m/>
    <m/>
    <m/>
    <m/>
    <m/>
    <m/>
    <m/>
    <m/>
    <m/>
    <m/>
    <m/>
    <m/>
    <m/>
    <m/>
    <m/>
    <m/>
    <m/>
    <m/>
  </r>
  <r>
    <n v="950"/>
    <s v="L-1503-315463260"/>
    <n v="1066935297"/>
    <s v="https://portal.dnb.de/opac.htm?method=simpleSearch&amp;cqlMode=true&amp;query=idn%3D1066935297"/>
    <s v="III 101, 2"/>
    <m/>
    <m/>
    <x v="0"/>
    <m/>
    <m/>
    <m/>
    <m/>
    <m/>
    <m/>
    <m/>
    <m/>
    <m/>
    <m/>
    <m/>
    <m/>
    <m/>
    <m/>
    <m/>
    <x v="1"/>
    <m/>
    <s v="x"/>
    <s v="f"/>
    <m/>
    <m/>
    <m/>
    <m/>
    <m/>
    <s v="Pa"/>
    <m/>
    <m/>
    <m/>
    <m/>
    <m/>
    <m/>
    <m/>
    <m/>
    <m/>
    <m/>
    <m/>
    <m/>
    <m/>
    <n v="80"/>
    <m/>
    <m/>
    <m/>
    <s v="n"/>
    <n v="0"/>
    <m/>
    <s v="Gewebe"/>
    <m/>
    <m/>
    <m/>
    <m/>
    <m/>
    <m/>
    <m/>
    <m/>
    <m/>
    <m/>
    <m/>
    <m/>
    <m/>
    <m/>
    <m/>
    <m/>
    <m/>
    <m/>
    <m/>
    <m/>
    <m/>
    <m/>
    <m/>
    <m/>
    <m/>
    <m/>
    <m/>
    <m/>
    <m/>
    <m/>
    <m/>
    <m/>
    <m/>
    <m/>
    <m/>
    <m/>
    <m/>
    <m/>
    <m/>
    <m/>
    <m/>
    <m/>
  </r>
  <r>
    <n v="951"/>
    <s v="L-1521-156398605"/>
    <n v="994539827"/>
    <s v="https://portal.dnb.de/opac.htm?method=simpleSearch&amp;cqlMode=true&amp;query=idn%3D994539827"/>
    <s v="III 101, 3 Bd. 2"/>
    <m/>
    <m/>
    <x v="0"/>
    <m/>
    <m/>
    <m/>
    <m/>
    <m/>
    <m/>
    <m/>
    <m/>
    <m/>
    <m/>
    <m/>
    <m/>
    <m/>
    <m/>
    <m/>
    <x v="0"/>
    <m/>
    <s v="x"/>
    <s v="h/E"/>
    <m/>
    <m/>
    <m/>
    <m/>
    <m/>
    <s v="Pa"/>
    <m/>
    <m/>
    <m/>
    <m/>
    <m/>
    <m/>
    <m/>
    <m/>
    <m/>
    <m/>
    <m/>
    <m/>
    <m/>
    <n v="110"/>
    <m/>
    <m/>
    <m/>
    <s v="n"/>
    <n v="0"/>
    <m/>
    <m/>
    <s v="x"/>
    <m/>
    <m/>
    <m/>
    <m/>
    <m/>
    <m/>
    <m/>
    <m/>
    <m/>
    <m/>
    <m/>
    <m/>
    <m/>
    <m/>
    <m/>
    <m/>
    <m/>
    <m/>
    <m/>
    <m/>
    <m/>
    <m/>
    <m/>
    <m/>
    <m/>
    <m/>
    <m/>
    <m/>
    <m/>
    <m/>
    <m/>
    <m/>
    <m/>
    <m/>
    <m/>
    <m/>
    <m/>
    <m/>
    <m/>
    <m/>
    <m/>
  </r>
  <r>
    <n v="952"/>
    <s v="L-1523-156398680"/>
    <n v="994539835"/>
    <s v="https://portal.dnb.de/opac.htm?method=simpleSearch&amp;cqlMode=true&amp;query=idn%3D994539835"/>
    <s v="III 101, 3 Bd. 3"/>
    <m/>
    <m/>
    <x v="0"/>
    <m/>
    <m/>
    <m/>
    <m/>
    <m/>
    <m/>
    <m/>
    <m/>
    <m/>
    <m/>
    <m/>
    <m/>
    <m/>
    <m/>
    <m/>
    <x v="0"/>
    <m/>
    <s v="x"/>
    <s v="f"/>
    <m/>
    <m/>
    <m/>
    <m/>
    <m/>
    <s v="Pa"/>
    <m/>
    <m/>
    <m/>
    <m/>
    <m/>
    <m/>
    <m/>
    <m/>
    <m/>
    <m/>
    <m/>
    <n v="4"/>
    <s v="x"/>
    <n v="60"/>
    <m/>
    <m/>
    <m/>
    <s v="n"/>
    <n v="0"/>
    <m/>
    <s v="Gewebe"/>
    <m/>
    <m/>
    <m/>
    <m/>
    <m/>
    <m/>
    <m/>
    <m/>
    <m/>
    <m/>
    <m/>
    <m/>
    <m/>
    <m/>
    <m/>
    <m/>
    <m/>
    <m/>
    <m/>
    <m/>
    <m/>
    <m/>
    <m/>
    <m/>
    <m/>
    <m/>
    <m/>
    <m/>
    <m/>
    <m/>
    <m/>
    <m/>
    <m/>
    <m/>
    <m/>
    <m/>
    <m/>
    <m/>
    <m/>
    <m/>
    <m/>
    <m/>
  </r>
  <r>
    <n v="953"/>
    <s v="L-1519-156398532"/>
    <n v="994539819"/>
    <s v="https://portal.dnb.de/opac.htm?method=simpleSearch&amp;cqlMode=true&amp;query=idn%3D994539819"/>
    <s v="III 101, 3 Bd. 1"/>
    <m/>
    <m/>
    <x v="0"/>
    <m/>
    <m/>
    <m/>
    <m/>
    <m/>
    <m/>
    <m/>
    <m/>
    <m/>
    <m/>
    <m/>
    <m/>
    <m/>
    <m/>
    <m/>
    <x v="1"/>
    <m/>
    <s v="x"/>
    <s v="f/V"/>
    <m/>
    <m/>
    <m/>
    <m/>
    <m/>
    <s v="Pa"/>
    <m/>
    <m/>
    <m/>
    <m/>
    <m/>
    <m/>
    <m/>
    <m/>
    <m/>
    <m/>
    <m/>
    <m/>
    <m/>
    <n v="45"/>
    <m/>
    <m/>
    <m/>
    <s v="ja vor"/>
    <n v="2.5"/>
    <m/>
    <s v="Gewebe"/>
    <m/>
    <m/>
    <m/>
    <m/>
    <m/>
    <m/>
    <m/>
    <m/>
    <m/>
    <s v="x"/>
    <s v="x"/>
    <m/>
    <s v="v"/>
    <m/>
    <m/>
    <m/>
    <m/>
    <m/>
    <m/>
    <m/>
    <s v="x"/>
    <n v="2.5"/>
    <s v="Kapital sichern, Gelenke/Rücken mit JP überfangen"/>
    <m/>
    <m/>
    <m/>
    <m/>
    <m/>
    <m/>
    <m/>
    <m/>
    <m/>
    <m/>
    <m/>
    <m/>
    <m/>
    <m/>
    <m/>
    <m/>
    <m/>
    <m/>
    <m/>
  </r>
  <r>
    <n v="954"/>
    <s v="L-1559-315318430"/>
    <s v="106685968X"/>
    <s v="https://portal.dnb.de/opac.htm?method=simpleSearch&amp;cqlMode=true&amp;query=idn%3D106685968X"/>
    <s v="III 101, 4"/>
    <m/>
    <m/>
    <x v="1"/>
    <m/>
    <m/>
    <m/>
    <m/>
    <m/>
    <m/>
    <m/>
    <m/>
    <m/>
    <m/>
    <m/>
    <m/>
    <m/>
    <m/>
    <m/>
    <x v="0"/>
    <s v="x"/>
    <m/>
    <s v="h"/>
    <m/>
    <m/>
    <s v="x"/>
    <m/>
    <m/>
    <s v="Pa"/>
    <m/>
    <m/>
    <m/>
    <m/>
    <m/>
    <m/>
    <m/>
    <m/>
    <m/>
    <m/>
    <m/>
    <m/>
    <m/>
    <n v="110"/>
    <m/>
    <m/>
    <m/>
    <s v="n"/>
    <n v="0"/>
    <m/>
    <m/>
    <m/>
    <m/>
    <m/>
    <m/>
    <m/>
    <m/>
    <m/>
    <s v="Box (weg. Deckeln)"/>
    <m/>
    <m/>
    <m/>
    <m/>
    <m/>
    <m/>
    <m/>
    <m/>
    <m/>
    <m/>
    <m/>
    <m/>
    <m/>
    <m/>
    <m/>
    <m/>
    <m/>
    <m/>
    <m/>
    <m/>
    <m/>
    <m/>
    <m/>
    <m/>
    <m/>
    <m/>
    <m/>
    <m/>
    <m/>
    <m/>
    <m/>
    <m/>
    <m/>
    <m/>
  </r>
  <r>
    <n v="955"/>
    <s v="L-1501-315317256"/>
    <n v="1066858470"/>
    <s v="https://portal.dnb.de/opac.htm?method=simpleSearch&amp;cqlMode=true&amp;query=idn%3D1066858470"/>
    <s v="III 101, 5"/>
    <m/>
    <m/>
    <x v="1"/>
    <m/>
    <m/>
    <m/>
    <m/>
    <m/>
    <m/>
    <m/>
    <m/>
    <m/>
    <m/>
    <m/>
    <m/>
    <m/>
    <m/>
    <m/>
    <x v="5"/>
    <s v="x"/>
    <m/>
    <s v="h/E"/>
    <m/>
    <m/>
    <m/>
    <m/>
    <m/>
    <s v="Pa"/>
    <m/>
    <m/>
    <m/>
    <m/>
    <m/>
    <m/>
    <m/>
    <m/>
    <m/>
    <m/>
    <m/>
    <n v="4"/>
    <s v="x"/>
    <n v="45"/>
    <s v="x"/>
    <m/>
    <m/>
    <s v="ja vor"/>
    <n v="1.5"/>
    <m/>
    <m/>
    <m/>
    <s v="x"/>
    <m/>
    <m/>
    <m/>
    <s v="Schaden(Insektenfraß) ggf. belassen, ist relativ stabil"/>
    <m/>
    <m/>
    <m/>
    <m/>
    <m/>
    <m/>
    <m/>
    <m/>
    <m/>
    <m/>
    <m/>
    <m/>
    <m/>
    <m/>
    <m/>
    <m/>
    <m/>
    <m/>
    <m/>
    <m/>
    <m/>
    <m/>
    <m/>
    <m/>
    <m/>
    <m/>
    <m/>
    <m/>
    <s v="x"/>
    <m/>
    <m/>
    <m/>
    <m/>
    <m/>
    <n v="1.5"/>
    <m/>
  </r>
  <r>
    <n v="956"/>
    <s v="L-1503-315464275"/>
    <n v="1066936404"/>
    <s v="https://portal.dnb.de/opac.htm?method=simpleSearch&amp;cqlMode=true&amp;query=idn%3D1066936404"/>
    <s v="III 101, 6"/>
    <m/>
    <m/>
    <x v="1"/>
    <m/>
    <m/>
    <m/>
    <m/>
    <m/>
    <m/>
    <m/>
    <m/>
    <m/>
    <m/>
    <m/>
    <m/>
    <m/>
    <m/>
    <m/>
    <x v="1"/>
    <s v="x"/>
    <m/>
    <s v="f/V"/>
    <m/>
    <m/>
    <m/>
    <m/>
    <m/>
    <s v="Pa"/>
    <m/>
    <m/>
    <m/>
    <m/>
    <m/>
    <m/>
    <m/>
    <m/>
    <m/>
    <m/>
    <m/>
    <m/>
    <m/>
    <s v="nur 110"/>
    <m/>
    <m/>
    <m/>
    <s v="ja vor"/>
    <n v="1"/>
    <m/>
    <m/>
    <m/>
    <s v="x"/>
    <m/>
    <m/>
    <m/>
    <m/>
    <s v="x nur 110"/>
    <m/>
    <m/>
    <s v="x"/>
    <s v="x"/>
    <s v="x"/>
    <s v="v/h"/>
    <m/>
    <m/>
    <m/>
    <m/>
    <m/>
    <m/>
    <m/>
    <m/>
    <n v="1"/>
    <s v="nur loses Leder Fixieren, Gelenke belassen (ist stabil genug)"/>
    <m/>
    <m/>
    <m/>
    <m/>
    <m/>
    <m/>
    <m/>
    <m/>
    <m/>
    <m/>
    <m/>
    <m/>
    <m/>
    <m/>
    <m/>
    <m/>
    <m/>
    <m/>
    <m/>
  </r>
  <r>
    <n v="957"/>
    <s v="L-1503-31545430X"/>
    <n v="1066925402"/>
    <s v="https://portal.dnb.de/opac.htm?method=simpleSearch&amp;cqlMode=true&amp;query=idn%3D1066925402"/>
    <s v="III 101, 7"/>
    <m/>
    <m/>
    <x v="1"/>
    <m/>
    <m/>
    <m/>
    <m/>
    <m/>
    <m/>
    <m/>
    <m/>
    <m/>
    <m/>
    <m/>
    <m/>
    <m/>
    <m/>
    <m/>
    <x v="0"/>
    <s v="x"/>
    <m/>
    <s v="f"/>
    <m/>
    <m/>
    <m/>
    <m/>
    <m/>
    <s v="Pa"/>
    <m/>
    <m/>
    <m/>
    <m/>
    <m/>
    <m/>
    <m/>
    <m/>
    <m/>
    <m/>
    <m/>
    <m/>
    <m/>
    <n v="110"/>
    <m/>
    <m/>
    <m/>
    <s v="n"/>
    <n v="0"/>
    <m/>
    <m/>
    <m/>
    <s v="x"/>
    <m/>
    <m/>
    <m/>
    <m/>
    <m/>
    <m/>
    <m/>
    <m/>
    <m/>
    <m/>
    <m/>
    <m/>
    <m/>
    <m/>
    <m/>
    <m/>
    <m/>
    <m/>
    <m/>
    <m/>
    <m/>
    <m/>
    <m/>
    <m/>
    <m/>
    <m/>
    <m/>
    <m/>
    <m/>
    <m/>
    <m/>
    <m/>
    <m/>
    <m/>
    <m/>
    <m/>
    <m/>
    <m/>
    <m/>
    <m/>
  </r>
  <r>
    <n v="958"/>
    <s v="L-1504-315300701"/>
    <n v="1066840776"/>
    <s v="https://portal.dnb.de/opac.htm?method=simpleSearch&amp;cqlMode=true&amp;query=idn%3D1066840776"/>
    <s v="III 101, 8"/>
    <m/>
    <m/>
    <x v="2"/>
    <m/>
    <m/>
    <m/>
    <m/>
    <m/>
    <m/>
    <m/>
    <m/>
    <m/>
    <m/>
    <s v="DA"/>
    <m/>
    <m/>
    <m/>
    <m/>
    <x v="2"/>
    <m/>
    <m/>
    <m/>
    <m/>
    <m/>
    <m/>
    <m/>
    <m/>
    <m/>
    <m/>
    <m/>
    <m/>
    <m/>
    <m/>
    <m/>
    <m/>
    <m/>
    <m/>
    <m/>
    <m/>
    <m/>
    <m/>
    <m/>
    <m/>
    <m/>
    <m/>
    <m/>
    <n v="0"/>
    <m/>
    <m/>
    <m/>
    <m/>
    <m/>
    <m/>
    <m/>
    <m/>
    <m/>
    <m/>
    <m/>
    <m/>
    <m/>
    <m/>
    <m/>
    <m/>
    <m/>
    <m/>
    <m/>
    <m/>
    <m/>
    <m/>
    <m/>
    <m/>
    <m/>
    <m/>
    <m/>
    <m/>
    <m/>
    <m/>
    <m/>
    <m/>
    <m/>
    <m/>
    <m/>
    <m/>
    <m/>
    <m/>
    <m/>
    <m/>
    <m/>
    <m/>
    <m/>
    <m/>
  </r>
  <r>
    <n v="959"/>
    <s v="L-1554-406969795"/>
    <n v="1132652952"/>
    <s v="https://portal.dnb.de/opac.htm?method=simpleSearch&amp;cqlMode=true&amp;query=idn%3D1132652952"/>
    <s v="III 101, 9"/>
    <m/>
    <m/>
    <x v="1"/>
    <m/>
    <m/>
    <m/>
    <m/>
    <m/>
    <m/>
    <m/>
    <m/>
    <m/>
    <m/>
    <m/>
    <m/>
    <m/>
    <m/>
    <m/>
    <x v="0"/>
    <m/>
    <m/>
    <s v="f"/>
    <m/>
    <m/>
    <m/>
    <m/>
    <m/>
    <s v="Pa"/>
    <m/>
    <m/>
    <m/>
    <m/>
    <m/>
    <m/>
    <m/>
    <m/>
    <m/>
    <m/>
    <m/>
    <n v="0"/>
    <s v="x"/>
    <n v="110"/>
    <m/>
    <m/>
    <m/>
    <s v="ja vor"/>
    <n v="7"/>
    <m/>
    <m/>
    <m/>
    <m/>
    <m/>
    <m/>
    <m/>
    <m/>
    <m/>
    <s v="Buchschuh (abriebgefährdet)"/>
    <m/>
    <s v="x"/>
    <s v="x"/>
    <m/>
    <s v="v"/>
    <m/>
    <m/>
    <m/>
    <m/>
    <m/>
    <m/>
    <m/>
    <m/>
    <n v="3"/>
    <m/>
    <m/>
    <m/>
    <m/>
    <m/>
    <s v="x"/>
    <s v="x"/>
    <m/>
    <s v="x"/>
    <m/>
    <m/>
    <m/>
    <m/>
    <m/>
    <m/>
    <m/>
    <m/>
    <m/>
    <n v="4"/>
    <m/>
  </r>
  <r>
    <n v="960"/>
    <s v="L-1507-154281166"/>
    <s v="99400091X"/>
    <s v="https://portal.dnb.de/opac.htm?method=simpleSearch&amp;cqlMode=true&amp;query=idn%3D99400091X"/>
    <s v="III 101, 10"/>
    <m/>
    <m/>
    <x v="0"/>
    <m/>
    <m/>
    <m/>
    <m/>
    <m/>
    <m/>
    <m/>
    <m/>
    <m/>
    <m/>
    <m/>
    <m/>
    <m/>
    <m/>
    <m/>
    <x v="8"/>
    <m/>
    <m/>
    <s v="h"/>
    <m/>
    <m/>
    <m/>
    <m/>
    <m/>
    <s v="Pa"/>
    <m/>
    <m/>
    <m/>
    <m/>
    <m/>
    <m/>
    <m/>
    <m/>
    <m/>
    <m/>
    <m/>
    <n v="2"/>
    <m/>
    <n v="110"/>
    <m/>
    <m/>
    <m/>
    <s v="n"/>
    <n v="0"/>
    <m/>
    <m/>
    <m/>
    <m/>
    <m/>
    <m/>
    <m/>
    <m/>
    <m/>
    <m/>
    <m/>
    <m/>
    <m/>
    <m/>
    <m/>
    <m/>
    <m/>
    <m/>
    <m/>
    <m/>
    <m/>
    <m/>
    <m/>
    <m/>
    <m/>
    <m/>
    <m/>
    <m/>
    <m/>
    <m/>
    <m/>
    <m/>
    <m/>
    <m/>
    <m/>
    <m/>
    <m/>
    <m/>
    <m/>
    <m/>
    <m/>
    <m/>
    <m/>
    <m/>
  </r>
  <r>
    <n v="961"/>
    <s v="L-1507-315463481"/>
    <n v="1066935548"/>
    <s v="https://portal.dnb.de/opac.htm?method=simpleSearch&amp;cqlMode=true&amp;query=idn%3D1066935548"/>
    <s v="III 101, 11"/>
    <m/>
    <m/>
    <x v="0"/>
    <m/>
    <m/>
    <m/>
    <m/>
    <m/>
    <m/>
    <m/>
    <m/>
    <m/>
    <m/>
    <m/>
    <m/>
    <m/>
    <m/>
    <m/>
    <x v="4"/>
    <m/>
    <m/>
    <s v="h"/>
    <m/>
    <m/>
    <m/>
    <m/>
    <m/>
    <s v="Pa"/>
    <m/>
    <m/>
    <m/>
    <m/>
    <m/>
    <m/>
    <m/>
    <m/>
    <m/>
    <m/>
    <m/>
    <m/>
    <m/>
    <n v="110"/>
    <m/>
    <m/>
    <m/>
    <s v="n"/>
    <n v="0"/>
    <m/>
    <m/>
    <m/>
    <m/>
    <m/>
    <m/>
    <m/>
    <m/>
    <m/>
    <m/>
    <m/>
    <m/>
    <m/>
    <m/>
    <m/>
    <m/>
    <m/>
    <m/>
    <m/>
    <m/>
    <m/>
    <m/>
    <m/>
    <m/>
    <m/>
    <m/>
    <m/>
    <m/>
    <m/>
    <m/>
    <m/>
    <m/>
    <m/>
    <m/>
    <m/>
    <m/>
    <m/>
    <m/>
    <m/>
    <m/>
    <m/>
    <m/>
    <m/>
    <m/>
  </r>
  <r>
    <n v="962"/>
    <s v="L-1509-315326840"/>
    <n v="1066868808"/>
    <s v="https://portal.dnb.de/opac.htm?method=simpleSearch&amp;cqlMode=true&amp;query=idn%3D1066868808"/>
    <s v="III 101, 12"/>
    <m/>
    <m/>
    <x v="0"/>
    <m/>
    <m/>
    <m/>
    <m/>
    <m/>
    <m/>
    <m/>
    <m/>
    <m/>
    <m/>
    <m/>
    <m/>
    <m/>
    <m/>
    <m/>
    <x v="3"/>
    <m/>
    <m/>
    <s v="h/E"/>
    <m/>
    <m/>
    <m/>
    <m/>
    <m/>
    <s v="Pa"/>
    <m/>
    <m/>
    <m/>
    <m/>
    <m/>
    <m/>
    <m/>
    <m/>
    <m/>
    <m/>
    <m/>
    <m/>
    <m/>
    <n v="110"/>
    <m/>
    <m/>
    <m/>
    <s v="n"/>
    <n v="0"/>
    <m/>
    <m/>
    <m/>
    <m/>
    <m/>
    <m/>
    <m/>
    <m/>
    <m/>
    <m/>
    <m/>
    <m/>
    <m/>
    <m/>
    <m/>
    <m/>
    <m/>
    <m/>
    <m/>
    <m/>
    <m/>
    <m/>
    <m/>
    <m/>
    <m/>
    <m/>
    <m/>
    <m/>
    <m/>
    <m/>
    <m/>
    <m/>
    <m/>
    <m/>
    <m/>
    <m/>
    <m/>
    <m/>
    <m/>
    <m/>
    <m/>
    <m/>
    <m/>
    <m/>
  </r>
  <r>
    <n v="963"/>
    <s v="L-1520-31530085X"/>
    <n v="1066840946"/>
    <s v="https://portal.dnb.de/opac.htm?method=simpleSearch&amp;cqlMode=true&amp;query=idn%3D1066840946"/>
    <s v="III 101, 13"/>
    <m/>
    <m/>
    <x v="3"/>
    <m/>
    <m/>
    <m/>
    <m/>
    <m/>
    <m/>
    <m/>
    <m/>
    <m/>
    <m/>
    <m/>
    <m/>
    <m/>
    <m/>
    <m/>
    <x v="1"/>
    <m/>
    <s v="x"/>
    <s v="f"/>
    <m/>
    <m/>
    <m/>
    <m/>
    <m/>
    <s v="Pa"/>
    <m/>
    <m/>
    <m/>
    <m/>
    <m/>
    <m/>
    <m/>
    <m/>
    <m/>
    <s v="I/R"/>
    <s v="x"/>
    <m/>
    <m/>
    <n v="110"/>
    <m/>
    <m/>
    <m/>
    <s v="n"/>
    <n v="0"/>
    <m/>
    <s v="Gewebe"/>
    <m/>
    <m/>
    <m/>
    <m/>
    <m/>
    <s v="Reste des Klemmeinbandes liegen der Kassette bei"/>
    <s v="x 110"/>
    <m/>
    <m/>
    <m/>
    <m/>
    <m/>
    <m/>
    <m/>
    <m/>
    <m/>
    <m/>
    <m/>
    <m/>
    <m/>
    <m/>
    <m/>
    <m/>
    <m/>
    <m/>
    <m/>
    <m/>
    <m/>
    <m/>
    <m/>
    <m/>
    <m/>
    <m/>
    <m/>
    <m/>
    <m/>
    <m/>
    <m/>
    <m/>
    <m/>
    <m/>
    <m/>
  </r>
  <r>
    <n v="964"/>
    <s v="L-1512-315465379"/>
    <n v="1066937532"/>
    <s v="https://portal.dnb.de/opac.htm?method=simpleSearch&amp;cqlMode=true&amp;query=idn%3D1066937532"/>
    <s v="III 101, 14"/>
    <m/>
    <m/>
    <x v="0"/>
    <m/>
    <m/>
    <m/>
    <m/>
    <m/>
    <m/>
    <m/>
    <m/>
    <m/>
    <m/>
    <m/>
    <m/>
    <m/>
    <m/>
    <m/>
    <x v="3"/>
    <s v="x"/>
    <m/>
    <s v="h/E"/>
    <m/>
    <m/>
    <m/>
    <m/>
    <m/>
    <s v="Pa"/>
    <s v="x"/>
    <m/>
    <m/>
    <m/>
    <m/>
    <m/>
    <m/>
    <m/>
    <m/>
    <m/>
    <m/>
    <m/>
    <m/>
    <n v="110"/>
    <m/>
    <m/>
    <m/>
    <s v="n"/>
    <n v="0"/>
    <m/>
    <m/>
    <m/>
    <m/>
    <m/>
    <m/>
    <m/>
    <m/>
    <m/>
    <m/>
    <m/>
    <m/>
    <m/>
    <m/>
    <m/>
    <m/>
    <m/>
    <m/>
    <m/>
    <m/>
    <m/>
    <m/>
    <m/>
    <m/>
    <m/>
    <m/>
    <m/>
    <m/>
    <m/>
    <m/>
    <m/>
    <m/>
    <m/>
    <m/>
    <m/>
    <m/>
    <m/>
    <m/>
    <m/>
    <m/>
    <m/>
    <m/>
    <m/>
    <m/>
  </r>
  <r>
    <n v="965"/>
    <s v="L-1519-315461691"/>
    <n v="1066933618"/>
    <s v="https://portal.dnb.de/opac.htm?method=simpleSearch&amp;cqlMode=true&amp;query=idn%3D1066933618"/>
    <s v="III 101, 15"/>
    <m/>
    <m/>
    <x v="3"/>
    <m/>
    <m/>
    <m/>
    <m/>
    <m/>
    <m/>
    <m/>
    <m/>
    <m/>
    <m/>
    <m/>
    <m/>
    <m/>
    <m/>
    <m/>
    <x v="5"/>
    <s v="x"/>
    <m/>
    <s v="h/E"/>
    <m/>
    <m/>
    <m/>
    <m/>
    <m/>
    <s v="Pa"/>
    <m/>
    <m/>
    <m/>
    <m/>
    <m/>
    <m/>
    <m/>
    <m/>
    <m/>
    <m/>
    <m/>
    <m/>
    <m/>
    <s v="nur 110"/>
    <s v="x"/>
    <m/>
    <m/>
    <s v="ja vor"/>
    <n v="0.5"/>
    <m/>
    <m/>
    <m/>
    <s v="x"/>
    <m/>
    <m/>
    <m/>
    <s v="Rücken für die Digit. am besten belassen (oder flexibles Gelenk erzeugen)"/>
    <s v="x nur 110"/>
    <m/>
    <m/>
    <s v="x"/>
    <s v="x"/>
    <m/>
    <s v="v"/>
    <m/>
    <s v="x"/>
    <m/>
    <m/>
    <m/>
    <m/>
    <m/>
    <m/>
    <n v="0.5"/>
    <s v="erstmal nur loses Gewebe an Deckeln fixieren; Rücken für Digit. belassen (ist extrem steif durch extrem dicke Rückeneinlage, Rest. würde nichts bringen) oder flexibles/verschiebbares Gelenk erzeugen durch z.B. einschieben eines Pergamentstreifens/Kartons unter das Bezugsmaterial am Deckel --&gt; Rest.aufwand ca. 2-3h(?)"/>
    <m/>
    <m/>
    <m/>
    <m/>
    <m/>
    <m/>
    <m/>
    <m/>
    <m/>
    <m/>
    <m/>
    <m/>
    <m/>
    <m/>
    <m/>
    <m/>
    <m/>
    <m/>
    <m/>
  </r>
  <r>
    <n v="966"/>
    <s v="L-1522-154606200"/>
    <n v="994129572"/>
    <s v="https://portal.dnb.de/opac.htm?method=simpleSearch&amp;cqlMode=true&amp;query=idn%3D994129572"/>
    <s v="III 101, 16"/>
    <m/>
    <m/>
    <x v="0"/>
    <m/>
    <m/>
    <m/>
    <m/>
    <m/>
    <m/>
    <m/>
    <m/>
    <m/>
    <m/>
    <m/>
    <m/>
    <m/>
    <m/>
    <m/>
    <x v="0"/>
    <m/>
    <m/>
    <s v="f/V"/>
    <m/>
    <m/>
    <m/>
    <m/>
    <m/>
    <s v="Pa"/>
    <m/>
    <m/>
    <m/>
    <m/>
    <m/>
    <m/>
    <m/>
    <m/>
    <m/>
    <m/>
    <m/>
    <m/>
    <m/>
    <s v="max 110"/>
    <m/>
    <m/>
    <m/>
    <s v="n"/>
    <n v="0"/>
    <m/>
    <s v="Halbgewebe mit Papier"/>
    <m/>
    <m/>
    <m/>
    <m/>
    <m/>
    <s v="Schaden stabil"/>
    <m/>
    <m/>
    <m/>
    <m/>
    <m/>
    <m/>
    <m/>
    <m/>
    <m/>
    <m/>
    <m/>
    <m/>
    <m/>
    <m/>
    <m/>
    <m/>
    <m/>
    <m/>
    <m/>
    <m/>
    <m/>
    <m/>
    <m/>
    <m/>
    <m/>
    <m/>
    <m/>
    <m/>
    <m/>
    <m/>
    <m/>
    <m/>
    <m/>
    <m/>
    <m/>
    <m/>
  </r>
  <r>
    <n v="967"/>
    <s v="L-1534-177157356"/>
    <n v="1002389798"/>
    <s v="https://portal.dnb.de/opac.htm?method=simpleSearch&amp;cqlMode=true&amp;query=idn%3D1002389798"/>
    <s v="III 101, 17"/>
    <m/>
    <m/>
    <x v="0"/>
    <m/>
    <m/>
    <m/>
    <m/>
    <m/>
    <m/>
    <m/>
    <m/>
    <m/>
    <m/>
    <m/>
    <m/>
    <m/>
    <m/>
    <m/>
    <x v="6"/>
    <s v="x"/>
    <m/>
    <s v="h"/>
    <m/>
    <m/>
    <m/>
    <m/>
    <m/>
    <s v="Pa"/>
    <m/>
    <m/>
    <m/>
    <m/>
    <m/>
    <m/>
    <m/>
    <m/>
    <m/>
    <m/>
    <m/>
    <m/>
    <m/>
    <n v="110"/>
    <m/>
    <m/>
    <m/>
    <s v="n"/>
    <n v="0"/>
    <m/>
    <m/>
    <m/>
    <m/>
    <m/>
    <m/>
    <m/>
    <m/>
    <m/>
    <m/>
    <m/>
    <m/>
    <m/>
    <m/>
    <m/>
    <m/>
    <m/>
    <m/>
    <m/>
    <m/>
    <m/>
    <m/>
    <m/>
    <m/>
    <m/>
    <m/>
    <m/>
    <m/>
    <m/>
    <m/>
    <m/>
    <m/>
    <m/>
    <m/>
    <m/>
    <m/>
    <m/>
    <m/>
    <m/>
    <m/>
    <m/>
    <m/>
    <m/>
    <m/>
  </r>
  <r>
    <n v="968"/>
    <s v="L-1524-315468866"/>
    <n v="1066941130"/>
    <s v="https://portal.dnb.de/opac.htm?method=simpleSearch&amp;cqlMode=true&amp;query=idn%3D1066941130"/>
    <s v="III 101, 18"/>
    <m/>
    <m/>
    <x v="0"/>
    <m/>
    <m/>
    <m/>
    <m/>
    <m/>
    <m/>
    <m/>
    <m/>
    <m/>
    <m/>
    <m/>
    <m/>
    <m/>
    <m/>
    <m/>
    <x v="3"/>
    <s v="x"/>
    <m/>
    <s v="h/E"/>
    <m/>
    <m/>
    <m/>
    <m/>
    <m/>
    <s v="Pa"/>
    <s v="x"/>
    <m/>
    <m/>
    <m/>
    <m/>
    <m/>
    <m/>
    <m/>
    <m/>
    <m/>
    <m/>
    <m/>
    <m/>
    <n v="110"/>
    <m/>
    <m/>
    <m/>
    <s v="n"/>
    <n v="0"/>
    <m/>
    <m/>
    <m/>
    <m/>
    <m/>
    <m/>
    <m/>
    <m/>
    <m/>
    <m/>
    <m/>
    <m/>
    <m/>
    <m/>
    <m/>
    <m/>
    <m/>
    <m/>
    <m/>
    <m/>
    <m/>
    <m/>
    <m/>
    <m/>
    <m/>
    <m/>
    <m/>
    <m/>
    <m/>
    <m/>
    <m/>
    <m/>
    <m/>
    <m/>
    <m/>
    <m/>
    <m/>
    <m/>
    <m/>
    <m/>
    <m/>
    <m/>
    <m/>
    <m/>
  </r>
  <r>
    <n v="969"/>
    <s v="L-1534-315201002"/>
    <n v="1066779120"/>
    <s v="https://portal.dnb.de/opac.htm?method=simpleSearch&amp;cqlMode=true&amp;query=idn%3D1066779120"/>
    <s v="III 101, 19"/>
    <m/>
    <m/>
    <x v="0"/>
    <m/>
    <m/>
    <m/>
    <m/>
    <m/>
    <m/>
    <m/>
    <m/>
    <m/>
    <m/>
    <m/>
    <m/>
    <m/>
    <m/>
    <m/>
    <x v="3"/>
    <s v="x"/>
    <m/>
    <s v="h/E"/>
    <m/>
    <m/>
    <m/>
    <m/>
    <m/>
    <s v="Pa"/>
    <s v="x"/>
    <m/>
    <m/>
    <m/>
    <m/>
    <m/>
    <m/>
    <m/>
    <m/>
    <m/>
    <m/>
    <m/>
    <m/>
    <n v="110"/>
    <m/>
    <m/>
    <m/>
    <s v="n"/>
    <n v="0"/>
    <m/>
    <m/>
    <m/>
    <s v="x"/>
    <m/>
    <m/>
    <m/>
    <m/>
    <m/>
    <m/>
    <m/>
    <m/>
    <m/>
    <m/>
    <m/>
    <m/>
    <m/>
    <m/>
    <m/>
    <m/>
    <m/>
    <m/>
    <m/>
    <m/>
    <m/>
    <m/>
    <m/>
    <m/>
    <m/>
    <m/>
    <m/>
    <m/>
    <m/>
    <m/>
    <m/>
    <m/>
    <m/>
    <m/>
    <m/>
    <m/>
    <m/>
    <m/>
    <m/>
    <m/>
  </r>
  <r>
    <n v="970"/>
    <s v="L-1542-315211334"/>
    <n v="1066790272"/>
    <s v="https://portal.dnb.de/opac.htm?method=simpleSearch&amp;cqlMode=true&amp;query=idn%3D1066790272"/>
    <s v="III 101, 20"/>
    <m/>
    <m/>
    <x v="1"/>
    <m/>
    <m/>
    <m/>
    <m/>
    <m/>
    <m/>
    <m/>
    <m/>
    <m/>
    <m/>
    <m/>
    <m/>
    <m/>
    <m/>
    <m/>
    <x v="1"/>
    <m/>
    <s v="x"/>
    <s v="f"/>
    <m/>
    <m/>
    <m/>
    <m/>
    <m/>
    <s v="Pa"/>
    <m/>
    <m/>
    <m/>
    <m/>
    <s v="x"/>
    <m/>
    <m/>
    <m/>
    <m/>
    <m/>
    <m/>
    <m/>
    <m/>
    <n v="110"/>
    <m/>
    <m/>
    <m/>
    <s v="n"/>
    <n v="0"/>
    <m/>
    <s v="Gewebe"/>
    <m/>
    <m/>
    <m/>
    <m/>
    <m/>
    <m/>
    <s v="x 110"/>
    <m/>
    <m/>
    <m/>
    <m/>
    <m/>
    <m/>
    <m/>
    <m/>
    <m/>
    <m/>
    <m/>
    <m/>
    <m/>
    <m/>
    <m/>
    <m/>
    <m/>
    <m/>
    <m/>
    <m/>
    <m/>
    <m/>
    <m/>
    <m/>
    <m/>
    <m/>
    <m/>
    <m/>
    <m/>
    <m/>
    <m/>
    <m/>
    <m/>
    <m/>
    <m/>
  </r>
  <r>
    <n v="971"/>
    <s v="L-1542-315461683"/>
    <s v="106693360X"/>
    <s v="https://portal.dnb.de/opac.htm?method=simpleSearch&amp;cqlMode=true&amp;query=idn%3D106693360X"/>
    <s v="III 101, 21"/>
    <m/>
    <m/>
    <x v="0"/>
    <m/>
    <m/>
    <m/>
    <m/>
    <m/>
    <m/>
    <m/>
    <m/>
    <m/>
    <m/>
    <m/>
    <m/>
    <m/>
    <m/>
    <m/>
    <x v="5"/>
    <s v="x"/>
    <m/>
    <s v="h/E"/>
    <m/>
    <m/>
    <m/>
    <m/>
    <m/>
    <s v="Pa"/>
    <m/>
    <m/>
    <m/>
    <m/>
    <m/>
    <m/>
    <m/>
    <m/>
    <m/>
    <m/>
    <m/>
    <m/>
    <m/>
    <n v="110"/>
    <m/>
    <m/>
    <m/>
    <s v="ja vor"/>
    <n v="1"/>
    <m/>
    <m/>
    <m/>
    <s v="x"/>
    <m/>
    <m/>
    <m/>
    <m/>
    <m/>
    <m/>
    <m/>
    <s v="x"/>
    <s v="x"/>
    <s v="x"/>
    <s v="v"/>
    <m/>
    <m/>
    <m/>
    <m/>
    <m/>
    <m/>
    <m/>
    <m/>
    <n v="1"/>
    <m/>
    <m/>
    <m/>
    <m/>
    <m/>
    <m/>
    <m/>
    <m/>
    <m/>
    <m/>
    <m/>
    <m/>
    <m/>
    <m/>
    <m/>
    <m/>
    <m/>
    <m/>
    <m/>
    <m/>
  </r>
  <r>
    <n v="972"/>
    <s v="L-1543-315465255"/>
    <n v="1066937400"/>
    <s v="https://portal.dnb.de/opac.htm?method=simpleSearch&amp;cqlMode=true&amp;query=idn%3D1066937400"/>
    <s v="III 101, 22"/>
    <m/>
    <m/>
    <x v="0"/>
    <m/>
    <m/>
    <m/>
    <m/>
    <m/>
    <m/>
    <m/>
    <m/>
    <m/>
    <m/>
    <m/>
    <m/>
    <m/>
    <m/>
    <m/>
    <x v="6"/>
    <m/>
    <m/>
    <s v="h"/>
    <m/>
    <m/>
    <m/>
    <m/>
    <m/>
    <s v="Pa"/>
    <m/>
    <m/>
    <m/>
    <m/>
    <m/>
    <m/>
    <m/>
    <m/>
    <m/>
    <m/>
    <m/>
    <m/>
    <m/>
    <n v="110"/>
    <m/>
    <m/>
    <m/>
    <s v="n"/>
    <n v="0"/>
    <m/>
    <s v="Gewebe"/>
    <m/>
    <m/>
    <m/>
    <m/>
    <m/>
    <s v="durchbrochener Perg.bd. mit Damast unterlegt"/>
    <m/>
    <m/>
    <m/>
    <m/>
    <m/>
    <m/>
    <m/>
    <m/>
    <m/>
    <m/>
    <m/>
    <m/>
    <m/>
    <m/>
    <m/>
    <m/>
    <m/>
    <m/>
    <m/>
    <m/>
    <m/>
    <m/>
    <m/>
    <m/>
    <m/>
    <m/>
    <m/>
    <m/>
    <m/>
    <m/>
    <m/>
    <m/>
    <m/>
    <m/>
    <m/>
    <m/>
  </r>
  <r>
    <n v="973"/>
    <s v="L-1557-15396765X"/>
    <s v="99390601X"/>
    <s v="https://portal.dnb.de/opac.htm?method=simpleSearch&amp;cqlMode=true&amp;query=idn%3D99390601X"/>
    <s v="III 101, 23"/>
    <m/>
    <m/>
    <x v="0"/>
    <m/>
    <m/>
    <m/>
    <m/>
    <m/>
    <m/>
    <m/>
    <m/>
    <m/>
    <m/>
    <m/>
    <m/>
    <m/>
    <m/>
    <m/>
    <x v="5"/>
    <m/>
    <m/>
    <s v="f"/>
    <m/>
    <m/>
    <m/>
    <m/>
    <m/>
    <s v="Pa"/>
    <m/>
    <m/>
    <m/>
    <m/>
    <m/>
    <m/>
    <m/>
    <m/>
    <m/>
    <m/>
    <m/>
    <m/>
    <m/>
    <n v="60"/>
    <m/>
    <m/>
    <m/>
    <s v="n"/>
    <n v="0"/>
    <m/>
    <m/>
    <m/>
    <m/>
    <m/>
    <m/>
    <m/>
    <m/>
    <m/>
    <m/>
    <m/>
    <m/>
    <m/>
    <m/>
    <m/>
    <m/>
    <m/>
    <m/>
    <m/>
    <m/>
    <m/>
    <m/>
    <m/>
    <m/>
    <m/>
    <m/>
    <m/>
    <m/>
    <m/>
    <m/>
    <m/>
    <m/>
    <m/>
    <m/>
    <m/>
    <m/>
    <m/>
    <m/>
    <m/>
    <m/>
    <m/>
    <m/>
    <m/>
    <m/>
  </r>
  <r>
    <n v="974"/>
    <s v="L-1560-406972435"/>
    <n v="1132656729"/>
    <s v="https://portal.dnb.de/opac.htm?method=simpleSearch&amp;cqlMode=true&amp;query=idn%3D1132656729"/>
    <s v="III 101, 24"/>
    <m/>
    <m/>
    <x v="0"/>
    <m/>
    <m/>
    <m/>
    <m/>
    <m/>
    <m/>
    <m/>
    <m/>
    <m/>
    <m/>
    <m/>
    <m/>
    <m/>
    <m/>
    <m/>
    <x v="0"/>
    <m/>
    <m/>
    <s v="f/V"/>
    <m/>
    <m/>
    <m/>
    <m/>
    <m/>
    <s v="Pa"/>
    <m/>
    <m/>
    <m/>
    <m/>
    <m/>
    <m/>
    <m/>
    <m/>
    <m/>
    <m/>
    <m/>
    <n v="2"/>
    <s v="x"/>
    <n v="45"/>
    <m/>
    <m/>
    <m/>
    <s v="n"/>
    <n v="0"/>
    <m/>
    <s v="Gewebe"/>
    <m/>
    <m/>
    <m/>
    <m/>
    <m/>
    <m/>
    <m/>
    <m/>
    <m/>
    <m/>
    <m/>
    <m/>
    <m/>
    <m/>
    <m/>
    <m/>
    <m/>
    <m/>
    <m/>
    <m/>
    <m/>
    <m/>
    <m/>
    <m/>
    <m/>
    <m/>
    <m/>
    <m/>
    <m/>
    <m/>
    <m/>
    <m/>
    <m/>
    <m/>
    <m/>
    <m/>
    <m/>
    <m/>
    <m/>
    <m/>
    <m/>
    <m/>
  </r>
  <r>
    <n v="975"/>
    <s v="L-1543-154047686"/>
    <n v="993938299"/>
    <s v="https://portal.dnb.de/opac.htm?method=simpleSearch&amp;cqlMode=true&amp;query=idn%3D993938299"/>
    <s v="III 101, 25"/>
    <m/>
    <m/>
    <x v="0"/>
    <m/>
    <m/>
    <m/>
    <m/>
    <m/>
    <m/>
    <m/>
    <m/>
    <m/>
    <m/>
    <m/>
    <m/>
    <m/>
    <m/>
    <m/>
    <x v="11"/>
    <m/>
    <s v="x"/>
    <s v="h/E"/>
    <m/>
    <m/>
    <m/>
    <m/>
    <m/>
    <s v="Pa"/>
    <s v="x"/>
    <m/>
    <m/>
    <m/>
    <m/>
    <m/>
    <m/>
    <m/>
    <m/>
    <m/>
    <m/>
    <m/>
    <m/>
    <n v="110"/>
    <m/>
    <m/>
    <m/>
    <s v="ja vor"/>
    <n v="0.5"/>
    <m/>
    <m/>
    <m/>
    <m/>
    <m/>
    <m/>
    <m/>
    <m/>
    <m/>
    <m/>
    <m/>
    <s v="x"/>
    <s v="x"/>
    <m/>
    <m/>
    <m/>
    <m/>
    <m/>
    <m/>
    <m/>
    <m/>
    <m/>
    <m/>
    <n v="0.5"/>
    <m/>
    <m/>
    <m/>
    <m/>
    <m/>
    <m/>
    <m/>
    <m/>
    <m/>
    <m/>
    <m/>
    <m/>
    <m/>
    <m/>
    <m/>
    <m/>
    <m/>
    <m/>
    <m/>
    <m/>
  </r>
  <r>
    <n v="976"/>
    <s v="L-1549-315323094"/>
    <n v="1066864705"/>
    <s v="https://portal.dnb.de/opac.htm?method=simpleSearch&amp;cqlMode=true&amp;query=idn%3D1066864705"/>
    <s v="III 101, 27 -1"/>
    <m/>
    <m/>
    <x v="0"/>
    <m/>
    <m/>
    <m/>
    <m/>
    <m/>
    <m/>
    <m/>
    <m/>
    <m/>
    <m/>
    <m/>
    <m/>
    <m/>
    <m/>
    <m/>
    <x v="4"/>
    <m/>
    <m/>
    <s v="f"/>
    <m/>
    <m/>
    <m/>
    <m/>
    <m/>
    <s v="Pa"/>
    <m/>
    <m/>
    <m/>
    <m/>
    <m/>
    <m/>
    <m/>
    <m/>
    <m/>
    <m/>
    <m/>
    <m/>
    <m/>
    <n v="60"/>
    <m/>
    <m/>
    <m/>
    <s v="n"/>
    <n v="0"/>
    <m/>
    <m/>
    <m/>
    <m/>
    <m/>
    <m/>
    <m/>
    <m/>
    <m/>
    <m/>
    <m/>
    <m/>
    <m/>
    <m/>
    <m/>
    <m/>
    <m/>
    <m/>
    <m/>
    <m/>
    <m/>
    <m/>
    <m/>
    <m/>
    <m/>
    <m/>
    <m/>
    <m/>
    <m/>
    <m/>
    <m/>
    <m/>
    <m/>
    <m/>
    <m/>
    <m/>
    <m/>
    <m/>
    <m/>
    <m/>
    <m/>
    <m/>
    <m/>
    <m/>
  </r>
  <r>
    <m/>
    <m/>
    <m/>
    <m/>
    <s v="III 101, 27 -2"/>
    <m/>
    <m/>
    <x v="0"/>
    <m/>
    <m/>
    <m/>
    <m/>
    <m/>
    <m/>
    <m/>
    <m/>
    <m/>
    <m/>
    <m/>
    <m/>
    <m/>
    <m/>
    <m/>
    <x v="4"/>
    <m/>
    <m/>
    <s v="f"/>
    <m/>
    <m/>
    <m/>
    <m/>
    <m/>
    <s v="Pa"/>
    <m/>
    <m/>
    <m/>
    <m/>
    <m/>
    <m/>
    <m/>
    <m/>
    <m/>
    <m/>
    <m/>
    <m/>
    <m/>
    <n v="60"/>
    <m/>
    <m/>
    <m/>
    <s v="n"/>
    <n v="0"/>
    <m/>
    <m/>
    <m/>
    <m/>
    <m/>
    <m/>
    <m/>
    <m/>
    <m/>
    <m/>
    <m/>
    <m/>
    <m/>
    <m/>
    <m/>
    <m/>
    <m/>
    <m/>
    <m/>
    <m/>
    <m/>
    <m/>
    <m/>
    <m/>
    <m/>
    <m/>
    <m/>
    <m/>
    <m/>
    <m/>
    <m/>
    <m/>
    <m/>
    <m/>
    <m/>
    <m/>
    <m/>
    <m/>
    <m/>
    <m/>
    <m/>
    <m/>
    <m/>
    <m/>
  </r>
  <r>
    <n v="977"/>
    <s v="L-5305-31530958X"/>
    <n v="1066850593"/>
    <s v="https://portal.dnb.de/opac.htm?method=simpleSearch&amp;cqlMode=true&amp;query=idn%3D1066850593"/>
    <s v="III 101, 28"/>
    <m/>
    <m/>
    <x v="0"/>
    <m/>
    <m/>
    <m/>
    <m/>
    <m/>
    <m/>
    <m/>
    <m/>
    <m/>
    <m/>
    <m/>
    <m/>
    <m/>
    <m/>
    <m/>
    <x v="0"/>
    <m/>
    <m/>
    <s v="f"/>
    <m/>
    <s v="x"/>
    <m/>
    <m/>
    <m/>
    <s v="Pa"/>
    <m/>
    <m/>
    <m/>
    <m/>
    <m/>
    <m/>
    <m/>
    <m/>
    <m/>
    <m/>
    <m/>
    <m/>
    <m/>
    <n v="45"/>
    <m/>
    <m/>
    <m/>
    <s v="ja vor"/>
    <n v="1"/>
    <m/>
    <s v="Wellpappe"/>
    <m/>
    <m/>
    <m/>
    <m/>
    <m/>
    <m/>
    <m/>
    <s v="Umschlag (Leder pudert)"/>
    <m/>
    <s v="x"/>
    <s v="x"/>
    <m/>
    <m/>
    <m/>
    <m/>
    <m/>
    <m/>
    <m/>
    <m/>
    <m/>
    <m/>
    <n v="1"/>
    <s v="evtl. festigen mit Klucel"/>
    <m/>
    <m/>
    <m/>
    <m/>
    <m/>
    <m/>
    <m/>
    <m/>
    <m/>
    <m/>
    <m/>
    <m/>
    <m/>
    <m/>
    <m/>
    <m/>
    <m/>
    <m/>
    <m/>
  </r>
  <r>
    <n v="978"/>
    <s v="L-1548-315323426"/>
    <n v="1066865108"/>
    <s v="https://portal.dnb.de/opac.htm?method=simpleSearch&amp;cqlMode=true&amp;query=idn%3D1066865108"/>
    <s v="III 101, 29"/>
    <m/>
    <m/>
    <x v="0"/>
    <m/>
    <m/>
    <m/>
    <m/>
    <m/>
    <m/>
    <m/>
    <m/>
    <m/>
    <m/>
    <m/>
    <m/>
    <m/>
    <m/>
    <m/>
    <x v="0"/>
    <m/>
    <s v="x"/>
    <s v="f/V"/>
    <m/>
    <m/>
    <m/>
    <m/>
    <m/>
    <s v="Pa"/>
    <m/>
    <m/>
    <m/>
    <m/>
    <m/>
    <m/>
    <m/>
    <m/>
    <m/>
    <m/>
    <m/>
    <m/>
    <m/>
    <n v="45"/>
    <m/>
    <m/>
    <m/>
    <s v="n"/>
    <n v="0"/>
    <m/>
    <s v="Gewebe"/>
    <m/>
    <m/>
    <m/>
    <m/>
    <m/>
    <s v="Rücken ist bereits gebrochen, scheint aber stabil genug"/>
    <m/>
    <m/>
    <m/>
    <m/>
    <m/>
    <m/>
    <m/>
    <m/>
    <m/>
    <m/>
    <m/>
    <m/>
    <m/>
    <m/>
    <m/>
    <m/>
    <m/>
    <m/>
    <m/>
    <m/>
    <m/>
    <m/>
    <m/>
    <m/>
    <m/>
    <m/>
    <m/>
    <m/>
    <m/>
    <m/>
    <m/>
    <m/>
    <m/>
    <m/>
    <m/>
    <m/>
  </r>
  <r>
    <n v="979"/>
    <s v="L-1503-177699183"/>
    <n v="1002609763"/>
    <s v="https://portal.dnb.de/opac.htm?method=simpleSearch&amp;cqlMode=true&amp;query=idn%3D1002609763"/>
    <s v="III 101, 30 (angebunden?)"/>
    <m/>
    <m/>
    <x v="2"/>
    <m/>
    <m/>
    <m/>
    <m/>
    <m/>
    <m/>
    <m/>
    <m/>
    <m/>
    <m/>
    <m/>
    <m/>
    <m/>
    <m/>
    <m/>
    <x v="2"/>
    <m/>
    <m/>
    <m/>
    <m/>
    <m/>
    <m/>
    <m/>
    <m/>
    <m/>
    <m/>
    <m/>
    <m/>
    <m/>
    <m/>
    <m/>
    <m/>
    <m/>
    <m/>
    <m/>
    <m/>
    <m/>
    <m/>
    <m/>
    <m/>
    <m/>
    <m/>
    <m/>
    <n v="0"/>
    <m/>
    <m/>
    <m/>
    <m/>
    <m/>
    <m/>
    <m/>
    <m/>
    <m/>
    <m/>
    <m/>
    <m/>
    <m/>
    <m/>
    <m/>
    <m/>
    <m/>
    <m/>
    <m/>
    <m/>
    <m/>
    <m/>
    <m/>
    <m/>
    <m/>
    <m/>
    <m/>
    <m/>
    <m/>
    <m/>
    <m/>
    <m/>
    <m/>
    <m/>
    <m/>
    <m/>
    <m/>
    <m/>
    <m/>
    <m/>
    <m/>
    <m/>
    <m/>
    <m/>
  </r>
  <r>
    <n v="980"/>
    <s v="L-1503-169953904"/>
    <s v="100005554X"/>
    <s v="https://portal.dnb.de/opac.htm?method=simpleSearch&amp;cqlMode=true&amp;query=idn%3D100005554X"/>
    <s v="III 101, 30"/>
    <m/>
    <m/>
    <x v="0"/>
    <m/>
    <m/>
    <m/>
    <m/>
    <m/>
    <m/>
    <m/>
    <m/>
    <m/>
    <m/>
    <m/>
    <m/>
    <m/>
    <m/>
    <m/>
    <x v="0"/>
    <m/>
    <s v="x"/>
    <s v="f"/>
    <m/>
    <m/>
    <m/>
    <m/>
    <m/>
    <s v="Pa"/>
    <m/>
    <m/>
    <m/>
    <m/>
    <m/>
    <m/>
    <m/>
    <m/>
    <m/>
    <m/>
    <m/>
    <m/>
    <m/>
    <n v="110"/>
    <m/>
    <m/>
    <m/>
    <s v="n"/>
    <n v="0"/>
    <m/>
    <s v="Gewebe"/>
    <m/>
    <m/>
    <m/>
    <m/>
    <m/>
    <m/>
    <m/>
    <m/>
    <m/>
    <m/>
    <m/>
    <m/>
    <m/>
    <m/>
    <m/>
    <m/>
    <m/>
    <m/>
    <m/>
    <m/>
    <m/>
    <m/>
    <m/>
    <m/>
    <m/>
    <m/>
    <m/>
    <m/>
    <m/>
    <m/>
    <m/>
    <m/>
    <m/>
    <m/>
    <m/>
    <m/>
    <m/>
    <m/>
    <m/>
    <m/>
    <m/>
    <m/>
  </r>
  <r>
    <n v="981"/>
    <s v="L-1503-169954072"/>
    <n v="1000055663"/>
    <s v="https://portal.dnb.de/opac.htm?method=simpleSearch&amp;cqlMode=true&amp;query=idn%3D1000055663"/>
    <s v="III 101, 30 (angebunden?)"/>
    <m/>
    <m/>
    <x v="2"/>
    <m/>
    <m/>
    <m/>
    <m/>
    <m/>
    <m/>
    <m/>
    <m/>
    <m/>
    <m/>
    <m/>
    <m/>
    <m/>
    <m/>
    <m/>
    <x v="2"/>
    <m/>
    <m/>
    <m/>
    <m/>
    <m/>
    <m/>
    <m/>
    <m/>
    <m/>
    <m/>
    <m/>
    <m/>
    <m/>
    <m/>
    <m/>
    <m/>
    <m/>
    <m/>
    <m/>
    <m/>
    <m/>
    <m/>
    <m/>
    <m/>
    <m/>
    <m/>
    <m/>
    <n v="0"/>
    <m/>
    <m/>
    <m/>
    <m/>
    <m/>
    <m/>
    <m/>
    <m/>
    <m/>
    <m/>
    <m/>
    <m/>
    <m/>
    <m/>
    <m/>
    <m/>
    <m/>
    <m/>
    <m/>
    <m/>
    <m/>
    <m/>
    <m/>
    <m/>
    <m/>
    <m/>
    <m/>
    <m/>
    <m/>
    <m/>
    <m/>
    <m/>
    <m/>
    <m/>
    <m/>
    <m/>
    <m/>
    <m/>
    <m/>
    <m/>
    <m/>
    <m/>
    <m/>
    <m/>
  </r>
  <r>
    <n v="982"/>
    <s v="L-1524-315461527"/>
    <n v="1066933421"/>
    <s v="https://portal.dnb.de/opac.htm?method=simpleSearch&amp;cqlMode=true&amp;query=idn%3D1066933421"/>
    <s v="III 101, 31"/>
    <m/>
    <m/>
    <x v="0"/>
    <m/>
    <m/>
    <m/>
    <m/>
    <m/>
    <m/>
    <m/>
    <m/>
    <m/>
    <m/>
    <m/>
    <m/>
    <m/>
    <m/>
    <m/>
    <x v="5"/>
    <m/>
    <m/>
    <s v="f"/>
    <m/>
    <m/>
    <m/>
    <m/>
    <m/>
    <s v="Pa"/>
    <m/>
    <m/>
    <m/>
    <m/>
    <m/>
    <m/>
    <m/>
    <m/>
    <m/>
    <m/>
    <m/>
    <m/>
    <m/>
    <n v="110"/>
    <m/>
    <s v="x"/>
    <s v="x"/>
    <s v="n"/>
    <n v="0"/>
    <m/>
    <m/>
    <m/>
    <m/>
    <m/>
    <m/>
    <m/>
    <m/>
    <m/>
    <m/>
    <m/>
    <m/>
    <m/>
    <m/>
    <m/>
    <m/>
    <m/>
    <m/>
    <m/>
    <m/>
    <m/>
    <m/>
    <m/>
    <m/>
    <m/>
    <m/>
    <m/>
    <m/>
    <m/>
    <m/>
    <m/>
    <m/>
    <m/>
    <m/>
    <m/>
    <m/>
    <m/>
    <m/>
    <m/>
    <m/>
    <m/>
    <m/>
    <m/>
    <m/>
  </r>
  <r>
    <n v="983"/>
    <s v="L-1551-177066873"/>
    <n v="1002341744"/>
    <s v="https://portal.dnb.de/opac.htm?method=simpleSearch&amp;cqlMode=true&amp;query=idn%3D1002341744"/>
    <s v="III 101, 32"/>
    <m/>
    <m/>
    <x v="0"/>
    <m/>
    <m/>
    <m/>
    <m/>
    <m/>
    <m/>
    <m/>
    <m/>
    <m/>
    <m/>
    <m/>
    <m/>
    <m/>
    <m/>
    <m/>
    <x v="0"/>
    <m/>
    <s v="x"/>
    <s v="f"/>
    <m/>
    <m/>
    <m/>
    <m/>
    <m/>
    <s v="Pa"/>
    <m/>
    <m/>
    <m/>
    <m/>
    <m/>
    <m/>
    <m/>
    <m/>
    <m/>
    <m/>
    <m/>
    <m/>
    <m/>
    <n v="110"/>
    <m/>
    <s v="x"/>
    <s v="x"/>
    <s v="n"/>
    <n v="0"/>
    <m/>
    <s v="Gewebe"/>
    <m/>
    <m/>
    <m/>
    <m/>
    <m/>
    <m/>
    <m/>
    <m/>
    <m/>
    <m/>
    <m/>
    <m/>
    <m/>
    <m/>
    <m/>
    <m/>
    <m/>
    <m/>
    <m/>
    <m/>
    <m/>
    <m/>
    <m/>
    <m/>
    <m/>
    <m/>
    <m/>
    <m/>
    <m/>
    <m/>
    <m/>
    <m/>
    <m/>
    <m/>
    <m/>
    <m/>
    <m/>
    <m/>
    <m/>
    <m/>
    <m/>
    <m/>
  </r>
  <r>
    <n v="984"/>
    <s v="L-1552-166775851"/>
    <n v="998707805"/>
    <s v="https://portal.dnb.de/opac.htm?method=simpleSearch&amp;cqlMode=true&amp;query=idn%3D998707805"/>
    <s v="III 101, 33"/>
    <m/>
    <m/>
    <x v="0"/>
    <m/>
    <m/>
    <m/>
    <m/>
    <m/>
    <m/>
    <m/>
    <m/>
    <m/>
    <m/>
    <m/>
    <m/>
    <m/>
    <m/>
    <m/>
    <x v="6"/>
    <m/>
    <m/>
    <s v="h"/>
    <m/>
    <m/>
    <m/>
    <m/>
    <m/>
    <s v="Pa"/>
    <m/>
    <m/>
    <m/>
    <m/>
    <m/>
    <m/>
    <m/>
    <m/>
    <m/>
    <m/>
    <m/>
    <m/>
    <m/>
    <n v="60"/>
    <m/>
    <m/>
    <m/>
    <s v="n"/>
    <n v="0"/>
    <m/>
    <m/>
    <m/>
    <m/>
    <m/>
    <m/>
    <m/>
    <m/>
    <m/>
    <m/>
    <m/>
    <m/>
    <m/>
    <m/>
    <m/>
    <m/>
    <m/>
    <m/>
    <m/>
    <m/>
    <m/>
    <m/>
    <m/>
    <m/>
    <m/>
    <m/>
    <m/>
    <m/>
    <m/>
    <m/>
    <m/>
    <m/>
    <m/>
    <m/>
    <m/>
    <m/>
    <m/>
    <m/>
    <m/>
    <m/>
    <m/>
    <m/>
    <m/>
    <m/>
  </r>
  <r>
    <n v="985"/>
    <s v="L-1540-161526535"/>
    <n v="995989699"/>
    <s v="https://portal.dnb.de/opac.htm?method=simpleSearch&amp;cqlMode=true&amp;query=idn%3D995989699"/>
    <s v="III 101, 34 (angebunden?)"/>
    <m/>
    <m/>
    <x v="2"/>
    <m/>
    <m/>
    <m/>
    <m/>
    <m/>
    <m/>
    <m/>
    <m/>
    <m/>
    <m/>
    <m/>
    <m/>
    <m/>
    <m/>
    <m/>
    <x v="2"/>
    <m/>
    <m/>
    <m/>
    <m/>
    <m/>
    <m/>
    <m/>
    <m/>
    <m/>
    <m/>
    <m/>
    <m/>
    <m/>
    <m/>
    <m/>
    <m/>
    <m/>
    <m/>
    <m/>
    <m/>
    <m/>
    <m/>
    <m/>
    <m/>
    <m/>
    <m/>
    <m/>
    <n v="0"/>
    <m/>
    <m/>
    <m/>
    <m/>
    <m/>
    <m/>
    <m/>
    <m/>
    <m/>
    <m/>
    <m/>
    <m/>
    <m/>
    <m/>
    <m/>
    <m/>
    <m/>
    <m/>
    <m/>
    <m/>
    <m/>
    <m/>
    <m/>
    <m/>
    <m/>
    <m/>
    <m/>
    <m/>
    <m/>
    <m/>
    <m/>
    <m/>
    <m/>
    <m/>
    <m/>
    <m/>
    <m/>
    <m/>
    <m/>
    <m/>
    <m/>
    <m/>
    <m/>
    <m/>
  </r>
  <r>
    <n v="986"/>
    <s v="L-1540-158110234"/>
    <n v="994827342"/>
    <s v="https://portal.dnb.de/opac.htm?method=simpleSearch&amp;cqlMode=true&amp;query=idn%3D994827342"/>
    <s v="III 101, 34"/>
    <m/>
    <m/>
    <x v="0"/>
    <m/>
    <m/>
    <m/>
    <m/>
    <m/>
    <m/>
    <m/>
    <m/>
    <m/>
    <m/>
    <m/>
    <m/>
    <m/>
    <m/>
    <m/>
    <x v="4"/>
    <m/>
    <m/>
    <s v="h/E"/>
    <m/>
    <m/>
    <m/>
    <m/>
    <m/>
    <s v="Pa"/>
    <m/>
    <m/>
    <m/>
    <m/>
    <m/>
    <m/>
    <m/>
    <m/>
    <m/>
    <m/>
    <m/>
    <m/>
    <m/>
    <n v="110"/>
    <m/>
    <m/>
    <m/>
    <s v="n"/>
    <n v="0"/>
    <m/>
    <m/>
    <m/>
    <m/>
    <m/>
    <m/>
    <m/>
    <m/>
    <m/>
    <m/>
    <m/>
    <m/>
    <m/>
    <m/>
    <m/>
    <m/>
    <m/>
    <m/>
    <m/>
    <m/>
    <m/>
    <m/>
    <m/>
    <m/>
    <m/>
    <m/>
    <m/>
    <m/>
    <m/>
    <m/>
    <m/>
    <m/>
    <m/>
    <m/>
    <m/>
    <m/>
    <m/>
    <m/>
    <m/>
    <m/>
    <m/>
    <m/>
    <m/>
    <m/>
  </r>
  <r>
    <n v="987"/>
    <s v="L-1555-177913347"/>
    <n v="1002741084"/>
    <s v="https://portal.dnb.de/opac.htm?method=simpleSearch&amp;cqlMode=true&amp;query=idn%3D1002741084"/>
    <s v="III 101, 35"/>
    <m/>
    <m/>
    <x v="1"/>
    <m/>
    <m/>
    <m/>
    <m/>
    <m/>
    <m/>
    <m/>
    <m/>
    <m/>
    <m/>
    <m/>
    <m/>
    <m/>
    <m/>
    <m/>
    <x v="6"/>
    <m/>
    <m/>
    <s v="h/E"/>
    <m/>
    <m/>
    <m/>
    <m/>
    <m/>
    <s v="Pa"/>
    <m/>
    <m/>
    <m/>
    <m/>
    <m/>
    <m/>
    <m/>
    <m/>
    <m/>
    <m/>
    <m/>
    <m/>
    <m/>
    <n v="110"/>
    <m/>
    <m/>
    <m/>
    <s v="n"/>
    <n v="0"/>
    <m/>
    <s v="Gewebe"/>
    <m/>
    <m/>
    <m/>
    <m/>
    <m/>
    <m/>
    <m/>
    <m/>
    <m/>
    <m/>
    <m/>
    <m/>
    <m/>
    <m/>
    <m/>
    <m/>
    <m/>
    <m/>
    <m/>
    <m/>
    <m/>
    <m/>
    <m/>
    <m/>
    <m/>
    <m/>
    <m/>
    <m/>
    <m/>
    <m/>
    <m/>
    <m/>
    <m/>
    <m/>
    <m/>
    <m/>
    <m/>
    <m/>
    <m/>
    <m/>
    <m/>
    <m/>
  </r>
  <r>
    <n v="988"/>
    <s v="L-1550-154864390"/>
    <n v="994245459"/>
    <s v="https://portal.dnb.de/opac.htm?method=simpleSearch&amp;cqlMode=true&amp;query=idn%3D994245459"/>
    <s v="III 101, 36"/>
    <m/>
    <m/>
    <x v="0"/>
    <m/>
    <m/>
    <m/>
    <m/>
    <m/>
    <m/>
    <m/>
    <m/>
    <m/>
    <m/>
    <m/>
    <m/>
    <m/>
    <m/>
    <m/>
    <x v="1"/>
    <m/>
    <m/>
    <s v="f"/>
    <m/>
    <m/>
    <m/>
    <m/>
    <m/>
    <s v="Pa"/>
    <m/>
    <m/>
    <m/>
    <m/>
    <m/>
    <m/>
    <m/>
    <m/>
    <m/>
    <m/>
    <m/>
    <m/>
    <m/>
    <n v="110"/>
    <m/>
    <m/>
    <m/>
    <s v="n"/>
    <n v="0"/>
    <m/>
    <s v="Gewebe"/>
    <m/>
    <m/>
    <m/>
    <m/>
    <m/>
    <m/>
    <m/>
    <m/>
    <m/>
    <m/>
    <m/>
    <m/>
    <m/>
    <m/>
    <m/>
    <m/>
    <m/>
    <m/>
    <m/>
    <m/>
    <m/>
    <m/>
    <m/>
    <m/>
    <m/>
    <m/>
    <m/>
    <m/>
    <m/>
    <m/>
    <m/>
    <m/>
    <m/>
    <m/>
    <m/>
    <m/>
    <m/>
    <m/>
    <m/>
    <m/>
    <m/>
    <m/>
  </r>
  <r>
    <n v="989"/>
    <s v="L-1540-163763593"/>
    <n v="997391812"/>
    <s v="https://portal.dnb.de/opac.htm?method=simpleSearch&amp;cqlMode=true&amp;query=idn%3D997391812"/>
    <s v="III 101, 37"/>
    <m/>
    <m/>
    <x v="1"/>
    <m/>
    <m/>
    <m/>
    <m/>
    <m/>
    <m/>
    <m/>
    <m/>
    <m/>
    <m/>
    <m/>
    <m/>
    <m/>
    <m/>
    <m/>
    <x v="6"/>
    <m/>
    <s v="x"/>
    <s v="h"/>
    <m/>
    <m/>
    <m/>
    <m/>
    <m/>
    <s v="Pa"/>
    <m/>
    <m/>
    <m/>
    <m/>
    <m/>
    <m/>
    <m/>
    <m/>
    <m/>
    <m/>
    <m/>
    <n v="2"/>
    <m/>
    <n v="110"/>
    <m/>
    <m/>
    <m/>
    <s v="n"/>
    <n v="0"/>
    <m/>
    <s v="Gewebe"/>
    <m/>
    <m/>
    <m/>
    <m/>
    <m/>
    <m/>
    <m/>
    <m/>
    <m/>
    <m/>
    <m/>
    <m/>
    <m/>
    <m/>
    <m/>
    <m/>
    <m/>
    <m/>
    <m/>
    <m/>
    <m/>
    <m/>
    <m/>
    <m/>
    <m/>
    <m/>
    <m/>
    <m/>
    <m/>
    <m/>
    <m/>
    <m/>
    <m/>
    <m/>
    <m/>
    <m/>
    <m/>
    <m/>
    <m/>
    <m/>
    <m/>
    <m/>
  </r>
  <r>
    <n v="990"/>
    <s v="L-1540-169770877"/>
    <n v="999958127"/>
    <s v="https://portal.dnb.de/opac.htm?method=simpleSearch&amp;cqlMode=true&amp;query=idn%3D999958127"/>
    <s v="III 101, 37"/>
    <m/>
    <m/>
    <x v="2"/>
    <m/>
    <m/>
    <m/>
    <m/>
    <m/>
    <m/>
    <m/>
    <m/>
    <m/>
    <m/>
    <m/>
    <m/>
    <m/>
    <m/>
    <m/>
    <x v="2"/>
    <m/>
    <m/>
    <m/>
    <m/>
    <m/>
    <m/>
    <m/>
    <m/>
    <m/>
    <m/>
    <m/>
    <m/>
    <m/>
    <m/>
    <m/>
    <m/>
    <m/>
    <m/>
    <m/>
    <m/>
    <m/>
    <m/>
    <m/>
    <m/>
    <m/>
    <m/>
    <m/>
    <n v="0"/>
    <m/>
    <m/>
    <m/>
    <m/>
    <m/>
    <m/>
    <m/>
    <m/>
    <m/>
    <m/>
    <m/>
    <m/>
    <m/>
    <m/>
    <m/>
    <m/>
    <m/>
    <m/>
    <m/>
    <m/>
    <m/>
    <m/>
    <m/>
    <m/>
    <m/>
    <m/>
    <m/>
    <m/>
    <m/>
    <m/>
    <m/>
    <m/>
    <m/>
    <m/>
    <m/>
    <m/>
    <m/>
    <m/>
    <m/>
    <m/>
    <m/>
    <m/>
    <m/>
    <m/>
  </r>
  <r>
    <n v="991"/>
    <s v="L-1540-169496759"/>
    <s v="99981530X"/>
    <s v="https://portal.dnb.de/opac.htm?method=simpleSearch&amp;cqlMode=true&amp;query=idn%3D99981530X"/>
    <s v="III 101, 38"/>
    <m/>
    <m/>
    <x v="0"/>
    <m/>
    <m/>
    <m/>
    <m/>
    <m/>
    <m/>
    <m/>
    <m/>
    <m/>
    <m/>
    <m/>
    <m/>
    <m/>
    <m/>
    <m/>
    <x v="6"/>
    <m/>
    <s v="x"/>
    <s v="h/E"/>
    <m/>
    <m/>
    <m/>
    <m/>
    <m/>
    <s v="Pa"/>
    <m/>
    <m/>
    <m/>
    <m/>
    <m/>
    <m/>
    <m/>
    <m/>
    <m/>
    <m/>
    <m/>
    <n v="4"/>
    <m/>
    <n v="110"/>
    <m/>
    <s v="x"/>
    <m/>
    <s v="n"/>
    <n v="0"/>
    <m/>
    <s v="Gewebe"/>
    <m/>
    <m/>
    <m/>
    <m/>
    <m/>
    <m/>
    <m/>
    <m/>
    <m/>
    <m/>
    <m/>
    <m/>
    <m/>
    <m/>
    <m/>
    <m/>
    <m/>
    <m/>
    <m/>
    <m/>
    <m/>
    <m/>
    <m/>
    <m/>
    <m/>
    <m/>
    <m/>
    <m/>
    <m/>
    <m/>
    <m/>
    <m/>
    <m/>
    <m/>
    <m/>
    <m/>
    <m/>
    <m/>
    <m/>
    <m/>
    <m/>
    <m/>
  </r>
  <r>
    <n v="992"/>
    <s v="L-1548-160341663"/>
    <n v="995639922"/>
    <s v="https://portal.dnb.de/opac.htm?method=simpleSearch&amp;cqlMode=true&amp;query=idn%3D995639922"/>
    <s v="III 101, 39"/>
    <m/>
    <m/>
    <x v="0"/>
    <m/>
    <m/>
    <m/>
    <m/>
    <m/>
    <m/>
    <m/>
    <m/>
    <m/>
    <m/>
    <m/>
    <m/>
    <m/>
    <m/>
    <m/>
    <x v="6"/>
    <m/>
    <m/>
    <s v="h"/>
    <m/>
    <m/>
    <m/>
    <m/>
    <m/>
    <s v="Pa"/>
    <m/>
    <m/>
    <m/>
    <m/>
    <m/>
    <m/>
    <m/>
    <m/>
    <m/>
    <m/>
    <m/>
    <m/>
    <m/>
    <n v="110"/>
    <m/>
    <m/>
    <m/>
    <s v="n"/>
    <n v="0"/>
    <m/>
    <m/>
    <m/>
    <m/>
    <m/>
    <m/>
    <m/>
    <m/>
    <m/>
    <m/>
    <m/>
    <m/>
    <m/>
    <m/>
    <m/>
    <m/>
    <m/>
    <m/>
    <m/>
    <m/>
    <m/>
    <m/>
    <m/>
    <m/>
    <m/>
    <m/>
    <m/>
    <m/>
    <m/>
    <m/>
    <m/>
    <m/>
    <m/>
    <m/>
    <m/>
    <m/>
    <m/>
    <m/>
    <m/>
    <m/>
    <m/>
    <m/>
    <m/>
    <m/>
  </r>
  <r>
    <n v="993"/>
    <s v="L-1558-169513238"/>
    <n v="999831461"/>
    <s v="https://portal.dnb.de/opac.htm?method=simpleSearch&amp;cqlMode=true&amp;query=idn%3D999831461"/>
    <s v="III 101, 40"/>
    <m/>
    <m/>
    <x v="0"/>
    <m/>
    <m/>
    <m/>
    <m/>
    <m/>
    <m/>
    <m/>
    <m/>
    <m/>
    <m/>
    <m/>
    <m/>
    <m/>
    <m/>
    <m/>
    <x v="8"/>
    <m/>
    <m/>
    <s v="h"/>
    <m/>
    <m/>
    <m/>
    <m/>
    <m/>
    <s v="Pa"/>
    <m/>
    <m/>
    <m/>
    <m/>
    <m/>
    <m/>
    <m/>
    <m/>
    <m/>
    <m/>
    <m/>
    <m/>
    <m/>
    <n v="110"/>
    <m/>
    <m/>
    <m/>
    <s v="n"/>
    <n v="0"/>
    <m/>
    <m/>
    <m/>
    <m/>
    <m/>
    <m/>
    <m/>
    <m/>
    <m/>
    <m/>
    <m/>
    <m/>
    <m/>
    <m/>
    <m/>
    <m/>
    <m/>
    <m/>
    <m/>
    <m/>
    <m/>
    <m/>
    <m/>
    <m/>
    <m/>
    <m/>
    <m/>
    <m/>
    <m/>
    <m/>
    <m/>
    <m/>
    <m/>
    <m/>
    <m/>
    <m/>
    <m/>
    <m/>
    <m/>
    <m/>
    <m/>
    <m/>
    <m/>
    <m/>
  </r>
  <r>
    <n v="994"/>
    <s v="L-1501-15663757X"/>
    <n v="994566255"/>
    <s v="https://portal.dnb.de/opac.htm?method=simpleSearch&amp;cqlMode=true&amp;query=idn%3D994566255"/>
    <s v="III 101, 41"/>
    <m/>
    <m/>
    <x v="4"/>
    <m/>
    <m/>
    <m/>
    <m/>
    <m/>
    <m/>
    <m/>
    <m/>
    <m/>
    <m/>
    <m/>
    <m/>
    <m/>
    <m/>
    <m/>
    <x v="1"/>
    <m/>
    <m/>
    <s v="f"/>
    <m/>
    <m/>
    <m/>
    <m/>
    <s v="x"/>
    <s v="Pa"/>
    <m/>
    <m/>
    <m/>
    <m/>
    <m/>
    <m/>
    <m/>
    <m/>
    <m/>
    <s v="I/R"/>
    <s v="x"/>
    <m/>
    <m/>
    <n v="60"/>
    <m/>
    <m/>
    <m/>
    <s v="ja vor"/>
    <n v="0.5"/>
    <m/>
    <m/>
    <m/>
    <m/>
    <m/>
    <s v="x sauer"/>
    <s v="x"/>
    <m/>
    <m/>
    <s v="Box (sperrt)"/>
    <m/>
    <m/>
    <m/>
    <m/>
    <m/>
    <m/>
    <m/>
    <m/>
    <m/>
    <m/>
    <m/>
    <m/>
    <m/>
    <m/>
    <m/>
    <s v="x"/>
    <m/>
    <m/>
    <m/>
    <m/>
    <m/>
    <m/>
    <m/>
    <m/>
    <m/>
    <m/>
    <m/>
    <m/>
    <m/>
    <m/>
    <m/>
    <m/>
    <n v="0.5"/>
    <s v="Vorsatz trocken reinigen (v.a. hinten)"/>
  </r>
  <r>
    <n v="995"/>
    <s v="L-1536-17692017X"/>
    <n v="1002268591"/>
    <s v="https://portal.dnb.de/opac.htm?method=simpleSearch&amp;cqlMode=true&amp;query=idn%3D1002268591"/>
    <s v="III 101, 42"/>
    <m/>
    <m/>
    <x v="1"/>
    <m/>
    <m/>
    <m/>
    <m/>
    <m/>
    <m/>
    <m/>
    <m/>
    <m/>
    <m/>
    <m/>
    <m/>
    <m/>
    <m/>
    <m/>
    <x v="6"/>
    <m/>
    <m/>
    <s v="h"/>
    <m/>
    <m/>
    <m/>
    <m/>
    <m/>
    <s v="Pa"/>
    <m/>
    <m/>
    <m/>
    <m/>
    <m/>
    <m/>
    <m/>
    <m/>
    <m/>
    <m/>
    <m/>
    <m/>
    <m/>
    <n v="110"/>
    <m/>
    <m/>
    <m/>
    <s v="ja vor"/>
    <n v="1.5"/>
    <m/>
    <m/>
    <m/>
    <m/>
    <m/>
    <s v="x sauer"/>
    <s v="x"/>
    <m/>
    <m/>
    <m/>
    <m/>
    <m/>
    <m/>
    <m/>
    <m/>
    <m/>
    <m/>
    <m/>
    <m/>
    <m/>
    <m/>
    <m/>
    <m/>
    <m/>
    <m/>
    <m/>
    <m/>
    <m/>
    <m/>
    <s v="x"/>
    <m/>
    <m/>
    <m/>
    <s v="x"/>
    <m/>
    <m/>
    <m/>
    <m/>
    <m/>
    <s v="x"/>
    <m/>
    <m/>
    <n v="1.5"/>
    <m/>
  </r>
  <r>
    <n v="996"/>
    <s v="L-2012-327106"/>
    <n v="1026393566"/>
    <s v="https://portal.dnb.de/opac.htm?method=simpleSearch&amp;cqlMode=true&amp;query=idn%3D1026393566"/>
    <s v="III 101, 43"/>
    <m/>
    <m/>
    <x v="1"/>
    <m/>
    <m/>
    <m/>
    <m/>
    <m/>
    <m/>
    <m/>
    <m/>
    <m/>
    <m/>
    <m/>
    <m/>
    <m/>
    <m/>
    <m/>
    <x v="4"/>
    <m/>
    <m/>
    <s v="h"/>
    <m/>
    <m/>
    <m/>
    <m/>
    <m/>
    <s v="Pa"/>
    <m/>
    <m/>
    <m/>
    <m/>
    <m/>
    <m/>
    <m/>
    <m/>
    <m/>
    <s v="K"/>
    <s v="x"/>
    <n v="0"/>
    <s v="x"/>
    <n v="110"/>
    <m/>
    <m/>
    <m/>
    <s v="ja vor"/>
    <n v="0.5"/>
    <m/>
    <m/>
    <m/>
    <m/>
    <s v="x"/>
    <m/>
    <m/>
    <m/>
    <m/>
    <m/>
    <m/>
    <m/>
    <s v="x"/>
    <m/>
    <m/>
    <m/>
    <m/>
    <m/>
    <m/>
    <m/>
    <m/>
    <m/>
    <m/>
    <n v="0.5"/>
    <m/>
    <m/>
    <m/>
    <m/>
    <m/>
    <m/>
    <m/>
    <m/>
    <m/>
    <m/>
    <m/>
    <m/>
    <m/>
    <m/>
    <m/>
    <m/>
    <m/>
    <m/>
    <m/>
    <m/>
  </r>
  <r>
    <n v="997"/>
    <s v="L-2019-302232"/>
    <s v="118582569X"/>
    <s v="https://portal.dnb.de/opac.htm?method=simpleSearch&amp;cqlMode=true&amp;query=idn%3D118582569X"/>
    <s v="III 101, 44"/>
    <m/>
    <m/>
    <x v="0"/>
    <m/>
    <m/>
    <m/>
    <m/>
    <m/>
    <m/>
    <m/>
    <m/>
    <m/>
    <m/>
    <m/>
    <m/>
    <m/>
    <m/>
    <m/>
    <x v="6"/>
    <m/>
    <m/>
    <s v="h"/>
    <m/>
    <m/>
    <m/>
    <m/>
    <m/>
    <s v="Pa"/>
    <m/>
    <m/>
    <m/>
    <m/>
    <m/>
    <m/>
    <m/>
    <m/>
    <m/>
    <m/>
    <m/>
    <m/>
    <m/>
    <n v="110"/>
    <m/>
    <m/>
    <m/>
    <s v="n"/>
    <n v="0"/>
    <m/>
    <m/>
    <m/>
    <m/>
    <s v="x"/>
    <m/>
    <m/>
    <m/>
    <m/>
    <m/>
    <m/>
    <m/>
    <m/>
    <m/>
    <m/>
    <m/>
    <m/>
    <m/>
    <m/>
    <m/>
    <m/>
    <m/>
    <m/>
    <m/>
    <m/>
    <m/>
    <m/>
    <m/>
    <m/>
    <m/>
    <m/>
    <m/>
    <m/>
    <m/>
    <m/>
    <m/>
    <m/>
    <m/>
    <m/>
    <m/>
    <m/>
    <m/>
    <m/>
    <m/>
  </r>
  <r>
    <n v="998"/>
    <s v="L-1507-670401528"/>
    <n v="1208529617"/>
    <s v="https://portal.dnb.de/opac.htm?method=simpleSearch&amp;cqlMode=true&amp;query=idn%3D1208529617"/>
    <s v="III 101, 12 (Angebunden, Fragment)"/>
    <m/>
    <m/>
    <x v="2"/>
    <m/>
    <m/>
    <m/>
    <m/>
    <m/>
    <m/>
    <m/>
    <m/>
    <m/>
    <m/>
    <m/>
    <m/>
    <m/>
    <m/>
    <m/>
    <x v="2"/>
    <m/>
    <m/>
    <m/>
    <m/>
    <m/>
    <m/>
    <m/>
    <m/>
    <m/>
    <m/>
    <m/>
    <m/>
    <m/>
    <m/>
    <m/>
    <m/>
    <m/>
    <m/>
    <m/>
    <m/>
    <m/>
    <m/>
    <m/>
    <m/>
    <m/>
    <m/>
    <m/>
    <n v="0"/>
    <m/>
    <m/>
    <m/>
    <m/>
    <m/>
    <m/>
    <m/>
    <m/>
    <m/>
    <m/>
    <m/>
    <m/>
    <m/>
    <m/>
    <m/>
    <m/>
    <m/>
    <m/>
    <m/>
    <m/>
    <m/>
    <m/>
    <m/>
    <m/>
    <m/>
    <m/>
    <m/>
    <m/>
    <m/>
    <m/>
    <m/>
    <m/>
    <m/>
    <m/>
    <m/>
    <m/>
    <m/>
    <m/>
    <m/>
    <m/>
    <m/>
    <m/>
    <m/>
    <m/>
  </r>
  <r>
    <n v="999"/>
    <s v="L-1534-154988871"/>
    <n v="994259441"/>
    <s v="https://portal.dnb.de/opac.htm?method=simpleSearch&amp;cqlMode=true&amp;query=idn%3D994259441"/>
    <s v="III 101, 14 a"/>
    <m/>
    <m/>
    <x v="0"/>
    <m/>
    <m/>
    <m/>
    <m/>
    <m/>
    <m/>
    <m/>
    <m/>
    <m/>
    <m/>
    <m/>
    <m/>
    <m/>
    <m/>
    <m/>
    <x v="11"/>
    <m/>
    <m/>
    <s v="h/E"/>
    <m/>
    <m/>
    <m/>
    <m/>
    <m/>
    <s v="Pa"/>
    <m/>
    <m/>
    <m/>
    <m/>
    <m/>
    <m/>
    <m/>
    <m/>
    <m/>
    <m/>
    <m/>
    <m/>
    <m/>
    <n v="110"/>
    <m/>
    <m/>
    <m/>
    <s v="n"/>
    <n v="0"/>
    <m/>
    <s v="Gewebe"/>
    <m/>
    <m/>
    <m/>
    <m/>
    <m/>
    <m/>
    <s v="x 110"/>
    <m/>
    <m/>
    <m/>
    <m/>
    <m/>
    <m/>
    <m/>
    <m/>
    <m/>
    <m/>
    <m/>
    <m/>
    <m/>
    <m/>
    <m/>
    <m/>
    <m/>
    <m/>
    <m/>
    <m/>
    <m/>
    <m/>
    <m/>
    <m/>
    <m/>
    <m/>
    <m/>
    <m/>
    <m/>
    <m/>
    <m/>
    <m/>
    <m/>
    <m/>
    <m/>
  </r>
  <r>
    <n v="1000"/>
    <s v="L-1558-175074690"/>
    <s v="100154014X"/>
    <s v="https://portal.dnb.de/opac.htm?method=simpleSearch&amp;cqlMode=true&amp;query=idn%3D100154014X"/>
    <s v="III 101, 14 b"/>
    <m/>
    <m/>
    <x v="3"/>
    <m/>
    <m/>
    <m/>
    <m/>
    <m/>
    <m/>
    <m/>
    <m/>
    <m/>
    <m/>
    <m/>
    <m/>
    <m/>
    <m/>
    <m/>
    <x v="5"/>
    <m/>
    <s v="x"/>
    <s v="f"/>
    <m/>
    <m/>
    <m/>
    <m/>
    <m/>
    <s v="Pa"/>
    <m/>
    <m/>
    <m/>
    <m/>
    <m/>
    <m/>
    <m/>
    <m/>
    <s v="x"/>
    <m/>
    <s v="x"/>
    <m/>
    <m/>
    <n v="110"/>
    <m/>
    <m/>
    <m/>
    <s v="n"/>
    <n v="0"/>
    <m/>
    <m/>
    <s v="x"/>
    <m/>
    <m/>
    <m/>
    <m/>
    <m/>
    <s v="x 110"/>
    <m/>
    <m/>
    <m/>
    <m/>
    <m/>
    <m/>
    <m/>
    <m/>
    <m/>
    <m/>
    <m/>
    <m/>
    <m/>
    <m/>
    <m/>
    <m/>
    <m/>
    <m/>
    <m/>
    <m/>
    <m/>
    <m/>
    <m/>
    <m/>
    <m/>
    <m/>
    <m/>
    <m/>
    <m/>
    <m/>
    <m/>
    <m/>
    <m/>
    <m/>
    <m/>
  </r>
  <r>
    <n v="1001"/>
    <s v="L-1533-158991907"/>
    <n v="995213216"/>
    <s v="https://portal.dnb.de/opac.htm?method=simpleSearch&amp;cqlMode=true&amp;query=idn%3D995213216"/>
    <s v="III 101, 19 a"/>
    <m/>
    <m/>
    <x v="0"/>
    <m/>
    <m/>
    <m/>
    <m/>
    <m/>
    <m/>
    <m/>
    <m/>
    <m/>
    <m/>
    <m/>
    <m/>
    <m/>
    <m/>
    <m/>
    <x v="6"/>
    <m/>
    <m/>
    <s v="h"/>
    <m/>
    <m/>
    <m/>
    <m/>
    <m/>
    <s v="Pa"/>
    <m/>
    <m/>
    <m/>
    <m/>
    <m/>
    <m/>
    <m/>
    <m/>
    <m/>
    <m/>
    <m/>
    <m/>
    <m/>
    <n v="110"/>
    <m/>
    <m/>
    <m/>
    <s v="n"/>
    <n v="0"/>
    <m/>
    <m/>
    <m/>
    <m/>
    <m/>
    <m/>
    <m/>
    <m/>
    <m/>
    <m/>
    <m/>
    <m/>
    <m/>
    <m/>
    <m/>
    <m/>
    <m/>
    <m/>
    <m/>
    <m/>
    <m/>
    <m/>
    <m/>
    <m/>
    <m/>
    <m/>
    <m/>
    <m/>
    <m/>
    <m/>
    <m/>
    <m/>
    <m/>
    <m/>
    <m/>
    <m/>
    <m/>
    <m/>
    <m/>
    <m/>
    <m/>
    <m/>
    <m/>
    <m/>
  </r>
  <r>
    <n v="1002"/>
    <s v="L-1512-315463279"/>
    <n v="1066935300"/>
    <s v="https://portal.dnb.de/opac.htm?method=simpleSearch&amp;cqlMode=true&amp;query=idn%3D1066935300"/>
    <s v="III 101, 2 a"/>
    <m/>
    <m/>
    <x v="0"/>
    <m/>
    <m/>
    <m/>
    <m/>
    <m/>
    <m/>
    <m/>
    <m/>
    <m/>
    <m/>
    <m/>
    <m/>
    <m/>
    <m/>
    <m/>
    <x v="5"/>
    <m/>
    <s v="x"/>
    <s v="f/V"/>
    <m/>
    <m/>
    <m/>
    <m/>
    <m/>
    <s v="Pa"/>
    <m/>
    <m/>
    <m/>
    <m/>
    <m/>
    <m/>
    <m/>
    <m/>
    <m/>
    <m/>
    <m/>
    <m/>
    <m/>
    <s v="max 110"/>
    <m/>
    <m/>
    <m/>
    <s v="n"/>
    <n v="0"/>
    <m/>
    <s v="Gewebe"/>
    <m/>
    <m/>
    <m/>
    <m/>
    <m/>
    <m/>
    <m/>
    <m/>
    <m/>
    <m/>
    <m/>
    <m/>
    <m/>
    <m/>
    <m/>
    <m/>
    <m/>
    <m/>
    <m/>
    <m/>
    <m/>
    <m/>
    <m/>
    <m/>
    <m/>
    <m/>
    <m/>
    <m/>
    <m/>
    <m/>
    <m/>
    <m/>
    <m/>
    <m/>
    <m/>
    <m/>
    <m/>
    <m/>
    <m/>
    <m/>
    <m/>
    <m/>
  </r>
  <r>
    <n v="1003"/>
    <s v="L-1512-166255823"/>
    <n v="998469998"/>
    <s v="https://portal.dnb.de/opac.htm?method=simpleSearch&amp;cqlMode=true&amp;query=idn%3D998469998"/>
    <s v="III 101, 2 a"/>
    <m/>
    <m/>
    <x v="2"/>
    <m/>
    <m/>
    <m/>
    <m/>
    <m/>
    <m/>
    <m/>
    <m/>
    <m/>
    <m/>
    <m/>
    <m/>
    <m/>
    <m/>
    <m/>
    <x v="2"/>
    <m/>
    <m/>
    <m/>
    <m/>
    <m/>
    <m/>
    <m/>
    <m/>
    <m/>
    <m/>
    <m/>
    <m/>
    <m/>
    <m/>
    <m/>
    <m/>
    <m/>
    <m/>
    <m/>
    <m/>
    <m/>
    <m/>
    <m/>
    <m/>
    <m/>
    <m/>
    <m/>
    <n v="0"/>
    <m/>
    <m/>
    <m/>
    <m/>
    <m/>
    <m/>
    <m/>
    <m/>
    <m/>
    <m/>
    <m/>
    <m/>
    <m/>
    <m/>
    <m/>
    <m/>
    <m/>
    <m/>
    <m/>
    <m/>
    <m/>
    <m/>
    <m/>
    <m/>
    <m/>
    <m/>
    <m/>
    <m/>
    <m/>
    <m/>
    <m/>
    <m/>
    <m/>
    <m/>
    <m/>
    <m/>
    <m/>
    <m/>
    <m/>
    <m/>
    <m/>
    <m/>
    <m/>
    <m/>
  </r>
  <r>
    <n v="1004"/>
    <s v="L-1502-169491854"/>
    <n v="999810626"/>
    <s v="https://portal.dnb.de/opac.htm?method=simpleSearch&amp;cqlMode=true&amp;query=idn%3D999810626"/>
    <s v="III 101, 2 b"/>
    <m/>
    <m/>
    <x v="0"/>
    <m/>
    <m/>
    <m/>
    <m/>
    <m/>
    <m/>
    <m/>
    <m/>
    <m/>
    <m/>
    <m/>
    <m/>
    <m/>
    <m/>
    <m/>
    <x v="0"/>
    <m/>
    <s v="x"/>
    <s v="f"/>
    <m/>
    <m/>
    <m/>
    <m/>
    <m/>
    <s v="Pa"/>
    <m/>
    <m/>
    <m/>
    <m/>
    <m/>
    <m/>
    <m/>
    <m/>
    <m/>
    <m/>
    <m/>
    <m/>
    <m/>
    <n v="45"/>
    <m/>
    <m/>
    <m/>
    <s v="n"/>
    <n v="0"/>
    <m/>
    <s v="Gewebe"/>
    <m/>
    <m/>
    <m/>
    <m/>
    <m/>
    <m/>
    <m/>
    <m/>
    <m/>
    <m/>
    <m/>
    <m/>
    <m/>
    <m/>
    <m/>
    <m/>
    <m/>
    <m/>
    <m/>
    <m/>
    <m/>
    <m/>
    <m/>
    <m/>
    <m/>
    <m/>
    <m/>
    <m/>
    <m/>
    <m/>
    <m/>
    <m/>
    <m/>
    <m/>
    <m/>
    <m/>
    <m/>
    <m/>
    <m/>
    <m/>
    <m/>
    <m/>
  </r>
  <r>
    <n v="1005"/>
    <s v="L-1516-315195681"/>
    <n v="1066773343"/>
    <s v="https://portal.dnb.de/opac.htm?method=simpleSearch&amp;cqlMode=true&amp;query=idn%3D1066773343"/>
    <s v="III 101, 2 c"/>
    <m/>
    <m/>
    <x v="0"/>
    <m/>
    <m/>
    <m/>
    <m/>
    <m/>
    <m/>
    <m/>
    <m/>
    <m/>
    <m/>
    <m/>
    <m/>
    <m/>
    <m/>
    <m/>
    <x v="0"/>
    <m/>
    <m/>
    <s v="f"/>
    <m/>
    <m/>
    <m/>
    <m/>
    <m/>
    <s v="Pa"/>
    <m/>
    <m/>
    <m/>
    <m/>
    <m/>
    <m/>
    <m/>
    <m/>
    <m/>
    <m/>
    <m/>
    <m/>
    <m/>
    <n v="45"/>
    <m/>
    <m/>
    <m/>
    <s v="ja vor"/>
    <n v="2.5"/>
    <m/>
    <s v="Halbgewebe mit Papier"/>
    <m/>
    <m/>
    <m/>
    <m/>
    <m/>
    <m/>
    <m/>
    <m/>
    <m/>
    <s v="x"/>
    <s v="x"/>
    <m/>
    <s v="h"/>
    <m/>
    <m/>
    <m/>
    <m/>
    <s v="x"/>
    <m/>
    <m/>
    <m/>
    <n v="1.5"/>
    <s v="Ecken festigen, Gelenk hinten überfangen"/>
    <m/>
    <m/>
    <m/>
    <m/>
    <s v="x"/>
    <m/>
    <m/>
    <m/>
    <m/>
    <m/>
    <m/>
    <m/>
    <m/>
    <m/>
    <m/>
    <m/>
    <m/>
    <n v="1"/>
    <m/>
  </r>
  <r>
    <n v="1006"/>
    <s v="L-1515-167033263"/>
    <n v="998827878"/>
    <s v="https://portal.dnb.de/opac.htm?method=simpleSearch&amp;cqlMode=true&amp;query=idn%3D998827878"/>
    <s v="III 101, 2 d"/>
    <m/>
    <m/>
    <x v="0"/>
    <m/>
    <m/>
    <m/>
    <m/>
    <m/>
    <m/>
    <m/>
    <m/>
    <m/>
    <m/>
    <m/>
    <m/>
    <m/>
    <m/>
    <m/>
    <x v="6"/>
    <m/>
    <m/>
    <s v="h"/>
    <m/>
    <m/>
    <m/>
    <m/>
    <m/>
    <s v="Pa"/>
    <m/>
    <m/>
    <m/>
    <m/>
    <m/>
    <m/>
    <m/>
    <m/>
    <m/>
    <m/>
    <m/>
    <m/>
    <m/>
    <s v="nur 110"/>
    <m/>
    <m/>
    <m/>
    <s v="n"/>
    <n v="0"/>
    <m/>
    <s v="Gewebe"/>
    <m/>
    <m/>
    <m/>
    <m/>
    <m/>
    <m/>
    <m/>
    <m/>
    <m/>
    <m/>
    <m/>
    <m/>
    <m/>
    <m/>
    <m/>
    <m/>
    <m/>
    <m/>
    <m/>
    <m/>
    <m/>
    <m/>
    <m/>
    <m/>
    <m/>
    <m/>
    <m/>
    <m/>
    <m/>
    <m/>
    <m/>
    <m/>
    <m/>
    <m/>
    <m/>
    <m/>
    <m/>
    <m/>
    <m/>
    <m/>
    <m/>
    <m/>
  </r>
  <r>
    <n v="1007"/>
    <s v="L-1540-315063815"/>
    <n v="1066675163"/>
    <s v="https://portal.dnb.de/opac.htm?method=simpleSearch&amp;cqlMode=true&amp;query=idn%3D1066675163"/>
    <s v="III 101, 22 a"/>
    <m/>
    <m/>
    <x v="0"/>
    <m/>
    <m/>
    <m/>
    <m/>
    <m/>
    <m/>
    <m/>
    <m/>
    <m/>
    <m/>
    <m/>
    <m/>
    <m/>
    <m/>
    <s v="x"/>
    <x v="0"/>
    <m/>
    <m/>
    <s v="f/V"/>
    <m/>
    <m/>
    <m/>
    <m/>
    <m/>
    <s v="Pa"/>
    <m/>
    <m/>
    <m/>
    <m/>
    <m/>
    <m/>
    <m/>
    <m/>
    <m/>
    <m/>
    <m/>
    <m/>
    <m/>
    <n v="60"/>
    <m/>
    <m/>
    <m/>
    <s v="n"/>
    <n v="0"/>
    <m/>
    <m/>
    <m/>
    <m/>
    <m/>
    <s v="x sauer"/>
    <s v="x"/>
    <m/>
    <m/>
    <m/>
    <m/>
    <m/>
    <m/>
    <m/>
    <m/>
    <m/>
    <m/>
    <m/>
    <m/>
    <m/>
    <m/>
    <m/>
    <m/>
    <m/>
    <m/>
    <m/>
    <m/>
    <m/>
    <m/>
    <m/>
    <m/>
    <m/>
    <m/>
    <m/>
    <m/>
    <m/>
    <m/>
    <m/>
    <m/>
    <m/>
    <m/>
    <m/>
    <m/>
    <m/>
  </r>
  <r>
    <n v="1008"/>
    <s v="L-1557-169504190"/>
    <n v="999822306"/>
    <s v="https://portal.dnb.de/opac.htm?method=simpleSearch&amp;cqlMode=true&amp;query=idn%3D999822306"/>
    <s v="III 101, 27 a"/>
    <m/>
    <m/>
    <x v="0"/>
    <m/>
    <m/>
    <m/>
    <m/>
    <m/>
    <m/>
    <m/>
    <m/>
    <m/>
    <m/>
    <m/>
    <m/>
    <m/>
    <m/>
    <m/>
    <x v="5"/>
    <m/>
    <m/>
    <s v="f/V"/>
    <m/>
    <m/>
    <m/>
    <m/>
    <m/>
    <s v="Pa"/>
    <m/>
    <m/>
    <m/>
    <m/>
    <m/>
    <m/>
    <m/>
    <m/>
    <m/>
    <m/>
    <m/>
    <m/>
    <m/>
    <n v="110"/>
    <m/>
    <m/>
    <m/>
    <s v="n"/>
    <n v="0"/>
    <m/>
    <m/>
    <m/>
    <m/>
    <m/>
    <m/>
    <m/>
    <m/>
    <m/>
    <m/>
    <m/>
    <m/>
    <m/>
    <m/>
    <m/>
    <m/>
    <m/>
    <m/>
    <m/>
    <m/>
    <m/>
    <m/>
    <m/>
    <m/>
    <m/>
    <m/>
    <m/>
    <m/>
    <m/>
    <m/>
    <m/>
    <m/>
    <m/>
    <m/>
    <m/>
    <m/>
    <m/>
    <m/>
    <m/>
    <m/>
    <m/>
    <m/>
    <m/>
    <m/>
  </r>
  <r>
    <n v="1009"/>
    <s v="L-1540-15639877X"/>
    <n v="994539851"/>
    <s v="https://portal.dnb.de/opac.htm?method=simpleSearch&amp;cqlMode=true&amp;query=idn%3D994539851"/>
    <s v="III 101, 3 a"/>
    <m/>
    <m/>
    <x v="0"/>
    <m/>
    <m/>
    <m/>
    <m/>
    <m/>
    <m/>
    <m/>
    <m/>
    <m/>
    <m/>
    <m/>
    <m/>
    <m/>
    <m/>
    <m/>
    <x v="0"/>
    <m/>
    <m/>
    <s v="f/V"/>
    <m/>
    <m/>
    <m/>
    <m/>
    <m/>
    <s v="Pa"/>
    <m/>
    <m/>
    <m/>
    <m/>
    <m/>
    <m/>
    <m/>
    <m/>
    <m/>
    <m/>
    <m/>
    <m/>
    <m/>
    <n v="45"/>
    <m/>
    <m/>
    <m/>
    <s v="ja vor"/>
    <n v="2.5"/>
    <m/>
    <s v="Gewebe"/>
    <m/>
    <m/>
    <m/>
    <m/>
    <m/>
    <m/>
    <m/>
    <m/>
    <m/>
    <s v="x"/>
    <s v="x"/>
    <m/>
    <m/>
    <m/>
    <m/>
    <m/>
    <m/>
    <m/>
    <m/>
    <m/>
    <s v="o/u"/>
    <n v="2.5"/>
    <m/>
    <m/>
    <m/>
    <m/>
    <m/>
    <m/>
    <m/>
    <m/>
    <m/>
    <m/>
    <m/>
    <m/>
    <m/>
    <m/>
    <m/>
    <m/>
    <m/>
    <m/>
    <m/>
    <m/>
  </r>
  <r>
    <n v="1010"/>
    <s v="L-1523-315317000"/>
    <n v="1066858225"/>
    <s v="https://portal.dnb.de/opac.htm?method=simpleSearch&amp;cqlMode=true&amp;query=idn%3D1066858225"/>
    <s v="III 101, 3 b"/>
    <m/>
    <m/>
    <x v="0"/>
    <m/>
    <m/>
    <m/>
    <m/>
    <m/>
    <m/>
    <m/>
    <m/>
    <m/>
    <m/>
    <m/>
    <m/>
    <m/>
    <m/>
    <m/>
    <x v="0"/>
    <m/>
    <m/>
    <s v="f/V"/>
    <m/>
    <m/>
    <m/>
    <m/>
    <m/>
    <s v="Pa"/>
    <m/>
    <m/>
    <m/>
    <m/>
    <m/>
    <m/>
    <m/>
    <m/>
    <m/>
    <m/>
    <m/>
    <m/>
    <m/>
    <n v="45"/>
    <m/>
    <m/>
    <m/>
    <s v="n"/>
    <n v="0"/>
    <m/>
    <s v="Gewebe"/>
    <m/>
    <m/>
    <m/>
    <m/>
    <m/>
    <m/>
    <m/>
    <m/>
    <m/>
    <m/>
    <m/>
    <m/>
    <m/>
    <m/>
    <m/>
    <m/>
    <m/>
    <m/>
    <m/>
    <m/>
    <m/>
    <m/>
    <m/>
    <m/>
    <m/>
    <m/>
    <m/>
    <m/>
    <m/>
    <m/>
    <m/>
    <m/>
    <m/>
    <m/>
    <m/>
    <m/>
    <m/>
    <m/>
    <m/>
    <m/>
    <m/>
    <m/>
  </r>
  <r>
    <n v="1011"/>
    <s v="L-1551-171070313"/>
    <n v="1000730603"/>
    <s v="https://portal.dnb.de/opac.htm?method=simpleSearch&amp;cqlMode=true&amp;query=idn%3D1000730603"/>
    <s v="III 101, 4 a"/>
    <m/>
    <m/>
    <x v="2"/>
    <m/>
    <m/>
    <m/>
    <m/>
    <m/>
    <m/>
    <m/>
    <m/>
    <m/>
    <m/>
    <m/>
    <m/>
    <m/>
    <m/>
    <m/>
    <x v="2"/>
    <m/>
    <m/>
    <m/>
    <m/>
    <m/>
    <m/>
    <m/>
    <m/>
    <m/>
    <m/>
    <m/>
    <m/>
    <m/>
    <m/>
    <m/>
    <m/>
    <m/>
    <m/>
    <m/>
    <m/>
    <m/>
    <m/>
    <m/>
    <m/>
    <m/>
    <m/>
    <m/>
    <n v="0"/>
    <m/>
    <m/>
    <m/>
    <m/>
    <m/>
    <m/>
    <m/>
    <m/>
    <m/>
    <m/>
    <m/>
    <m/>
    <m/>
    <m/>
    <m/>
    <m/>
    <m/>
    <m/>
    <m/>
    <m/>
    <m/>
    <m/>
    <m/>
    <m/>
    <m/>
    <m/>
    <m/>
    <m/>
    <m/>
    <m/>
    <m/>
    <m/>
    <m/>
    <m/>
    <m/>
    <m/>
    <m/>
    <m/>
    <m/>
    <m/>
    <m/>
    <m/>
    <m/>
    <m/>
  </r>
  <r>
    <n v="1012"/>
    <s v="L-1551-169106802"/>
    <n v="999751190"/>
    <s v="https://portal.dnb.de/opac.htm?method=simpleSearch&amp;cqlMode=true&amp;query=idn%3D999751190"/>
    <s v="III 101, 4 a"/>
    <m/>
    <m/>
    <x v="1"/>
    <m/>
    <m/>
    <m/>
    <m/>
    <m/>
    <m/>
    <m/>
    <m/>
    <m/>
    <m/>
    <m/>
    <m/>
    <m/>
    <m/>
    <m/>
    <x v="0"/>
    <m/>
    <s v="x"/>
    <s v="f"/>
    <m/>
    <m/>
    <m/>
    <m/>
    <m/>
    <s v="Pa"/>
    <m/>
    <m/>
    <m/>
    <m/>
    <m/>
    <m/>
    <m/>
    <m/>
    <m/>
    <m/>
    <m/>
    <m/>
    <m/>
    <n v="110"/>
    <m/>
    <m/>
    <m/>
    <s v="n"/>
    <n v="0"/>
    <m/>
    <s v="Gewebe"/>
    <m/>
    <m/>
    <m/>
    <m/>
    <m/>
    <m/>
    <m/>
    <m/>
    <m/>
    <m/>
    <m/>
    <m/>
    <m/>
    <m/>
    <m/>
    <m/>
    <m/>
    <m/>
    <m/>
    <m/>
    <m/>
    <m/>
    <m/>
    <m/>
    <m/>
    <m/>
    <m/>
    <m/>
    <m/>
    <m/>
    <m/>
    <m/>
    <m/>
    <m/>
    <m/>
    <m/>
    <m/>
    <m/>
    <m/>
    <m/>
    <m/>
    <m/>
  </r>
  <r>
    <n v="1013"/>
    <s v="L-1554-157751198"/>
    <n v="994727151"/>
    <s v="https://portal.dnb.de/opac.htm?method=simpleSearch&amp;cqlMode=true&amp;query=idn%3D994727151"/>
    <s v="III 101, 4b"/>
    <m/>
    <m/>
    <x v="0"/>
    <m/>
    <m/>
    <m/>
    <m/>
    <m/>
    <m/>
    <m/>
    <m/>
    <m/>
    <m/>
    <m/>
    <m/>
    <m/>
    <m/>
    <m/>
    <x v="6"/>
    <m/>
    <m/>
    <s v="h"/>
    <m/>
    <m/>
    <m/>
    <m/>
    <m/>
    <s v="Pa"/>
    <m/>
    <m/>
    <m/>
    <m/>
    <m/>
    <m/>
    <m/>
    <m/>
    <m/>
    <m/>
    <m/>
    <m/>
    <m/>
    <s v="nur 110"/>
    <m/>
    <m/>
    <m/>
    <s v="n"/>
    <n v="0"/>
    <m/>
    <s v="Gewebe"/>
    <m/>
    <m/>
    <m/>
    <m/>
    <m/>
    <m/>
    <m/>
    <m/>
    <m/>
    <m/>
    <m/>
    <m/>
    <m/>
    <m/>
    <m/>
    <m/>
    <m/>
    <m/>
    <m/>
    <m/>
    <m/>
    <m/>
    <m/>
    <m/>
    <m/>
    <m/>
    <m/>
    <m/>
    <m/>
    <m/>
    <m/>
    <m/>
    <m/>
    <m/>
    <m/>
    <m/>
    <m/>
    <m/>
    <m/>
    <m/>
    <m/>
    <m/>
  </r>
  <r>
    <n v="1014"/>
    <s v="L-1505-31549025X"/>
    <n v="1066959722"/>
    <s v="https://portal.dnb.de/opac.htm?method=simpleSearch&amp;cqlMode=true&amp;query=idn%3D1066959722"/>
    <s v="III 102, 1"/>
    <m/>
    <m/>
    <x v="1"/>
    <m/>
    <m/>
    <m/>
    <m/>
    <m/>
    <m/>
    <m/>
    <m/>
    <m/>
    <m/>
    <m/>
    <m/>
    <m/>
    <m/>
    <m/>
    <x v="5"/>
    <s v="x"/>
    <m/>
    <s v="h/E"/>
    <m/>
    <m/>
    <m/>
    <m/>
    <m/>
    <s v="Pa"/>
    <m/>
    <m/>
    <m/>
    <m/>
    <m/>
    <m/>
    <m/>
    <m/>
    <m/>
    <m/>
    <m/>
    <m/>
    <m/>
    <n v="110"/>
    <m/>
    <m/>
    <m/>
    <s v="n"/>
    <n v="0"/>
    <m/>
    <m/>
    <m/>
    <s v="x"/>
    <m/>
    <m/>
    <m/>
    <m/>
    <m/>
    <m/>
    <m/>
    <m/>
    <m/>
    <m/>
    <m/>
    <m/>
    <m/>
    <m/>
    <m/>
    <m/>
    <m/>
    <m/>
    <m/>
    <m/>
    <m/>
    <m/>
    <m/>
    <m/>
    <m/>
    <m/>
    <m/>
    <m/>
    <m/>
    <m/>
    <m/>
    <m/>
    <m/>
    <m/>
    <m/>
    <m/>
    <m/>
    <m/>
    <m/>
    <m/>
  </r>
  <r>
    <n v="1015"/>
    <s v="L-1516-315491884"/>
    <n v="1066961492"/>
    <s v="https://portal.dnb.de/opac.htm?method=simpleSearch&amp;cqlMode=true&amp;query=idn%3D1066961492"/>
    <s v="III 103, 1"/>
    <m/>
    <m/>
    <x v="0"/>
    <m/>
    <m/>
    <m/>
    <m/>
    <m/>
    <m/>
    <m/>
    <m/>
    <m/>
    <m/>
    <m/>
    <m/>
    <m/>
    <m/>
    <m/>
    <x v="8"/>
    <m/>
    <m/>
    <s v="h/E"/>
    <m/>
    <m/>
    <m/>
    <m/>
    <m/>
    <s v="Pa"/>
    <m/>
    <m/>
    <m/>
    <m/>
    <m/>
    <m/>
    <m/>
    <m/>
    <m/>
    <m/>
    <m/>
    <m/>
    <m/>
    <n v="110"/>
    <m/>
    <m/>
    <m/>
    <s v="n"/>
    <n v="0"/>
    <m/>
    <m/>
    <m/>
    <m/>
    <m/>
    <m/>
    <m/>
    <m/>
    <m/>
    <m/>
    <m/>
    <m/>
    <m/>
    <m/>
    <m/>
    <m/>
    <m/>
    <m/>
    <m/>
    <m/>
    <m/>
    <m/>
    <m/>
    <m/>
    <m/>
    <m/>
    <m/>
    <m/>
    <m/>
    <m/>
    <m/>
    <m/>
    <m/>
    <m/>
    <m/>
    <m/>
    <m/>
    <m/>
    <m/>
    <m/>
    <m/>
    <m/>
    <m/>
    <m/>
  </r>
  <r>
    <n v="1016"/>
    <s v="L-1516-169679969"/>
    <n v="999905414"/>
    <s v="https://portal.dnb.de/opac.htm?method=simpleSearch&amp;cqlMode=true&amp;query=idn%3D999905414"/>
    <s v="III 103, 2"/>
    <m/>
    <m/>
    <x v="0"/>
    <m/>
    <m/>
    <m/>
    <m/>
    <m/>
    <m/>
    <m/>
    <m/>
    <m/>
    <m/>
    <m/>
    <m/>
    <m/>
    <m/>
    <m/>
    <x v="5"/>
    <s v="x"/>
    <m/>
    <s v="h/E"/>
    <m/>
    <m/>
    <m/>
    <m/>
    <m/>
    <s v="Pa"/>
    <m/>
    <m/>
    <m/>
    <m/>
    <m/>
    <m/>
    <m/>
    <m/>
    <m/>
    <m/>
    <m/>
    <m/>
    <m/>
    <n v="110"/>
    <m/>
    <m/>
    <m/>
    <s v="n"/>
    <n v="0"/>
    <m/>
    <m/>
    <m/>
    <s v="x"/>
    <m/>
    <m/>
    <m/>
    <m/>
    <m/>
    <m/>
    <m/>
    <m/>
    <m/>
    <m/>
    <m/>
    <m/>
    <m/>
    <m/>
    <m/>
    <m/>
    <m/>
    <m/>
    <m/>
    <m/>
    <m/>
    <m/>
    <m/>
    <m/>
    <m/>
    <m/>
    <m/>
    <m/>
    <m/>
    <m/>
    <m/>
    <m/>
    <m/>
    <m/>
    <m/>
    <m/>
    <m/>
    <m/>
    <m/>
    <m/>
  </r>
  <r>
    <n v="1017"/>
    <s v="L-1539-315490756"/>
    <n v="1066960240"/>
    <s v="https://portal.dnb.de/opac.htm?method=simpleSearch&amp;cqlMode=true&amp;query=idn%3D1066960240"/>
    <s v="III 103, 3"/>
    <m/>
    <m/>
    <x v="0"/>
    <m/>
    <m/>
    <m/>
    <m/>
    <m/>
    <m/>
    <m/>
    <m/>
    <m/>
    <m/>
    <m/>
    <m/>
    <m/>
    <m/>
    <m/>
    <x v="3"/>
    <s v="x"/>
    <m/>
    <s v="h/E"/>
    <m/>
    <m/>
    <m/>
    <m/>
    <m/>
    <s v="Pa"/>
    <s v="x"/>
    <m/>
    <m/>
    <m/>
    <m/>
    <m/>
    <m/>
    <m/>
    <m/>
    <m/>
    <m/>
    <m/>
    <m/>
    <n v="110"/>
    <m/>
    <m/>
    <m/>
    <s v="n"/>
    <n v="0"/>
    <m/>
    <m/>
    <m/>
    <m/>
    <m/>
    <m/>
    <m/>
    <m/>
    <m/>
    <m/>
    <m/>
    <m/>
    <m/>
    <m/>
    <m/>
    <m/>
    <m/>
    <m/>
    <m/>
    <m/>
    <m/>
    <m/>
    <m/>
    <m/>
    <m/>
    <m/>
    <m/>
    <m/>
    <m/>
    <m/>
    <m/>
    <m/>
    <m/>
    <m/>
    <m/>
    <m/>
    <m/>
    <m/>
    <m/>
    <m/>
    <m/>
    <m/>
    <m/>
    <m/>
  </r>
  <r>
    <n v="1018"/>
    <s v="L-1554-155912364"/>
    <n v="994422938"/>
    <s v="https://portal.dnb.de/opac.htm?method=simpleSearch&amp;cqlMode=true&amp;query=idn%3D994422938"/>
    <s v="III 103, 4"/>
    <m/>
    <m/>
    <x v="0"/>
    <m/>
    <m/>
    <m/>
    <m/>
    <m/>
    <m/>
    <m/>
    <m/>
    <m/>
    <m/>
    <m/>
    <m/>
    <m/>
    <m/>
    <m/>
    <x v="3"/>
    <m/>
    <m/>
    <s v="h/E"/>
    <m/>
    <m/>
    <m/>
    <m/>
    <m/>
    <s v="Pa"/>
    <m/>
    <m/>
    <m/>
    <m/>
    <m/>
    <m/>
    <m/>
    <m/>
    <m/>
    <m/>
    <m/>
    <m/>
    <m/>
    <n v="110"/>
    <m/>
    <m/>
    <m/>
    <s v="n"/>
    <n v="0"/>
    <m/>
    <m/>
    <m/>
    <m/>
    <m/>
    <m/>
    <m/>
    <m/>
    <m/>
    <m/>
    <m/>
    <m/>
    <m/>
    <m/>
    <m/>
    <m/>
    <m/>
    <m/>
    <m/>
    <m/>
    <m/>
    <m/>
    <m/>
    <m/>
    <m/>
    <m/>
    <m/>
    <m/>
    <m/>
    <m/>
    <m/>
    <m/>
    <m/>
    <m/>
    <m/>
    <m/>
    <m/>
    <m/>
    <m/>
    <m/>
    <m/>
    <m/>
    <m/>
    <m/>
  </r>
  <r>
    <n v="1019"/>
    <s v="L-1555-177026413"/>
    <n v="1002324033"/>
    <s v="https://portal.dnb.de/opac.htm?method=simpleSearch&amp;cqlMode=true&amp;query=idn%3D1002324033"/>
    <s v="III 103, 5"/>
    <m/>
    <m/>
    <x v="0"/>
    <m/>
    <m/>
    <m/>
    <m/>
    <m/>
    <m/>
    <m/>
    <m/>
    <m/>
    <m/>
    <m/>
    <m/>
    <m/>
    <m/>
    <m/>
    <x v="0"/>
    <m/>
    <m/>
    <s v="f"/>
    <m/>
    <m/>
    <s v="x"/>
    <m/>
    <m/>
    <s v="Pa"/>
    <m/>
    <m/>
    <m/>
    <m/>
    <m/>
    <m/>
    <m/>
    <m/>
    <m/>
    <m/>
    <m/>
    <m/>
    <m/>
    <s v="max 110"/>
    <m/>
    <m/>
    <m/>
    <s v="n"/>
    <n v="0"/>
    <m/>
    <m/>
    <m/>
    <m/>
    <s v="x"/>
    <m/>
    <m/>
    <s v="einige Einlagen inneliegend"/>
    <m/>
    <m/>
    <m/>
    <m/>
    <m/>
    <m/>
    <m/>
    <m/>
    <m/>
    <m/>
    <m/>
    <m/>
    <m/>
    <m/>
    <m/>
    <m/>
    <m/>
    <m/>
    <m/>
    <m/>
    <m/>
    <m/>
    <m/>
    <m/>
    <m/>
    <m/>
    <m/>
    <m/>
    <m/>
    <m/>
    <m/>
    <m/>
    <m/>
    <m/>
    <m/>
    <m/>
  </r>
  <r>
    <n v="1020"/>
    <s v="L-1515-169169995"/>
    <n v="999798227"/>
    <s v="https://portal.dnb.de/opac.htm?method=simpleSearch&amp;cqlMode=true&amp;query=idn%3D999798227"/>
    <s v="III 103, 1a (angebunden)"/>
    <m/>
    <m/>
    <x v="2"/>
    <m/>
    <m/>
    <m/>
    <m/>
    <m/>
    <m/>
    <m/>
    <m/>
    <m/>
    <m/>
    <m/>
    <m/>
    <m/>
    <m/>
    <m/>
    <x v="2"/>
    <m/>
    <m/>
    <m/>
    <m/>
    <m/>
    <m/>
    <m/>
    <m/>
    <m/>
    <m/>
    <m/>
    <m/>
    <m/>
    <m/>
    <m/>
    <m/>
    <m/>
    <m/>
    <m/>
    <m/>
    <m/>
    <m/>
    <m/>
    <m/>
    <m/>
    <m/>
    <m/>
    <n v="0"/>
    <m/>
    <m/>
    <m/>
    <m/>
    <m/>
    <m/>
    <m/>
    <m/>
    <m/>
    <m/>
    <m/>
    <m/>
    <m/>
    <m/>
    <m/>
    <m/>
    <m/>
    <m/>
    <m/>
    <m/>
    <m/>
    <m/>
    <m/>
    <m/>
    <m/>
    <m/>
    <m/>
    <m/>
    <m/>
    <m/>
    <m/>
    <m/>
    <m/>
    <m/>
    <m/>
    <m/>
    <m/>
    <m/>
    <m/>
    <m/>
    <m/>
    <m/>
    <m/>
    <m/>
  </r>
  <r>
    <n v="1021"/>
    <s v="L-1515-169171450"/>
    <n v="999799924"/>
    <s v="https://portal.dnb.de/opac.htm?method=simpleSearch&amp;cqlMode=true&amp;query=idn%3D999799924"/>
    <s v="III 103, 1a"/>
    <m/>
    <m/>
    <x v="1"/>
    <m/>
    <m/>
    <m/>
    <m/>
    <m/>
    <m/>
    <m/>
    <m/>
    <m/>
    <m/>
    <m/>
    <m/>
    <m/>
    <m/>
    <m/>
    <x v="1"/>
    <m/>
    <s v="x"/>
    <s v="f"/>
    <m/>
    <m/>
    <m/>
    <m/>
    <m/>
    <s v="Pa"/>
    <m/>
    <m/>
    <m/>
    <m/>
    <m/>
    <m/>
    <m/>
    <m/>
    <m/>
    <m/>
    <m/>
    <m/>
    <m/>
    <n v="60"/>
    <m/>
    <m/>
    <m/>
    <s v="ja vor"/>
    <n v="1"/>
    <m/>
    <m/>
    <m/>
    <s v="x"/>
    <m/>
    <m/>
    <m/>
    <m/>
    <m/>
    <m/>
    <m/>
    <m/>
    <m/>
    <m/>
    <m/>
    <m/>
    <m/>
    <s v="x"/>
    <m/>
    <m/>
    <m/>
    <m/>
    <m/>
    <n v="1"/>
    <s v="Schonernagel aus Holz hinten unten rechts fragil: loses Fragment gehört auf Position 4-6"/>
    <m/>
    <m/>
    <m/>
    <m/>
    <m/>
    <m/>
    <m/>
    <m/>
    <m/>
    <m/>
    <m/>
    <m/>
    <m/>
    <m/>
    <m/>
    <m/>
    <m/>
    <m/>
    <m/>
  </r>
  <r>
    <n v="1022"/>
    <s v="L-1532-169952711"/>
    <n v="1000054292"/>
    <s v="https://portal.dnb.de/opac.htm?method=simpleSearch&amp;cqlMode=true&amp;query=idn%3D1000054292"/>
    <s v="III 103, 1a (angebunden)"/>
    <m/>
    <m/>
    <x v="2"/>
    <m/>
    <m/>
    <m/>
    <m/>
    <m/>
    <m/>
    <m/>
    <m/>
    <m/>
    <m/>
    <m/>
    <m/>
    <m/>
    <m/>
    <m/>
    <x v="2"/>
    <m/>
    <m/>
    <m/>
    <m/>
    <m/>
    <m/>
    <m/>
    <m/>
    <m/>
    <m/>
    <m/>
    <m/>
    <m/>
    <m/>
    <m/>
    <m/>
    <m/>
    <m/>
    <m/>
    <m/>
    <m/>
    <m/>
    <m/>
    <m/>
    <m/>
    <m/>
    <m/>
    <n v="0"/>
    <m/>
    <m/>
    <m/>
    <m/>
    <m/>
    <m/>
    <m/>
    <m/>
    <m/>
    <m/>
    <m/>
    <m/>
    <m/>
    <m/>
    <m/>
    <m/>
    <m/>
    <m/>
    <m/>
    <m/>
    <m/>
    <m/>
    <m/>
    <m/>
    <m/>
    <m/>
    <m/>
    <m/>
    <m/>
    <m/>
    <m/>
    <m/>
    <m/>
    <m/>
    <m/>
    <m/>
    <m/>
    <m/>
    <m/>
    <m/>
    <m/>
    <m/>
    <m/>
    <m/>
  </r>
  <r>
    <n v="1023"/>
    <s v="L-1520-175435847"/>
    <n v="1001711211"/>
    <s v="https://portal.dnb.de/opac.htm?method=simpleSearch&amp;cqlMode=true&amp;query=idn%3D1001711211"/>
    <s v="III 103, 1b (angebunden)"/>
    <m/>
    <m/>
    <x v="2"/>
    <m/>
    <m/>
    <m/>
    <m/>
    <m/>
    <m/>
    <m/>
    <m/>
    <m/>
    <m/>
    <m/>
    <m/>
    <m/>
    <m/>
    <m/>
    <x v="2"/>
    <m/>
    <m/>
    <m/>
    <m/>
    <m/>
    <m/>
    <m/>
    <m/>
    <m/>
    <m/>
    <m/>
    <m/>
    <m/>
    <m/>
    <m/>
    <m/>
    <m/>
    <m/>
    <m/>
    <m/>
    <m/>
    <m/>
    <m/>
    <m/>
    <m/>
    <m/>
    <m/>
    <n v="0"/>
    <m/>
    <m/>
    <m/>
    <m/>
    <m/>
    <m/>
    <m/>
    <m/>
    <m/>
    <m/>
    <m/>
    <m/>
    <m/>
    <m/>
    <m/>
    <m/>
    <m/>
    <m/>
    <m/>
    <m/>
    <m/>
    <m/>
    <m/>
    <m/>
    <m/>
    <m/>
    <m/>
    <m/>
    <m/>
    <m/>
    <m/>
    <m/>
    <m/>
    <m/>
    <m/>
    <m/>
    <m/>
    <m/>
    <m/>
    <m/>
    <m/>
    <m/>
    <m/>
    <m/>
  </r>
  <r>
    <n v="1024"/>
    <s v="L-1522-167626604"/>
    <n v="999153358"/>
    <s v="https://portal.dnb.de/opac.htm?method=simpleSearch&amp;cqlMode=true&amp;query=idn%3D999153358"/>
    <s v="III 103, 1b (angebunden)"/>
    <m/>
    <m/>
    <x v="2"/>
    <m/>
    <m/>
    <m/>
    <m/>
    <m/>
    <m/>
    <m/>
    <m/>
    <m/>
    <m/>
    <m/>
    <m/>
    <m/>
    <m/>
    <m/>
    <x v="2"/>
    <m/>
    <m/>
    <m/>
    <m/>
    <m/>
    <m/>
    <m/>
    <m/>
    <m/>
    <m/>
    <m/>
    <m/>
    <m/>
    <m/>
    <m/>
    <m/>
    <m/>
    <m/>
    <m/>
    <m/>
    <m/>
    <m/>
    <m/>
    <m/>
    <m/>
    <m/>
    <m/>
    <n v="0"/>
    <m/>
    <m/>
    <m/>
    <m/>
    <m/>
    <m/>
    <m/>
    <m/>
    <m/>
    <m/>
    <m/>
    <m/>
    <m/>
    <m/>
    <m/>
    <m/>
    <m/>
    <m/>
    <m/>
    <m/>
    <m/>
    <m/>
    <m/>
    <m/>
    <m/>
    <m/>
    <m/>
    <m/>
    <m/>
    <m/>
    <m/>
    <m/>
    <m/>
    <m/>
    <m/>
    <m/>
    <m/>
    <m/>
    <m/>
    <m/>
    <m/>
    <m/>
    <m/>
    <m/>
  </r>
  <r>
    <n v="1025"/>
    <s v="L-1520-155918680"/>
    <n v="994429207"/>
    <s v="https://portal.dnb.de/opac.htm?method=simpleSearch&amp;cqlMode=true&amp;query=idn%3D994429207"/>
    <s v="III 103, 1b"/>
    <m/>
    <m/>
    <x v="1"/>
    <m/>
    <m/>
    <m/>
    <m/>
    <m/>
    <m/>
    <m/>
    <m/>
    <m/>
    <m/>
    <m/>
    <m/>
    <m/>
    <m/>
    <m/>
    <x v="1"/>
    <m/>
    <s v="x"/>
    <s v="f"/>
    <m/>
    <m/>
    <m/>
    <m/>
    <m/>
    <s v="Pa"/>
    <m/>
    <m/>
    <m/>
    <m/>
    <m/>
    <m/>
    <m/>
    <m/>
    <m/>
    <m/>
    <m/>
    <n v="4"/>
    <s v="x"/>
    <n v="80"/>
    <m/>
    <m/>
    <m/>
    <s v="n"/>
    <n v="0"/>
    <m/>
    <s v="Gewebe"/>
    <m/>
    <m/>
    <m/>
    <m/>
    <m/>
    <m/>
    <m/>
    <m/>
    <m/>
    <m/>
    <m/>
    <m/>
    <m/>
    <m/>
    <m/>
    <m/>
    <m/>
    <m/>
    <m/>
    <m/>
    <m/>
    <m/>
    <m/>
    <m/>
    <m/>
    <m/>
    <m/>
    <m/>
    <m/>
    <m/>
    <m/>
    <m/>
    <m/>
    <m/>
    <m/>
    <m/>
    <m/>
    <m/>
    <m/>
    <m/>
    <m/>
    <m/>
  </r>
  <r>
    <n v="1026"/>
    <s v="L-1880-161836186"/>
    <n v="996175946"/>
    <s v="https://portal.dnb.de/opac.htm?method=simpleSearch&amp;cqlMode=true&amp;query=idn%3D996175946"/>
    <s v="III 103, 2 (2. angebundenes Werk)"/>
    <m/>
    <m/>
    <x v="2"/>
    <m/>
    <m/>
    <m/>
    <m/>
    <m/>
    <m/>
    <m/>
    <m/>
    <m/>
    <m/>
    <m/>
    <m/>
    <m/>
    <m/>
    <m/>
    <x v="2"/>
    <m/>
    <m/>
    <m/>
    <m/>
    <m/>
    <m/>
    <m/>
    <m/>
    <m/>
    <m/>
    <m/>
    <m/>
    <m/>
    <m/>
    <m/>
    <m/>
    <m/>
    <m/>
    <m/>
    <m/>
    <m/>
    <m/>
    <m/>
    <m/>
    <m/>
    <m/>
    <m/>
    <n v="0"/>
    <m/>
    <m/>
    <m/>
    <m/>
    <m/>
    <m/>
    <m/>
    <m/>
    <m/>
    <m/>
    <m/>
    <m/>
    <m/>
    <m/>
    <m/>
    <m/>
    <m/>
    <m/>
    <m/>
    <m/>
    <m/>
    <m/>
    <m/>
    <m/>
    <m/>
    <m/>
    <m/>
    <m/>
    <m/>
    <m/>
    <m/>
    <m/>
    <m/>
    <m/>
    <m/>
    <m/>
    <m/>
    <m/>
    <m/>
    <m/>
    <m/>
    <m/>
    <m/>
    <m/>
  </r>
  <r>
    <n v="1027"/>
    <s v="L-1522-167210017"/>
    <n v="998925993"/>
    <s v="https://portal.dnb.de/opac.htm?method=simpleSearch&amp;cqlMode=true&amp;query=idn%3D998925993"/>
    <s v="III 103, 2 a"/>
    <m/>
    <m/>
    <x v="0"/>
    <m/>
    <m/>
    <m/>
    <m/>
    <m/>
    <m/>
    <m/>
    <m/>
    <m/>
    <m/>
    <m/>
    <m/>
    <m/>
    <m/>
    <m/>
    <x v="10"/>
    <m/>
    <s v="x"/>
    <s v="f"/>
    <m/>
    <m/>
    <m/>
    <m/>
    <m/>
    <s v="Pa"/>
    <m/>
    <m/>
    <m/>
    <m/>
    <m/>
    <m/>
    <m/>
    <m/>
    <m/>
    <m/>
    <m/>
    <m/>
    <m/>
    <s v="nur 110"/>
    <m/>
    <m/>
    <m/>
    <s v="n"/>
    <n v="0"/>
    <m/>
    <m/>
    <m/>
    <m/>
    <s v="x (Leder)"/>
    <m/>
    <m/>
    <s v="Broschur in Ledermappe"/>
    <s v="x nur 110"/>
    <m/>
    <m/>
    <m/>
    <m/>
    <m/>
    <m/>
    <m/>
    <m/>
    <m/>
    <m/>
    <m/>
    <m/>
    <m/>
    <m/>
    <m/>
    <m/>
    <m/>
    <m/>
    <m/>
    <m/>
    <m/>
    <m/>
    <m/>
    <m/>
    <m/>
    <m/>
    <m/>
    <m/>
    <m/>
    <m/>
    <m/>
    <m/>
    <m/>
    <m/>
    <m/>
  </r>
  <r>
    <n v="1028"/>
    <s v="L-1504-154448257"/>
    <n v="994060793"/>
    <s v="https://portal.dnb.de/opac.htm?method=simpleSearch&amp;cqlMode=true&amp;query=idn%3D994060793"/>
    <s v="III 104, 1"/>
    <m/>
    <m/>
    <x v="0"/>
    <m/>
    <m/>
    <m/>
    <m/>
    <m/>
    <m/>
    <m/>
    <m/>
    <m/>
    <m/>
    <m/>
    <m/>
    <m/>
    <m/>
    <m/>
    <x v="8"/>
    <m/>
    <m/>
    <s v="h/E"/>
    <m/>
    <m/>
    <m/>
    <m/>
    <m/>
    <s v="Pa"/>
    <m/>
    <m/>
    <m/>
    <m/>
    <m/>
    <m/>
    <m/>
    <m/>
    <m/>
    <m/>
    <m/>
    <m/>
    <m/>
    <n v="110"/>
    <m/>
    <m/>
    <m/>
    <s v="n"/>
    <n v="0"/>
    <m/>
    <m/>
    <m/>
    <m/>
    <m/>
    <m/>
    <m/>
    <m/>
    <m/>
    <m/>
    <m/>
    <m/>
    <m/>
    <m/>
    <m/>
    <m/>
    <m/>
    <m/>
    <m/>
    <m/>
    <m/>
    <m/>
    <m/>
    <m/>
    <m/>
    <m/>
    <m/>
    <m/>
    <m/>
    <m/>
    <m/>
    <m/>
    <m/>
    <m/>
    <m/>
    <m/>
    <m/>
    <m/>
    <m/>
    <m/>
    <m/>
    <m/>
    <m/>
    <m/>
  </r>
  <r>
    <n v="1029"/>
    <s v="L-1504-315493054"/>
    <n v="1066962723"/>
    <s v="https://portal.dnb.de/opac.htm?method=simpleSearch&amp;cqlMode=true&amp;query=idn%3D1066962723"/>
    <s v="III 104, 2"/>
    <m/>
    <m/>
    <x v="1"/>
    <m/>
    <m/>
    <m/>
    <m/>
    <m/>
    <m/>
    <m/>
    <m/>
    <m/>
    <m/>
    <m/>
    <m/>
    <m/>
    <m/>
    <m/>
    <x v="5"/>
    <s v="x"/>
    <m/>
    <s v="h/E"/>
    <m/>
    <m/>
    <m/>
    <m/>
    <m/>
    <s v="Pa"/>
    <m/>
    <m/>
    <m/>
    <m/>
    <m/>
    <m/>
    <m/>
    <m/>
    <m/>
    <m/>
    <m/>
    <m/>
    <m/>
    <n v="60"/>
    <m/>
    <m/>
    <m/>
    <s v="n"/>
    <n v="0"/>
    <m/>
    <m/>
    <m/>
    <m/>
    <m/>
    <m/>
    <m/>
    <m/>
    <m/>
    <m/>
    <m/>
    <m/>
    <m/>
    <m/>
    <m/>
    <m/>
    <m/>
    <m/>
    <m/>
    <m/>
    <m/>
    <m/>
    <m/>
    <m/>
    <m/>
    <m/>
    <m/>
    <m/>
    <m/>
    <m/>
    <m/>
    <m/>
    <m/>
    <m/>
    <m/>
    <m/>
    <m/>
    <m/>
    <m/>
    <m/>
    <m/>
    <m/>
    <m/>
    <m/>
  </r>
  <r>
    <n v="1030"/>
    <s v="L-1508-315487321"/>
    <n v="1066956685"/>
    <s v="https://portal.dnb.de/opac.htm?method=simpleSearch&amp;cqlMode=true&amp;query=idn%3D1066956685"/>
    <s v="III 104, 3"/>
    <m/>
    <m/>
    <x v="0"/>
    <m/>
    <m/>
    <m/>
    <m/>
    <m/>
    <m/>
    <m/>
    <m/>
    <m/>
    <m/>
    <m/>
    <m/>
    <m/>
    <m/>
    <m/>
    <x v="4"/>
    <m/>
    <m/>
    <s v="h/E"/>
    <m/>
    <m/>
    <m/>
    <m/>
    <m/>
    <s v="Pa"/>
    <m/>
    <m/>
    <m/>
    <m/>
    <m/>
    <m/>
    <m/>
    <m/>
    <m/>
    <m/>
    <m/>
    <m/>
    <m/>
    <n v="110"/>
    <m/>
    <m/>
    <m/>
    <s v="n"/>
    <n v="0"/>
    <m/>
    <m/>
    <m/>
    <m/>
    <m/>
    <m/>
    <m/>
    <m/>
    <m/>
    <m/>
    <m/>
    <m/>
    <m/>
    <m/>
    <m/>
    <m/>
    <m/>
    <m/>
    <m/>
    <m/>
    <m/>
    <m/>
    <m/>
    <m/>
    <m/>
    <m/>
    <m/>
    <m/>
    <m/>
    <m/>
    <m/>
    <m/>
    <m/>
    <m/>
    <m/>
    <m/>
    <m/>
    <m/>
    <m/>
    <m/>
    <m/>
    <m/>
    <m/>
    <m/>
  </r>
  <r>
    <m/>
    <m/>
    <m/>
    <m/>
    <s v="III 104, 4"/>
    <m/>
    <m/>
    <x v="0"/>
    <m/>
    <m/>
    <m/>
    <m/>
    <m/>
    <m/>
    <m/>
    <m/>
    <m/>
    <m/>
    <m/>
    <m/>
    <m/>
    <m/>
    <m/>
    <x v="9"/>
    <m/>
    <m/>
    <m/>
    <m/>
    <m/>
    <m/>
    <m/>
    <m/>
    <s v="Pa"/>
    <m/>
    <m/>
    <m/>
    <m/>
    <m/>
    <m/>
    <m/>
    <m/>
    <m/>
    <m/>
    <m/>
    <m/>
    <m/>
    <s v="nur 110"/>
    <m/>
    <m/>
    <m/>
    <s v="n"/>
    <n v="0"/>
    <m/>
    <m/>
    <m/>
    <m/>
    <s v="x"/>
    <m/>
    <m/>
    <s v="Einband liegt in der Mappe bei"/>
    <s v="x nur 110"/>
    <m/>
    <m/>
    <m/>
    <m/>
    <m/>
    <m/>
    <m/>
    <m/>
    <m/>
    <m/>
    <m/>
    <m/>
    <m/>
    <m/>
    <m/>
    <m/>
    <m/>
    <m/>
    <m/>
    <m/>
    <m/>
    <m/>
    <m/>
    <m/>
    <m/>
    <m/>
    <m/>
    <m/>
    <m/>
    <m/>
    <m/>
    <m/>
    <m/>
    <m/>
    <m/>
  </r>
  <r>
    <n v="1031"/>
    <s v="L-1520-315489227"/>
    <n v="1066958610"/>
    <s v="https://portal.dnb.de/opac.htm?method=simpleSearch&amp;cqlMode=true&amp;query=idn%3D1066958610"/>
    <s v="III 104, 5"/>
    <m/>
    <m/>
    <x v="0"/>
    <m/>
    <m/>
    <m/>
    <m/>
    <m/>
    <m/>
    <m/>
    <m/>
    <m/>
    <m/>
    <m/>
    <m/>
    <m/>
    <m/>
    <m/>
    <x v="8"/>
    <m/>
    <m/>
    <s v="h/E"/>
    <m/>
    <m/>
    <m/>
    <m/>
    <m/>
    <s v="Pa"/>
    <s v="x"/>
    <m/>
    <m/>
    <m/>
    <m/>
    <m/>
    <m/>
    <m/>
    <m/>
    <m/>
    <m/>
    <m/>
    <m/>
    <n v="110"/>
    <m/>
    <m/>
    <m/>
    <s v="n"/>
    <n v="0"/>
    <m/>
    <m/>
    <m/>
    <m/>
    <m/>
    <m/>
    <m/>
    <m/>
    <m/>
    <m/>
    <m/>
    <m/>
    <m/>
    <m/>
    <m/>
    <m/>
    <m/>
    <m/>
    <m/>
    <m/>
    <m/>
    <m/>
    <m/>
    <m/>
    <m/>
    <m/>
    <m/>
    <m/>
    <m/>
    <m/>
    <m/>
    <m/>
    <m/>
    <m/>
    <m/>
    <m/>
    <m/>
    <m/>
    <m/>
    <m/>
    <m/>
    <m/>
    <m/>
    <m/>
  </r>
  <r>
    <n v="1032"/>
    <s v="L-1524-315491906"/>
    <n v="1066961514"/>
    <s v="https://portal.dnb.de/opac.htm?method=simpleSearch&amp;cqlMode=true&amp;query=idn%3D1066961514"/>
    <s v="III 104, 6"/>
    <m/>
    <m/>
    <x v="2"/>
    <m/>
    <m/>
    <m/>
    <m/>
    <m/>
    <m/>
    <m/>
    <m/>
    <m/>
    <m/>
    <s v="DA"/>
    <m/>
    <m/>
    <m/>
    <m/>
    <x v="2"/>
    <m/>
    <m/>
    <m/>
    <m/>
    <m/>
    <m/>
    <m/>
    <m/>
    <m/>
    <m/>
    <m/>
    <m/>
    <m/>
    <m/>
    <m/>
    <m/>
    <m/>
    <m/>
    <m/>
    <m/>
    <m/>
    <m/>
    <m/>
    <m/>
    <m/>
    <m/>
    <m/>
    <n v="0"/>
    <m/>
    <m/>
    <m/>
    <m/>
    <m/>
    <m/>
    <m/>
    <m/>
    <m/>
    <m/>
    <m/>
    <m/>
    <m/>
    <m/>
    <m/>
    <m/>
    <m/>
    <m/>
    <m/>
    <m/>
    <m/>
    <m/>
    <m/>
    <m/>
    <m/>
    <m/>
    <m/>
    <m/>
    <m/>
    <m/>
    <m/>
    <m/>
    <m/>
    <m/>
    <m/>
    <m/>
    <m/>
    <m/>
    <m/>
    <m/>
    <m/>
    <m/>
    <m/>
    <m/>
  </r>
  <r>
    <n v="1033"/>
    <s v="L-1523-315488670"/>
    <n v="1066958041"/>
    <s v="https://portal.dnb.de/opac.htm?method=simpleSearch&amp;cqlMode=true&amp;query=idn%3D1066958041"/>
    <s v="III 104, 7"/>
    <m/>
    <m/>
    <x v="0"/>
    <m/>
    <m/>
    <m/>
    <m/>
    <m/>
    <m/>
    <m/>
    <m/>
    <m/>
    <m/>
    <m/>
    <m/>
    <m/>
    <m/>
    <m/>
    <x v="8"/>
    <m/>
    <m/>
    <s v="h/E"/>
    <m/>
    <m/>
    <m/>
    <m/>
    <m/>
    <s v="Pa"/>
    <m/>
    <m/>
    <m/>
    <m/>
    <m/>
    <m/>
    <m/>
    <m/>
    <m/>
    <m/>
    <m/>
    <m/>
    <m/>
    <n v="110"/>
    <m/>
    <m/>
    <m/>
    <s v="n"/>
    <n v="0"/>
    <m/>
    <m/>
    <m/>
    <m/>
    <m/>
    <m/>
    <m/>
    <m/>
    <m/>
    <m/>
    <m/>
    <m/>
    <m/>
    <m/>
    <m/>
    <m/>
    <m/>
    <m/>
    <m/>
    <m/>
    <m/>
    <m/>
    <m/>
    <m/>
    <m/>
    <m/>
    <m/>
    <m/>
    <m/>
    <m/>
    <m/>
    <m/>
    <m/>
    <m/>
    <m/>
    <m/>
    <m/>
    <m/>
    <m/>
    <m/>
    <m/>
    <m/>
    <m/>
    <m/>
  </r>
  <r>
    <n v="1034"/>
    <s v="L-1525-31548912X"/>
    <n v="1066958505"/>
    <s v="https://portal.dnb.de/opac.htm?method=simpleSearch&amp;cqlMode=true&amp;query=idn%3D1066958505"/>
    <s v="III 104, 8"/>
    <m/>
    <m/>
    <x v="0"/>
    <m/>
    <m/>
    <m/>
    <m/>
    <m/>
    <m/>
    <m/>
    <m/>
    <m/>
    <m/>
    <m/>
    <m/>
    <m/>
    <m/>
    <m/>
    <x v="3"/>
    <s v="x"/>
    <m/>
    <s v="h/E"/>
    <m/>
    <m/>
    <m/>
    <m/>
    <m/>
    <s v="Pa"/>
    <s v="x"/>
    <m/>
    <m/>
    <m/>
    <m/>
    <m/>
    <m/>
    <m/>
    <m/>
    <m/>
    <m/>
    <m/>
    <m/>
    <n v="110"/>
    <m/>
    <m/>
    <m/>
    <s v="n"/>
    <n v="0"/>
    <m/>
    <m/>
    <m/>
    <m/>
    <s v="x"/>
    <m/>
    <m/>
    <m/>
    <m/>
    <m/>
    <m/>
    <m/>
    <m/>
    <m/>
    <m/>
    <m/>
    <m/>
    <m/>
    <m/>
    <m/>
    <m/>
    <m/>
    <m/>
    <m/>
    <m/>
    <m/>
    <m/>
    <m/>
    <m/>
    <m/>
    <m/>
    <m/>
    <m/>
    <m/>
    <m/>
    <m/>
    <m/>
    <m/>
    <m/>
    <m/>
    <m/>
    <m/>
    <m/>
    <m/>
  </r>
  <r>
    <n v="1035"/>
    <s v="L-1521-315470100"/>
    <n v="1066942498"/>
    <s v="https://portal.dnb.de/opac.htm?method=simpleSearch&amp;cqlMode=true&amp;query=idn%3D1066942498"/>
    <s v="III 104, 9"/>
    <m/>
    <m/>
    <x v="0"/>
    <m/>
    <m/>
    <m/>
    <m/>
    <m/>
    <m/>
    <m/>
    <m/>
    <m/>
    <m/>
    <m/>
    <m/>
    <m/>
    <m/>
    <m/>
    <x v="5"/>
    <s v="x"/>
    <m/>
    <s v="h/E"/>
    <m/>
    <m/>
    <m/>
    <m/>
    <m/>
    <s v="Pa"/>
    <m/>
    <m/>
    <m/>
    <m/>
    <m/>
    <m/>
    <m/>
    <m/>
    <m/>
    <m/>
    <m/>
    <m/>
    <m/>
    <n v="110"/>
    <m/>
    <m/>
    <m/>
    <s v="n"/>
    <n v="0"/>
    <m/>
    <m/>
    <m/>
    <m/>
    <m/>
    <m/>
    <m/>
    <m/>
    <m/>
    <m/>
    <m/>
    <m/>
    <m/>
    <m/>
    <m/>
    <m/>
    <m/>
    <m/>
    <m/>
    <m/>
    <m/>
    <m/>
    <m/>
    <m/>
    <m/>
    <m/>
    <m/>
    <m/>
    <m/>
    <m/>
    <m/>
    <m/>
    <m/>
    <m/>
    <m/>
    <m/>
    <m/>
    <m/>
    <m/>
    <m/>
    <m/>
    <m/>
    <m/>
    <m/>
  </r>
  <r>
    <n v="1036"/>
    <s v="L-1521-315488026"/>
    <s v="106695738X"/>
    <s v="https://portal.dnb.de/opac.htm?method=simpleSearch&amp;cqlMode=true&amp;query=idn%3D106695738X"/>
    <s v="III 104, 10"/>
    <m/>
    <m/>
    <x v="0"/>
    <m/>
    <m/>
    <m/>
    <m/>
    <m/>
    <m/>
    <m/>
    <m/>
    <m/>
    <m/>
    <m/>
    <m/>
    <m/>
    <m/>
    <m/>
    <x v="4"/>
    <m/>
    <m/>
    <s v="h/E"/>
    <m/>
    <m/>
    <m/>
    <m/>
    <m/>
    <s v="Pa"/>
    <m/>
    <m/>
    <m/>
    <m/>
    <m/>
    <m/>
    <m/>
    <m/>
    <m/>
    <m/>
    <m/>
    <m/>
    <m/>
    <n v="110"/>
    <m/>
    <m/>
    <m/>
    <s v="n"/>
    <n v="0"/>
    <m/>
    <m/>
    <m/>
    <m/>
    <m/>
    <m/>
    <m/>
    <m/>
    <m/>
    <m/>
    <m/>
    <m/>
    <m/>
    <m/>
    <m/>
    <m/>
    <m/>
    <m/>
    <m/>
    <m/>
    <m/>
    <m/>
    <m/>
    <m/>
    <m/>
    <m/>
    <m/>
    <m/>
    <m/>
    <m/>
    <m/>
    <m/>
    <m/>
    <m/>
    <m/>
    <m/>
    <m/>
    <m/>
    <m/>
    <m/>
    <m/>
    <m/>
    <m/>
    <m/>
  </r>
  <r>
    <n v="1037"/>
    <s v="L-1522-315488212"/>
    <n v="1066957584"/>
    <s v="https://portal.dnb.de/opac.htm?method=simpleSearch&amp;cqlMode=true&amp;query=idn%3D1066957584"/>
    <s v="III 104, 11"/>
    <m/>
    <m/>
    <x v="0"/>
    <m/>
    <m/>
    <m/>
    <m/>
    <m/>
    <m/>
    <m/>
    <m/>
    <m/>
    <m/>
    <m/>
    <m/>
    <m/>
    <m/>
    <m/>
    <x v="4"/>
    <m/>
    <m/>
    <s v="h/E"/>
    <m/>
    <m/>
    <m/>
    <m/>
    <m/>
    <s v="Pa"/>
    <m/>
    <m/>
    <m/>
    <m/>
    <m/>
    <m/>
    <m/>
    <m/>
    <m/>
    <m/>
    <m/>
    <m/>
    <m/>
    <n v="110"/>
    <m/>
    <m/>
    <m/>
    <s v="n"/>
    <n v="0"/>
    <m/>
    <m/>
    <m/>
    <m/>
    <m/>
    <m/>
    <m/>
    <m/>
    <m/>
    <m/>
    <m/>
    <m/>
    <m/>
    <m/>
    <m/>
    <m/>
    <m/>
    <m/>
    <m/>
    <m/>
    <m/>
    <m/>
    <m/>
    <m/>
    <m/>
    <m/>
    <m/>
    <m/>
    <m/>
    <m/>
    <m/>
    <m/>
    <m/>
    <m/>
    <m/>
    <m/>
    <m/>
    <m/>
    <m/>
    <m/>
    <m/>
    <m/>
    <m/>
    <m/>
  </r>
  <r>
    <n v="1038"/>
    <s v="L-1542-315491949"/>
    <n v="1066961557"/>
    <s v="https://portal.dnb.de/opac.htm?method=simpleSearch&amp;cqlMode=true&amp;query=idn%3D1066961557"/>
    <s v="III 104, 12"/>
    <m/>
    <m/>
    <x v="2"/>
    <m/>
    <m/>
    <m/>
    <m/>
    <m/>
    <m/>
    <m/>
    <m/>
    <m/>
    <m/>
    <s v="DA"/>
    <m/>
    <m/>
    <m/>
    <m/>
    <x v="2"/>
    <m/>
    <m/>
    <m/>
    <m/>
    <m/>
    <m/>
    <m/>
    <m/>
    <m/>
    <m/>
    <m/>
    <m/>
    <m/>
    <m/>
    <m/>
    <m/>
    <m/>
    <m/>
    <m/>
    <m/>
    <m/>
    <m/>
    <m/>
    <m/>
    <m/>
    <m/>
    <m/>
    <n v="0"/>
    <m/>
    <m/>
    <m/>
    <m/>
    <m/>
    <m/>
    <m/>
    <m/>
    <m/>
    <m/>
    <m/>
    <m/>
    <m/>
    <m/>
    <m/>
    <m/>
    <m/>
    <m/>
    <m/>
    <m/>
    <m/>
    <m/>
    <m/>
    <m/>
    <m/>
    <m/>
    <m/>
    <m/>
    <m/>
    <m/>
    <m/>
    <m/>
    <m/>
    <m/>
    <m/>
    <m/>
    <m/>
    <m/>
    <m/>
    <m/>
    <m/>
    <m/>
    <m/>
    <m/>
  </r>
  <r>
    <n v="1039"/>
    <s v="L-1532-315488085"/>
    <n v="1066957444"/>
    <s v="https://portal.dnb.de/opac.htm?method=simpleSearch&amp;cqlMode=true&amp;query=idn%3D1066957444"/>
    <s v="III 104, 13"/>
    <m/>
    <m/>
    <x v="0"/>
    <m/>
    <m/>
    <m/>
    <m/>
    <m/>
    <m/>
    <m/>
    <m/>
    <m/>
    <m/>
    <m/>
    <m/>
    <m/>
    <m/>
    <m/>
    <x v="10"/>
    <m/>
    <m/>
    <s v="f"/>
    <m/>
    <m/>
    <m/>
    <m/>
    <m/>
    <s v="Pa"/>
    <m/>
    <m/>
    <m/>
    <m/>
    <m/>
    <m/>
    <m/>
    <m/>
    <m/>
    <m/>
    <m/>
    <m/>
    <m/>
    <n v="110"/>
    <m/>
    <m/>
    <m/>
    <s v="n"/>
    <n v="0"/>
    <m/>
    <m/>
    <m/>
    <m/>
    <m/>
    <m/>
    <m/>
    <m/>
    <m/>
    <m/>
    <m/>
    <m/>
    <m/>
    <m/>
    <m/>
    <m/>
    <m/>
    <m/>
    <m/>
    <m/>
    <m/>
    <m/>
    <m/>
    <m/>
    <m/>
    <m/>
    <m/>
    <m/>
    <m/>
    <m/>
    <m/>
    <m/>
    <m/>
    <m/>
    <m/>
    <m/>
    <m/>
    <m/>
    <m/>
    <m/>
    <m/>
    <m/>
    <m/>
    <m/>
  </r>
  <r>
    <n v="1040"/>
    <s v="L-1525-315492082"/>
    <n v="1066961689"/>
    <s v="https://portal.dnb.de/opac.htm?method=simpleSearch&amp;cqlMode=true&amp;query=idn%3D1066961689"/>
    <s v="III 104, 14"/>
    <m/>
    <m/>
    <x v="0"/>
    <m/>
    <m/>
    <m/>
    <m/>
    <m/>
    <m/>
    <m/>
    <m/>
    <m/>
    <m/>
    <m/>
    <m/>
    <m/>
    <m/>
    <s v="x"/>
    <x v="5"/>
    <m/>
    <s v="x"/>
    <s v="f/V"/>
    <m/>
    <m/>
    <m/>
    <m/>
    <m/>
    <s v="Pa"/>
    <m/>
    <m/>
    <m/>
    <m/>
    <m/>
    <m/>
    <m/>
    <m/>
    <m/>
    <m/>
    <m/>
    <m/>
    <m/>
    <n v="60"/>
    <m/>
    <m/>
    <m/>
    <s v="n"/>
    <n v="0"/>
    <m/>
    <m/>
    <m/>
    <m/>
    <m/>
    <m/>
    <m/>
    <m/>
    <m/>
    <m/>
    <m/>
    <m/>
    <m/>
    <m/>
    <m/>
    <m/>
    <m/>
    <m/>
    <m/>
    <m/>
    <m/>
    <m/>
    <m/>
    <m/>
    <m/>
    <m/>
    <m/>
    <m/>
    <m/>
    <m/>
    <m/>
    <m/>
    <m/>
    <m/>
    <m/>
    <m/>
    <m/>
    <m/>
    <m/>
    <m/>
    <m/>
    <m/>
    <m/>
    <m/>
  </r>
  <r>
    <n v="1041"/>
    <s v="L-1527-315493208"/>
    <n v="1066962936"/>
    <s v="https://portal.dnb.de/opac.htm?method=simpleSearch&amp;cqlMode=true&amp;query=idn%3D1066962936"/>
    <s v="III 104, 15"/>
    <m/>
    <m/>
    <x v="0"/>
    <m/>
    <m/>
    <m/>
    <m/>
    <m/>
    <m/>
    <m/>
    <m/>
    <m/>
    <m/>
    <m/>
    <m/>
    <m/>
    <m/>
    <m/>
    <x v="3"/>
    <s v="x"/>
    <m/>
    <s v="h/E"/>
    <m/>
    <m/>
    <m/>
    <m/>
    <m/>
    <s v="Pa"/>
    <s v="x"/>
    <m/>
    <m/>
    <m/>
    <m/>
    <m/>
    <m/>
    <m/>
    <m/>
    <m/>
    <m/>
    <m/>
    <m/>
    <n v="110"/>
    <m/>
    <m/>
    <m/>
    <s v="n"/>
    <n v="0"/>
    <m/>
    <m/>
    <m/>
    <m/>
    <m/>
    <m/>
    <m/>
    <m/>
    <m/>
    <m/>
    <m/>
    <m/>
    <m/>
    <m/>
    <m/>
    <m/>
    <m/>
    <m/>
    <m/>
    <m/>
    <m/>
    <m/>
    <m/>
    <m/>
    <m/>
    <m/>
    <m/>
    <m/>
    <m/>
    <m/>
    <m/>
    <m/>
    <m/>
    <m/>
    <m/>
    <m/>
    <m/>
    <m/>
    <m/>
    <m/>
    <m/>
    <m/>
    <m/>
    <m/>
  </r>
  <r>
    <n v="1042"/>
    <s v="L-1531-315494573"/>
    <n v="1066964343"/>
    <s v="https://portal.dnb.de/opac.htm?method=simpleSearch&amp;cqlMode=true&amp;query=idn%3D1066964343"/>
    <s v="III 104, 16"/>
    <m/>
    <m/>
    <x v="0"/>
    <m/>
    <m/>
    <m/>
    <m/>
    <m/>
    <m/>
    <m/>
    <m/>
    <m/>
    <m/>
    <m/>
    <m/>
    <m/>
    <m/>
    <m/>
    <x v="10"/>
    <m/>
    <m/>
    <s v="f"/>
    <m/>
    <m/>
    <m/>
    <m/>
    <m/>
    <s v="Pa"/>
    <m/>
    <m/>
    <m/>
    <m/>
    <m/>
    <m/>
    <m/>
    <m/>
    <m/>
    <m/>
    <m/>
    <m/>
    <m/>
    <n v="180"/>
    <m/>
    <m/>
    <m/>
    <s v="n"/>
    <n v="0"/>
    <m/>
    <m/>
    <m/>
    <m/>
    <m/>
    <m/>
    <m/>
    <m/>
    <m/>
    <m/>
    <m/>
    <m/>
    <m/>
    <m/>
    <m/>
    <m/>
    <m/>
    <m/>
    <m/>
    <m/>
    <m/>
    <m/>
    <m/>
    <m/>
    <m/>
    <m/>
    <m/>
    <m/>
    <m/>
    <m/>
    <m/>
    <m/>
    <m/>
    <m/>
    <m/>
    <m/>
    <m/>
    <m/>
    <m/>
    <m/>
    <m/>
    <m/>
    <m/>
    <m/>
  </r>
  <r>
    <n v="1043"/>
    <s v="L-1531-315489243"/>
    <n v="1066958637"/>
    <s v="https://portal.dnb.de/opac.htm?method=simpleSearch&amp;cqlMode=true&amp;query=idn%3D1066958637"/>
    <s v="III 104, 17"/>
    <m/>
    <m/>
    <x v="0"/>
    <m/>
    <m/>
    <m/>
    <m/>
    <m/>
    <m/>
    <m/>
    <m/>
    <m/>
    <m/>
    <m/>
    <m/>
    <m/>
    <m/>
    <m/>
    <x v="9"/>
    <m/>
    <m/>
    <m/>
    <m/>
    <m/>
    <m/>
    <m/>
    <m/>
    <s v="Pa"/>
    <m/>
    <m/>
    <m/>
    <m/>
    <m/>
    <m/>
    <m/>
    <m/>
    <m/>
    <m/>
    <m/>
    <m/>
    <m/>
    <s v="nur 110"/>
    <m/>
    <m/>
    <m/>
    <s v="n"/>
    <n v="0"/>
    <m/>
    <s v="Gewebe"/>
    <m/>
    <m/>
    <m/>
    <m/>
    <m/>
    <s v="Einband liegt der Kassette bei"/>
    <m/>
    <m/>
    <m/>
    <m/>
    <m/>
    <m/>
    <m/>
    <m/>
    <m/>
    <m/>
    <m/>
    <m/>
    <m/>
    <m/>
    <m/>
    <m/>
    <m/>
    <m/>
    <m/>
    <m/>
    <m/>
    <m/>
    <m/>
    <m/>
    <m/>
    <m/>
    <m/>
    <m/>
    <m/>
    <m/>
    <m/>
    <m/>
    <m/>
    <m/>
    <m/>
    <m/>
  </r>
  <r>
    <n v="1044"/>
    <s v="L-1532-315307668"/>
    <n v="1066848564"/>
    <s v="https://portal.dnb.de/opac.htm?method=simpleSearch&amp;cqlMode=true&amp;query=idn%3D1066848564"/>
    <s v="III 104, 18"/>
    <m/>
    <m/>
    <x v="1"/>
    <m/>
    <m/>
    <m/>
    <m/>
    <m/>
    <m/>
    <m/>
    <m/>
    <m/>
    <m/>
    <m/>
    <m/>
    <m/>
    <m/>
    <m/>
    <x v="0"/>
    <s v="x"/>
    <m/>
    <s v="h/E"/>
    <m/>
    <m/>
    <m/>
    <m/>
    <m/>
    <s v="Pa"/>
    <m/>
    <m/>
    <m/>
    <m/>
    <m/>
    <m/>
    <m/>
    <m/>
    <m/>
    <m/>
    <m/>
    <m/>
    <m/>
    <n v="110"/>
    <m/>
    <m/>
    <m/>
    <s v="n"/>
    <n v="0"/>
    <m/>
    <m/>
    <m/>
    <s v="x"/>
    <m/>
    <m/>
    <m/>
    <m/>
    <m/>
    <m/>
    <m/>
    <m/>
    <m/>
    <m/>
    <m/>
    <m/>
    <m/>
    <m/>
    <m/>
    <m/>
    <m/>
    <m/>
    <m/>
    <m/>
    <m/>
    <m/>
    <m/>
    <m/>
    <m/>
    <m/>
    <m/>
    <m/>
    <m/>
    <m/>
    <m/>
    <m/>
    <m/>
    <m/>
    <m/>
    <m/>
    <m/>
    <m/>
    <m/>
    <m/>
  </r>
  <r>
    <n v="1045"/>
    <s v="L-1538-315492058"/>
    <n v="1066961654"/>
    <s v="https://portal.dnb.de/opac.htm?method=simpleSearch&amp;cqlMode=true&amp;query=idn%3D1066961654"/>
    <s v="III 104, 19"/>
    <m/>
    <m/>
    <x v="0"/>
    <m/>
    <m/>
    <m/>
    <m/>
    <m/>
    <m/>
    <m/>
    <m/>
    <m/>
    <m/>
    <m/>
    <m/>
    <m/>
    <m/>
    <m/>
    <x v="3"/>
    <s v="x"/>
    <m/>
    <s v="h/E"/>
    <m/>
    <m/>
    <m/>
    <m/>
    <m/>
    <s v="Pa"/>
    <m/>
    <m/>
    <m/>
    <m/>
    <m/>
    <m/>
    <m/>
    <m/>
    <m/>
    <m/>
    <m/>
    <m/>
    <m/>
    <n v="110"/>
    <m/>
    <m/>
    <m/>
    <s v="n"/>
    <n v="0"/>
    <m/>
    <m/>
    <m/>
    <m/>
    <m/>
    <m/>
    <m/>
    <m/>
    <m/>
    <m/>
    <m/>
    <m/>
    <m/>
    <m/>
    <m/>
    <m/>
    <m/>
    <m/>
    <m/>
    <m/>
    <m/>
    <m/>
    <m/>
    <m/>
    <m/>
    <m/>
    <m/>
    <m/>
    <m/>
    <m/>
    <m/>
    <m/>
    <m/>
    <m/>
    <m/>
    <m/>
    <m/>
    <m/>
    <m/>
    <m/>
    <m/>
    <m/>
    <m/>
    <m/>
  </r>
  <r>
    <n v="1046"/>
    <s v="L-1539-315083689"/>
    <n v="1066696314"/>
    <s v="https://portal.dnb.de/opac.htm?method=simpleSearch&amp;cqlMode=true&amp;query=idn%3D1066696314"/>
    <s v="III 104, 20"/>
    <m/>
    <m/>
    <x v="1"/>
    <m/>
    <m/>
    <m/>
    <m/>
    <m/>
    <m/>
    <m/>
    <m/>
    <m/>
    <m/>
    <m/>
    <m/>
    <m/>
    <m/>
    <m/>
    <x v="6"/>
    <m/>
    <s v="x"/>
    <s v="h/E"/>
    <s v="x"/>
    <m/>
    <m/>
    <m/>
    <m/>
    <s v="Pa"/>
    <m/>
    <m/>
    <m/>
    <m/>
    <m/>
    <m/>
    <m/>
    <m/>
    <m/>
    <m/>
    <m/>
    <m/>
    <m/>
    <n v="110"/>
    <m/>
    <m/>
    <m/>
    <s v="n"/>
    <n v="0"/>
    <m/>
    <s v="Gewebe"/>
    <m/>
    <m/>
    <m/>
    <m/>
    <m/>
    <m/>
    <m/>
    <m/>
    <m/>
    <m/>
    <m/>
    <m/>
    <m/>
    <m/>
    <m/>
    <m/>
    <m/>
    <m/>
    <m/>
    <m/>
    <m/>
    <m/>
    <m/>
    <m/>
    <m/>
    <m/>
    <m/>
    <m/>
    <m/>
    <m/>
    <m/>
    <m/>
    <m/>
    <m/>
    <m/>
    <m/>
    <m/>
    <m/>
    <m/>
    <m/>
    <m/>
    <m/>
  </r>
  <r>
    <n v="1047"/>
    <s v="L-1540-315494549"/>
    <n v="1066964319"/>
    <s v="https://portal.dnb.de/opac.htm?method=simpleSearch&amp;cqlMode=true&amp;query=idn%3D1066964319"/>
    <s v="III 104, 21"/>
    <m/>
    <m/>
    <x v="1"/>
    <m/>
    <m/>
    <m/>
    <m/>
    <m/>
    <m/>
    <m/>
    <m/>
    <m/>
    <m/>
    <m/>
    <m/>
    <m/>
    <m/>
    <m/>
    <x v="5"/>
    <m/>
    <m/>
    <s v="h/E"/>
    <m/>
    <m/>
    <m/>
    <m/>
    <m/>
    <s v="Pa"/>
    <m/>
    <m/>
    <m/>
    <m/>
    <m/>
    <m/>
    <m/>
    <m/>
    <m/>
    <m/>
    <m/>
    <m/>
    <m/>
    <n v="45"/>
    <m/>
    <s v="x"/>
    <s v="x"/>
    <s v="n"/>
    <n v="0"/>
    <m/>
    <m/>
    <m/>
    <m/>
    <m/>
    <m/>
    <m/>
    <m/>
    <m/>
    <m/>
    <m/>
    <m/>
    <m/>
    <m/>
    <m/>
    <m/>
    <m/>
    <m/>
    <m/>
    <m/>
    <m/>
    <m/>
    <m/>
    <m/>
    <m/>
    <m/>
    <m/>
    <m/>
    <m/>
    <m/>
    <m/>
    <m/>
    <m/>
    <m/>
    <m/>
    <m/>
    <m/>
    <m/>
    <m/>
    <m/>
    <m/>
    <m/>
    <m/>
    <m/>
  </r>
  <r>
    <n v="1048"/>
    <s v="L-1542-315488190"/>
    <n v="1066957568"/>
    <s v="https://portal.dnb.de/opac.htm?method=simpleSearch&amp;cqlMode=true&amp;query=idn%3D1066957568"/>
    <s v="III 104, 22"/>
    <m/>
    <m/>
    <x v="0"/>
    <m/>
    <m/>
    <m/>
    <m/>
    <m/>
    <m/>
    <m/>
    <m/>
    <m/>
    <m/>
    <m/>
    <m/>
    <m/>
    <m/>
    <s v="x"/>
    <x v="5"/>
    <s v="x"/>
    <m/>
    <s v="f"/>
    <m/>
    <m/>
    <m/>
    <m/>
    <m/>
    <s v="Pa"/>
    <m/>
    <m/>
    <m/>
    <m/>
    <m/>
    <m/>
    <m/>
    <m/>
    <m/>
    <m/>
    <m/>
    <m/>
    <m/>
    <n v="60"/>
    <m/>
    <m/>
    <m/>
    <s v="n"/>
    <n v="0"/>
    <m/>
    <m/>
    <m/>
    <m/>
    <m/>
    <s v="x sauer"/>
    <s v="x"/>
    <m/>
    <m/>
    <m/>
    <m/>
    <m/>
    <m/>
    <m/>
    <m/>
    <m/>
    <m/>
    <m/>
    <m/>
    <m/>
    <m/>
    <m/>
    <m/>
    <m/>
    <m/>
    <m/>
    <m/>
    <m/>
    <m/>
    <m/>
    <m/>
    <m/>
    <m/>
    <m/>
    <m/>
    <m/>
    <m/>
    <m/>
    <m/>
    <m/>
    <m/>
    <m/>
    <m/>
    <m/>
  </r>
  <r>
    <n v="1049"/>
    <s v="L-1556-315306971"/>
    <n v="1066847819"/>
    <s v="https://portal.dnb.de/opac.htm?method=simpleSearch&amp;cqlMode=true&amp;query=idn%3D1066847819"/>
    <s v="III 104, 23"/>
    <m/>
    <m/>
    <x v="3"/>
    <m/>
    <m/>
    <m/>
    <m/>
    <m/>
    <m/>
    <m/>
    <m/>
    <m/>
    <m/>
    <m/>
    <m/>
    <m/>
    <s v="x"/>
    <m/>
    <x v="1"/>
    <s v="x"/>
    <m/>
    <s v="f/V"/>
    <m/>
    <m/>
    <m/>
    <m/>
    <s v="x"/>
    <s v="Pa"/>
    <m/>
    <m/>
    <m/>
    <m/>
    <m/>
    <m/>
    <m/>
    <m/>
    <m/>
    <m/>
    <m/>
    <n v="0"/>
    <s v="x"/>
    <n v="110"/>
    <m/>
    <m/>
    <m/>
    <s v="ja vor"/>
    <n v="0.5"/>
    <m/>
    <m/>
    <m/>
    <m/>
    <m/>
    <m/>
    <m/>
    <m/>
    <s v="x 110"/>
    <s v="Box (wg. Schließe)"/>
    <m/>
    <m/>
    <s v="x"/>
    <m/>
    <m/>
    <m/>
    <m/>
    <s v="x"/>
    <m/>
    <m/>
    <m/>
    <m/>
    <m/>
    <n v="0.5"/>
    <m/>
    <m/>
    <m/>
    <m/>
    <m/>
    <m/>
    <m/>
    <m/>
    <m/>
    <m/>
    <m/>
    <m/>
    <m/>
    <m/>
    <m/>
    <m/>
    <m/>
    <m/>
    <m/>
    <m/>
  </r>
  <r>
    <n v="1050"/>
    <s v="L-1526-15395048X"/>
    <n v="993887112"/>
    <s v="https://portal.dnb.de/opac.htm?method=simpleSearch&amp;cqlMode=true&amp;query=idn%3D993887112"/>
    <s v="III 104, 24"/>
    <m/>
    <m/>
    <x v="0"/>
    <m/>
    <m/>
    <m/>
    <m/>
    <m/>
    <m/>
    <m/>
    <m/>
    <m/>
    <m/>
    <m/>
    <m/>
    <m/>
    <m/>
    <m/>
    <x v="4"/>
    <m/>
    <m/>
    <s v="h/E"/>
    <m/>
    <m/>
    <m/>
    <m/>
    <m/>
    <s v="Pa"/>
    <m/>
    <m/>
    <m/>
    <m/>
    <m/>
    <m/>
    <m/>
    <m/>
    <m/>
    <m/>
    <m/>
    <m/>
    <m/>
    <n v="110"/>
    <m/>
    <m/>
    <m/>
    <s v="n"/>
    <n v="0"/>
    <m/>
    <m/>
    <m/>
    <m/>
    <m/>
    <m/>
    <m/>
    <m/>
    <m/>
    <m/>
    <m/>
    <m/>
    <m/>
    <m/>
    <m/>
    <m/>
    <m/>
    <m/>
    <m/>
    <m/>
    <m/>
    <m/>
    <m/>
    <m/>
    <m/>
    <m/>
    <m/>
    <m/>
    <m/>
    <m/>
    <m/>
    <m/>
    <m/>
    <m/>
    <m/>
    <m/>
    <m/>
    <m/>
    <m/>
    <m/>
    <m/>
    <m/>
    <m/>
    <m/>
  </r>
  <r>
    <n v="1051"/>
    <s v="L-1529-315488611"/>
    <n v="1066957975"/>
    <s v="https://portal.dnb.de/opac.htm?method=simpleSearch&amp;cqlMode=true&amp;query=idn%3D1066957975"/>
    <s v="III 104, 25"/>
    <m/>
    <m/>
    <x v="0"/>
    <m/>
    <m/>
    <m/>
    <m/>
    <m/>
    <m/>
    <m/>
    <m/>
    <m/>
    <m/>
    <m/>
    <m/>
    <m/>
    <m/>
    <m/>
    <x v="0"/>
    <s v="x"/>
    <m/>
    <s v="h/E"/>
    <m/>
    <m/>
    <m/>
    <m/>
    <m/>
    <s v="Pa"/>
    <m/>
    <m/>
    <m/>
    <m/>
    <m/>
    <m/>
    <m/>
    <m/>
    <m/>
    <m/>
    <m/>
    <m/>
    <m/>
    <n v="110"/>
    <m/>
    <m/>
    <m/>
    <s v="n"/>
    <n v="0"/>
    <m/>
    <m/>
    <m/>
    <s v="x"/>
    <m/>
    <m/>
    <m/>
    <m/>
    <m/>
    <m/>
    <m/>
    <m/>
    <m/>
    <m/>
    <m/>
    <m/>
    <m/>
    <m/>
    <m/>
    <m/>
    <m/>
    <m/>
    <m/>
    <m/>
    <m/>
    <m/>
    <m/>
    <m/>
    <m/>
    <m/>
    <m/>
    <m/>
    <m/>
    <m/>
    <m/>
    <m/>
    <m/>
    <m/>
    <m/>
    <m/>
    <m/>
    <m/>
    <m/>
    <m/>
  </r>
  <r>
    <n v="1052"/>
    <s v="L-1544-315492015"/>
    <n v="1066961611"/>
    <s v="https://portal.dnb.de/opac.htm?method=simpleSearch&amp;cqlMode=true&amp;query=idn%3D1066961611"/>
    <s v="III 104, 27"/>
    <m/>
    <m/>
    <x v="0"/>
    <m/>
    <m/>
    <m/>
    <m/>
    <m/>
    <m/>
    <m/>
    <m/>
    <m/>
    <m/>
    <m/>
    <m/>
    <s v="QF (21x15,5)"/>
    <m/>
    <m/>
    <x v="0"/>
    <s v="x"/>
    <m/>
    <s v="h/E"/>
    <m/>
    <m/>
    <m/>
    <m/>
    <m/>
    <s v="Pa"/>
    <s v="x"/>
    <m/>
    <m/>
    <m/>
    <m/>
    <m/>
    <m/>
    <m/>
    <m/>
    <m/>
    <m/>
    <m/>
    <m/>
    <n v="110"/>
    <m/>
    <m/>
    <m/>
    <s v="n"/>
    <n v="0"/>
    <m/>
    <m/>
    <m/>
    <s v="x"/>
    <m/>
    <m/>
    <m/>
    <m/>
    <m/>
    <m/>
    <m/>
    <m/>
    <m/>
    <m/>
    <m/>
    <m/>
    <m/>
    <m/>
    <m/>
    <m/>
    <m/>
    <m/>
    <m/>
    <m/>
    <m/>
    <m/>
    <m/>
    <m/>
    <m/>
    <m/>
    <m/>
    <m/>
    <m/>
    <m/>
    <m/>
    <m/>
    <m/>
    <m/>
    <m/>
    <m/>
    <m/>
    <m/>
    <m/>
    <m/>
  </r>
  <r>
    <n v="1053"/>
    <s v="L-1546-315487704"/>
    <n v="1066957088"/>
    <s v="https://portal.dnb.de/opac.htm?method=simpleSearch&amp;cqlMode=true&amp;query=idn%3D1066957088"/>
    <s v="III 104, 28"/>
    <m/>
    <m/>
    <x v="0"/>
    <m/>
    <m/>
    <m/>
    <m/>
    <m/>
    <m/>
    <m/>
    <m/>
    <m/>
    <m/>
    <m/>
    <m/>
    <m/>
    <m/>
    <m/>
    <x v="8"/>
    <m/>
    <m/>
    <s v="h/E"/>
    <m/>
    <m/>
    <m/>
    <m/>
    <m/>
    <s v="Pa"/>
    <s v="x"/>
    <m/>
    <m/>
    <m/>
    <m/>
    <m/>
    <m/>
    <m/>
    <m/>
    <m/>
    <m/>
    <m/>
    <m/>
    <n v="110"/>
    <m/>
    <m/>
    <m/>
    <s v="n"/>
    <n v="0"/>
    <m/>
    <m/>
    <m/>
    <m/>
    <m/>
    <m/>
    <m/>
    <m/>
    <m/>
    <m/>
    <m/>
    <m/>
    <m/>
    <m/>
    <m/>
    <m/>
    <m/>
    <m/>
    <m/>
    <m/>
    <m/>
    <m/>
    <m/>
    <m/>
    <m/>
    <m/>
    <m/>
    <m/>
    <m/>
    <m/>
    <m/>
    <m/>
    <m/>
    <m/>
    <m/>
    <m/>
    <m/>
    <m/>
    <m/>
    <m/>
    <m/>
    <m/>
    <m/>
    <m/>
  </r>
  <r>
    <n v="1054"/>
    <s v="L-1551-343799960"/>
    <n v="1079624163"/>
    <s v="https://portal.dnb.de/opac.htm?method=simpleSearch&amp;cqlMode=true&amp;query=idn%3D1079624163"/>
    <s v="III 104, 29"/>
    <m/>
    <m/>
    <x v="0"/>
    <m/>
    <m/>
    <m/>
    <m/>
    <m/>
    <m/>
    <m/>
    <m/>
    <m/>
    <m/>
    <m/>
    <m/>
    <s v="QF (21x15,5)"/>
    <m/>
    <m/>
    <x v="0"/>
    <s v="x"/>
    <m/>
    <s v="h/E"/>
    <m/>
    <m/>
    <m/>
    <m/>
    <m/>
    <s v="Pa"/>
    <s v="x"/>
    <m/>
    <m/>
    <m/>
    <m/>
    <m/>
    <m/>
    <m/>
    <m/>
    <m/>
    <m/>
    <m/>
    <m/>
    <n v="110"/>
    <m/>
    <m/>
    <m/>
    <s v="n"/>
    <n v="0"/>
    <m/>
    <m/>
    <m/>
    <s v="x"/>
    <m/>
    <m/>
    <m/>
    <m/>
    <m/>
    <m/>
    <m/>
    <m/>
    <m/>
    <m/>
    <m/>
    <m/>
    <m/>
    <m/>
    <m/>
    <m/>
    <m/>
    <m/>
    <m/>
    <m/>
    <m/>
    <m/>
    <m/>
    <m/>
    <m/>
    <m/>
    <m/>
    <m/>
    <m/>
    <m/>
    <m/>
    <m/>
    <m/>
    <m/>
    <m/>
    <m/>
    <m/>
    <m/>
    <m/>
    <m/>
  </r>
  <r>
    <n v="1055"/>
    <s v="L-1559-167208330"/>
    <s v="99892413X"/>
    <s v="https://portal.dnb.de/opac.htm?method=simpleSearch&amp;cqlMode=true&amp;query=idn%3D99892413X"/>
    <s v="III 104, 30"/>
    <m/>
    <m/>
    <x v="0"/>
    <m/>
    <m/>
    <m/>
    <m/>
    <m/>
    <m/>
    <m/>
    <m/>
    <m/>
    <m/>
    <m/>
    <m/>
    <m/>
    <m/>
    <s v="x"/>
    <x v="0"/>
    <m/>
    <s v="x"/>
    <s v="f"/>
    <m/>
    <m/>
    <m/>
    <m/>
    <m/>
    <s v="Pa"/>
    <m/>
    <m/>
    <m/>
    <m/>
    <s v="x"/>
    <m/>
    <m/>
    <m/>
    <m/>
    <m/>
    <m/>
    <n v="2"/>
    <s v="x"/>
    <n v="110"/>
    <m/>
    <m/>
    <m/>
    <s v="n"/>
    <n v="0"/>
    <m/>
    <m/>
    <m/>
    <m/>
    <m/>
    <s v="x sauer"/>
    <s v="x"/>
    <m/>
    <m/>
    <m/>
    <m/>
    <m/>
    <m/>
    <m/>
    <m/>
    <m/>
    <m/>
    <m/>
    <m/>
    <m/>
    <m/>
    <m/>
    <m/>
    <m/>
    <m/>
    <m/>
    <m/>
    <m/>
    <m/>
    <m/>
    <m/>
    <m/>
    <m/>
    <m/>
    <m/>
    <m/>
    <m/>
    <m/>
    <m/>
    <m/>
    <m/>
    <m/>
    <m/>
    <m/>
  </r>
  <r>
    <n v="1056"/>
    <s v="L-1527-315490543"/>
    <n v="1066960011"/>
    <s v="https://portal.dnb.de/opac.htm?method=simpleSearch&amp;cqlMode=true&amp;query=idn%3D1066960011"/>
    <s v="III 104, 31"/>
    <m/>
    <m/>
    <x v="0"/>
    <m/>
    <m/>
    <m/>
    <m/>
    <m/>
    <m/>
    <m/>
    <m/>
    <m/>
    <m/>
    <m/>
    <m/>
    <m/>
    <m/>
    <m/>
    <x v="6"/>
    <m/>
    <m/>
    <s v="h/E"/>
    <m/>
    <m/>
    <m/>
    <m/>
    <m/>
    <s v="Pa"/>
    <m/>
    <m/>
    <m/>
    <m/>
    <m/>
    <m/>
    <m/>
    <m/>
    <m/>
    <m/>
    <m/>
    <m/>
    <m/>
    <n v="110"/>
    <m/>
    <m/>
    <m/>
    <s v="n"/>
    <n v="0"/>
    <m/>
    <m/>
    <m/>
    <m/>
    <m/>
    <m/>
    <m/>
    <m/>
    <m/>
    <s v="Box (sperrt)"/>
    <m/>
    <m/>
    <m/>
    <m/>
    <m/>
    <m/>
    <m/>
    <m/>
    <m/>
    <m/>
    <m/>
    <m/>
    <m/>
    <m/>
    <m/>
    <m/>
    <m/>
    <m/>
    <m/>
    <m/>
    <m/>
    <m/>
    <m/>
    <m/>
    <m/>
    <m/>
    <m/>
    <m/>
    <m/>
    <m/>
    <m/>
    <m/>
    <m/>
    <m/>
  </r>
  <r>
    <n v="1057"/>
    <s v="L-1531-315488182"/>
    <s v="106695755X"/>
    <s v="https://portal.dnb.de/opac.htm?method=simpleSearch&amp;cqlMode=true&amp;query=idn%3D106695755X"/>
    <s v="III 104, 32"/>
    <m/>
    <m/>
    <x v="0"/>
    <m/>
    <m/>
    <m/>
    <m/>
    <m/>
    <m/>
    <m/>
    <m/>
    <m/>
    <m/>
    <m/>
    <m/>
    <m/>
    <m/>
    <m/>
    <x v="8"/>
    <m/>
    <m/>
    <s v="h/E"/>
    <m/>
    <m/>
    <m/>
    <m/>
    <m/>
    <s v="Pa"/>
    <m/>
    <m/>
    <m/>
    <m/>
    <m/>
    <m/>
    <m/>
    <m/>
    <m/>
    <m/>
    <m/>
    <m/>
    <m/>
    <n v="110"/>
    <m/>
    <m/>
    <m/>
    <s v="n"/>
    <n v="0"/>
    <m/>
    <m/>
    <m/>
    <m/>
    <m/>
    <m/>
    <m/>
    <m/>
    <m/>
    <m/>
    <m/>
    <m/>
    <m/>
    <m/>
    <m/>
    <m/>
    <m/>
    <m/>
    <m/>
    <m/>
    <m/>
    <m/>
    <m/>
    <m/>
    <m/>
    <m/>
    <m/>
    <m/>
    <m/>
    <m/>
    <m/>
    <m/>
    <m/>
    <m/>
    <m/>
    <m/>
    <m/>
    <m/>
    <m/>
    <m/>
    <m/>
    <m/>
    <m/>
    <m/>
  </r>
  <r>
    <n v="1058"/>
    <s v="L-1543-315488204"/>
    <n v="1066957576"/>
    <s v="https://portal.dnb.de/opac.htm?method=simpleSearch&amp;cqlMode=true&amp;query=idn%3D1066957576"/>
    <s v="III 104, 33"/>
    <m/>
    <m/>
    <x v="0"/>
    <m/>
    <m/>
    <m/>
    <m/>
    <m/>
    <m/>
    <m/>
    <m/>
    <m/>
    <m/>
    <m/>
    <m/>
    <m/>
    <m/>
    <s v="x"/>
    <x v="0"/>
    <s v="x"/>
    <m/>
    <s v="h/E"/>
    <m/>
    <m/>
    <m/>
    <m/>
    <m/>
    <s v="Pa"/>
    <s v="x"/>
    <m/>
    <m/>
    <m/>
    <m/>
    <m/>
    <m/>
    <m/>
    <m/>
    <m/>
    <m/>
    <m/>
    <m/>
    <n v="80"/>
    <m/>
    <m/>
    <m/>
    <s v="n"/>
    <n v="0"/>
    <m/>
    <m/>
    <m/>
    <m/>
    <m/>
    <m/>
    <m/>
    <m/>
    <m/>
    <s v="Buchschuh (hat Schließen)"/>
    <m/>
    <m/>
    <m/>
    <m/>
    <m/>
    <m/>
    <m/>
    <m/>
    <m/>
    <m/>
    <m/>
    <m/>
    <m/>
    <m/>
    <m/>
    <m/>
    <m/>
    <m/>
    <m/>
    <m/>
    <m/>
    <m/>
    <m/>
    <m/>
    <m/>
    <m/>
    <m/>
    <m/>
    <m/>
    <m/>
    <m/>
    <m/>
    <m/>
    <m/>
  </r>
  <r>
    <n v="1059"/>
    <s v="L-1545-315332085"/>
    <n v="1066874271"/>
    <s v="https://portal.dnb.de/opac.htm?method=simpleSearch&amp;cqlMode=true&amp;query=idn%3D1066874271"/>
    <s v="III 104, 34"/>
    <m/>
    <m/>
    <x v="0"/>
    <m/>
    <m/>
    <m/>
    <m/>
    <m/>
    <m/>
    <m/>
    <m/>
    <m/>
    <m/>
    <m/>
    <m/>
    <m/>
    <m/>
    <m/>
    <x v="6"/>
    <m/>
    <m/>
    <s v="h"/>
    <m/>
    <m/>
    <m/>
    <m/>
    <m/>
    <s v="Pa"/>
    <m/>
    <m/>
    <m/>
    <m/>
    <m/>
    <m/>
    <m/>
    <m/>
    <m/>
    <m/>
    <m/>
    <m/>
    <m/>
    <n v="110"/>
    <m/>
    <m/>
    <m/>
    <s v="n"/>
    <n v="0"/>
    <m/>
    <m/>
    <m/>
    <m/>
    <m/>
    <m/>
    <m/>
    <m/>
    <m/>
    <s v="Box (sperrt)"/>
    <m/>
    <m/>
    <m/>
    <m/>
    <m/>
    <m/>
    <m/>
    <m/>
    <m/>
    <m/>
    <m/>
    <m/>
    <m/>
    <m/>
    <m/>
    <m/>
    <m/>
    <m/>
    <m/>
    <m/>
    <m/>
    <m/>
    <m/>
    <m/>
    <m/>
    <m/>
    <m/>
    <m/>
    <m/>
    <m/>
    <m/>
    <m/>
    <m/>
    <m/>
  </r>
  <r>
    <n v="1060"/>
    <s v="L-1535-315492155"/>
    <n v="1066961751"/>
    <s v="https://portal.dnb.de/opac.htm?method=simpleSearch&amp;cqlMode=true&amp;query=idn%3D1066961751"/>
    <s v="III 104, 35"/>
    <m/>
    <m/>
    <x v="0"/>
    <m/>
    <m/>
    <m/>
    <m/>
    <m/>
    <m/>
    <m/>
    <m/>
    <m/>
    <m/>
    <m/>
    <m/>
    <m/>
    <m/>
    <s v="x"/>
    <x v="8"/>
    <m/>
    <m/>
    <s v="h/E"/>
    <m/>
    <m/>
    <m/>
    <m/>
    <m/>
    <s v="Pa"/>
    <m/>
    <m/>
    <m/>
    <m/>
    <m/>
    <m/>
    <m/>
    <m/>
    <m/>
    <m/>
    <m/>
    <m/>
    <m/>
    <n v="110"/>
    <m/>
    <m/>
    <m/>
    <s v="n"/>
    <n v="0"/>
    <m/>
    <m/>
    <m/>
    <m/>
    <m/>
    <m/>
    <m/>
    <m/>
    <m/>
    <m/>
    <m/>
    <m/>
    <m/>
    <m/>
    <m/>
    <m/>
    <m/>
    <m/>
    <m/>
    <m/>
    <m/>
    <m/>
    <m/>
    <m/>
    <m/>
    <m/>
    <m/>
    <m/>
    <m/>
    <m/>
    <m/>
    <m/>
    <m/>
    <m/>
    <m/>
    <m/>
    <m/>
    <m/>
    <m/>
    <m/>
    <m/>
    <m/>
    <m/>
    <m/>
  </r>
  <r>
    <n v="1061"/>
    <s v="L-1548-315487852"/>
    <n v="1066957223"/>
    <s v="https://portal.dnb.de/opac.htm?method=simpleSearch&amp;cqlMode=true&amp;query=idn%3D1066957223"/>
    <s v="III 104, 36"/>
    <m/>
    <m/>
    <x v="0"/>
    <m/>
    <m/>
    <m/>
    <m/>
    <m/>
    <m/>
    <m/>
    <m/>
    <m/>
    <m/>
    <m/>
    <m/>
    <m/>
    <m/>
    <s v="x"/>
    <x v="3"/>
    <s v="x"/>
    <m/>
    <s v="h/E"/>
    <m/>
    <m/>
    <m/>
    <m/>
    <m/>
    <s v="Pa"/>
    <m/>
    <m/>
    <m/>
    <m/>
    <m/>
    <m/>
    <m/>
    <m/>
    <m/>
    <m/>
    <m/>
    <n v="2"/>
    <m/>
    <n v="110"/>
    <m/>
    <m/>
    <m/>
    <s v="n"/>
    <n v="0"/>
    <m/>
    <m/>
    <m/>
    <m/>
    <m/>
    <m/>
    <m/>
    <m/>
    <s v="x 110"/>
    <m/>
    <m/>
    <m/>
    <m/>
    <m/>
    <m/>
    <m/>
    <m/>
    <m/>
    <m/>
    <m/>
    <m/>
    <m/>
    <m/>
    <m/>
    <m/>
    <m/>
    <m/>
    <m/>
    <m/>
    <m/>
    <m/>
    <m/>
    <m/>
    <m/>
    <m/>
    <m/>
    <m/>
    <m/>
    <m/>
    <m/>
    <m/>
    <m/>
    <m/>
    <m/>
  </r>
  <r>
    <n v="1062"/>
    <s v="L-1522-315489073"/>
    <n v="1066958459"/>
    <s v="https://portal.dnb.de/opac.htm?method=simpleSearch&amp;cqlMode=true&amp;query=idn%3D1066958459"/>
    <s v="III 104, 37"/>
    <m/>
    <m/>
    <x v="0"/>
    <m/>
    <m/>
    <m/>
    <m/>
    <m/>
    <m/>
    <m/>
    <m/>
    <m/>
    <m/>
    <m/>
    <m/>
    <m/>
    <m/>
    <m/>
    <x v="4"/>
    <m/>
    <m/>
    <s v="h/E"/>
    <m/>
    <m/>
    <m/>
    <m/>
    <m/>
    <s v="Pa"/>
    <m/>
    <m/>
    <m/>
    <m/>
    <m/>
    <m/>
    <m/>
    <m/>
    <m/>
    <m/>
    <m/>
    <m/>
    <m/>
    <n v="110"/>
    <m/>
    <m/>
    <m/>
    <s v="n"/>
    <n v="0"/>
    <m/>
    <m/>
    <m/>
    <m/>
    <m/>
    <m/>
    <m/>
    <m/>
    <m/>
    <m/>
    <m/>
    <m/>
    <m/>
    <m/>
    <m/>
    <m/>
    <m/>
    <m/>
    <m/>
    <m/>
    <m/>
    <m/>
    <m/>
    <m/>
    <m/>
    <m/>
    <m/>
    <m/>
    <m/>
    <m/>
    <m/>
    <m/>
    <m/>
    <m/>
    <m/>
    <m/>
    <m/>
    <m/>
    <m/>
    <m/>
    <m/>
    <m/>
    <m/>
    <m/>
  </r>
  <r>
    <n v="1063"/>
    <s v="L-1523-315493569"/>
    <n v="1066963304"/>
    <s v="https://portal.dnb.de/opac.htm?method=simpleSearch&amp;cqlMode=true&amp;query=idn%3D1066963304"/>
    <s v="III 104, 38"/>
    <m/>
    <m/>
    <x v="0"/>
    <m/>
    <m/>
    <m/>
    <m/>
    <m/>
    <m/>
    <m/>
    <m/>
    <m/>
    <m/>
    <m/>
    <m/>
    <m/>
    <m/>
    <m/>
    <x v="6"/>
    <s v="x"/>
    <m/>
    <s v="h/E"/>
    <m/>
    <m/>
    <m/>
    <m/>
    <m/>
    <s v="Pa"/>
    <m/>
    <m/>
    <m/>
    <m/>
    <m/>
    <m/>
    <m/>
    <m/>
    <m/>
    <m/>
    <m/>
    <m/>
    <m/>
    <n v="110"/>
    <m/>
    <m/>
    <m/>
    <s v="n"/>
    <n v="0"/>
    <m/>
    <m/>
    <m/>
    <m/>
    <m/>
    <m/>
    <m/>
    <m/>
    <m/>
    <m/>
    <m/>
    <m/>
    <m/>
    <m/>
    <m/>
    <m/>
    <m/>
    <m/>
    <m/>
    <m/>
    <m/>
    <m/>
    <m/>
    <m/>
    <m/>
    <m/>
    <m/>
    <m/>
    <m/>
    <m/>
    <m/>
    <m/>
    <m/>
    <m/>
    <m/>
    <m/>
    <m/>
    <m/>
    <m/>
    <m/>
    <m/>
    <m/>
    <m/>
    <m/>
  </r>
  <r>
    <n v="1064"/>
    <s v="L-1524-315308095"/>
    <s v="106684903X"/>
    <s v="https://portal.dnb.de/opac.htm?method=simpleSearch&amp;cqlMode=true&amp;query=idn%3D106684903X"/>
    <s v="III 104, 39"/>
    <m/>
    <m/>
    <x v="0"/>
    <m/>
    <m/>
    <m/>
    <m/>
    <m/>
    <m/>
    <m/>
    <m/>
    <m/>
    <m/>
    <m/>
    <m/>
    <m/>
    <m/>
    <m/>
    <x v="0"/>
    <s v="x"/>
    <m/>
    <s v="h/E"/>
    <m/>
    <m/>
    <m/>
    <m/>
    <m/>
    <s v="Pa"/>
    <m/>
    <m/>
    <m/>
    <m/>
    <m/>
    <m/>
    <m/>
    <m/>
    <m/>
    <m/>
    <m/>
    <m/>
    <m/>
    <n v="110"/>
    <m/>
    <m/>
    <m/>
    <s v="n"/>
    <n v="0"/>
    <m/>
    <m/>
    <m/>
    <m/>
    <m/>
    <m/>
    <m/>
    <m/>
    <m/>
    <m/>
    <m/>
    <m/>
    <m/>
    <m/>
    <m/>
    <m/>
    <m/>
    <m/>
    <m/>
    <m/>
    <m/>
    <m/>
    <m/>
    <m/>
    <m/>
    <m/>
    <m/>
    <m/>
    <m/>
    <m/>
    <m/>
    <m/>
    <m/>
    <m/>
    <m/>
    <m/>
    <m/>
    <m/>
    <m/>
    <m/>
    <m/>
    <m/>
    <m/>
    <m/>
  </r>
  <r>
    <n v="1065"/>
    <s v="L-1521-315489014"/>
    <n v="1066958394"/>
    <s v="https://portal.dnb.de/opac.htm?method=simpleSearch&amp;cqlMode=true&amp;query=idn%3D1066958394"/>
    <s v="III 104, 40"/>
    <m/>
    <m/>
    <x v="0"/>
    <m/>
    <m/>
    <m/>
    <m/>
    <m/>
    <m/>
    <m/>
    <m/>
    <m/>
    <m/>
    <m/>
    <m/>
    <m/>
    <m/>
    <m/>
    <x v="10"/>
    <m/>
    <m/>
    <s v="f"/>
    <m/>
    <m/>
    <m/>
    <m/>
    <m/>
    <s v="Pa"/>
    <m/>
    <m/>
    <m/>
    <m/>
    <m/>
    <m/>
    <m/>
    <m/>
    <m/>
    <m/>
    <m/>
    <m/>
    <m/>
    <n v="110"/>
    <m/>
    <m/>
    <m/>
    <s v="n"/>
    <n v="0"/>
    <m/>
    <m/>
    <m/>
    <m/>
    <m/>
    <m/>
    <m/>
    <m/>
    <m/>
    <m/>
    <m/>
    <m/>
    <m/>
    <m/>
    <m/>
    <m/>
    <m/>
    <m/>
    <m/>
    <m/>
    <m/>
    <m/>
    <m/>
    <m/>
    <m/>
    <m/>
    <m/>
    <m/>
    <m/>
    <m/>
    <m/>
    <m/>
    <m/>
    <m/>
    <m/>
    <m/>
    <m/>
    <m/>
    <m/>
    <m/>
    <m/>
    <m/>
    <m/>
    <m/>
  </r>
  <r>
    <n v="1066"/>
    <s v="L-1523-167640313"/>
    <n v="999166921"/>
    <s v="https://portal.dnb.de/opac.htm?method=simpleSearch&amp;cqlMode=true&amp;query=idn%3D999166921"/>
    <s v="III 104, 41"/>
    <m/>
    <m/>
    <x v="0"/>
    <m/>
    <m/>
    <m/>
    <m/>
    <m/>
    <m/>
    <m/>
    <m/>
    <m/>
    <m/>
    <m/>
    <m/>
    <m/>
    <m/>
    <m/>
    <x v="8"/>
    <m/>
    <m/>
    <s v="h/E"/>
    <m/>
    <m/>
    <m/>
    <m/>
    <m/>
    <s v="Pa"/>
    <m/>
    <m/>
    <m/>
    <m/>
    <m/>
    <m/>
    <m/>
    <m/>
    <m/>
    <m/>
    <m/>
    <m/>
    <m/>
    <n v="110"/>
    <m/>
    <m/>
    <m/>
    <s v="n"/>
    <n v="0"/>
    <m/>
    <m/>
    <m/>
    <m/>
    <m/>
    <m/>
    <m/>
    <m/>
    <m/>
    <m/>
    <m/>
    <m/>
    <m/>
    <m/>
    <m/>
    <m/>
    <m/>
    <m/>
    <m/>
    <m/>
    <m/>
    <m/>
    <m/>
    <m/>
    <m/>
    <m/>
    <m/>
    <m/>
    <m/>
    <m/>
    <m/>
    <m/>
    <m/>
    <m/>
    <m/>
    <m/>
    <m/>
    <m/>
    <m/>
    <m/>
    <m/>
    <m/>
    <m/>
    <m/>
  </r>
  <r>
    <n v="1067"/>
    <s v="L-1559-16764470X"/>
    <s v="99917097X"/>
    <s v="https://portal.dnb.de/opac.htm?method=simpleSearch&amp;cqlMode=true&amp;query=idn%3D99917097X"/>
    <s v="III 104, 42"/>
    <m/>
    <m/>
    <x v="0"/>
    <m/>
    <m/>
    <m/>
    <m/>
    <m/>
    <m/>
    <m/>
    <m/>
    <m/>
    <m/>
    <m/>
    <m/>
    <m/>
    <m/>
    <m/>
    <x v="1"/>
    <m/>
    <s v="x"/>
    <s v="f"/>
    <m/>
    <m/>
    <m/>
    <m/>
    <m/>
    <s v="Pa"/>
    <m/>
    <m/>
    <m/>
    <m/>
    <s v="x"/>
    <m/>
    <m/>
    <m/>
    <m/>
    <m/>
    <m/>
    <n v="0"/>
    <s v="x"/>
    <n v="110"/>
    <m/>
    <s v="x"/>
    <m/>
    <s v="n"/>
    <n v="0"/>
    <m/>
    <s v="Gewebe"/>
    <m/>
    <m/>
    <m/>
    <m/>
    <m/>
    <s v="Buchschließe mit Grünspan"/>
    <s v="x 110"/>
    <m/>
    <m/>
    <m/>
    <m/>
    <m/>
    <m/>
    <m/>
    <m/>
    <m/>
    <m/>
    <m/>
    <m/>
    <m/>
    <m/>
    <m/>
    <m/>
    <m/>
    <m/>
    <m/>
    <m/>
    <m/>
    <m/>
    <m/>
    <m/>
    <m/>
    <m/>
    <m/>
    <m/>
    <m/>
    <m/>
    <m/>
    <m/>
    <m/>
    <m/>
    <m/>
  </r>
  <r>
    <n v="1068"/>
    <s v="L-1555-167644955"/>
    <n v="999171232"/>
    <s v="https://portal.dnb.de/opac.htm?method=simpleSearch&amp;cqlMode=true&amp;query=idn%3D999171232"/>
    <s v="III 104, 42 (angebunden)"/>
    <m/>
    <m/>
    <x v="2"/>
    <m/>
    <m/>
    <m/>
    <m/>
    <m/>
    <m/>
    <m/>
    <m/>
    <m/>
    <m/>
    <m/>
    <m/>
    <m/>
    <m/>
    <m/>
    <x v="2"/>
    <m/>
    <m/>
    <m/>
    <m/>
    <m/>
    <m/>
    <m/>
    <m/>
    <m/>
    <m/>
    <m/>
    <m/>
    <m/>
    <m/>
    <m/>
    <m/>
    <m/>
    <m/>
    <m/>
    <m/>
    <m/>
    <m/>
    <m/>
    <m/>
    <m/>
    <m/>
    <m/>
    <n v="0"/>
    <m/>
    <m/>
    <m/>
    <m/>
    <m/>
    <m/>
    <m/>
    <m/>
    <m/>
    <m/>
    <m/>
    <m/>
    <m/>
    <m/>
    <m/>
    <m/>
    <m/>
    <m/>
    <m/>
    <m/>
    <m/>
    <m/>
    <m/>
    <m/>
    <m/>
    <m/>
    <m/>
    <m/>
    <m/>
    <m/>
    <m/>
    <m/>
    <m/>
    <m/>
    <m/>
    <m/>
    <m/>
    <m/>
    <m/>
    <m/>
    <m/>
    <m/>
    <m/>
    <m/>
  </r>
  <r>
    <n v="1069"/>
    <s v="L-1560-178434418"/>
    <n v="1002924871"/>
    <s v="https://portal.dnb.de/opac.htm?method=simpleSearch&amp;cqlMode=true&amp;query=idn%3D1002924871"/>
    <s v="III 104, 43"/>
    <m/>
    <m/>
    <x v="0"/>
    <m/>
    <m/>
    <m/>
    <m/>
    <m/>
    <m/>
    <m/>
    <m/>
    <m/>
    <m/>
    <m/>
    <m/>
    <m/>
    <m/>
    <m/>
    <x v="4"/>
    <m/>
    <m/>
    <s v="f"/>
    <m/>
    <m/>
    <m/>
    <m/>
    <m/>
    <s v="Pa"/>
    <m/>
    <m/>
    <m/>
    <m/>
    <m/>
    <m/>
    <m/>
    <m/>
    <m/>
    <m/>
    <m/>
    <m/>
    <m/>
    <n v="110"/>
    <m/>
    <s v="x"/>
    <s v="x"/>
    <s v="n"/>
    <n v="0"/>
    <m/>
    <m/>
    <m/>
    <m/>
    <m/>
    <m/>
    <m/>
    <m/>
    <m/>
    <m/>
    <m/>
    <m/>
    <m/>
    <m/>
    <m/>
    <m/>
    <m/>
    <m/>
    <m/>
    <m/>
    <m/>
    <m/>
    <m/>
    <m/>
    <m/>
    <m/>
    <m/>
    <m/>
    <m/>
    <m/>
    <m/>
    <m/>
    <m/>
    <m/>
    <m/>
    <m/>
    <m/>
    <m/>
    <m/>
    <m/>
    <m/>
    <m/>
    <m/>
    <m/>
  </r>
  <r>
    <n v="1070"/>
    <s v="L-1551-167081187"/>
    <n v="998858927"/>
    <s v="https://portal.dnb.de/opac.htm?method=simpleSearch&amp;cqlMode=true&amp;query=idn%3D998858927"/>
    <s v="III 104, 44"/>
    <m/>
    <m/>
    <x v="1"/>
    <m/>
    <m/>
    <m/>
    <m/>
    <m/>
    <m/>
    <m/>
    <m/>
    <m/>
    <m/>
    <m/>
    <m/>
    <m/>
    <m/>
    <m/>
    <x v="1"/>
    <m/>
    <s v="x"/>
    <s v="f"/>
    <m/>
    <m/>
    <m/>
    <m/>
    <m/>
    <s v="Pa"/>
    <m/>
    <m/>
    <m/>
    <m/>
    <m/>
    <m/>
    <m/>
    <m/>
    <m/>
    <m/>
    <m/>
    <m/>
    <m/>
    <n v="110"/>
    <m/>
    <m/>
    <m/>
    <s v="n"/>
    <n v="0"/>
    <m/>
    <m/>
    <m/>
    <s v="x"/>
    <m/>
    <m/>
    <m/>
    <m/>
    <m/>
    <m/>
    <m/>
    <m/>
    <m/>
    <m/>
    <m/>
    <m/>
    <m/>
    <m/>
    <m/>
    <m/>
    <m/>
    <m/>
    <m/>
    <m/>
    <m/>
    <m/>
    <m/>
    <m/>
    <m/>
    <m/>
    <m/>
    <m/>
    <m/>
    <m/>
    <m/>
    <m/>
    <m/>
    <m/>
    <m/>
    <m/>
    <m/>
    <m/>
    <m/>
    <m/>
  </r>
  <r>
    <n v="1071"/>
    <s v="L-2017-325817"/>
    <n v="1144311292"/>
    <s v="https://portal.dnb.de/opac.htm?method=simpleSearch&amp;cqlMode=true&amp;query=idn%3D1144311292"/>
    <s v="III 104, 45"/>
    <m/>
    <m/>
    <x v="0"/>
    <m/>
    <m/>
    <m/>
    <m/>
    <m/>
    <m/>
    <m/>
    <m/>
    <m/>
    <m/>
    <m/>
    <m/>
    <m/>
    <m/>
    <m/>
    <x v="4"/>
    <m/>
    <m/>
    <s v="h"/>
    <m/>
    <m/>
    <m/>
    <m/>
    <m/>
    <s v="Pa"/>
    <m/>
    <m/>
    <m/>
    <m/>
    <m/>
    <m/>
    <m/>
    <m/>
    <m/>
    <m/>
    <m/>
    <m/>
    <m/>
    <n v="110"/>
    <m/>
    <m/>
    <m/>
    <s v="n"/>
    <n v="0"/>
    <m/>
    <m/>
    <m/>
    <m/>
    <s v="x"/>
    <m/>
    <m/>
    <m/>
    <m/>
    <m/>
    <m/>
    <m/>
    <m/>
    <m/>
    <m/>
    <m/>
    <m/>
    <m/>
    <m/>
    <m/>
    <m/>
    <m/>
    <m/>
    <m/>
    <m/>
    <m/>
    <m/>
    <m/>
    <m/>
    <m/>
    <m/>
    <m/>
    <m/>
    <m/>
    <m/>
    <m/>
    <m/>
    <m/>
    <m/>
    <m/>
    <m/>
    <m/>
    <m/>
    <m/>
  </r>
  <r>
    <n v="1072"/>
    <s v="L-1520-164981233"/>
    <n v="997769807"/>
    <s v="https://portal.dnb.de/opac.htm?method=simpleSearch&amp;cqlMode=true&amp;query=idn%3D997769807"/>
    <s v="III 104, 10 a"/>
    <m/>
    <m/>
    <x v="0"/>
    <m/>
    <m/>
    <m/>
    <m/>
    <m/>
    <m/>
    <m/>
    <m/>
    <m/>
    <m/>
    <m/>
    <m/>
    <m/>
    <m/>
    <m/>
    <x v="8"/>
    <m/>
    <m/>
    <s v="h/E"/>
    <m/>
    <m/>
    <m/>
    <m/>
    <m/>
    <s v="Pa"/>
    <m/>
    <m/>
    <m/>
    <m/>
    <m/>
    <m/>
    <m/>
    <m/>
    <m/>
    <m/>
    <m/>
    <m/>
    <m/>
    <n v="110"/>
    <m/>
    <s v="x"/>
    <s v="x"/>
    <s v="n"/>
    <n v="0"/>
    <m/>
    <m/>
    <m/>
    <m/>
    <m/>
    <m/>
    <m/>
    <m/>
    <m/>
    <m/>
    <m/>
    <m/>
    <m/>
    <m/>
    <m/>
    <m/>
    <m/>
    <m/>
    <m/>
    <m/>
    <m/>
    <m/>
    <m/>
    <m/>
    <m/>
    <m/>
    <m/>
    <m/>
    <m/>
    <m/>
    <m/>
    <m/>
    <m/>
    <m/>
    <m/>
    <m/>
    <m/>
    <m/>
    <m/>
    <m/>
    <m/>
    <m/>
    <m/>
    <m/>
  </r>
  <r>
    <n v="1073"/>
    <s v="L-1523-170687309"/>
    <n v="1000470466"/>
    <s v="https://portal.dnb.de/opac.htm?method=simpleSearch&amp;cqlMode=true&amp;query=idn%3D1000470466"/>
    <s v="III 104, 10 b"/>
    <m/>
    <m/>
    <x v="0"/>
    <m/>
    <m/>
    <m/>
    <m/>
    <m/>
    <m/>
    <m/>
    <m/>
    <m/>
    <m/>
    <m/>
    <m/>
    <m/>
    <m/>
    <m/>
    <x v="4"/>
    <m/>
    <m/>
    <s v="h/E"/>
    <m/>
    <m/>
    <m/>
    <m/>
    <m/>
    <s v="Pa"/>
    <m/>
    <m/>
    <m/>
    <m/>
    <m/>
    <m/>
    <m/>
    <m/>
    <m/>
    <m/>
    <m/>
    <m/>
    <m/>
    <n v="110"/>
    <m/>
    <s v="x"/>
    <s v="x"/>
    <s v="n"/>
    <n v="0"/>
    <m/>
    <m/>
    <m/>
    <m/>
    <m/>
    <m/>
    <m/>
    <m/>
    <m/>
    <m/>
    <m/>
    <m/>
    <m/>
    <m/>
    <m/>
    <m/>
    <m/>
    <m/>
    <m/>
    <m/>
    <m/>
    <m/>
    <m/>
    <m/>
    <m/>
    <m/>
    <m/>
    <m/>
    <m/>
    <m/>
    <m/>
    <m/>
    <m/>
    <m/>
    <m/>
    <m/>
    <m/>
    <m/>
    <m/>
    <m/>
    <m/>
    <m/>
    <m/>
    <m/>
  </r>
  <r>
    <n v="1074"/>
    <s v="L-1528-167085565"/>
    <n v="998862851"/>
    <s v="https://portal.dnb.de/opac.htm?method=simpleSearch&amp;cqlMode=true&amp;query=idn%3D998862851"/>
    <s v="III 104, 10 c"/>
    <m/>
    <m/>
    <x v="0"/>
    <m/>
    <m/>
    <m/>
    <m/>
    <m/>
    <m/>
    <m/>
    <m/>
    <m/>
    <m/>
    <m/>
    <m/>
    <m/>
    <m/>
    <m/>
    <x v="8"/>
    <m/>
    <m/>
    <s v="h/E"/>
    <m/>
    <m/>
    <m/>
    <m/>
    <m/>
    <s v="Pa"/>
    <m/>
    <m/>
    <m/>
    <m/>
    <m/>
    <m/>
    <m/>
    <m/>
    <m/>
    <m/>
    <m/>
    <m/>
    <m/>
    <n v="110"/>
    <m/>
    <s v="x"/>
    <s v="x"/>
    <m/>
    <n v="0"/>
    <m/>
    <m/>
    <m/>
    <m/>
    <m/>
    <m/>
    <m/>
    <m/>
    <m/>
    <m/>
    <m/>
    <m/>
    <m/>
    <m/>
    <m/>
    <m/>
    <m/>
    <m/>
    <m/>
    <m/>
    <m/>
    <m/>
    <m/>
    <m/>
    <m/>
    <m/>
    <m/>
    <m/>
    <m/>
    <m/>
    <m/>
    <m/>
    <m/>
    <m/>
    <m/>
    <m/>
    <m/>
    <m/>
    <m/>
    <m/>
    <m/>
    <m/>
    <m/>
    <m/>
  </r>
  <r>
    <n v="1075"/>
    <s v="L-1524-167183281"/>
    <n v="998898333"/>
    <s v="https://portal.dnb.de/opac.htm?method=simpleSearch&amp;cqlMode=true&amp;query=idn%3D998898333"/>
    <s v="III 104, 14 a"/>
    <m/>
    <m/>
    <x v="0"/>
    <m/>
    <m/>
    <m/>
    <m/>
    <m/>
    <m/>
    <m/>
    <m/>
    <m/>
    <m/>
    <m/>
    <m/>
    <m/>
    <m/>
    <m/>
    <x v="8"/>
    <m/>
    <m/>
    <s v="h/E"/>
    <m/>
    <m/>
    <m/>
    <m/>
    <m/>
    <s v="Pa"/>
    <m/>
    <m/>
    <m/>
    <m/>
    <m/>
    <m/>
    <m/>
    <m/>
    <m/>
    <m/>
    <m/>
    <m/>
    <m/>
    <n v="110"/>
    <m/>
    <s v="x"/>
    <s v="x"/>
    <s v="n"/>
    <n v="0"/>
    <m/>
    <m/>
    <m/>
    <m/>
    <m/>
    <m/>
    <m/>
    <m/>
    <m/>
    <m/>
    <m/>
    <m/>
    <m/>
    <m/>
    <m/>
    <m/>
    <m/>
    <m/>
    <m/>
    <m/>
    <m/>
    <m/>
    <m/>
    <m/>
    <m/>
    <m/>
    <m/>
    <m/>
    <m/>
    <m/>
    <m/>
    <m/>
    <m/>
    <m/>
    <m/>
    <m/>
    <m/>
    <m/>
    <m/>
    <m/>
    <m/>
    <m/>
    <m/>
    <m/>
  </r>
  <r>
    <n v="1076"/>
    <s v="L-1525-168342634"/>
    <n v="999418432"/>
    <s v="https://portal.dnb.de/opac.htm?method=simpleSearch&amp;cqlMode=true&amp;query=idn%3D999418432"/>
    <s v="III 104, 14 b"/>
    <m/>
    <m/>
    <x v="0"/>
    <m/>
    <m/>
    <m/>
    <m/>
    <m/>
    <m/>
    <m/>
    <m/>
    <m/>
    <m/>
    <m/>
    <m/>
    <m/>
    <m/>
    <m/>
    <x v="1"/>
    <m/>
    <s v="x"/>
    <s v="f"/>
    <m/>
    <m/>
    <m/>
    <m/>
    <m/>
    <s v="Pa"/>
    <m/>
    <m/>
    <m/>
    <m/>
    <m/>
    <m/>
    <m/>
    <m/>
    <m/>
    <m/>
    <m/>
    <n v="0"/>
    <s v="x"/>
    <n v="110"/>
    <m/>
    <m/>
    <m/>
    <s v="n"/>
    <n v="0"/>
    <m/>
    <s v="Gewebe"/>
    <m/>
    <m/>
    <m/>
    <m/>
    <m/>
    <m/>
    <m/>
    <m/>
    <m/>
    <m/>
    <m/>
    <m/>
    <m/>
    <m/>
    <m/>
    <m/>
    <m/>
    <m/>
    <m/>
    <m/>
    <m/>
    <m/>
    <m/>
    <m/>
    <m/>
    <m/>
    <m/>
    <m/>
    <m/>
    <m/>
    <m/>
    <m/>
    <m/>
    <m/>
    <m/>
    <m/>
    <m/>
    <m/>
    <m/>
    <m/>
    <m/>
    <m/>
  </r>
  <r>
    <n v="1077"/>
    <s v="L-1524-156068702"/>
    <n v="994509901"/>
    <s v="https://portal.dnb.de/opac.htm?method=simpleSearch&amp;cqlMode=true&amp;query=idn%3D994509901"/>
    <s v="III 104, 14/b (angebunden)"/>
    <m/>
    <m/>
    <x v="2"/>
    <m/>
    <m/>
    <m/>
    <m/>
    <m/>
    <m/>
    <m/>
    <m/>
    <m/>
    <m/>
    <m/>
    <m/>
    <m/>
    <m/>
    <m/>
    <x v="2"/>
    <m/>
    <m/>
    <m/>
    <m/>
    <m/>
    <m/>
    <m/>
    <m/>
    <m/>
    <m/>
    <m/>
    <m/>
    <m/>
    <m/>
    <m/>
    <m/>
    <m/>
    <m/>
    <m/>
    <m/>
    <m/>
    <m/>
    <m/>
    <m/>
    <m/>
    <m/>
    <m/>
    <n v="0"/>
    <m/>
    <m/>
    <m/>
    <m/>
    <m/>
    <m/>
    <m/>
    <m/>
    <m/>
    <m/>
    <m/>
    <m/>
    <m/>
    <m/>
    <m/>
    <m/>
    <m/>
    <m/>
    <m/>
    <m/>
    <m/>
    <m/>
    <m/>
    <m/>
    <m/>
    <m/>
    <m/>
    <m/>
    <m/>
    <m/>
    <m/>
    <m/>
    <m/>
    <m/>
    <m/>
    <m/>
    <m/>
    <m/>
    <m/>
    <m/>
    <m/>
    <m/>
    <m/>
    <m/>
  </r>
  <r>
    <n v="1078"/>
    <s v="L-1527-167684795"/>
    <n v="999178016"/>
    <s v="https://portal.dnb.de/opac.htm?method=simpleSearch&amp;cqlMode=true&amp;query=idn%3D999178016"/>
    <s v="III 104, 15 a"/>
    <m/>
    <m/>
    <x v="0"/>
    <m/>
    <m/>
    <m/>
    <m/>
    <m/>
    <m/>
    <m/>
    <m/>
    <m/>
    <m/>
    <m/>
    <m/>
    <m/>
    <m/>
    <m/>
    <x v="8"/>
    <m/>
    <m/>
    <s v="h/E"/>
    <m/>
    <m/>
    <m/>
    <m/>
    <m/>
    <s v="Pa"/>
    <m/>
    <m/>
    <m/>
    <m/>
    <m/>
    <m/>
    <m/>
    <m/>
    <m/>
    <m/>
    <m/>
    <m/>
    <m/>
    <n v="110"/>
    <m/>
    <m/>
    <m/>
    <s v="n"/>
    <n v="0"/>
    <m/>
    <m/>
    <m/>
    <m/>
    <m/>
    <m/>
    <m/>
    <m/>
    <m/>
    <m/>
    <m/>
    <m/>
    <m/>
    <m/>
    <m/>
    <m/>
    <m/>
    <m/>
    <m/>
    <m/>
    <m/>
    <m/>
    <m/>
    <m/>
    <m/>
    <m/>
    <m/>
    <m/>
    <m/>
    <m/>
    <m/>
    <m/>
    <m/>
    <m/>
    <m/>
    <m/>
    <m/>
    <m/>
    <m/>
    <m/>
    <m/>
    <m/>
    <m/>
    <m/>
  </r>
  <r>
    <n v="1079"/>
    <s v="L-1529-167684949"/>
    <n v="999178199"/>
    <s v="https://portal.dnb.de/opac.htm?method=simpleSearch&amp;cqlMode=true&amp;query=idn%3D999178199"/>
    <s v="III 104, 15 b"/>
    <m/>
    <m/>
    <x v="0"/>
    <m/>
    <m/>
    <m/>
    <m/>
    <m/>
    <m/>
    <m/>
    <m/>
    <m/>
    <m/>
    <m/>
    <m/>
    <m/>
    <m/>
    <m/>
    <x v="4"/>
    <m/>
    <m/>
    <s v="h/E"/>
    <m/>
    <m/>
    <m/>
    <m/>
    <m/>
    <s v="Pa"/>
    <m/>
    <m/>
    <m/>
    <m/>
    <m/>
    <m/>
    <m/>
    <m/>
    <m/>
    <m/>
    <m/>
    <m/>
    <m/>
    <n v="110"/>
    <m/>
    <s v="x"/>
    <s v="x"/>
    <s v="n"/>
    <n v="0"/>
    <m/>
    <m/>
    <m/>
    <m/>
    <m/>
    <m/>
    <m/>
    <m/>
    <m/>
    <m/>
    <m/>
    <m/>
    <m/>
    <m/>
    <m/>
    <m/>
    <m/>
    <m/>
    <m/>
    <m/>
    <m/>
    <m/>
    <m/>
    <m/>
    <m/>
    <m/>
    <m/>
    <m/>
    <m/>
    <m/>
    <m/>
    <m/>
    <m/>
    <m/>
    <m/>
    <m/>
    <m/>
    <m/>
    <m/>
    <m/>
    <m/>
    <m/>
    <m/>
    <m/>
  </r>
  <r>
    <n v="1080"/>
    <s v="L-1556-315062746"/>
    <s v="106667423X"/>
    <s v="https://portal.dnb.de/opac.htm?method=simpleSearch&amp;cqlMode=true&amp;query=idn%3D106667423X"/>
    <s v="III 104, 16 a"/>
    <m/>
    <m/>
    <x v="0"/>
    <m/>
    <m/>
    <m/>
    <m/>
    <m/>
    <m/>
    <m/>
    <m/>
    <m/>
    <m/>
    <m/>
    <m/>
    <m/>
    <m/>
    <m/>
    <x v="1"/>
    <m/>
    <m/>
    <s v="h"/>
    <m/>
    <m/>
    <m/>
    <m/>
    <m/>
    <s v="Pa"/>
    <m/>
    <m/>
    <m/>
    <m/>
    <m/>
    <m/>
    <m/>
    <m/>
    <m/>
    <m/>
    <m/>
    <m/>
    <m/>
    <s v="nur 110"/>
    <s v="x"/>
    <m/>
    <m/>
    <s v="n"/>
    <n v="0"/>
    <m/>
    <s v="Gewebe"/>
    <m/>
    <m/>
    <m/>
    <m/>
    <m/>
    <s v="Buch ist stärker beschädigt, aber mit JP notgesichert, daher stabil genug für Digit. --&gt; mit Stephanie besprechen, ob Rest. dennoch erwünscht (dann ws. aber nicht mehr so gut aufzuschlagen)"/>
    <s v="x nur 110, mit Begleitung"/>
    <s v="Box (Kassette ist zu klein)"/>
    <m/>
    <m/>
    <m/>
    <m/>
    <m/>
    <m/>
    <m/>
    <m/>
    <m/>
    <m/>
    <m/>
    <m/>
    <m/>
    <m/>
    <m/>
    <m/>
    <m/>
    <m/>
    <m/>
    <m/>
    <m/>
    <m/>
    <m/>
    <m/>
    <m/>
    <m/>
    <m/>
    <m/>
    <m/>
    <m/>
    <m/>
    <m/>
    <m/>
    <m/>
  </r>
  <r>
    <n v="1081"/>
    <s v="L-1536-167113534"/>
    <n v="998890197"/>
    <s v="https://portal.dnb.de/opac.htm?method=simpleSearch&amp;cqlMode=true&amp;query=idn%3D998890197"/>
    <s v="III 104, 18 a"/>
    <m/>
    <m/>
    <x v="0"/>
    <m/>
    <m/>
    <m/>
    <m/>
    <m/>
    <m/>
    <m/>
    <m/>
    <m/>
    <m/>
    <m/>
    <m/>
    <m/>
    <m/>
    <m/>
    <x v="8"/>
    <m/>
    <m/>
    <s v="h/E"/>
    <m/>
    <m/>
    <m/>
    <m/>
    <m/>
    <s v="Pa"/>
    <m/>
    <m/>
    <m/>
    <m/>
    <m/>
    <m/>
    <m/>
    <m/>
    <m/>
    <m/>
    <m/>
    <m/>
    <m/>
    <n v="110"/>
    <m/>
    <s v="x"/>
    <s v="x"/>
    <s v="n"/>
    <n v="0"/>
    <m/>
    <m/>
    <m/>
    <m/>
    <m/>
    <m/>
    <m/>
    <m/>
    <m/>
    <m/>
    <m/>
    <m/>
    <m/>
    <m/>
    <m/>
    <m/>
    <m/>
    <m/>
    <m/>
    <m/>
    <m/>
    <m/>
    <m/>
    <m/>
    <m/>
    <m/>
    <m/>
    <m/>
    <m/>
    <m/>
    <m/>
    <m/>
    <m/>
    <m/>
    <m/>
    <m/>
    <m/>
    <m/>
    <m/>
    <m/>
    <m/>
    <m/>
    <m/>
    <m/>
  </r>
  <r>
    <n v="1082"/>
    <s v="L-1536-167934902"/>
    <n v="999336967"/>
    <s v="https://portal.dnb.de/opac.htm?method=simpleSearch&amp;cqlMode=true&amp;query=idn%3D999336967"/>
    <s v="III 104, 18 b"/>
    <m/>
    <m/>
    <x v="0"/>
    <m/>
    <m/>
    <m/>
    <m/>
    <m/>
    <m/>
    <m/>
    <m/>
    <m/>
    <m/>
    <m/>
    <m/>
    <m/>
    <m/>
    <m/>
    <x v="1"/>
    <m/>
    <s v="x"/>
    <s v="f"/>
    <m/>
    <m/>
    <m/>
    <m/>
    <m/>
    <s v="Pa"/>
    <m/>
    <m/>
    <m/>
    <m/>
    <m/>
    <m/>
    <m/>
    <m/>
    <m/>
    <m/>
    <m/>
    <m/>
    <m/>
    <n v="110"/>
    <m/>
    <s v="x"/>
    <s v="x"/>
    <s v="n"/>
    <n v="0"/>
    <m/>
    <m/>
    <m/>
    <m/>
    <s v="x"/>
    <m/>
    <m/>
    <m/>
    <m/>
    <m/>
    <m/>
    <m/>
    <m/>
    <m/>
    <m/>
    <m/>
    <m/>
    <m/>
    <m/>
    <m/>
    <m/>
    <m/>
    <m/>
    <m/>
    <m/>
    <m/>
    <m/>
    <m/>
    <m/>
    <m/>
    <m/>
    <m/>
    <m/>
    <m/>
    <m/>
    <m/>
    <m/>
    <m/>
    <m/>
    <m/>
    <m/>
    <m/>
    <m/>
    <m/>
  </r>
  <r>
    <n v="1083"/>
    <s v="L-1880-669845418"/>
    <n v="1002510953"/>
    <s v="https://portal.dnb.de/opac.htm?method=simpleSearch&amp;cqlMode=true&amp;query=idn%3D1002510953"/>
    <s v="III 104, 19 (1. angebundenes Werk)"/>
    <m/>
    <m/>
    <x v="2"/>
    <m/>
    <m/>
    <m/>
    <m/>
    <m/>
    <m/>
    <m/>
    <m/>
    <m/>
    <m/>
    <m/>
    <m/>
    <m/>
    <m/>
    <m/>
    <x v="2"/>
    <m/>
    <m/>
    <m/>
    <m/>
    <m/>
    <m/>
    <m/>
    <m/>
    <m/>
    <m/>
    <m/>
    <m/>
    <m/>
    <m/>
    <m/>
    <m/>
    <m/>
    <m/>
    <m/>
    <m/>
    <m/>
    <m/>
    <m/>
    <m/>
    <m/>
    <m/>
    <m/>
    <n v="0"/>
    <m/>
    <m/>
    <m/>
    <m/>
    <m/>
    <m/>
    <m/>
    <m/>
    <m/>
    <m/>
    <m/>
    <m/>
    <m/>
    <m/>
    <m/>
    <m/>
    <m/>
    <m/>
    <m/>
    <m/>
    <m/>
    <m/>
    <m/>
    <m/>
    <m/>
    <m/>
    <m/>
    <m/>
    <m/>
    <m/>
    <m/>
    <m/>
    <m/>
    <m/>
    <m/>
    <m/>
    <m/>
    <m/>
    <m/>
    <m/>
    <m/>
    <m/>
    <m/>
    <m/>
  </r>
  <r>
    <n v="1084"/>
    <s v="L-1880-669844985"/>
    <n v="1208238930"/>
    <s v="https://portal.dnb.de/opac.htm?method=simpleSearch&amp;cqlMode=true&amp;query=idn%3D1208238930"/>
    <s v="III 104, 19 (2. angebundenes Werk)"/>
    <m/>
    <m/>
    <x v="2"/>
    <m/>
    <m/>
    <m/>
    <m/>
    <m/>
    <m/>
    <m/>
    <m/>
    <m/>
    <m/>
    <m/>
    <m/>
    <m/>
    <m/>
    <m/>
    <x v="2"/>
    <m/>
    <m/>
    <m/>
    <m/>
    <m/>
    <m/>
    <m/>
    <m/>
    <m/>
    <m/>
    <m/>
    <m/>
    <m/>
    <m/>
    <m/>
    <m/>
    <m/>
    <m/>
    <m/>
    <m/>
    <m/>
    <m/>
    <m/>
    <m/>
    <m/>
    <m/>
    <m/>
    <n v="0"/>
    <m/>
    <m/>
    <m/>
    <m/>
    <m/>
    <m/>
    <m/>
    <m/>
    <m/>
    <m/>
    <m/>
    <m/>
    <m/>
    <m/>
    <m/>
    <m/>
    <m/>
    <m/>
    <m/>
    <m/>
    <m/>
    <m/>
    <m/>
    <m/>
    <m/>
    <m/>
    <m/>
    <m/>
    <m/>
    <m/>
    <m/>
    <m/>
    <m/>
    <m/>
    <m/>
    <m/>
    <m/>
    <m/>
    <m/>
    <m/>
    <m/>
    <m/>
    <m/>
    <m/>
  </r>
  <r>
    <n v="1085"/>
    <s v="L-1537-159443032"/>
    <n v="995384096"/>
    <s v="https://portal.dnb.de/opac.htm?method=simpleSearch&amp;cqlMode=true&amp;query=idn%3D995384096"/>
    <s v="III 104, 19 a"/>
    <m/>
    <m/>
    <x v="0"/>
    <m/>
    <m/>
    <m/>
    <m/>
    <m/>
    <m/>
    <m/>
    <m/>
    <m/>
    <m/>
    <m/>
    <m/>
    <m/>
    <m/>
    <m/>
    <x v="8"/>
    <m/>
    <m/>
    <s v="h/E"/>
    <m/>
    <m/>
    <m/>
    <m/>
    <m/>
    <s v="Pa"/>
    <m/>
    <m/>
    <m/>
    <m/>
    <m/>
    <m/>
    <m/>
    <m/>
    <m/>
    <m/>
    <m/>
    <m/>
    <m/>
    <n v="110"/>
    <m/>
    <s v="x"/>
    <s v="x"/>
    <s v="n"/>
    <n v="0"/>
    <m/>
    <m/>
    <m/>
    <m/>
    <m/>
    <m/>
    <m/>
    <m/>
    <m/>
    <m/>
    <m/>
    <m/>
    <m/>
    <m/>
    <m/>
    <m/>
    <m/>
    <m/>
    <m/>
    <m/>
    <m/>
    <m/>
    <m/>
    <m/>
    <m/>
    <m/>
    <m/>
    <m/>
    <m/>
    <m/>
    <m/>
    <m/>
    <m/>
    <m/>
    <m/>
    <m/>
    <m/>
    <m/>
    <m/>
    <m/>
    <m/>
    <m/>
    <m/>
    <m/>
  </r>
  <r>
    <n v="1086"/>
    <s v="L-1506-679691367"/>
    <n v="1211522628"/>
    <s v="https://portal.dnb.de/opac.htm?method=simpleSearch&amp;cqlMode=true&amp;query=idn%3D1211522628"/>
    <s v="III 104, 2 (1. angebundenes Werk)"/>
    <m/>
    <m/>
    <x v="2"/>
    <m/>
    <m/>
    <m/>
    <m/>
    <m/>
    <m/>
    <m/>
    <m/>
    <m/>
    <m/>
    <m/>
    <m/>
    <m/>
    <m/>
    <m/>
    <x v="2"/>
    <m/>
    <m/>
    <m/>
    <m/>
    <m/>
    <m/>
    <m/>
    <m/>
    <m/>
    <m/>
    <m/>
    <m/>
    <m/>
    <m/>
    <m/>
    <m/>
    <m/>
    <m/>
    <m/>
    <m/>
    <m/>
    <m/>
    <m/>
    <m/>
    <m/>
    <m/>
    <m/>
    <n v="0"/>
    <m/>
    <m/>
    <m/>
    <m/>
    <m/>
    <m/>
    <m/>
    <m/>
    <m/>
    <m/>
    <m/>
    <m/>
    <m/>
    <m/>
    <m/>
    <m/>
    <m/>
    <m/>
    <m/>
    <m/>
    <m/>
    <m/>
    <m/>
    <m/>
    <m/>
    <m/>
    <m/>
    <m/>
    <m/>
    <m/>
    <m/>
    <m/>
    <m/>
    <m/>
    <m/>
    <m/>
    <m/>
    <m/>
    <m/>
    <m/>
    <m/>
    <m/>
    <m/>
    <m/>
  </r>
  <r>
    <n v="1087"/>
    <s v="L-1619-670404942"/>
    <n v="1208535919"/>
    <s v="https://portal.dnb.de/opac.htm?method=simpleSearch&amp;cqlMode=true&amp;query=idn%3D1208535919"/>
    <s v="III 104, 20 (1. angebundenes Werk)"/>
    <m/>
    <m/>
    <x v="2"/>
    <m/>
    <m/>
    <m/>
    <m/>
    <m/>
    <m/>
    <m/>
    <m/>
    <m/>
    <m/>
    <m/>
    <m/>
    <m/>
    <m/>
    <m/>
    <x v="2"/>
    <m/>
    <m/>
    <m/>
    <m/>
    <m/>
    <m/>
    <m/>
    <m/>
    <m/>
    <m/>
    <m/>
    <m/>
    <m/>
    <m/>
    <m/>
    <m/>
    <m/>
    <m/>
    <m/>
    <m/>
    <m/>
    <m/>
    <m/>
    <m/>
    <m/>
    <m/>
    <m/>
    <n v="0"/>
    <m/>
    <m/>
    <m/>
    <m/>
    <m/>
    <m/>
    <m/>
    <m/>
    <m/>
    <m/>
    <m/>
    <m/>
    <m/>
    <m/>
    <m/>
    <m/>
    <m/>
    <m/>
    <m/>
    <m/>
    <m/>
    <m/>
    <m/>
    <m/>
    <m/>
    <m/>
    <m/>
    <m/>
    <m/>
    <m/>
    <m/>
    <m/>
    <m/>
    <m/>
    <m/>
    <m/>
    <m/>
    <m/>
    <m/>
    <m/>
    <m/>
    <m/>
    <m/>
    <m/>
  </r>
  <r>
    <n v="1088"/>
    <s v="L-1619-670405078"/>
    <n v="1208536184"/>
    <s v="https://portal.dnb.de/opac.htm?method=simpleSearch&amp;cqlMode=true&amp;query=idn%3D1208536184"/>
    <s v="III 104, 20 (2. angebundenes Werk)"/>
    <m/>
    <m/>
    <x v="2"/>
    <m/>
    <m/>
    <m/>
    <m/>
    <m/>
    <m/>
    <m/>
    <m/>
    <m/>
    <m/>
    <m/>
    <m/>
    <m/>
    <m/>
    <m/>
    <x v="2"/>
    <m/>
    <m/>
    <m/>
    <m/>
    <m/>
    <m/>
    <m/>
    <m/>
    <m/>
    <m/>
    <m/>
    <m/>
    <m/>
    <m/>
    <m/>
    <m/>
    <m/>
    <m/>
    <m/>
    <m/>
    <m/>
    <m/>
    <m/>
    <m/>
    <m/>
    <m/>
    <m/>
    <n v="0"/>
    <m/>
    <m/>
    <m/>
    <m/>
    <m/>
    <m/>
    <m/>
    <m/>
    <m/>
    <m/>
    <m/>
    <m/>
    <m/>
    <m/>
    <m/>
    <m/>
    <m/>
    <m/>
    <m/>
    <m/>
    <m/>
    <m/>
    <m/>
    <m/>
    <m/>
    <m/>
    <m/>
    <m/>
    <m/>
    <m/>
    <m/>
    <m/>
    <m/>
    <m/>
    <m/>
    <m/>
    <m/>
    <m/>
    <m/>
    <m/>
    <m/>
    <m/>
    <m/>
    <m/>
  </r>
  <r>
    <n v="1089"/>
    <s v="L-1550-16708013X"/>
    <n v="998857874"/>
    <s v="https://portal.dnb.de/opac.htm?method=simpleSearch&amp;cqlMode=true&amp;query=idn%3D998857874"/>
    <s v="III 104, 20 a - 3"/>
    <m/>
    <m/>
    <x v="1"/>
    <m/>
    <m/>
    <m/>
    <m/>
    <m/>
    <m/>
    <m/>
    <m/>
    <m/>
    <m/>
    <m/>
    <m/>
    <m/>
    <m/>
    <m/>
    <x v="1"/>
    <m/>
    <s v="x"/>
    <s v="f"/>
    <m/>
    <m/>
    <m/>
    <m/>
    <m/>
    <s v="Pa"/>
    <m/>
    <m/>
    <m/>
    <s v="x"/>
    <m/>
    <m/>
    <m/>
    <m/>
    <m/>
    <m/>
    <m/>
    <m/>
    <m/>
    <s v="max 110"/>
    <m/>
    <m/>
    <m/>
    <s v="ja vor"/>
    <n v="0.5"/>
    <m/>
    <m/>
    <m/>
    <m/>
    <m/>
    <s v="x sauer"/>
    <s v="x"/>
    <m/>
    <m/>
    <m/>
    <m/>
    <m/>
    <m/>
    <m/>
    <m/>
    <m/>
    <m/>
    <s v="x"/>
    <m/>
    <m/>
    <m/>
    <m/>
    <m/>
    <n v="0.5"/>
    <s v="untere Schließe haltendes Teil"/>
    <m/>
    <m/>
    <m/>
    <m/>
    <m/>
    <m/>
    <m/>
    <m/>
    <m/>
    <m/>
    <m/>
    <m/>
    <m/>
    <m/>
    <m/>
    <m/>
    <m/>
    <m/>
    <m/>
  </r>
  <r>
    <n v="1090"/>
    <s v="L-1553-167080180"/>
    <n v="998857955"/>
    <s v="https://portal.dnb.de/opac.htm?method=simpleSearch&amp;cqlMode=true&amp;query=idn%3D998857955"/>
    <s v="III 104, 20 a - 6"/>
    <m/>
    <m/>
    <x v="1"/>
    <m/>
    <m/>
    <m/>
    <m/>
    <m/>
    <m/>
    <m/>
    <m/>
    <m/>
    <m/>
    <m/>
    <m/>
    <m/>
    <m/>
    <m/>
    <x v="1"/>
    <m/>
    <m/>
    <s v="f"/>
    <m/>
    <m/>
    <m/>
    <m/>
    <s v="x"/>
    <s v="Pa"/>
    <m/>
    <m/>
    <m/>
    <s v="x"/>
    <m/>
    <m/>
    <m/>
    <m/>
    <m/>
    <m/>
    <m/>
    <m/>
    <m/>
    <n v="45"/>
    <m/>
    <m/>
    <m/>
    <s v="n"/>
    <n v="0"/>
    <m/>
    <m/>
    <m/>
    <m/>
    <m/>
    <s v="x sauer"/>
    <s v="x"/>
    <m/>
    <m/>
    <m/>
    <m/>
    <m/>
    <m/>
    <m/>
    <m/>
    <m/>
    <m/>
    <m/>
    <m/>
    <m/>
    <m/>
    <m/>
    <m/>
    <m/>
    <m/>
    <m/>
    <m/>
    <m/>
    <m/>
    <m/>
    <m/>
    <m/>
    <m/>
    <m/>
    <m/>
    <m/>
    <m/>
    <m/>
    <m/>
    <m/>
    <m/>
    <m/>
    <m/>
    <m/>
  </r>
  <r>
    <n v="1091"/>
    <s v="L-1539-167079905"/>
    <n v="998857661"/>
    <s v="https://portal.dnb.de/opac.htm?method=simpleSearch&amp;cqlMode=true&amp;query=idn%3D998857661"/>
    <s v="III 104, 20 a - 1"/>
    <m/>
    <m/>
    <x v="1"/>
    <m/>
    <m/>
    <m/>
    <m/>
    <m/>
    <m/>
    <m/>
    <m/>
    <m/>
    <m/>
    <m/>
    <m/>
    <m/>
    <m/>
    <m/>
    <x v="1"/>
    <m/>
    <s v="x"/>
    <s v="f"/>
    <m/>
    <m/>
    <m/>
    <m/>
    <m/>
    <s v="Pa"/>
    <m/>
    <m/>
    <m/>
    <m/>
    <s v="x"/>
    <m/>
    <m/>
    <m/>
    <m/>
    <m/>
    <m/>
    <m/>
    <m/>
    <n v="110"/>
    <m/>
    <m/>
    <m/>
    <s v="n"/>
    <n v="0"/>
    <m/>
    <s v="Gewebe"/>
    <m/>
    <m/>
    <m/>
    <m/>
    <m/>
    <m/>
    <m/>
    <m/>
    <m/>
    <m/>
    <m/>
    <m/>
    <m/>
    <m/>
    <m/>
    <m/>
    <m/>
    <m/>
    <m/>
    <m/>
    <m/>
    <m/>
    <m/>
    <m/>
    <m/>
    <m/>
    <m/>
    <m/>
    <m/>
    <m/>
    <m/>
    <m/>
    <m/>
    <m/>
    <m/>
    <m/>
    <m/>
    <m/>
    <m/>
    <m/>
    <m/>
    <m/>
  </r>
  <r>
    <n v="1092"/>
    <s v="L-1539-167183672"/>
    <n v="998898775"/>
    <s v="https://portal.dnb.de/opac.htm?method=simpleSearch&amp;cqlMode=true&amp;query=idn%3D998898775"/>
    <s v="III 104, 20 b"/>
    <m/>
    <m/>
    <x v="0"/>
    <m/>
    <m/>
    <m/>
    <m/>
    <m/>
    <m/>
    <m/>
    <m/>
    <m/>
    <m/>
    <m/>
    <m/>
    <m/>
    <m/>
    <m/>
    <x v="8"/>
    <m/>
    <s v="x"/>
    <s v="h/E"/>
    <m/>
    <m/>
    <m/>
    <m/>
    <m/>
    <s v="Pa"/>
    <m/>
    <m/>
    <m/>
    <m/>
    <m/>
    <m/>
    <m/>
    <m/>
    <m/>
    <m/>
    <m/>
    <m/>
    <m/>
    <n v="110"/>
    <m/>
    <m/>
    <m/>
    <s v="n"/>
    <n v="0"/>
    <m/>
    <s v="Gewebe"/>
    <m/>
    <m/>
    <m/>
    <m/>
    <m/>
    <s v="mit anderen Büchern gemeinsam in einer Kassette"/>
    <m/>
    <m/>
    <m/>
    <m/>
    <m/>
    <m/>
    <m/>
    <m/>
    <m/>
    <m/>
    <m/>
    <m/>
    <m/>
    <m/>
    <m/>
    <m/>
    <m/>
    <m/>
    <m/>
    <m/>
    <m/>
    <m/>
    <m/>
    <m/>
    <m/>
    <m/>
    <m/>
    <m/>
    <m/>
    <m/>
    <m/>
    <m/>
    <m/>
    <m/>
    <m/>
    <m/>
  </r>
  <r>
    <n v="1093"/>
    <s v="L-1539-167109278"/>
    <n v="998886092"/>
    <s v="https://portal.dnb.de/opac.htm?method=simpleSearch&amp;cqlMode=true&amp;query=idn%3D998886092"/>
    <s v="III 104, 21 a"/>
    <m/>
    <m/>
    <x v="0"/>
    <m/>
    <m/>
    <m/>
    <m/>
    <m/>
    <m/>
    <m/>
    <m/>
    <m/>
    <m/>
    <m/>
    <m/>
    <m/>
    <m/>
    <m/>
    <x v="8"/>
    <m/>
    <s v="x"/>
    <s v="h/E"/>
    <m/>
    <m/>
    <m/>
    <m/>
    <m/>
    <s v="Pa"/>
    <m/>
    <m/>
    <m/>
    <m/>
    <m/>
    <m/>
    <m/>
    <m/>
    <m/>
    <m/>
    <m/>
    <m/>
    <m/>
    <n v="110"/>
    <m/>
    <m/>
    <m/>
    <s v="n"/>
    <n v="0"/>
    <m/>
    <s v="Gewebe"/>
    <m/>
    <m/>
    <m/>
    <m/>
    <m/>
    <s v="mit anderen Büchern gemeinsam in einer Kassette"/>
    <m/>
    <m/>
    <m/>
    <m/>
    <m/>
    <m/>
    <m/>
    <m/>
    <m/>
    <m/>
    <m/>
    <m/>
    <m/>
    <m/>
    <m/>
    <m/>
    <m/>
    <m/>
    <m/>
    <m/>
    <m/>
    <m/>
    <m/>
    <m/>
    <m/>
    <m/>
    <m/>
    <m/>
    <m/>
    <m/>
    <m/>
    <m/>
    <m/>
    <m/>
    <m/>
    <m/>
  </r>
  <r>
    <n v="1094"/>
    <s v="L-1542-153948558"/>
    <n v="993885098"/>
    <s v="https://portal.dnb.de/opac.htm?method=simpleSearch&amp;cqlMode=true&amp;query=idn%3D993885098"/>
    <s v="III 104, 22 a"/>
    <m/>
    <m/>
    <x v="0"/>
    <m/>
    <m/>
    <m/>
    <m/>
    <m/>
    <m/>
    <m/>
    <m/>
    <m/>
    <m/>
    <m/>
    <m/>
    <m/>
    <m/>
    <m/>
    <x v="3"/>
    <m/>
    <m/>
    <s v="h/E"/>
    <m/>
    <m/>
    <m/>
    <m/>
    <m/>
    <s v="Pa"/>
    <m/>
    <m/>
    <m/>
    <m/>
    <m/>
    <m/>
    <m/>
    <m/>
    <m/>
    <m/>
    <m/>
    <m/>
    <m/>
    <n v="110"/>
    <m/>
    <s v="x"/>
    <s v="x"/>
    <s v="n"/>
    <n v="0"/>
    <m/>
    <m/>
    <m/>
    <m/>
    <m/>
    <m/>
    <m/>
    <m/>
    <m/>
    <m/>
    <m/>
    <m/>
    <m/>
    <m/>
    <m/>
    <m/>
    <m/>
    <m/>
    <m/>
    <m/>
    <m/>
    <m/>
    <m/>
    <m/>
    <m/>
    <m/>
    <m/>
    <m/>
    <m/>
    <m/>
    <m/>
    <m/>
    <m/>
    <m/>
    <m/>
    <m/>
    <m/>
    <m/>
    <m/>
    <m/>
    <m/>
    <m/>
    <m/>
    <m/>
  </r>
  <r>
    <n v="1095"/>
    <s v="L-1543-167685090"/>
    <n v="999178393"/>
    <s v="https://portal.dnb.de/opac.htm?method=simpleSearch&amp;cqlMode=true&amp;query=idn%3D999178393"/>
    <s v="III 104, 22 e"/>
    <m/>
    <m/>
    <x v="0"/>
    <m/>
    <m/>
    <m/>
    <m/>
    <m/>
    <m/>
    <m/>
    <m/>
    <m/>
    <m/>
    <m/>
    <m/>
    <m/>
    <m/>
    <m/>
    <x v="1"/>
    <m/>
    <s v="x"/>
    <s v="f"/>
    <m/>
    <m/>
    <m/>
    <m/>
    <m/>
    <s v="Pa"/>
    <m/>
    <m/>
    <m/>
    <m/>
    <m/>
    <m/>
    <m/>
    <m/>
    <m/>
    <m/>
    <m/>
    <n v="4"/>
    <m/>
    <n v="110"/>
    <m/>
    <s v="x"/>
    <m/>
    <s v="n"/>
    <n v="0"/>
    <m/>
    <s v="Gewebe mit Papier"/>
    <m/>
    <m/>
    <m/>
    <m/>
    <m/>
    <m/>
    <m/>
    <m/>
    <m/>
    <m/>
    <m/>
    <m/>
    <m/>
    <m/>
    <m/>
    <m/>
    <m/>
    <m/>
    <m/>
    <m/>
    <m/>
    <m/>
    <m/>
    <m/>
    <m/>
    <m/>
    <m/>
    <m/>
    <m/>
    <m/>
    <m/>
    <m/>
    <m/>
    <m/>
    <m/>
    <m/>
    <m/>
    <m/>
    <m/>
    <m/>
    <m/>
    <m/>
  </r>
  <r>
    <n v="1096"/>
    <s v="L-1537-170696677"/>
    <n v="1000479900"/>
    <s v="https://portal.dnb.de/opac.htm?method=simpleSearch&amp;cqlMode=true&amp;query=idn%3D1000479900"/>
    <s v="III 104, 22 g (angebunden)"/>
    <m/>
    <m/>
    <x v="2"/>
    <m/>
    <m/>
    <m/>
    <m/>
    <m/>
    <m/>
    <m/>
    <m/>
    <m/>
    <m/>
    <m/>
    <m/>
    <m/>
    <m/>
    <m/>
    <x v="2"/>
    <m/>
    <m/>
    <m/>
    <m/>
    <m/>
    <m/>
    <m/>
    <m/>
    <m/>
    <m/>
    <m/>
    <m/>
    <m/>
    <m/>
    <m/>
    <m/>
    <m/>
    <m/>
    <m/>
    <m/>
    <m/>
    <m/>
    <m/>
    <m/>
    <m/>
    <m/>
    <m/>
    <n v="0"/>
    <m/>
    <m/>
    <m/>
    <m/>
    <m/>
    <m/>
    <m/>
    <m/>
    <m/>
    <m/>
    <m/>
    <m/>
    <m/>
    <m/>
    <m/>
    <m/>
    <m/>
    <m/>
    <m/>
    <m/>
    <m/>
    <m/>
    <m/>
    <m/>
    <m/>
    <m/>
    <m/>
    <m/>
    <m/>
    <m/>
    <m/>
    <m/>
    <m/>
    <m/>
    <m/>
    <m/>
    <m/>
    <m/>
    <m/>
    <m/>
    <m/>
    <m/>
    <m/>
    <m/>
  </r>
  <r>
    <n v="1097"/>
    <s v="L-1537-164064389"/>
    <n v="997502606"/>
    <s v="https://portal.dnb.de/opac.htm?method=simpleSearch&amp;cqlMode=true&amp;query=idn%3D997502606"/>
    <s v="III 104, 22 g (angebunden)"/>
    <m/>
    <m/>
    <x v="2"/>
    <m/>
    <m/>
    <m/>
    <m/>
    <m/>
    <m/>
    <m/>
    <m/>
    <m/>
    <m/>
    <m/>
    <m/>
    <m/>
    <m/>
    <m/>
    <x v="2"/>
    <m/>
    <m/>
    <m/>
    <m/>
    <m/>
    <m/>
    <m/>
    <m/>
    <m/>
    <m/>
    <m/>
    <m/>
    <m/>
    <m/>
    <m/>
    <m/>
    <m/>
    <m/>
    <m/>
    <m/>
    <m/>
    <m/>
    <m/>
    <m/>
    <m/>
    <m/>
    <m/>
    <n v="0"/>
    <m/>
    <m/>
    <m/>
    <m/>
    <m/>
    <m/>
    <m/>
    <m/>
    <m/>
    <m/>
    <m/>
    <m/>
    <m/>
    <m/>
    <m/>
    <m/>
    <m/>
    <m/>
    <m/>
    <m/>
    <m/>
    <m/>
    <m/>
    <m/>
    <m/>
    <m/>
    <m/>
    <m/>
    <m/>
    <m/>
    <m/>
    <m/>
    <m/>
    <m/>
    <m/>
    <m/>
    <m/>
    <m/>
    <m/>
    <m/>
    <m/>
    <m/>
    <m/>
    <m/>
  </r>
  <r>
    <n v="1098"/>
    <s v="L-1549-167645609"/>
    <n v="999171992"/>
    <s v="https://portal.dnb.de/opac.htm?method=simpleSearch&amp;cqlMode=true&amp;query=idn%3D999171992"/>
    <s v="III 104, 22 g"/>
    <m/>
    <m/>
    <x v="0"/>
    <m/>
    <m/>
    <m/>
    <m/>
    <m/>
    <m/>
    <m/>
    <m/>
    <m/>
    <m/>
    <m/>
    <m/>
    <m/>
    <m/>
    <s v="x"/>
    <x v="6"/>
    <m/>
    <s v="x"/>
    <s v="h/E"/>
    <m/>
    <m/>
    <m/>
    <m/>
    <m/>
    <s v="Pa"/>
    <m/>
    <m/>
    <m/>
    <m/>
    <m/>
    <m/>
    <m/>
    <m/>
    <m/>
    <m/>
    <m/>
    <n v="4"/>
    <m/>
    <n v="110"/>
    <m/>
    <s v="x"/>
    <m/>
    <s v="n"/>
    <n v="0"/>
    <m/>
    <s v="Gewebe"/>
    <m/>
    <m/>
    <m/>
    <m/>
    <m/>
    <m/>
    <m/>
    <m/>
    <m/>
    <m/>
    <m/>
    <m/>
    <m/>
    <m/>
    <m/>
    <m/>
    <m/>
    <m/>
    <m/>
    <m/>
    <m/>
    <m/>
    <m/>
    <m/>
    <m/>
    <m/>
    <m/>
    <m/>
    <m/>
    <m/>
    <m/>
    <m/>
    <m/>
    <m/>
    <m/>
    <m/>
    <m/>
    <m/>
    <m/>
    <m/>
    <m/>
    <m/>
  </r>
  <r>
    <n v="1099"/>
    <s v="L-1539-167629344"/>
    <n v="999155903"/>
    <s v="https://portal.dnb.de/opac.htm?method=simpleSearch&amp;cqlMode=true&amp;query=idn%3D999155903"/>
    <s v="III 104, 22 g (angebunden)"/>
    <m/>
    <m/>
    <x v="2"/>
    <m/>
    <m/>
    <m/>
    <m/>
    <m/>
    <m/>
    <m/>
    <m/>
    <m/>
    <m/>
    <m/>
    <m/>
    <m/>
    <m/>
    <m/>
    <x v="2"/>
    <m/>
    <m/>
    <m/>
    <m/>
    <m/>
    <m/>
    <m/>
    <m/>
    <m/>
    <m/>
    <m/>
    <m/>
    <m/>
    <m/>
    <m/>
    <m/>
    <m/>
    <m/>
    <m/>
    <m/>
    <m/>
    <m/>
    <m/>
    <m/>
    <m/>
    <m/>
    <m/>
    <n v="0"/>
    <m/>
    <m/>
    <m/>
    <m/>
    <m/>
    <m/>
    <m/>
    <m/>
    <m/>
    <m/>
    <m/>
    <m/>
    <m/>
    <m/>
    <m/>
    <m/>
    <m/>
    <m/>
    <m/>
    <m/>
    <m/>
    <m/>
    <m/>
    <m/>
    <m/>
    <m/>
    <m/>
    <m/>
    <m/>
    <m/>
    <m/>
    <m/>
    <m/>
    <m/>
    <m/>
    <m/>
    <m/>
    <m/>
    <m/>
    <m/>
    <m/>
    <m/>
    <m/>
    <m/>
  </r>
  <r>
    <n v="1100"/>
    <s v="L-1615-164493816"/>
    <n v="997659521"/>
    <s v="https://portal.dnb.de/opac.htm?method=simpleSearch&amp;cqlMode=true&amp;query=idn%3D997659521"/>
    <s v="III 104, 22 g (angebunden)"/>
    <m/>
    <m/>
    <x v="2"/>
    <m/>
    <m/>
    <m/>
    <m/>
    <m/>
    <m/>
    <m/>
    <m/>
    <m/>
    <m/>
    <m/>
    <m/>
    <m/>
    <m/>
    <m/>
    <x v="2"/>
    <m/>
    <m/>
    <m/>
    <m/>
    <m/>
    <m/>
    <m/>
    <m/>
    <m/>
    <m/>
    <m/>
    <m/>
    <m/>
    <m/>
    <m/>
    <m/>
    <m/>
    <m/>
    <m/>
    <m/>
    <m/>
    <m/>
    <m/>
    <m/>
    <m/>
    <m/>
    <m/>
    <n v="0"/>
    <m/>
    <m/>
    <m/>
    <m/>
    <m/>
    <m/>
    <m/>
    <m/>
    <m/>
    <m/>
    <m/>
    <m/>
    <m/>
    <m/>
    <m/>
    <m/>
    <m/>
    <m/>
    <m/>
    <m/>
    <m/>
    <m/>
    <m/>
    <m/>
    <m/>
    <m/>
    <m/>
    <m/>
    <m/>
    <m/>
    <m/>
    <m/>
    <m/>
    <m/>
    <m/>
    <m/>
    <m/>
    <m/>
    <m/>
    <m/>
    <m/>
    <m/>
    <m/>
    <m/>
  </r>
  <r>
    <n v="1101"/>
    <s v="L-1549-167646265"/>
    <n v="999172476"/>
    <s v="https://portal.dnb.de/opac.htm?method=simpleSearch&amp;cqlMode=true&amp;query=idn%3D999172476"/>
    <s v="III 104, 22 h"/>
    <m/>
    <m/>
    <x v="0"/>
    <m/>
    <m/>
    <m/>
    <m/>
    <m/>
    <m/>
    <m/>
    <m/>
    <m/>
    <m/>
    <m/>
    <m/>
    <m/>
    <m/>
    <m/>
    <x v="0"/>
    <m/>
    <m/>
    <s v="f"/>
    <m/>
    <m/>
    <m/>
    <m/>
    <m/>
    <s v="Pa"/>
    <m/>
    <m/>
    <m/>
    <m/>
    <m/>
    <m/>
    <m/>
    <m/>
    <m/>
    <m/>
    <m/>
    <m/>
    <m/>
    <n v="60"/>
    <m/>
    <m/>
    <m/>
    <s v="n"/>
    <n v="0"/>
    <m/>
    <s v="Gewebe"/>
    <m/>
    <m/>
    <m/>
    <m/>
    <m/>
    <m/>
    <m/>
    <m/>
    <m/>
    <m/>
    <m/>
    <m/>
    <m/>
    <m/>
    <m/>
    <m/>
    <m/>
    <m/>
    <m/>
    <m/>
    <m/>
    <m/>
    <m/>
    <m/>
    <m/>
    <m/>
    <m/>
    <m/>
    <m/>
    <m/>
    <m/>
    <m/>
    <m/>
    <m/>
    <m/>
    <m/>
    <m/>
    <m/>
    <m/>
    <m/>
    <m/>
    <m/>
  </r>
  <r>
    <n v="1102"/>
    <s v="L-1521-670015342"/>
    <n v="1208342053"/>
    <s v="https://portal.dnb.de/opac.htm?method=simpleSearch&amp;cqlMode=true&amp;query=idn%3D1208342053"/>
    <s v="III 104, 25 (1. angebundenes Werk)"/>
    <m/>
    <m/>
    <x v="2"/>
    <m/>
    <m/>
    <m/>
    <m/>
    <m/>
    <m/>
    <m/>
    <m/>
    <m/>
    <m/>
    <m/>
    <m/>
    <m/>
    <m/>
    <m/>
    <x v="2"/>
    <m/>
    <m/>
    <m/>
    <m/>
    <m/>
    <m/>
    <m/>
    <m/>
    <m/>
    <m/>
    <m/>
    <m/>
    <m/>
    <m/>
    <m/>
    <m/>
    <m/>
    <m/>
    <m/>
    <m/>
    <m/>
    <m/>
    <m/>
    <m/>
    <m/>
    <m/>
    <m/>
    <n v="0"/>
    <m/>
    <m/>
    <m/>
    <m/>
    <m/>
    <m/>
    <m/>
    <m/>
    <m/>
    <m/>
    <m/>
    <m/>
    <m/>
    <m/>
    <m/>
    <m/>
    <m/>
    <m/>
    <m/>
    <m/>
    <m/>
    <m/>
    <m/>
    <m/>
    <m/>
    <m/>
    <m/>
    <m/>
    <m/>
    <m/>
    <m/>
    <m/>
    <m/>
    <m/>
    <m/>
    <m/>
    <m/>
    <m/>
    <m/>
    <m/>
    <m/>
    <m/>
    <m/>
    <m/>
  </r>
  <r>
    <n v="1103"/>
    <s v="L-1529-156634635"/>
    <s v="99456354X"/>
    <s v="https://portal.dnb.de/opac.htm?method=simpleSearch&amp;cqlMode=true&amp;query=idn%3D99456354X"/>
    <s v="III 104, 25 a"/>
    <m/>
    <m/>
    <x v="0"/>
    <m/>
    <m/>
    <m/>
    <m/>
    <m/>
    <m/>
    <m/>
    <m/>
    <m/>
    <m/>
    <m/>
    <m/>
    <m/>
    <m/>
    <m/>
    <x v="8"/>
    <m/>
    <m/>
    <s v="h/E"/>
    <m/>
    <m/>
    <m/>
    <m/>
    <m/>
    <s v="Pa"/>
    <m/>
    <m/>
    <m/>
    <m/>
    <m/>
    <m/>
    <m/>
    <m/>
    <m/>
    <m/>
    <m/>
    <m/>
    <m/>
    <n v="80"/>
    <m/>
    <m/>
    <m/>
    <s v="n"/>
    <n v="0"/>
    <m/>
    <m/>
    <m/>
    <m/>
    <m/>
    <m/>
    <m/>
    <m/>
    <m/>
    <m/>
    <m/>
    <m/>
    <m/>
    <m/>
    <m/>
    <m/>
    <m/>
    <m/>
    <m/>
    <m/>
    <m/>
    <m/>
    <m/>
    <m/>
    <m/>
    <m/>
    <m/>
    <m/>
    <m/>
    <m/>
    <m/>
    <m/>
    <m/>
    <m/>
    <m/>
    <m/>
    <m/>
    <m/>
    <m/>
    <m/>
    <m/>
    <m/>
    <m/>
    <m/>
  </r>
  <r>
    <n v="1104"/>
    <s v="L-1534-167205846"/>
    <n v="998921629"/>
    <s v="https://portal.dnb.de/opac.htm?method=simpleSearch&amp;cqlMode=true&amp;query=idn%3D998921629"/>
    <s v="III 104, 25 b"/>
    <m/>
    <m/>
    <x v="0"/>
    <m/>
    <m/>
    <m/>
    <m/>
    <m/>
    <m/>
    <m/>
    <m/>
    <m/>
    <m/>
    <m/>
    <m/>
    <m/>
    <m/>
    <m/>
    <x v="8"/>
    <m/>
    <s v="x"/>
    <s v="h/E"/>
    <m/>
    <m/>
    <m/>
    <m/>
    <m/>
    <s v="Pa"/>
    <m/>
    <m/>
    <m/>
    <m/>
    <m/>
    <m/>
    <m/>
    <m/>
    <m/>
    <m/>
    <m/>
    <m/>
    <m/>
    <n v="110"/>
    <m/>
    <m/>
    <m/>
    <s v="n"/>
    <n v="0"/>
    <m/>
    <s v="Gewebe"/>
    <m/>
    <m/>
    <m/>
    <m/>
    <m/>
    <s v="mit anderen Büchern gemeinsam in einer Kassette"/>
    <m/>
    <m/>
    <m/>
    <m/>
    <m/>
    <m/>
    <m/>
    <m/>
    <m/>
    <m/>
    <m/>
    <m/>
    <m/>
    <m/>
    <m/>
    <m/>
    <m/>
    <m/>
    <m/>
    <m/>
    <m/>
    <m/>
    <m/>
    <m/>
    <m/>
    <m/>
    <m/>
    <m/>
    <m/>
    <m/>
    <m/>
    <m/>
    <m/>
    <m/>
    <m/>
    <m/>
  </r>
  <r>
    <n v="1105"/>
    <s v="L-1534-164451234"/>
    <n v="997626577"/>
    <s v="https://portal.dnb.de/opac.htm?method=simpleSearch&amp;cqlMode=true&amp;query=idn%3D997626577"/>
    <s v="III 104, 26 a"/>
    <m/>
    <m/>
    <x v="0"/>
    <m/>
    <m/>
    <m/>
    <m/>
    <m/>
    <m/>
    <m/>
    <m/>
    <m/>
    <m/>
    <m/>
    <m/>
    <m/>
    <m/>
    <m/>
    <x v="8"/>
    <m/>
    <m/>
    <s v="h/E"/>
    <m/>
    <m/>
    <m/>
    <m/>
    <m/>
    <s v="Pa"/>
    <m/>
    <m/>
    <m/>
    <m/>
    <m/>
    <m/>
    <m/>
    <m/>
    <m/>
    <m/>
    <m/>
    <m/>
    <m/>
    <n v="110"/>
    <m/>
    <s v="x"/>
    <s v="x"/>
    <s v="n"/>
    <n v="0"/>
    <m/>
    <m/>
    <m/>
    <m/>
    <m/>
    <m/>
    <m/>
    <m/>
    <m/>
    <m/>
    <m/>
    <m/>
    <m/>
    <m/>
    <m/>
    <m/>
    <m/>
    <m/>
    <m/>
    <m/>
    <m/>
    <m/>
    <m/>
    <m/>
    <m/>
    <m/>
    <m/>
    <m/>
    <m/>
    <m/>
    <m/>
    <m/>
    <m/>
    <m/>
    <m/>
    <m/>
    <m/>
    <m/>
    <m/>
    <m/>
    <m/>
    <m/>
    <m/>
    <m/>
  </r>
  <r>
    <n v="1106"/>
    <s v="L-1535-154040312"/>
    <n v="993930700"/>
    <s v="https://portal.dnb.de/opac.htm?method=simpleSearch&amp;cqlMode=true&amp;query=idn%3D993930700"/>
    <s v="III 104, 26 b"/>
    <m/>
    <m/>
    <x v="0"/>
    <m/>
    <m/>
    <m/>
    <m/>
    <m/>
    <m/>
    <m/>
    <m/>
    <m/>
    <m/>
    <m/>
    <m/>
    <m/>
    <m/>
    <m/>
    <x v="8"/>
    <m/>
    <m/>
    <s v="h/E"/>
    <m/>
    <m/>
    <m/>
    <m/>
    <m/>
    <s v="Pa"/>
    <m/>
    <m/>
    <m/>
    <m/>
    <m/>
    <m/>
    <m/>
    <m/>
    <m/>
    <m/>
    <m/>
    <m/>
    <m/>
    <n v="110"/>
    <m/>
    <m/>
    <m/>
    <s v="n"/>
    <n v="0"/>
    <m/>
    <m/>
    <m/>
    <m/>
    <m/>
    <m/>
    <m/>
    <m/>
    <m/>
    <m/>
    <m/>
    <m/>
    <m/>
    <m/>
    <m/>
    <m/>
    <m/>
    <m/>
    <m/>
    <m/>
    <m/>
    <m/>
    <m/>
    <m/>
    <m/>
    <m/>
    <m/>
    <m/>
    <m/>
    <m/>
    <m/>
    <m/>
    <m/>
    <m/>
    <m/>
    <m/>
    <m/>
    <m/>
    <m/>
    <m/>
    <m/>
    <m/>
    <m/>
    <m/>
  </r>
  <r>
    <n v="1107"/>
    <s v="L-1536-171223543"/>
    <n v="1000805778"/>
    <s v="https://portal.dnb.de/opac.htm?method=simpleSearch&amp;cqlMode=true&amp;query=idn%3D1000805778"/>
    <s v="III 104, 26 c"/>
    <m/>
    <m/>
    <x v="0"/>
    <m/>
    <m/>
    <m/>
    <m/>
    <m/>
    <m/>
    <m/>
    <m/>
    <m/>
    <m/>
    <m/>
    <m/>
    <m/>
    <m/>
    <m/>
    <x v="8"/>
    <m/>
    <m/>
    <s v="h/E"/>
    <m/>
    <m/>
    <m/>
    <m/>
    <m/>
    <s v="Pa"/>
    <m/>
    <m/>
    <m/>
    <m/>
    <m/>
    <m/>
    <m/>
    <m/>
    <m/>
    <m/>
    <m/>
    <m/>
    <m/>
    <n v="110"/>
    <m/>
    <s v="x"/>
    <s v="x"/>
    <s v="n"/>
    <n v="0"/>
    <m/>
    <m/>
    <m/>
    <m/>
    <m/>
    <m/>
    <m/>
    <m/>
    <m/>
    <m/>
    <m/>
    <m/>
    <m/>
    <m/>
    <m/>
    <m/>
    <m/>
    <m/>
    <m/>
    <m/>
    <m/>
    <m/>
    <m/>
    <m/>
    <m/>
    <m/>
    <m/>
    <m/>
    <m/>
    <m/>
    <m/>
    <m/>
    <m/>
    <m/>
    <m/>
    <m/>
    <m/>
    <m/>
    <m/>
    <m/>
    <m/>
    <m/>
    <m/>
    <m/>
  </r>
  <r>
    <n v="1108"/>
    <s v="L-1535-167648985"/>
    <n v="999175556"/>
    <s v="https://portal.dnb.de/opac.htm?method=simpleSearch&amp;cqlMode=true&amp;query=idn%3D999175556"/>
    <s v="III 104, 26 d"/>
    <m/>
    <m/>
    <x v="0"/>
    <m/>
    <m/>
    <m/>
    <m/>
    <m/>
    <m/>
    <m/>
    <m/>
    <m/>
    <m/>
    <m/>
    <m/>
    <m/>
    <m/>
    <m/>
    <x v="8"/>
    <m/>
    <m/>
    <s v="h/E"/>
    <m/>
    <m/>
    <m/>
    <m/>
    <m/>
    <s v="Pa"/>
    <m/>
    <m/>
    <m/>
    <m/>
    <m/>
    <m/>
    <m/>
    <m/>
    <m/>
    <m/>
    <m/>
    <m/>
    <m/>
    <n v="110"/>
    <m/>
    <s v="x"/>
    <s v="x"/>
    <s v="n"/>
    <n v="0"/>
    <m/>
    <m/>
    <m/>
    <m/>
    <m/>
    <m/>
    <m/>
    <m/>
    <m/>
    <m/>
    <m/>
    <m/>
    <m/>
    <m/>
    <m/>
    <m/>
    <m/>
    <m/>
    <m/>
    <m/>
    <m/>
    <m/>
    <m/>
    <m/>
    <m/>
    <m/>
    <m/>
    <m/>
    <m/>
    <m/>
    <m/>
    <m/>
    <m/>
    <m/>
    <m/>
    <m/>
    <m/>
    <m/>
    <m/>
    <m/>
    <m/>
    <m/>
    <m/>
    <m/>
  </r>
  <r>
    <n v="1109"/>
    <s v="L-1532-167641727"/>
    <n v="999167855"/>
    <s v="https://portal.dnb.de/opac.htm?method=simpleSearch&amp;cqlMode=true&amp;query=idn%3D999167855"/>
    <s v="III 104, 32 a (angebunden)"/>
    <m/>
    <m/>
    <x v="2"/>
    <m/>
    <m/>
    <m/>
    <m/>
    <m/>
    <m/>
    <m/>
    <m/>
    <m/>
    <m/>
    <m/>
    <m/>
    <m/>
    <m/>
    <m/>
    <x v="2"/>
    <m/>
    <m/>
    <m/>
    <m/>
    <m/>
    <m/>
    <m/>
    <m/>
    <m/>
    <m/>
    <m/>
    <m/>
    <m/>
    <m/>
    <m/>
    <m/>
    <m/>
    <m/>
    <m/>
    <m/>
    <m/>
    <m/>
    <m/>
    <m/>
    <m/>
    <m/>
    <m/>
    <n v="0"/>
    <m/>
    <m/>
    <m/>
    <m/>
    <m/>
    <m/>
    <m/>
    <m/>
    <m/>
    <m/>
    <m/>
    <m/>
    <m/>
    <m/>
    <m/>
    <m/>
    <m/>
    <m/>
    <m/>
    <m/>
    <m/>
    <m/>
    <m/>
    <m/>
    <m/>
    <m/>
    <m/>
    <m/>
    <m/>
    <m/>
    <m/>
    <m/>
    <m/>
    <m/>
    <m/>
    <m/>
    <m/>
    <m/>
    <m/>
    <m/>
    <m/>
    <m/>
    <m/>
    <m/>
  </r>
  <r>
    <n v="1110"/>
    <s v="L-1531-167640917"/>
    <n v="999167294"/>
    <s v="https://portal.dnb.de/opac.htm?method=simpleSearch&amp;cqlMode=true&amp;query=idn%3D999167294"/>
    <s v="III 104, 32 a"/>
    <m/>
    <m/>
    <x v="0"/>
    <m/>
    <m/>
    <m/>
    <m/>
    <m/>
    <m/>
    <m/>
    <m/>
    <m/>
    <m/>
    <m/>
    <m/>
    <m/>
    <m/>
    <m/>
    <x v="1"/>
    <m/>
    <s v="x"/>
    <s v="f"/>
    <m/>
    <m/>
    <m/>
    <m/>
    <m/>
    <s v="Pa"/>
    <m/>
    <m/>
    <m/>
    <m/>
    <m/>
    <m/>
    <m/>
    <m/>
    <m/>
    <m/>
    <m/>
    <m/>
    <m/>
    <n v="110"/>
    <m/>
    <s v="x"/>
    <m/>
    <s v="n"/>
    <n v="0"/>
    <m/>
    <s v="Gewebe mit Papier"/>
    <m/>
    <m/>
    <m/>
    <m/>
    <m/>
    <m/>
    <m/>
    <m/>
    <m/>
    <m/>
    <m/>
    <m/>
    <m/>
    <m/>
    <m/>
    <m/>
    <m/>
    <m/>
    <m/>
    <m/>
    <m/>
    <m/>
    <m/>
    <m/>
    <m/>
    <m/>
    <m/>
    <m/>
    <m/>
    <m/>
    <m/>
    <m/>
    <m/>
    <m/>
    <m/>
    <m/>
    <m/>
    <m/>
    <m/>
    <m/>
    <m/>
    <m/>
  </r>
  <r>
    <n v="1111"/>
    <s v="L-1540-167629735"/>
    <n v="999156268"/>
    <s v="https://portal.dnb.de/opac.htm?method=simpleSearch&amp;cqlMode=true&amp;query=idn%3D999156268"/>
    <s v="III 104, 32 b"/>
    <m/>
    <m/>
    <x v="0"/>
    <m/>
    <m/>
    <m/>
    <m/>
    <m/>
    <m/>
    <m/>
    <m/>
    <m/>
    <m/>
    <m/>
    <m/>
    <m/>
    <m/>
    <m/>
    <x v="8"/>
    <m/>
    <m/>
    <s v="h/E"/>
    <m/>
    <m/>
    <m/>
    <m/>
    <m/>
    <s v="Pa"/>
    <m/>
    <m/>
    <m/>
    <m/>
    <m/>
    <m/>
    <m/>
    <m/>
    <m/>
    <m/>
    <m/>
    <m/>
    <m/>
    <n v="110"/>
    <m/>
    <s v="x"/>
    <s v="x"/>
    <s v="n"/>
    <n v="0"/>
    <m/>
    <m/>
    <m/>
    <m/>
    <m/>
    <m/>
    <m/>
    <m/>
    <m/>
    <m/>
    <m/>
    <m/>
    <m/>
    <m/>
    <m/>
    <m/>
    <m/>
    <m/>
    <m/>
    <m/>
    <m/>
    <m/>
    <m/>
    <m/>
    <m/>
    <m/>
    <m/>
    <m/>
    <m/>
    <m/>
    <m/>
    <m/>
    <m/>
    <m/>
    <m/>
    <m/>
    <m/>
    <m/>
    <m/>
    <m/>
    <m/>
    <m/>
    <m/>
    <m/>
  </r>
  <r>
    <n v="1112"/>
    <s v="L-1541-16763996X"/>
    <n v="999166727"/>
    <s v="https://portal.dnb.de/opac.htm?method=simpleSearch&amp;cqlMode=true&amp;query=idn%3D999166727"/>
    <s v="III 104, 32 c"/>
    <m/>
    <m/>
    <x v="0"/>
    <m/>
    <m/>
    <m/>
    <m/>
    <m/>
    <m/>
    <m/>
    <m/>
    <m/>
    <m/>
    <m/>
    <m/>
    <m/>
    <m/>
    <m/>
    <x v="8"/>
    <m/>
    <m/>
    <s v="h/E"/>
    <m/>
    <m/>
    <m/>
    <m/>
    <m/>
    <s v="Pa"/>
    <m/>
    <m/>
    <m/>
    <m/>
    <m/>
    <m/>
    <m/>
    <m/>
    <m/>
    <m/>
    <m/>
    <m/>
    <m/>
    <n v="110"/>
    <m/>
    <s v="x"/>
    <s v="x"/>
    <s v="n"/>
    <n v="0"/>
    <m/>
    <m/>
    <m/>
    <m/>
    <m/>
    <m/>
    <m/>
    <m/>
    <m/>
    <m/>
    <m/>
    <m/>
    <m/>
    <m/>
    <m/>
    <m/>
    <m/>
    <m/>
    <m/>
    <m/>
    <m/>
    <m/>
    <m/>
    <m/>
    <m/>
    <m/>
    <m/>
    <m/>
    <m/>
    <m/>
    <m/>
    <m/>
    <m/>
    <m/>
    <m/>
    <m/>
    <m/>
    <m/>
    <m/>
    <m/>
    <m/>
    <m/>
    <m/>
    <m/>
  </r>
  <r>
    <n v="1113"/>
    <s v="L-1529-167648578"/>
    <n v="999175122"/>
    <s v="https://portal.dnb.de/opac.htm?method=simpleSearch&amp;cqlMode=true&amp;query=idn%3D999175122"/>
    <s v="III 104, 32 d (angebunden)"/>
    <m/>
    <m/>
    <x v="2"/>
    <m/>
    <m/>
    <m/>
    <m/>
    <m/>
    <m/>
    <m/>
    <m/>
    <m/>
    <m/>
    <m/>
    <m/>
    <m/>
    <m/>
    <m/>
    <x v="2"/>
    <m/>
    <m/>
    <m/>
    <m/>
    <m/>
    <m/>
    <m/>
    <m/>
    <m/>
    <m/>
    <m/>
    <m/>
    <m/>
    <m/>
    <m/>
    <m/>
    <m/>
    <m/>
    <m/>
    <m/>
    <m/>
    <m/>
    <m/>
    <m/>
    <m/>
    <m/>
    <m/>
    <n v="0"/>
    <m/>
    <m/>
    <m/>
    <m/>
    <m/>
    <m/>
    <m/>
    <m/>
    <m/>
    <m/>
    <m/>
    <m/>
    <m/>
    <m/>
    <m/>
    <m/>
    <m/>
    <m/>
    <m/>
    <m/>
    <m/>
    <m/>
    <m/>
    <m/>
    <m/>
    <m/>
    <m/>
    <m/>
    <m/>
    <m/>
    <m/>
    <m/>
    <m/>
    <m/>
    <m/>
    <m/>
    <m/>
    <m/>
    <m/>
    <m/>
    <m/>
    <m/>
    <m/>
    <m/>
  </r>
  <r>
    <n v="1114"/>
    <s v="L-1538-167110322"/>
    <n v="998887110"/>
    <s v="https://portal.dnb.de/opac.htm?method=simpleSearch&amp;cqlMode=true&amp;query=idn%3D998887110"/>
    <s v="III 104, 32 d"/>
    <m/>
    <m/>
    <x v="0"/>
    <m/>
    <m/>
    <m/>
    <m/>
    <m/>
    <m/>
    <m/>
    <m/>
    <m/>
    <m/>
    <m/>
    <m/>
    <m/>
    <m/>
    <m/>
    <x v="1"/>
    <m/>
    <m/>
    <s v="h"/>
    <m/>
    <m/>
    <m/>
    <m/>
    <m/>
    <s v="Pa"/>
    <m/>
    <m/>
    <m/>
    <m/>
    <m/>
    <m/>
    <m/>
    <m/>
    <m/>
    <m/>
    <m/>
    <m/>
    <m/>
    <s v="nur 110"/>
    <m/>
    <m/>
    <m/>
    <s v="n"/>
    <n v="0"/>
    <m/>
    <m/>
    <m/>
    <m/>
    <m/>
    <s v="x sauer"/>
    <s v="x"/>
    <s v="Schaden stabil"/>
    <m/>
    <m/>
    <m/>
    <m/>
    <m/>
    <m/>
    <m/>
    <m/>
    <m/>
    <m/>
    <m/>
    <m/>
    <m/>
    <m/>
    <m/>
    <m/>
    <m/>
    <m/>
    <m/>
    <m/>
    <m/>
    <m/>
    <m/>
    <m/>
    <m/>
    <m/>
    <m/>
    <m/>
    <m/>
    <m/>
    <m/>
    <m/>
    <m/>
    <m/>
    <m/>
    <m/>
  </r>
  <r>
    <n v="1115"/>
    <s v="L-1538-167209035"/>
    <n v="998924954"/>
    <s v="https://portal.dnb.de/opac.htm?method=simpleSearch&amp;cqlMode=true&amp;query=idn%3D998924954"/>
    <s v="III 104, 32 d (angebunden)"/>
    <m/>
    <m/>
    <x v="2"/>
    <m/>
    <m/>
    <m/>
    <m/>
    <m/>
    <m/>
    <m/>
    <m/>
    <m/>
    <m/>
    <m/>
    <m/>
    <m/>
    <m/>
    <m/>
    <x v="2"/>
    <m/>
    <m/>
    <m/>
    <m/>
    <m/>
    <m/>
    <m/>
    <m/>
    <m/>
    <m/>
    <m/>
    <m/>
    <m/>
    <m/>
    <m/>
    <m/>
    <m/>
    <m/>
    <m/>
    <m/>
    <m/>
    <m/>
    <m/>
    <m/>
    <m/>
    <m/>
    <m/>
    <n v="0"/>
    <m/>
    <m/>
    <m/>
    <m/>
    <m/>
    <m/>
    <m/>
    <m/>
    <m/>
    <m/>
    <m/>
    <m/>
    <m/>
    <m/>
    <m/>
    <m/>
    <m/>
    <m/>
    <m/>
    <m/>
    <m/>
    <m/>
    <m/>
    <m/>
    <m/>
    <m/>
    <m/>
    <m/>
    <m/>
    <m/>
    <m/>
    <m/>
    <m/>
    <m/>
    <m/>
    <m/>
    <m/>
    <m/>
    <m/>
    <m/>
    <m/>
    <m/>
    <m/>
    <m/>
  </r>
  <r>
    <n v="1116"/>
    <s v="L-1530-167209701"/>
    <n v="998925616"/>
    <s v="https://portal.dnb.de/opac.htm?method=simpleSearch&amp;cqlMode=true&amp;query=idn%3D998925616"/>
    <s v="III 104, 32 e"/>
    <m/>
    <m/>
    <x v="0"/>
    <m/>
    <m/>
    <m/>
    <m/>
    <m/>
    <m/>
    <m/>
    <m/>
    <m/>
    <m/>
    <m/>
    <m/>
    <m/>
    <m/>
    <m/>
    <x v="8"/>
    <m/>
    <m/>
    <s v="h/E"/>
    <m/>
    <m/>
    <m/>
    <m/>
    <m/>
    <s v="Pa"/>
    <m/>
    <m/>
    <m/>
    <m/>
    <m/>
    <m/>
    <m/>
    <m/>
    <m/>
    <m/>
    <m/>
    <m/>
    <m/>
    <n v="110"/>
    <m/>
    <s v="x"/>
    <s v="x"/>
    <s v="n"/>
    <n v="0"/>
    <m/>
    <m/>
    <m/>
    <m/>
    <m/>
    <m/>
    <m/>
    <m/>
    <s v="x 110"/>
    <m/>
    <m/>
    <m/>
    <m/>
    <m/>
    <m/>
    <m/>
    <m/>
    <m/>
    <m/>
    <m/>
    <m/>
    <m/>
    <m/>
    <m/>
    <m/>
    <m/>
    <m/>
    <m/>
    <m/>
    <m/>
    <m/>
    <m/>
    <m/>
    <m/>
    <m/>
    <m/>
    <m/>
    <m/>
    <m/>
    <m/>
    <m/>
    <m/>
    <m/>
    <m/>
  </r>
  <r>
    <n v="1117"/>
    <s v="L-1536-167186949"/>
    <n v="998902365"/>
    <s v="https://portal.dnb.de/opac.htm?method=simpleSearch&amp;cqlMode=true&amp;query=idn%3D998902365"/>
    <s v="III 104, 32 f"/>
    <m/>
    <m/>
    <x v="0"/>
    <m/>
    <m/>
    <m/>
    <m/>
    <m/>
    <m/>
    <m/>
    <m/>
    <m/>
    <m/>
    <m/>
    <m/>
    <m/>
    <m/>
    <m/>
    <x v="8"/>
    <m/>
    <m/>
    <s v="h/E"/>
    <m/>
    <m/>
    <m/>
    <m/>
    <m/>
    <s v="Pa"/>
    <m/>
    <m/>
    <m/>
    <m/>
    <m/>
    <m/>
    <m/>
    <m/>
    <m/>
    <m/>
    <m/>
    <m/>
    <m/>
    <n v="110"/>
    <m/>
    <s v="x"/>
    <s v="x"/>
    <s v="n"/>
    <n v="0"/>
    <m/>
    <m/>
    <m/>
    <m/>
    <m/>
    <m/>
    <m/>
    <m/>
    <m/>
    <m/>
    <m/>
    <m/>
    <m/>
    <m/>
    <m/>
    <m/>
    <m/>
    <m/>
    <m/>
    <m/>
    <m/>
    <m/>
    <m/>
    <m/>
    <m/>
    <m/>
    <m/>
    <m/>
    <m/>
    <m/>
    <m/>
    <m/>
    <m/>
    <m/>
    <m/>
    <m/>
    <m/>
    <m/>
    <m/>
    <m/>
    <m/>
    <m/>
    <m/>
    <m/>
  </r>
  <r>
    <n v="1118"/>
    <s v="L-1536-167187783"/>
    <n v="998903302"/>
    <s v="https://portal.dnb.de/opac.htm?method=simpleSearch&amp;cqlMode=true&amp;query=idn%3D998903302"/>
    <s v="III 104, 32 g"/>
    <m/>
    <m/>
    <x v="0"/>
    <m/>
    <m/>
    <m/>
    <m/>
    <m/>
    <m/>
    <m/>
    <m/>
    <m/>
    <m/>
    <m/>
    <m/>
    <m/>
    <m/>
    <m/>
    <x v="8"/>
    <m/>
    <m/>
    <s v="h/E"/>
    <m/>
    <m/>
    <m/>
    <m/>
    <m/>
    <s v="Pa"/>
    <m/>
    <m/>
    <m/>
    <m/>
    <m/>
    <m/>
    <m/>
    <m/>
    <m/>
    <m/>
    <m/>
    <m/>
    <m/>
    <n v="110"/>
    <m/>
    <s v="x"/>
    <s v="x"/>
    <s v="n"/>
    <n v="0"/>
    <m/>
    <m/>
    <m/>
    <m/>
    <m/>
    <m/>
    <m/>
    <m/>
    <m/>
    <m/>
    <m/>
    <m/>
    <m/>
    <m/>
    <m/>
    <m/>
    <m/>
    <m/>
    <m/>
    <m/>
    <m/>
    <m/>
    <m/>
    <m/>
    <m/>
    <m/>
    <m/>
    <m/>
    <m/>
    <m/>
    <m/>
    <m/>
    <m/>
    <m/>
    <m/>
    <m/>
    <m/>
    <m/>
    <m/>
    <m/>
    <m/>
    <m/>
    <m/>
    <m/>
  </r>
  <r>
    <n v="1119"/>
    <s v="L-1536-158186060"/>
    <n v="994848145"/>
    <s v="https://portal.dnb.de/opac.htm?method=simpleSearch&amp;cqlMode=true&amp;query=idn%3D994848145"/>
    <s v="III 104, 32 h"/>
    <m/>
    <m/>
    <x v="0"/>
    <m/>
    <m/>
    <m/>
    <m/>
    <m/>
    <m/>
    <m/>
    <m/>
    <m/>
    <m/>
    <m/>
    <m/>
    <m/>
    <m/>
    <m/>
    <x v="8"/>
    <m/>
    <m/>
    <s v="h/E"/>
    <m/>
    <m/>
    <m/>
    <m/>
    <m/>
    <s v="Pa"/>
    <m/>
    <m/>
    <m/>
    <m/>
    <m/>
    <m/>
    <m/>
    <m/>
    <m/>
    <m/>
    <m/>
    <m/>
    <m/>
    <n v="110"/>
    <m/>
    <s v="x"/>
    <s v="x"/>
    <s v="n"/>
    <n v="0"/>
    <m/>
    <m/>
    <m/>
    <m/>
    <m/>
    <m/>
    <m/>
    <m/>
    <m/>
    <m/>
    <m/>
    <m/>
    <m/>
    <m/>
    <m/>
    <m/>
    <m/>
    <m/>
    <m/>
    <m/>
    <m/>
    <m/>
    <m/>
    <m/>
    <m/>
    <m/>
    <m/>
    <m/>
    <m/>
    <m/>
    <m/>
    <m/>
    <m/>
    <m/>
    <m/>
    <m/>
    <m/>
    <m/>
    <m/>
    <m/>
    <m/>
    <m/>
    <m/>
    <m/>
  </r>
  <r>
    <n v="1120"/>
    <s v="L-1536-167648225"/>
    <n v="999174746"/>
    <s v="https://portal.dnb.de/opac.htm?method=simpleSearch&amp;cqlMode=true&amp;query=idn%3D999174746"/>
    <s v="III 104, 32 i"/>
    <m/>
    <m/>
    <x v="0"/>
    <m/>
    <m/>
    <m/>
    <m/>
    <m/>
    <m/>
    <m/>
    <m/>
    <m/>
    <m/>
    <m/>
    <m/>
    <m/>
    <m/>
    <m/>
    <x v="8"/>
    <m/>
    <m/>
    <s v="h/E"/>
    <m/>
    <m/>
    <m/>
    <m/>
    <m/>
    <s v="Pa"/>
    <m/>
    <m/>
    <m/>
    <m/>
    <m/>
    <m/>
    <m/>
    <m/>
    <m/>
    <m/>
    <m/>
    <m/>
    <m/>
    <n v="110"/>
    <m/>
    <s v="x"/>
    <s v="x"/>
    <s v="n"/>
    <n v="0"/>
    <m/>
    <m/>
    <m/>
    <m/>
    <m/>
    <m/>
    <m/>
    <m/>
    <m/>
    <m/>
    <m/>
    <m/>
    <m/>
    <m/>
    <m/>
    <m/>
    <m/>
    <m/>
    <m/>
    <m/>
    <m/>
    <m/>
    <m/>
    <m/>
    <m/>
    <m/>
    <m/>
    <m/>
    <m/>
    <m/>
    <m/>
    <m/>
    <m/>
    <m/>
    <m/>
    <m/>
    <m/>
    <m/>
    <m/>
    <m/>
    <m/>
    <m/>
    <m/>
    <m/>
  </r>
  <r>
    <n v="1121"/>
    <s v="L-1537-164064397"/>
    <n v="997502614"/>
    <s v="https://portal.dnb.de/opac.htm?method=simpleSearch&amp;cqlMode=true&amp;query=idn%3D997502614"/>
    <s v="III 104, 32 k"/>
    <m/>
    <m/>
    <x v="0"/>
    <m/>
    <m/>
    <m/>
    <m/>
    <m/>
    <m/>
    <m/>
    <m/>
    <m/>
    <m/>
    <m/>
    <m/>
    <m/>
    <m/>
    <m/>
    <x v="8"/>
    <m/>
    <m/>
    <s v="h/E"/>
    <m/>
    <m/>
    <m/>
    <m/>
    <m/>
    <s v="Pa"/>
    <m/>
    <m/>
    <m/>
    <m/>
    <m/>
    <m/>
    <m/>
    <m/>
    <m/>
    <m/>
    <m/>
    <m/>
    <m/>
    <n v="110"/>
    <m/>
    <s v="x"/>
    <s v="x"/>
    <s v="n"/>
    <n v="0"/>
    <m/>
    <m/>
    <m/>
    <m/>
    <m/>
    <m/>
    <m/>
    <m/>
    <m/>
    <m/>
    <m/>
    <m/>
    <m/>
    <m/>
    <m/>
    <m/>
    <m/>
    <m/>
    <m/>
    <m/>
    <m/>
    <m/>
    <m/>
    <m/>
    <m/>
    <m/>
    <m/>
    <m/>
    <m/>
    <m/>
    <m/>
    <m/>
    <m/>
    <m/>
    <m/>
    <m/>
    <m/>
    <m/>
    <m/>
    <m/>
    <m/>
    <m/>
    <m/>
    <m/>
  </r>
  <r>
    <n v="1122"/>
    <s v="L-1530-167110020"/>
    <n v="998886769"/>
    <s v="https://portal.dnb.de/opac.htm?method=simpleSearch&amp;cqlMode=true&amp;query=idn%3D998886769"/>
    <s v="III 104, 32 m"/>
    <m/>
    <m/>
    <x v="0"/>
    <m/>
    <m/>
    <m/>
    <m/>
    <m/>
    <m/>
    <m/>
    <m/>
    <m/>
    <m/>
    <m/>
    <m/>
    <m/>
    <m/>
    <m/>
    <x v="8"/>
    <m/>
    <s v="x"/>
    <s v="h/E"/>
    <m/>
    <m/>
    <m/>
    <m/>
    <m/>
    <s v="Pa"/>
    <m/>
    <m/>
    <m/>
    <m/>
    <m/>
    <m/>
    <m/>
    <m/>
    <m/>
    <m/>
    <m/>
    <m/>
    <m/>
    <n v="110"/>
    <m/>
    <m/>
    <m/>
    <s v="n"/>
    <n v="0"/>
    <m/>
    <m/>
    <m/>
    <m/>
    <m/>
    <m/>
    <m/>
    <s v="mit 6 weiteren HPg in einer Kassette, Makulatur der Deckel des Originaleinbandes beiliegend"/>
    <m/>
    <m/>
    <m/>
    <m/>
    <m/>
    <m/>
    <m/>
    <m/>
    <m/>
    <m/>
    <m/>
    <m/>
    <m/>
    <m/>
    <m/>
    <m/>
    <m/>
    <m/>
    <m/>
    <m/>
    <m/>
    <m/>
    <m/>
    <m/>
    <m/>
    <m/>
    <m/>
    <m/>
    <m/>
    <m/>
    <m/>
    <m/>
    <m/>
    <m/>
    <m/>
    <m/>
  </r>
  <r>
    <n v="1123"/>
    <s v="L-1532-156356422"/>
    <n v="994516029"/>
    <s v="https://portal.dnb.de/opac.htm?method=simpleSearch&amp;cqlMode=true&amp;query=idn%3D994516029"/>
    <s v="III 104, 32/a"/>
    <m/>
    <m/>
    <x v="2"/>
    <m/>
    <m/>
    <m/>
    <m/>
    <m/>
    <m/>
    <m/>
    <m/>
    <m/>
    <m/>
    <m/>
    <m/>
    <m/>
    <m/>
    <m/>
    <x v="2"/>
    <m/>
    <m/>
    <m/>
    <m/>
    <m/>
    <m/>
    <m/>
    <m/>
    <m/>
    <m/>
    <m/>
    <m/>
    <m/>
    <m/>
    <m/>
    <m/>
    <m/>
    <m/>
    <m/>
    <m/>
    <m/>
    <m/>
    <m/>
    <m/>
    <m/>
    <m/>
    <m/>
    <n v="0"/>
    <m/>
    <m/>
    <m/>
    <m/>
    <m/>
    <m/>
    <m/>
    <m/>
    <m/>
    <m/>
    <m/>
    <m/>
    <m/>
    <m/>
    <m/>
    <m/>
    <m/>
    <m/>
    <m/>
    <m/>
    <m/>
    <m/>
    <m/>
    <m/>
    <m/>
    <m/>
    <m/>
    <m/>
    <m/>
    <m/>
    <m/>
    <m/>
    <m/>
    <m/>
    <m/>
    <m/>
    <m/>
    <m/>
    <m/>
    <m/>
    <m/>
    <m/>
    <m/>
    <m/>
  </r>
  <r>
    <n v="1124"/>
    <s v="L-1546-167638696"/>
    <n v="999165380"/>
    <s v="https://portal.dnb.de/opac.htm?method=simpleSearch&amp;cqlMode=true&amp;query=idn%3D999165380"/>
    <s v="III 104, 34 a"/>
    <m/>
    <m/>
    <x v="0"/>
    <m/>
    <m/>
    <m/>
    <m/>
    <m/>
    <m/>
    <m/>
    <m/>
    <m/>
    <m/>
    <m/>
    <m/>
    <m/>
    <m/>
    <m/>
    <x v="8"/>
    <m/>
    <m/>
    <s v="h/E"/>
    <m/>
    <m/>
    <m/>
    <m/>
    <m/>
    <s v="Pa"/>
    <m/>
    <m/>
    <m/>
    <m/>
    <m/>
    <m/>
    <m/>
    <m/>
    <m/>
    <m/>
    <m/>
    <m/>
    <m/>
    <n v="110"/>
    <m/>
    <m/>
    <m/>
    <s v="n"/>
    <n v="0"/>
    <m/>
    <m/>
    <m/>
    <m/>
    <m/>
    <m/>
    <m/>
    <m/>
    <m/>
    <m/>
    <m/>
    <m/>
    <m/>
    <m/>
    <m/>
    <m/>
    <m/>
    <m/>
    <m/>
    <m/>
    <m/>
    <m/>
    <m/>
    <m/>
    <m/>
    <m/>
    <m/>
    <m/>
    <m/>
    <m/>
    <m/>
    <m/>
    <m/>
    <m/>
    <m/>
    <m/>
    <m/>
    <m/>
    <m/>
    <m/>
    <m/>
    <m/>
    <m/>
    <m/>
  </r>
  <r>
    <n v="1125"/>
    <s v="L-1546-16763013X"/>
    <n v="999156691"/>
    <s v="https://portal.dnb.de/opac.htm?method=simpleSearch&amp;cqlMode=true&amp;query=idn%3D999156691"/>
    <s v="III 104, 34 b"/>
    <m/>
    <m/>
    <x v="0"/>
    <m/>
    <m/>
    <m/>
    <m/>
    <m/>
    <m/>
    <m/>
    <m/>
    <m/>
    <m/>
    <m/>
    <m/>
    <m/>
    <m/>
    <m/>
    <x v="8"/>
    <m/>
    <m/>
    <s v="h/E"/>
    <m/>
    <m/>
    <m/>
    <m/>
    <m/>
    <s v="Pa"/>
    <m/>
    <m/>
    <m/>
    <m/>
    <m/>
    <m/>
    <m/>
    <m/>
    <m/>
    <m/>
    <m/>
    <m/>
    <m/>
    <n v="110"/>
    <m/>
    <s v="x"/>
    <s v="x"/>
    <s v="n"/>
    <n v="0"/>
    <m/>
    <m/>
    <m/>
    <m/>
    <m/>
    <m/>
    <m/>
    <m/>
    <m/>
    <m/>
    <m/>
    <m/>
    <m/>
    <m/>
    <m/>
    <m/>
    <m/>
    <m/>
    <m/>
    <m/>
    <m/>
    <m/>
    <m/>
    <m/>
    <m/>
    <m/>
    <m/>
    <m/>
    <m/>
    <m/>
    <m/>
    <m/>
    <m/>
    <m/>
    <m/>
    <m/>
    <m/>
    <m/>
    <m/>
    <m/>
    <m/>
    <m/>
    <m/>
    <m/>
  </r>
  <r>
    <n v="1126"/>
    <s v="L-1530-167206249"/>
    <n v="998922110"/>
    <s v="https://portal.dnb.de/opac.htm?method=simpleSearch&amp;cqlMode=true&amp;query=idn%3D998922110"/>
    <s v="III 104, 35 a"/>
    <m/>
    <m/>
    <x v="0"/>
    <m/>
    <m/>
    <m/>
    <m/>
    <m/>
    <m/>
    <m/>
    <m/>
    <m/>
    <m/>
    <m/>
    <m/>
    <m/>
    <m/>
    <m/>
    <x v="8"/>
    <m/>
    <s v="x"/>
    <s v="h/E"/>
    <m/>
    <m/>
    <m/>
    <m/>
    <m/>
    <s v="Pa"/>
    <m/>
    <m/>
    <m/>
    <m/>
    <m/>
    <m/>
    <m/>
    <m/>
    <m/>
    <m/>
    <m/>
    <m/>
    <m/>
    <n v="110"/>
    <m/>
    <m/>
    <m/>
    <s v="n"/>
    <n v="0"/>
    <m/>
    <m/>
    <m/>
    <m/>
    <m/>
    <m/>
    <m/>
    <m/>
    <m/>
    <m/>
    <m/>
    <m/>
    <m/>
    <m/>
    <m/>
    <m/>
    <m/>
    <m/>
    <m/>
    <m/>
    <m/>
    <m/>
    <m/>
    <m/>
    <m/>
    <m/>
    <m/>
    <m/>
    <m/>
    <m/>
    <m/>
    <m/>
    <m/>
    <m/>
    <m/>
    <m/>
    <m/>
    <m/>
    <m/>
    <m/>
    <m/>
    <m/>
    <m/>
    <m/>
  </r>
  <r>
    <n v="1127"/>
    <s v="L-1522-175547769"/>
    <n v="1001771508"/>
    <s v="https://portal.dnb.de/opac.htm?method=simpleSearch&amp;cqlMode=true&amp;query=idn%3D1001771508"/>
    <s v="III 104, 37 a"/>
    <m/>
    <m/>
    <x v="0"/>
    <m/>
    <m/>
    <m/>
    <m/>
    <m/>
    <m/>
    <m/>
    <m/>
    <m/>
    <m/>
    <m/>
    <m/>
    <m/>
    <m/>
    <m/>
    <x v="8"/>
    <m/>
    <m/>
    <s v="h/E"/>
    <m/>
    <m/>
    <m/>
    <m/>
    <m/>
    <s v="Pa"/>
    <m/>
    <m/>
    <m/>
    <m/>
    <m/>
    <m/>
    <m/>
    <m/>
    <m/>
    <m/>
    <m/>
    <m/>
    <m/>
    <n v="110"/>
    <m/>
    <s v="x"/>
    <s v="x"/>
    <s v="n"/>
    <n v="0"/>
    <m/>
    <m/>
    <m/>
    <m/>
    <m/>
    <m/>
    <m/>
    <m/>
    <m/>
    <m/>
    <m/>
    <m/>
    <m/>
    <m/>
    <m/>
    <m/>
    <m/>
    <m/>
    <m/>
    <m/>
    <m/>
    <m/>
    <m/>
    <m/>
    <m/>
    <m/>
    <m/>
    <m/>
    <m/>
    <m/>
    <m/>
    <m/>
    <m/>
    <m/>
    <m/>
    <m/>
    <m/>
    <m/>
    <m/>
    <m/>
    <m/>
    <m/>
    <m/>
    <m/>
  </r>
  <r>
    <n v="1128"/>
    <s v="L-1533-153916281"/>
    <n v="993862357"/>
    <s v="https://portal.dnb.de/opac.htm?method=simpleSearch&amp;cqlMode=true&amp;query=idn%3D993862357"/>
    <s v="III 104, 37 b"/>
    <m/>
    <m/>
    <x v="0"/>
    <m/>
    <m/>
    <m/>
    <m/>
    <m/>
    <m/>
    <m/>
    <m/>
    <m/>
    <m/>
    <m/>
    <m/>
    <m/>
    <m/>
    <m/>
    <x v="8"/>
    <m/>
    <m/>
    <s v="h/E"/>
    <m/>
    <m/>
    <m/>
    <m/>
    <m/>
    <s v="Pa"/>
    <m/>
    <m/>
    <m/>
    <m/>
    <m/>
    <m/>
    <m/>
    <m/>
    <m/>
    <m/>
    <m/>
    <m/>
    <m/>
    <n v="110"/>
    <m/>
    <s v="x"/>
    <s v="x"/>
    <s v="n"/>
    <n v="0"/>
    <m/>
    <m/>
    <m/>
    <m/>
    <m/>
    <m/>
    <m/>
    <m/>
    <m/>
    <m/>
    <m/>
    <m/>
    <m/>
    <m/>
    <m/>
    <m/>
    <m/>
    <m/>
    <m/>
    <m/>
    <m/>
    <m/>
    <m/>
    <m/>
    <m/>
    <m/>
    <m/>
    <m/>
    <m/>
    <m/>
    <m/>
    <m/>
    <m/>
    <m/>
    <m/>
    <m/>
    <m/>
    <m/>
    <m/>
    <m/>
    <m/>
    <m/>
    <m/>
    <m/>
  </r>
  <r>
    <n v="1129"/>
    <s v="L-1535-16710943X"/>
    <n v="998886203"/>
    <s v="https://portal.dnb.de/opac.htm?method=simpleSearch&amp;cqlMode=true&amp;query=idn%3D998886203"/>
    <s v="III 104, 37 c"/>
    <m/>
    <m/>
    <x v="0"/>
    <m/>
    <m/>
    <m/>
    <m/>
    <m/>
    <m/>
    <m/>
    <m/>
    <m/>
    <m/>
    <m/>
    <m/>
    <m/>
    <m/>
    <m/>
    <x v="8"/>
    <m/>
    <s v="x"/>
    <s v="h/E"/>
    <m/>
    <m/>
    <m/>
    <m/>
    <m/>
    <s v="Pa"/>
    <m/>
    <m/>
    <m/>
    <m/>
    <m/>
    <m/>
    <m/>
    <m/>
    <m/>
    <m/>
    <m/>
    <m/>
    <m/>
    <n v="110"/>
    <m/>
    <s v="x"/>
    <s v="x"/>
    <s v="n"/>
    <n v="0"/>
    <m/>
    <m/>
    <m/>
    <m/>
    <m/>
    <m/>
    <m/>
    <m/>
    <m/>
    <m/>
    <m/>
    <m/>
    <m/>
    <m/>
    <m/>
    <m/>
    <m/>
    <m/>
    <m/>
    <m/>
    <m/>
    <m/>
    <m/>
    <m/>
    <m/>
    <m/>
    <m/>
    <m/>
    <m/>
    <m/>
    <m/>
    <m/>
    <m/>
    <m/>
    <m/>
    <m/>
    <m/>
    <m/>
    <m/>
    <m/>
    <m/>
    <m/>
    <m/>
    <m/>
  </r>
  <r>
    <n v="1130"/>
    <s v="L-1538-167685309"/>
    <n v="999178695"/>
    <s v="https://portal.dnb.de/opac.htm?method=simpleSearch&amp;cqlMode=true&amp;query=idn%3D999178695"/>
    <s v="III 104, 37 d"/>
    <m/>
    <m/>
    <x v="0"/>
    <m/>
    <m/>
    <m/>
    <m/>
    <m/>
    <m/>
    <m/>
    <m/>
    <m/>
    <m/>
    <m/>
    <m/>
    <m/>
    <m/>
    <m/>
    <x v="8"/>
    <m/>
    <s v="x"/>
    <s v="h/E"/>
    <m/>
    <m/>
    <m/>
    <m/>
    <m/>
    <s v="Pa"/>
    <m/>
    <m/>
    <m/>
    <m/>
    <m/>
    <m/>
    <m/>
    <m/>
    <m/>
    <m/>
    <m/>
    <m/>
    <m/>
    <n v="110"/>
    <m/>
    <s v="x"/>
    <s v="x"/>
    <s v="n"/>
    <n v="0"/>
    <m/>
    <m/>
    <m/>
    <m/>
    <m/>
    <m/>
    <m/>
    <m/>
    <m/>
    <m/>
    <m/>
    <m/>
    <m/>
    <m/>
    <m/>
    <m/>
    <m/>
    <m/>
    <m/>
    <m/>
    <m/>
    <m/>
    <m/>
    <m/>
    <m/>
    <m/>
    <m/>
    <m/>
    <m/>
    <m/>
    <m/>
    <m/>
    <m/>
    <m/>
    <m/>
    <m/>
    <m/>
    <m/>
    <m/>
    <m/>
    <m/>
    <m/>
    <m/>
    <m/>
  </r>
  <r>
    <n v="1131"/>
    <s v="L-1540-154381578"/>
    <s v="99405288X"/>
    <s v="https://portal.dnb.de/opac.htm?method=simpleSearch&amp;cqlMode=true&amp;query=idn%3D99405288X"/>
    <s v="III 104, 37 e"/>
    <m/>
    <m/>
    <x v="0"/>
    <m/>
    <m/>
    <m/>
    <m/>
    <m/>
    <m/>
    <m/>
    <m/>
    <m/>
    <m/>
    <m/>
    <m/>
    <m/>
    <m/>
    <m/>
    <x v="8"/>
    <m/>
    <s v="x"/>
    <s v="h/E"/>
    <m/>
    <m/>
    <m/>
    <m/>
    <m/>
    <s v="Pa"/>
    <m/>
    <m/>
    <m/>
    <m/>
    <m/>
    <m/>
    <m/>
    <m/>
    <m/>
    <m/>
    <m/>
    <m/>
    <m/>
    <n v="110"/>
    <m/>
    <s v="x"/>
    <s v="x"/>
    <s v="n"/>
    <n v="0"/>
    <m/>
    <m/>
    <m/>
    <m/>
    <m/>
    <m/>
    <m/>
    <m/>
    <m/>
    <m/>
    <m/>
    <m/>
    <m/>
    <m/>
    <m/>
    <m/>
    <m/>
    <m/>
    <m/>
    <m/>
    <m/>
    <m/>
    <m/>
    <m/>
    <m/>
    <m/>
    <m/>
    <m/>
    <m/>
    <m/>
    <m/>
    <m/>
    <m/>
    <m/>
    <m/>
    <m/>
    <m/>
    <m/>
    <m/>
    <m/>
    <m/>
    <m/>
    <m/>
    <m/>
  </r>
  <r>
    <n v="1132"/>
    <s v="L-1536-163195579"/>
    <n v="997002131"/>
    <s v="https://portal.dnb.de/opac.htm?method=simpleSearch&amp;cqlMode=true&amp;query=idn%3D997002131"/>
    <s v="III 104, 37 f"/>
    <m/>
    <m/>
    <x v="0"/>
    <m/>
    <m/>
    <m/>
    <m/>
    <m/>
    <m/>
    <m/>
    <m/>
    <m/>
    <m/>
    <m/>
    <m/>
    <m/>
    <m/>
    <m/>
    <x v="8"/>
    <m/>
    <s v="x"/>
    <s v="h/E"/>
    <m/>
    <m/>
    <m/>
    <m/>
    <m/>
    <s v="Pa"/>
    <m/>
    <m/>
    <m/>
    <m/>
    <m/>
    <m/>
    <m/>
    <m/>
    <m/>
    <m/>
    <m/>
    <m/>
    <m/>
    <n v="110"/>
    <m/>
    <s v="x"/>
    <s v="x"/>
    <s v="n"/>
    <n v="0"/>
    <m/>
    <m/>
    <m/>
    <m/>
    <m/>
    <m/>
    <m/>
    <m/>
    <m/>
    <m/>
    <m/>
    <m/>
    <m/>
    <m/>
    <m/>
    <m/>
    <m/>
    <m/>
    <m/>
    <m/>
    <m/>
    <m/>
    <m/>
    <m/>
    <m/>
    <m/>
    <m/>
    <m/>
    <m/>
    <m/>
    <m/>
    <m/>
    <m/>
    <m/>
    <m/>
    <m/>
    <m/>
    <m/>
    <m/>
    <m/>
    <m/>
    <m/>
    <m/>
    <m/>
  </r>
  <r>
    <n v="1133"/>
    <s v="L-1542-167110535"/>
    <n v="998887307"/>
    <s v="https://portal.dnb.de/opac.htm?method=simpleSearch&amp;cqlMode=true&amp;query=idn%3D998887307"/>
    <s v="III 104, 37 g"/>
    <m/>
    <m/>
    <x v="0"/>
    <m/>
    <m/>
    <m/>
    <m/>
    <m/>
    <m/>
    <m/>
    <m/>
    <m/>
    <m/>
    <m/>
    <m/>
    <m/>
    <m/>
    <m/>
    <x v="8"/>
    <m/>
    <m/>
    <s v="h/E"/>
    <m/>
    <m/>
    <m/>
    <m/>
    <m/>
    <s v="Pa"/>
    <m/>
    <m/>
    <m/>
    <m/>
    <m/>
    <m/>
    <m/>
    <m/>
    <m/>
    <m/>
    <m/>
    <m/>
    <m/>
    <n v="110"/>
    <m/>
    <m/>
    <m/>
    <s v="n"/>
    <n v="0"/>
    <m/>
    <m/>
    <m/>
    <m/>
    <m/>
    <m/>
    <m/>
    <m/>
    <m/>
    <m/>
    <m/>
    <m/>
    <m/>
    <m/>
    <m/>
    <m/>
    <m/>
    <m/>
    <m/>
    <m/>
    <m/>
    <m/>
    <m/>
    <m/>
    <m/>
    <m/>
    <m/>
    <m/>
    <m/>
    <m/>
    <m/>
    <m/>
    <m/>
    <m/>
    <m/>
    <m/>
    <m/>
    <m/>
    <m/>
    <m/>
    <m/>
    <m/>
    <m/>
    <m/>
  </r>
  <r>
    <n v="1134"/>
    <s v="L-2006-318808"/>
    <n v="981293468"/>
    <s v="https://portal.dnb.de/opac.htm?method=simpleSearch&amp;cqlMode=true&amp;query=idn%3D981293468"/>
    <s v="III 104, 37 h"/>
    <m/>
    <m/>
    <x v="0"/>
    <m/>
    <m/>
    <m/>
    <m/>
    <m/>
    <m/>
    <m/>
    <m/>
    <m/>
    <m/>
    <m/>
    <m/>
    <m/>
    <m/>
    <m/>
    <x v="10"/>
    <m/>
    <m/>
    <s v="f"/>
    <m/>
    <m/>
    <m/>
    <m/>
    <m/>
    <s v="Pa"/>
    <m/>
    <m/>
    <m/>
    <m/>
    <m/>
    <m/>
    <m/>
    <m/>
    <m/>
    <m/>
    <m/>
    <m/>
    <m/>
    <s v="nur 110"/>
    <m/>
    <m/>
    <m/>
    <s v="n"/>
    <n v="0"/>
    <m/>
    <m/>
    <m/>
    <m/>
    <s v="x"/>
    <m/>
    <m/>
    <m/>
    <m/>
    <m/>
    <m/>
    <m/>
    <m/>
    <m/>
    <m/>
    <m/>
    <m/>
    <m/>
    <m/>
    <m/>
    <m/>
    <m/>
    <m/>
    <m/>
    <m/>
    <m/>
    <m/>
    <m/>
    <m/>
    <m/>
    <m/>
    <m/>
    <m/>
    <m/>
    <m/>
    <m/>
    <m/>
    <m/>
    <m/>
    <m/>
    <m/>
    <m/>
    <m/>
    <m/>
  </r>
  <r>
    <n v="1135"/>
    <s v="L-1523-668129328"/>
    <n v="1207575682"/>
    <s v="https://portal.dnb.de/opac.htm?method=simpleSearch&amp;cqlMode=true&amp;query=idn%3D1207575682"/>
    <s v="III 104, 39 (1. angebundenes Werk)"/>
    <m/>
    <m/>
    <x v="2"/>
    <m/>
    <m/>
    <m/>
    <m/>
    <m/>
    <m/>
    <m/>
    <m/>
    <m/>
    <m/>
    <m/>
    <m/>
    <m/>
    <m/>
    <m/>
    <x v="2"/>
    <m/>
    <m/>
    <m/>
    <m/>
    <m/>
    <m/>
    <m/>
    <m/>
    <m/>
    <m/>
    <m/>
    <m/>
    <m/>
    <m/>
    <m/>
    <m/>
    <m/>
    <m/>
    <m/>
    <m/>
    <m/>
    <m/>
    <m/>
    <m/>
    <m/>
    <m/>
    <m/>
    <n v="0"/>
    <m/>
    <m/>
    <m/>
    <m/>
    <m/>
    <m/>
    <m/>
    <m/>
    <m/>
    <m/>
    <m/>
    <m/>
    <m/>
    <m/>
    <m/>
    <m/>
    <m/>
    <m/>
    <m/>
    <m/>
    <m/>
    <m/>
    <m/>
    <m/>
    <m/>
    <m/>
    <m/>
    <m/>
    <m/>
    <m/>
    <m/>
    <m/>
    <m/>
    <m/>
    <m/>
    <m/>
    <m/>
    <m/>
    <m/>
    <m/>
    <m/>
    <m/>
    <m/>
    <m/>
  </r>
  <r>
    <n v="1136"/>
    <s v="L-1524-668132728"/>
    <n v="1207580538"/>
    <s v="https://portal.dnb.de/opac.htm?method=simpleSearch&amp;cqlMode=true&amp;query=idn%3D1207580538"/>
    <s v="III 104, 39 (10. angebundenes Werk)"/>
    <m/>
    <m/>
    <x v="2"/>
    <m/>
    <m/>
    <m/>
    <m/>
    <m/>
    <m/>
    <m/>
    <m/>
    <m/>
    <m/>
    <m/>
    <m/>
    <m/>
    <m/>
    <m/>
    <x v="2"/>
    <m/>
    <m/>
    <m/>
    <m/>
    <m/>
    <m/>
    <m/>
    <m/>
    <m/>
    <m/>
    <m/>
    <m/>
    <m/>
    <m/>
    <m/>
    <m/>
    <m/>
    <m/>
    <m/>
    <m/>
    <m/>
    <m/>
    <m/>
    <m/>
    <m/>
    <m/>
    <m/>
    <n v="0"/>
    <m/>
    <m/>
    <m/>
    <m/>
    <m/>
    <m/>
    <m/>
    <m/>
    <m/>
    <m/>
    <m/>
    <m/>
    <m/>
    <m/>
    <m/>
    <m/>
    <m/>
    <m/>
    <m/>
    <m/>
    <m/>
    <m/>
    <m/>
    <m/>
    <m/>
    <m/>
    <m/>
    <m/>
    <m/>
    <m/>
    <m/>
    <m/>
    <m/>
    <m/>
    <m/>
    <m/>
    <m/>
    <m/>
    <m/>
    <m/>
    <m/>
    <m/>
    <m/>
    <m/>
  </r>
  <r>
    <n v="1137"/>
    <s v="L-1524-668129654"/>
    <n v="1207576174"/>
    <s v="https://portal.dnb.de/opac.htm?method=simpleSearch&amp;cqlMode=true&amp;query=idn%3D1207576174"/>
    <s v="III 104, 39 (11. angebundenes Werk)"/>
    <m/>
    <m/>
    <x v="2"/>
    <m/>
    <m/>
    <m/>
    <m/>
    <m/>
    <m/>
    <m/>
    <m/>
    <m/>
    <m/>
    <m/>
    <m/>
    <m/>
    <m/>
    <m/>
    <x v="2"/>
    <m/>
    <m/>
    <m/>
    <m/>
    <m/>
    <m/>
    <m/>
    <m/>
    <m/>
    <m/>
    <m/>
    <m/>
    <m/>
    <m/>
    <m/>
    <m/>
    <m/>
    <m/>
    <m/>
    <m/>
    <m/>
    <m/>
    <m/>
    <m/>
    <m/>
    <m/>
    <m/>
    <n v="0"/>
    <m/>
    <m/>
    <m/>
    <m/>
    <m/>
    <m/>
    <m/>
    <m/>
    <m/>
    <m/>
    <m/>
    <m/>
    <m/>
    <m/>
    <m/>
    <m/>
    <m/>
    <m/>
    <m/>
    <m/>
    <m/>
    <m/>
    <m/>
    <m/>
    <m/>
    <m/>
    <m/>
    <m/>
    <m/>
    <m/>
    <m/>
    <m/>
    <m/>
    <m/>
    <m/>
    <m/>
    <m/>
    <m/>
    <m/>
    <m/>
    <m/>
    <m/>
    <m/>
    <m/>
  </r>
  <r>
    <n v="1138"/>
    <s v="L-1524-668129565"/>
    <n v="1207576018"/>
    <s v="https://portal.dnb.de/opac.htm?method=simpleSearch&amp;cqlMode=true&amp;query=idn%3D1207576018"/>
    <s v="III 104, 39 (12. angebundenes Werk)"/>
    <m/>
    <m/>
    <x v="2"/>
    <m/>
    <m/>
    <m/>
    <m/>
    <m/>
    <m/>
    <m/>
    <m/>
    <m/>
    <m/>
    <m/>
    <m/>
    <m/>
    <m/>
    <m/>
    <x v="2"/>
    <m/>
    <m/>
    <m/>
    <m/>
    <m/>
    <m/>
    <m/>
    <m/>
    <m/>
    <m/>
    <m/>
    <m/>
    <m/>
    <m/>
    <m/>
    <m/>
    <m/>
    <m/>
    <m/>
    <m/>
    <m/>
    <m/>
    <m/>
    <m/>
    <m/>
    <m/>
    <m/>
    <n v="0"/>
    <m/>
    <m/>
    <m/>
    <m/>
    <m/>
    <m/>
    <m/>
    <m/>
    <m/>
    <m/>
    <m/>
    <m/>
    <m/>
    <m/>
    <m/>
    <m/>
    <m/>
    <m/>
    <m/>
    <m/>
    <m/>
    <m/>
    <m/>
    <m/>
    <m/>
    <m/>
    <m/>
    <m/>
    <m/>
    <m/>
    <m/>
    <m/>
    <m/>
    <m/>
    <m/>
    <m/>
    <m/>
    <m/>
    <m/>
    <m/>
    <m/>
    <m/>
    <m/>
    <m/>
  </r>
  <r>
    <n v="1139"/>
    <s v="L-1524-668130490"/>
    <n v="1207577308"/>
    <s v="https://portal.dnb.de/opac.htm?method=simpleSearch&amp;cqlMode=true&amp;query=idn%3D1207577308"/>
    <s v="III 104, 39 (2. angebundenes Werk)"/>
    <m/>
    <m/>
    <x v="2"/>
    <m/>
    <m/>
    <m/>
    <m/>
    <m/>
    <m/>
    <m/>
    <m/>
    <m/>
    <m/>
    <m/>
    <m/>
    <m/>
    <m/>
    <m/>
    <x v="2"/>
    <m/>
    <m/>
    <m/>
    <m/>
    <m/>
    <m/>
    <m/>
    <m/>
    <m/>
    <m/>
    <m/>
    <m/>
    <m/>
    <m/>
    <m/>
    <m/>
    <m/>
    <m/>
    <m/>
    <m/>
    <m/>
    <m/>
    <m/>
    <m/>
    <m/>
    <m/>
    <m/>
    <n v="0"/>
    <m/>
    <m/>
    <m/>
    <m/>
    <m/>
    <m/>
    <m/>
    <m/>
    <m/>
    <m/>
    <m/>
    <m/>
    <m/>
    <m/>
    <m/>
    <m/>
    <m/>
    <m/>
    <m/>
    <m/>
    <m/>
    <m/>
    <m/>
    <m/>
    <m/>
    <m/>
    <m/>
    <m/>
    <m/>
    <m/>
    <m/>
    <m/>
    <m/>
    <m/>
    <m/>
    <m/>
    <m/>
    <m/>
    <m/>
    <m/>
    <m/>
    <m/>
    <m/>
    <m/>
  </r>
  <r>
    <n v="1140"/>
    <s v="L-1523-668130350"/>
    <n v="1207577081"/>
    <s v="https://portal.dnb.de/opac.htm?method=simpleSearch&amp;cqlMode=true&amp;query=idn%3D1207577081"/>
    <s v="III 104, 39 (3. angebundenes Werk)"/>
    <m/>
    <m/>
    <x v="2"/>
    <m/>
    <m/>
    <m/>
    <m/>
    <m/>
    <m/>
    <m/>
    <m/>
    <m/>
    <m/>
    <m/>
    <m/>
    <m/>
    <m/>
    <m/>
    <x v="2"/>
    <m/>
    <m/>
    <m/>
    <m/>
    <m/>
    <m/>
    <m/>
    <m/>
    <m/>
    <m/>
    <m/>
    <m/>
    <m/>
    <m/>
    <m/>
    <m/>
    <m/>
    <m/>
    <m/>
    <m/>
    <m/>
    <m/>
    <m/>
    <m/>
    <m/>
    <m/>
    <m/>
    <n v="0"/>
    <m/>
    <m/>
    <m/>
    <m/>
    <m/>
    <m/>
    <m/>
    <m/>
    <m/>
    <m/>
    <m/>
    <m/>
    <m/>
    <m/>
    <m/>
    <m/>
    <m/>
    <m/>
    <m/>
    <m/>
    <m/>
    <m/>
    <m/>
    <m/>
    <m/>
    <m/>
    <m/>
    <m/>
    <m/>
    <m/>
    <m/>
    <m/>
    <m/>
    <m/>
    <m/>
    <m/>
    <m/>
    <m/>
    <m/>
    <m/>
    <m/>
    <m/>
    <m/>
    <m/>
  </r>
  <r>
    <n v="1141"/>
    <s v="L-1522-668129840"/>
    <s v="120757645X"/>
    <s v="https://portal.dnb.de/opac.htm?method=simpleSearch&amp;cqlMode=true&amp;query=idn%3D120757645X"/>
    <s v="III 104, 39 (4. angebundenes Werk)"/>
    <m/>
    <m/>
    <x v="2"/>
    <m/>
    <m/>
    <m/>
    <m/>
    <m/>
    <m/>
    <m/>
    <m/>
    <m/>
    <m/>
    <m/>
    <m/>
    <m/>
    <m/>
    <m/>
    <x v="2"/>
    <m/>
    <m/>
    <m/>
    <m/>
    <m/>
    <m/>
    <m/>
    <m/>
    <m/>
    <m/>
    <m/>
    <m/>
    <m/>
    <m/>
    <m/>
    <m/>
    <m/>
    <m/>
    <m/>
    <m/>
    <m/>
    <m/>
    <m/>
    <m/>
    <m/>
    <m/>
    <m/>
    <n v="0"/>
    <m/>
    <m/>
    <m/>
    <m/>
    <m/>
    <m/>
    <m/>
    <m/>
    <m/>
    <m/>
    <m/>
    <m/>
    <m/>
    <m/>
    <m/>
    <m/>
    <m/>
    <m/>
    <m/>
    <m/>
    <m/>
    <m/>
    <m/>
    <m/>
    <m/>
    <m/>
    <m/>
    <m/>
    <m/>
    <m/>
    <m/>
    <m/>
    <m/>
    <m/>
    <m/>
    <m/>
    <m/>
    <m/>
    <m/>
    <m/>
    <m/>
    <m/>
    <m/>
    <m/>
  </r>
  <r>
    <n v="1142"/>
    <s v="L-1521-668130164"/>
    <n v="1207576824"/>
    <s v="https://portal.dnb.de/opac.htm?method=simpleSearch&amp;cqlMode=true&amp;query=idn%3D1207576824"/>
    <s v="III 104, 39 (5. angebundenes Werk)"/>
    <m/>
    <m/>
    <x v="2"/>
    <m/>
    <m/>
    <m/>
    <m/>
    <m/>
    <m/>
    <m/>
    <m/>
    <m/>
    <m/>
    <m/>
    <m/>
    <m/>
    <m/>
    <m/>
    <x v="2"/>
    <m/>
    <m/>
    <m/>
    <m/>
    <m/>
    <m/>
    <m/>
    <m/>
    <m/>
    <m/>
    <m/>
    <m/>
    <m/>
    <m/>
    <m/>
    <m/>
    <m/>
    <m/>
    <m/>
    <m/>
    <m/>
    <m/>
    <m/>
    <m/>
    <m/>
    <m/>
    <m/>
    <n v="0"/>
    <m/>
    <m/>
    <m/>
    <m/>
    <m/>
    <m/>
    <m/>
    <m/>
    <m/>
    <m/>
    <m/>
    <m/>
    <m/>
    <m/>
    <m/>
    <m/>
    <m/>
    <m/>
    <m/>
    <m/>
    <m/>
    <m/>
    <m/>
    <m/>
    <m/>
    <m/>
    <m/>
    <m/>
    <m/>
    <m/>
    <m/>
    <m/>
    <m/>
    <m/>
    <m/>
    <m/>
    <m/>
    <m/>
    <m/>
    <m/>
    <m/>
    <m/>
    <m/>
    <m/>
  </r>
  <r>
    <n v="1143"/>
    <s v="L-1521-667831495"/>
    <n v="1207425400"/>
    <s v="https://portal.dnb.de/opac.htm?method=simpleSearch&amp;cqlMode=true&amp;query=idn%3D1207425400"/>
    <s v="III 104, 39 (6. angebundenes Werk)"/>
    <m/>
    <m/>
    <x v="2"/>
    <m/>
    <m/>
    <m/>
    <m/>
    <m/>
    <m/>
    <m/>
    <m/>
    <m/>
    <m/>
    <m/>
    <m/>
    <m/>
    <m/>
    <m/>
    <x v="2"/>
    <m/>
    <m/>
    <m/>
    <m/>
    <m/>
    <m/>
    <m/>
    <m/>
    <m/>
    <m/>
    <m/>
    <m/>
    <m/>
    <m/>
    <m/>
    <m/>
    <m/>
    <m/>
    <m/>
    <m/>
    <m/>
    <m/>
    <m/>
    <m/>
    <m/>
    <m/>
    <m/>
    <n v="0"/>
    <m/>
    <m/>
    <m/>
    <m/>
    <m/>
    <m/>
    <m/>
    <m/>
    <m/>
    <m/>
    <m/>
    <m/>
    <m/>
    <m/>
    <m/>
    <m/>
    <m/>
    <m/>
    <m/>
    <m/>
    <m/>
    <m/>
    <m/>
    <m/>
    <m/>
    <m/>
    <m/>
    <m/>
    <m/>
    <m/>
    <m/>
    <m/>
    <m/>
    <m/>
    <m/>
    <m/>
    <m/>
    <m/>
    <m/>
    <m/>
    <m/>
    <m/>
    <m/>
    <m/>
  </r>
  <r>
    <n v="1144"/>
    <s v="L-1521-668130687"/>
    <n v="1207577553"/>
    <s v="https://portal.dnb.de/opac.htm?method=simpleSearch&amp;cqlMode=true&amp;query=idn%3D1207577553"/>
    <s v="III 104, 39 (7. angebundenes Werk)"/>
    <m/>
    <m/>
    <x v="2"/>
    <m/>
    <m/>
    <m/>
    <m/>
    <m/>
    <m/>
    <m/>
    <m/>
    <m/>
    <m/>
    <m/>
    <m/>
    <m/>
    <m/>
    <m/>
    <x v="2"/>
    <m/>
    <m/>
    <m/>
    <m/>
    <m/>
    <m/>
    <m/>
    <m/>
    <m/>
    <m/>
    <m/>
    <m/>
    <m/>
    <m/>
    <m/>
    <m/>
    <m/>
    <m/>
    <m/>
    <m/>
    <m/>
    <m/>
    <m/>
    <m/>
    <m/>
    <m/>
    <m/>
    <n v="0"/>
    <m/>
    <m/>
    <m/>
    <m/>
    <m/>
    <m/>
    <m/>
    <m/>
    <m/>
    <m/>
    <m/>
    <m/>
    <m/>
    <m/>
    <m/>
    <m/>
    <m/>
    <m/>
    <m/>
    <m/>
    <m/>
    <m/>
    <m/>
    <m/>
    <m/>
    <m/>
    <m/>
    <m/>
    <m/>
    <m/>
    <m/>
    <m/>
    <m/>
    <m/>
    <m/>
    <m/>
    <m/>
    <m/>
    <m/>
    <m/>
    <m/>
    <m/>
    <m/>
    <m/>
  </r>
  <r>
    <n v="1145"/>
    <s v="L-1523-66813268X"/>
    <n v="1207580406"/>
    <s v="https://portal.dnb.de/opac.htm?method=simpleSearch&amp;cqlMode=true&amp;query=idn%3D1207580406"/>
    <s v="III 104, 39 (8. angebundenes Werk)"/>
    <m/>
    <m/>
    <x v="2"/>
    <m/>
    <m/>
    <m/>
    <m/>
    <m/>
    <m/>
    <m/>
    <m/>
    <m/>
    <m/>
    <m/>
    <m/>
    <m/>
    <m/>
    <m/>
    <x v="2"/>
    <m/>
    <m/>
    <m/>
    <m/>
    <m/>
    <m/>
    <m/>
    <m/>
    <m/>
    <m/>
    <m/>
    <m/>
    <m/>
    <m/>
    <m/>
    <m/>
    <m/>
    <m/>
    <m/>
    <m/>
    <m/>
    <m/>
    <m/>
    <m/>
    <m/>
    <m/>
    <m/>
    <n v="0"/>
    <m/>
    <m/>
    <m/>
    <m/>
    <m/>
    <m/>
    <m/>
    <m/>
    <m/>
    <m/>
    <m/>
    <m/>
    <m/>
    <m/>
    <m/>
    <m/>
    <m/>
    <m/>
    <m/>
    <m/>
    <m/>
    <m/>
    <m/>
    <m/>
    <m/>
    <m/>
    <m/>
    <m/>
    <m/>
    <m/>
    <m/>
    <m/>
    <m/>
    <m/>
    <m/>
    <m/>
    <m/>
    <m/>
    <m/>
    <m/>
    <m/>
    <m/>
    <m/>
    <m/>
  </r>
  <r>
    <n v="1146"/>
    <s v="L-1524-668129700"/>
    <n v="1207576247"/>
    <s v="https://portal.dnb.de/opac.htm?method=simpleSearch&amp;cqlMode=true&amp;query=idn%3D1207576247"/>
    <s v="III 104, 39 (9. angebundenes Werk)"/>
    <m/>
    <m/>
    <x v="2"/>
    <m/>
    <m/>
    <m/>
    <m/>
    <m/>
    <m/>
    <m/>
    <m/>
    <m/>
    <m/>
    <m/>
    <m/>
    <m/>
    <m/>
    <m/>
    <x v="2"/>
    <m/>
    <m/>
    <m/>
    <m/>
    <m/>
    <m/>
    <m/>
    <m/>
    <m/>
    <m/>
    <m/>
    <m/>
    <m/>
    <m/>
    <m/>
    <m/>
    <m/>
    <m/>
    <m/>
    <m/>
    <m/>
    <m/>
    <m/>
    <m/>
    <m/>
    <m/>
    <m/>
    <n v="0"/>
    <m/>
    <m/>
    <m/>
    <m/>
    <m/>
    <m/>
    <m/>
    <m/>
    <m/>
    <m/>
    <m/>
    <m/>
    <m/>
    <m/>
    <m/>
    <m/>
    <m/>
    <m/>
    <m/>
    <m/>
    <m/>
    <m/>
    <m/>
    <m/>
    <m/>
    <m/>
    <m/>
    <m/>
    <m/>
    <m/>
    <m/>
    <m/>
    <m/>
    <m/>
    <m/>
    <m/>
    <m/>
    <m/>
    <m/>
    <m/>
    <m/>
    <m/>
    <m/>
    <m/>
  </r>
  <r>
    <n v="1147"/>
    <s v="L-1521-167207245"/>
    <n v="998923095"/>
    <s v="https://portal.dnb.de/opac.htm?method=simpleSearch&amp;cqlMode=true&amp;query=idn%3D998923095"/>
    <s v="III 104, 4 a"/>
    <m/>
    <m/>
    <x v="0"/>
    <m/>
    <m/>
    <m/>
    <m/>
    <m/>
    <m/>
    <m/>
    <m/>
    <m/>
    <m/>
    <m/>
    <m/>
    <m/>
    <m/>
    <m/>
    <x v="0"/>
    <m/>
    <m/>
    <s v="f"/>
    <m/>
    <m/>
    <m/>
    <m/>
    <m/>
    <s v="Pa"/>
    <m/>
    <m/>
    <m/>
    <m/>
    <m/>
    <m/>
    <m/>
    <m/>
    <m/>
    <m/>
    <m/>
    <m/>
    <m/>
    <n v="110"/>
    <m/>
    <m/>
    <s v="x"/>
    <s v="n"/>
    <n v="0"/>
    <m/>
    <s v="Gewebe"/>
    <m/>
    <m/>
    <m/>
    <m/>
    <m/>
    <m/>
    <s v="x 110"/>
    <m/>
    <m/>
    <m/>
    <m/>
    <m/>
    <m/>
    <m/>
    <m/>
    <m/>
    <m/>
    <m/>
    <m/>
    <m/>
    <m/>
    <m/>
    <m/>
    <m/>
    <m/>
    <m/>
    <m/>
    <m/>
    <m/>
    <m/>
    <m/>
    <m/>
    <m/>
    <m/>
    <m/>
    <m/>
    <m/>
    <m/>
    <m/>
    <m/>
    <m/>
    <m/>
  </r>
  <r>
    <n v="1148"/>
    <s v="L-1522-165117656"/>
    <s v="99785636X"/>
    <s v="https://portal.dnb.de/opac.htm?method=simpleSearch&amp;cqlMode=true&amp;query=idn%3D99785636X"/>
    <s v="III 104, 5 a"/>
    <m/>
    <m/>
    <x v="0"/>
    <m/>
    <m/>
    <m/>
    <m/>
    <m/>
    <m/>
    <m/>
    <m/>
    <m/>
    <m/>
    <m/>
    <m/>
    <m/>
    <m/>
    <m/>
    <x v="8"/>
    <m/>
    <m/>
    <s v="h/E"/>
    <m/>
    <m/>
    <m/>
    <m/>
    <m/>
    <s v="Pa"/>
    <m/>
    <m/>
    <m/>
    <m/>
    <m/>
    <m/>
    <m/>
    <m/>
    <m/>
    <m/>
    <m/>
    <m/>
    <m/>
    <n v="110"/>
    <m/>
    <s v="x"/>
    <s v="x"/>
    <s v="n"/>
    <n v="0"/>
    <m/>
    <m/>
    <m/>
    <m/>
    <m/>
    <m/>
    <m/>
    <m/>
    <m/>
    <m/>
    <m/>
    <m/>
    <m/>
    <m/>
    <m/>
    <m/>
    <m/>
    <m/>
    <m/>
    <m/>
    <m/>
    <m/>
    <m/>
    <m/>
    <m/>
    <m/>
    <m/>
    <m/>
    <m/>
    <m/>
    <m/>
    <m/>
    <m/>
    <m/>
    <m/>
    <m/>
    <m/>
    <m/>
    <m/>
    <m/>
    <m/>
    <m/>
    <m/>
    <m/>
  </r>
  <r>
    <n v="1149"/>
    <s v="L-1522-167107100"/>
    <s v="99888409X"/>
    <s v="https://portal.dnb.de/opac.htm?method=simpleSearch&amp;cqlMode=true&amp;query=idn%3D99888409X"/>
    <s v="III 104, 5 b"/>
    <m/>
    <m/>
    <x v="0"/>
    <m/>
    <m/>
    <m/>
    <m/>
    <m/>
    <m/>
    <m/>
    <m/>
    <m/>
    <m/>
    <m/>
    <m/>
    <m/>
    <m/>
    <m/>
    <x v="1"/>
    <m/>
    <m/>
    <s v="f"/>
    <m/>
    <m/>
    <m/>
    <m/>
    <m/>
    <s v="Pa"/>
    <m/>
    <m/>
    <m/>
    <m/>
    <m/>
    <m/>
    <m/>
    <m/>
    <m/>
    <m/>
    <m/>
    <m/>
    <m/>
    <n v="110"/>
    <m/>
    <m/>
    <m/>
    <s v="n"/>
    <n v="0"/>
    <m/>
    <m/>
    <m/>
    <s v="x"/>
    <m/>
    <m/>
    <m/>
    <m/>
    <m/>
    <m/>
    <m/>
    <m/>
    <m/>
    <m/>
    <m/>
    <m/>
    <m/>
    <m/>
    <m/>
    <m/>
    <m/>
    <m/>
    <m/>
    <m/>
    <m/>
    <m/>
    <m/>
    <m/>
    <m/>
    <m/>
    <m/>
    <m/>
    <m/>
    <m/>
    <m/>
    <m/>
    <m/>
    <m/>
    <m/>
    <m/>
    <m/>
    <m/>
    <m/>
    <m/>
  </r>
  <r>
    <n v="1150"/>
    <s v="L-1522-167107844"/>
    <s v="99888488X"/>
    <s v="https://portal.dnb.de/opac.htm?method=simpleSearch&amp;cqlMode=true&amp;query=idn%3D99888488X"/>
    <s v="III 104, 5 b (angebunden)"/>
    <m/>
    <m/>
    <x v="2"/>
    <m/>
    <m/>
    <m/>
    <m/>
    <m/>
    <m/>
    <m/>
    <m/>
    <m/>
    <m/>
    <m/>
    <m/>
    <m/>
    <m/>
    <m/>
    <x v="2"/>
    <m/>
    <m/>
    <m/>
    <m/>
    <m/>
    <m/>
    <m/>
    <m/>
    <m/>
    <m/>
    <m/>
    <m/>
    <m/>
    <m/>
    <m/>
    <m/>
    <m/>
    <m/>
    <m/>
    <m/>
    <m/>
    <m/>
    <m/>
    <m/>
    <m/>
    <m/>
    <m/>
    <n v="0"/>
    <m/>
    <m/>
    <m/>
    <m/>
    <m/>
    <m/>
    <m/>
    <m/>
    <m/>
    <m/>
    <m/>
    <m/>
    <m/>
    <m/>
    <m/>
    <m/>
    <m/>
    <m/>
    <m/>
    <m/>
    <m/>
    <m/>
    <m/>
    <m/>
    <m/>
    <m/>
    <m/>
    <m/>
    <m/>
    <m/>
    <m/>
    <m/>
    <m/>
    <m/>
    <m/>
    <m/>
    <m/>
    <m/>
    <m/>
    <m/>
    <m/>
    <m/>
    <m/>
    <m/>
  </r>
  <r>
    <n v="1151"/>
    <s v="L-1524-315488034"/>
    <n v="1066957398"/>
    <s v="https://portal.dnb.de/opac.htm?method=simpleSearch&amp;cqlMode=true&amp;query=idn%3D1066957398"/>
    <s v="III 104, 6 (1. angebundenes Werk)"/>
    <m/>
    <m/>
    <x v="0"/>
    <m/>
    <m/>
    <m/>
    <m/>
    <m/>
    <m/>
    <m/>
    <m/>
    <m/>
    <m/>
    <m/>
    <m/>
    <m/>
    <m/>
    <m/>
    <x v="9"/>
    <m/>
    <m/>
    <m/>
    <m/>
    <m/>
    <m/>
    <m/>
    <m/>
    <s v="Pa"/>
    <m/>
    <m/>
    <m/>
    <m/>
    <m/>
    <m/>
    <m/>
    <m/>
    <m/>
    <m/>
    <m/>
    <m/>
    <m/>
    <s v="nur 110"/>
    <m/>
    <m/>
    <m/>
    <s v="n"/>
    <n v="0"/>
    <m/>
    <m/>
    <m/>
    <m/>
    <s v="x"/>
    <m/>
    <s v="x (Streckmappe ungünstig, Einband pudert)"/>
    <s v="Einband liegt in der Mappe bei"/>
    <s v="x nur 110"/>
    <s v="Box (Einband lose, der pudert)"/>
    <m/>
    <m/>
    <m/>
    <m/>
    <m/>
    <m/>
    <m/>
    <m/>
    <m/>
    <m/>
    <m/>
    <m/>
    <m/>
    <m/>
    <m/>
    <m/>
    <m/>
    <m/>
    <m/>
    <m/>
    <m/>
    <m/>
    <m/>
    <m/>
    <m/>
    <m/>
    <m/>
    <m/>
    <m/>
    <m/>
    <m/>
    <m/>
    <m/>
    <m/>
  </r>
  <r>
    <n v="1152"/>
    <s v="L-1524-670826324"/>
    <n v="1208806831"/>
    <s v="https://portal.dnb.de/opac.htm?method=simpleSearch&amp;cqlMode=true&amp;query=idn%3D1208806831"/>
    <s v="III 104, 6 (2. angebundenes Werk)"/>
    <m/>
    <m/>
    <x v="0"/>
    <m/>
    <m/>
    <m/>
    <m/>
    <m/>
    <m/>
    <m/>
    <m/>
    <m/>
    <m/>
    <m/>
    <m/>
    <m/>
    <m/>
    <m/>
    <x v="9"/>
    <m/>
    <m/>
    <m/>
    <m/>
    <m/>
    <m/>
    <m/>
    <m/>
    <s v="Pa"/>
    <m/>
    <m/>
    <m/>
    <m/>
    <m/>
    <m/>
    <m/>
    <m/>
    <m/>
    <m/>
    <m/>
    <m/>
    <m/>
    <s v="nur 110"/>
    <m/>
    <m/>
    <m/>
    <s v="n"/>
    <n v="0"/>
    <m/>
    <m/>
    <m/>
    <m/>
    <s v="x"/>
    <m/>
    <m/>
    <s v="mit III 104,6 (1. angeb. Werk) in einer Mappe"/>
    <s v="x nur 110"/>
    <m/>
    <m/>
    <m/>
    <m/>
    <m/>
    <m/>
    <m/>
    <m/>
    <m/>
    <m/>
    <m/>
    <m/>
    <m/>
    <m/>
    <m/>
    <m/>
    <m/>
    <m/>
    <m/>
    <m/>
    <m/>
    <m/>
    <m/>
    <m/>
    <m/>
    <m/>
    <m/>
    <m/>
    <m/>
    <m/>
    <m/>
    <m/>
    <m/>
    <m/>
    <m/>
  </r>
  <r>
    <n v="1153"/>
    <s v="L-1521-667967079"/>
    <n v="1207510610"/>
    <s v="https://portal.dnb.de/opac.htm?method=simpleSearch&amp;cqlMode=true&amp;query=idn%3D1207510610"/>
    <s v="III 104, 9 (1. angebundenes Werk)"/>
    <m/>
    <m/>
    <x v="2"/>
    <m/>
    <m/>
    <m/>
    <m/>
    <m/>
    <m/>
    <m/>
    <m/>
    <m/>
    <m/>
    <m/>
    <m/>
    <m/>
    <m/>
    <m/>
    <x v="2"/>
    <m/>
    <m/>
    <m/>
    <m/>
    <m/>
    <m/>
    <m/>
    <m/>
    <m/>
    <m/>
    <m/>
    <m/>
    <m/>
    <m/>
    <m/>
    <m/>
    <m/>
    <m/>
    <m/>
    <m/>
    <m/>
    <m/>
    <m/>
    <m/>
    <m/>
    <m/>
    <m/>
    <n v="0"/>
    <m/>
    <m/>
    <m/>
    <m/>
    <m/>
    <m/>
    <m/>
    <m/>
    <m/>
    <m/>
    <m/>
    <m/>
    <m/>
    <m/>
    <m/>
    <m/>
    <m/>
    <m/>
    <m/>
    <m/>
    <m/>
    <m/>
    <m/>
    <m/>
    <m/>
    <m/>
    <m/>
    <m/>
    <m/>
    <m/>
    <m/>
    <m/>
    <m/>
    <m/>
    <m/>
    <m/>
    <m/>
    <m/>
    <m/>
    <m/>
    <m/>
    <m/>
    <m/>
    <m/>
  </r>
  <r>
    <n v="1154"/>
    <s v="L-1523-667966862"/>
    <n v="1207510351"/>
    <s v="https://portal.dnb.de/opac.htm?method=simpleSearch&amp;cqlMode=true&amp;query=idn%3D1207510351"/>
    <s v="III 104, 9 (2. angebundenes Werk)"/>
    <m/>
    <m/>
    <x v="2"/>
    <m/>
    <m/>
    <m/>
    <m/>
    <m/>
    <m/>
    <m/>
    <m/>
    <m/>
    <m/>
    <m/>
    <m/>
    <m/>
    <m/>
    <m/>
    <x v="2"/>
    <m/>
    <m/>
    <m/>
    <m/>
    <m/>
    <m/>
    <m/>
    <m/>
    <m/>
    <m/>
    <m/>
    <m/>
    <m/>
    <m/>
    <m/>
    <m/>
    <m/>
    <m/>
    <m/>
    <m/>
    <m/>
    <m/>
    <m/>
    <m/>
    <m/>
    <m/>
    <m/>
    <n v="0"/>
    <m/>
    <m/>
    <m/>
    <m/>
    <m/>
    <m/>
    <m/>
    <m/>
    <m/>
    <m/>
    <m/>
    <m/>
    <m/>
    <m/>
    <m/>
    <m/>
    <m/>
    <m/>
    <m/>
    <m/>
    <m/>
    <m/>
    <m/>
    <m/>
    <m/>
    <m/>
    <m/>
    <m/>
    <m/>
    <m/>
    <m/>
    <m/>
    <m/>
    <m/>
    <m/>
    <m/>
    <m/>
    <m/>
    <m/>
    <m/>
    <m/>
    <m/>
    <m/>
    <m/>
  </r>
  <r>
    <n v="1155"/>
    <s v="L-1602-667962522"/>
    <n v="1207503991"/>
    <s v="https://portal.dnb.de/opac.htm?method=simpleSearch&amp;cqlMode=true&amp;query=idn%3D1207503991"/>
    <s v="III 104, 9 (3. angebundenes Werk)"/>
    <m/>
    <m/>
    <x v="2"/>
    <m/>
    <m/>
    <m/>
    <m/>
    <m/>
    <m/>
    <m/>
    <m/>
    <m/>
    <m/>
    <m/>
    <m/>
    <m/>
    <m/>
    <m/>
    <x v="2"/>
    <m/>
    <m/>
    <m/>
    <m/>
    <m/>
    <m/>
    <m/>
    <m/>
    <m/>
    <m/>
    <m/>
    <m/>
    <m/>
    <m/>
    <m/>
    <m/>
    <m/>
    <m/>
    <m/>
    <m/>
    <m/>
    <m/>
    <m/>
    <m/>
    <m/>
    <m/>
    <m/>
    <n v="0"/>
    <m/>
    <m/>
    <m/>
    <m/>
    <m/>
    <m/>
    <m/>
    <m/>
    <m/>
    <m/>
    <m/>
    <m/>
    <m/>
    <m/>
    <m/>
    <m/>
    <m/>
    <m/>
    <m/>
    <m/>
    <m/>
    <m/>
    <m/>
    <m/>
    <m/>
    <m/>
    <m/>
    <m/>
    <m/>
    <m/>
    <m/>
    <m/>
    <m/>
    <m/>
    <m/>
    <m/>
    <m/>
    <m/>
    <m/>
    <m/>
    <m/>
    <m/>
    <m/>
    <m/>
  </r>
  <r>
    <n v="1156"/>
    <s v="L-1635-666831262"/>
    <n v="1206957646"/>
    <s v="https://portal.dnb.de/opac.htm?method=simpleSearch&amp;cqlMode=true&amp;query=idn%3D1206957646"/>
    <s v="III 104, 9 (4. angebundenes Werk)"/>
    <m/>
    <m/>
    <x v="2"/>
    <m/>
    <m/>
    <m/>
    <m/>
    <m/>
    <m/>
    <m/>
    <m/>
    <m/>
    <m/>
    <m/>
    <m/>
    <m/>
    <m/>
    <m/>
    <x v="2"/>
    <m/>
    <m/>
    <m/>
    <m/>
    <m/>
    <m/>
    <m/>
    <m/>
    <m/>
    <m/>
    <m/>
    <m/>
    <m/>
    <m/>
    <m/>
    <m/>
    <m/>
    <m/>
    <m/>
    <m/>
    <m/>
    <m/>
    <m/>
    <m/>
    <m/>
    <m/>
    <m/>
    <n v="0"/>
    <m/>
    <m/>
    <m/>
    <m/>
    <m/>
    <m/>
    <m/>
    <m/>
    <m/>
    <m/>
    <m/>
    <m/>
    <m/>
    <m/>
    <m/>
    <m/>
    <m/>
    <m/>
    <m/>
    <m/>
    <m/>
    <m/>
    <m/>
    <m/>
    <m/>
    <m/>
    <m/>
    <m/>
    <m/>
    <m/>
    <m/>
    <m/>
    <m/>
    <m/>
    <m/>
    <m/>
    <m/>
    <m/>
    <m/>
    <m/>
    <m/>
    <m/>
    <m/>
    <m/>
  </r>
  <r>
    <n v="1157"/>
    <s v="L-1634-667962638"/>
    <n v="1207504165"/>
    <s v="https://portal.dnb.de/opac.htm?method=simpleSearch&amp;cqlMode=true&amp;query=idn%3D1207504165"/>
    <s v="III 104, 9 (5. angebundenes Werk)"/>
    <m/>
    <m/>
    <x v="2"/>
    <m/>
    <m/>
    <m/>
    <m/>
    <m/>
    <m/>
    <m/>
    <m/>
    <m/>
    <m/>
    <m/>
    <m/>
    <m/>
    <m/>
    <m/>
    <x v="2"/>
    <m/>
    <m/>
    <m/>
    <m/>
    <m/>
    <m/>
    <m/>
    <m/>
    <m/>
    <m/>
    <m/>
    <m/>
    <m/>
    <m/>
    <m/>
    <m/>
    <m/>
    <m/>
    <m/>
    <m/>
    <m/>
    <m/>
    <m/>
    <m/>
    <m/>
    <m/>
    <m/>
    <n v="0"/>
    <m/>
    <m/>
    <m/>
    <m/>
    <m/>
    <m/>
    <m/>
    <m/>
    <m/>
    <m/>
    <m/>
    <m/>
    <m/>
    <m/>
    <m/>
    <m/>
    <m/>
    <m/>
    <m/>
    <m/>
    <m/>
    <m/>
    <m/>
    <m/>
    <m/>
    <m/>
    <m/>
    <m/>
    <m/>
    <m/>
    <m/>
    <m/>
    <m/>
    <m/>
    <m/>
    <m/>
    <m/>
    <m/>
    <m/>
    <m/>
    <m/>
    <m/>
    <m/>
    <m/>
  </r>
  <r>
    <n v="1158"/>
    <s v="L-2009-324235"/>
    <n v="997517603"/>
    <s v="https://portal.dnb.de/opac.htm?method=simpleSearch&amp;cqlMode=true&amp;query=idn%3D997517603"/>
    <s v="III 104, 9 a"/>
    <m/>
    <m/>
    <x v="2"/>
    <m/>
    <m/>
    <m/>
    <m/>
    <m/>
    <m/>
    <m/>
    <m/>
    <m/>
    <m/>
    <s v="DA"/>
    <m/>
    <m/>
    <m/>
    <m/>
    <x v="2"/>
    <m/>
    <m/>
    <m/>
    <m/>
    <m/>
    <m/>
    <m/>
    <m/>
    <m/>
    <m/>
    <m/>
    <m/>
    <m/>
    <m/>
    <m/>
    <m/>
    <m/>
    <m/>
    <m/>
    <m/>
    <m/>
    <m/>
    <m/>
    <m/>
    <m/>
    <m/>
    <m/>
    <n v="0"/>
    <m/>
    <m/>
    <m/>
    <m/>
    <m/>
    <m/>
    <m/>
    <m/>
    <m/>
    <m/>
    <m/>
    <m/>
    <m/>
    <m/>
    <m/>
    <m/>
    <m/>
    <m/>
    <m/>
    <m/>
    <m/>
    <m/>
    <m/>
    <m/>
    <m/>
    <m/>
    <m/>
    <m/>
    <m/>
    <m/>
    <m/>
    <m/>
    <m/>
    <m/>
    <m/>
    <m/>
    <m/>
    <m/>
    <m/>
    <m/>
    <m/>
    <m/>
    <m/>
    <m/>
  </r>
  <r>
    <n v="1159"/>
    <s v="L-1540-315332417"/>
    <n v="1066874646"/>
    <s v="https://portal.dnb.de/opac.htm?method=simpleSearch&amp;cqlMode=true&amp;query=idn%3D1066874646"/>
    <s v="III 105, 1"/>
    <m/>
    <m/>
    <x v="0"/>
    <m/>
    <m/>
    <m/>
    <m/>
    <m/>
    <m/>
    <m/>
    <m/>
    <m/>
    <m/>
    <m/>
    <m/>
    <m/>
    <m/>
    <m/>
    <x v="8"/>
    <m/>
    <m/>
    <s v="h/E"/>
    <m/>
    <m/>
    <m/>
    <m/>
    <m/>
    <s v="Pa"/>
    <m/>
    <m/>
    <m/>
    <m/>
    <m/>
    <m/>
    <m/>
    <m/>
    <m/>
    <m/>
    <m/>
    <m/>
    <m/>
    <n v="110"/>
    <m/>
    <m/>
    <m/>
    <s v="n"/>
    <n v="0"/>
    <m/>
    <m/>
    <m/>
    <m/>
    <m/>
    <m/>
    <m/>
    <m/>
    <m/>
    <m/>
    <m/>
    <m/>
    <m/>
    <m/>
    <m/>
    <m/>
    <m/>
    <m/>
    <m/>
    <m/>
    <m/>
    <m/>
    <m/>
    <m/>
    <m/>
    <m/>
    <m/>
    <m/>
    <m/>
    <m/>
    <m/>
    <m/>
    <m/>
    <m/>
    <m/>
    <m/>
    <m/>
    <m/>
    <m/>
    <m/>
    <m/>
    <m/>
    <m/>
    <m/>
  </r>
  <r>
    <n v="1160"/>
    <s v="L-1541-31533214X"/>
    <n v="1066874336"/>
    <s v="https://portal.dnb.de/opac.htm?method=simpleSearch&amp;cqlMode=true&amp;query=idn%3D1066874336"/>
    <s v="III 105, 2"/>
    <m/>
    <m/>
    <x v="0"/>
    <m/>
    <m/>
    <m/>
    <m/>
    <m/>
    <m/>
    <m/>
    <m/>
    <m/>
    <m/>
    <m/>
    <m/>
    <m/>
    <m/>
    <m/>
    <x v="6"/>
    <s v="x"/>
    <m/>
    <s v="h"/>
    <m/>
    <m/>
    <m/>
    <m/>
    <m/>
    <s v="Pa"/>
    <m/>
    <m/>
    <m/>
    <m/>
    <m/>
    <m/>
    <m/>
    <m/>
    <m/>
    <m/>
    <m/>
    <m/>
    <m/>
    <n v="110"/>
    <m/>
    <m/>
    <m/>
    <s v="ja vor"/>
    <n v="0.5"/>
    <m/>
    <m/>
    <m/>
    <m/>
    <m/>
    <m/>
    <m/>
    <m/>
    <m/>
    <s v="Box (sperrt, Schließe)"/>
    <m/>
    <m/>
    <m/>
    <m/>
    <m/>
    <m/>
    <m/>
    <m/>
    <m/>
    <m/>
    <m/>
    <m/>
    <m/>
    <m/>
    <m/>
    <m/>
    <m/>
    <m/>
    <m/>
    <m/>
    <s v="x"/>
    <m/>
    <m/>
    <m/>
    <m/>
    <m/>
    <m/>
    <m/>
    <m/>
    <m/>
    <m/>
    <m/>
    <n v="0.5"/>
    <m/>
  </r>
  <r>
    <n v="1161"/>
    <s v="L-1541-315327685"/>
    <n v="1066869731"/>
    <s v="https://portal.dnb.de/opac.htm?method=simpleSearch&amp;cqlMode=true&amp;query=idn%3D1066869731"/>
    <s v="III 105, 3"/>
    <m/>
    <m/>
    <x v="0"/>
    <m/>
    <m/>
    <m/>
    <m/>
    <m/>
    <m/>
    <m/>
    <m/>
    <m/>
    <m/>
    <m/>
    <m/>
    <m/>
    <m/>
    <m/>
    <x v="5"/>
    <s v="x"/>
    <m/>
    <s v="h/E"/>
    <m/>
    <s v="x"/>
    <m/>
    <m/>
    <m/>
    <s v="Pa"/>
    <s v="x"/>
    <m/>
    <m/>
    <m/>
    <m/>
    <m/>
    <m/>
    <m/>
    <m/>
    <m/>
    <m/>
    <m/>
    <m/>
    <n v="110"/>
    <m/>
    <m/>
    <m/>
    <s v="n"/>
    <n v="0"/>
    <m/>
    <m/>
    <m/>
    <m/>
    <m/>
    <m/>
    <m/>
    <m/>
    <m/>
    <s v="Umschlag (Leder pudert)"/>
    <m/>
    <m/>
    <m/>
    <m/>
    <m/>
    <m/>
    <m/>
    <m/>
    <m/>
    <m/>
    <m/>
    <m/>
    <m/>
    <m/>
    <m/>
    <m/>
    <m/>
    <m/>
    <m/>
    <m/>
    <m/>
    <m/>
    <m/>
    <m/>
    <m/>
    <m/>
    <m/>
    <m/>
    <m/>
    <m/>
    <m/>
    <m/>
    <m/>
    <m/>
  </r>
  <r>
    <n v="1162"/>
    <s v="L-1529-331723204"/>
    <n v="1074848381"/>
    <s v="https://portal.dnb.de/opac.htm?method=simpleSearch&amp;cqlMode=true&amp;query=idn%3D1074848381"/>
    <s v="III 106, 1"/>
    <m/>
    <m/>
    <x v="0"/>
    <m/>
    <m/>
    <m/>
    <m/>
    <m/>
    <m/>
    <m/>
    <m/>
    <m/>
    <m/>
    <m/>
    <m/>
    <m/>
    <m/>
    <m/>
    <x v="6"/>
    <s v="x"/>
    <m/>
    <s v="h/E"/>
    <m/>
    <m/>
    <m/>
    <m/>
    <m/>
    <s v="Pa"/>
    <m/>
    <m/>
    <m/>
    <m/>
    <m/>
    <m/>
    <m/>
    <m/>
    <m/>
    <m/>
    <m/>
    <m/>
    <m/>
    <n v="110"/>
    <m/>
    <m/>
    <m/>
    <s v="ja vor"/>
    <n v="3.5"/>
    <m/>
    <m/>
    <m/>
    <s v="x"/>
    <m/>
    <m/>
    <m/>
    <m/>
    <m/>
    <m/>
    <m/>
    <s v="x"/>
    <s v="x"/>
    <m/>
    <s v="v"/>
    <n v="1"/>
    <m/>
    <m/>
    <m/>
    <m/>
    <m/>
    <m/>
    <m/>
    <n v="2.5"/>
    <s v="nur das Nötigste"/>
    <m/>
    <m/>
    <m/>
    <m/>
    <m/>
    <s v="x"/>
    <m/>
    <m/>
    <m/>
    <m/>
    <m/>
    <m/>
    <m/>
    <m/>
    <m/>
    <m/>
    <m/>
    <n v="1"/>
    <m/>
  </r>
  <r>
    <n v="1163"/>
    <s v="L-1530-315487763"/>
    <n v="1066957142"/>
    <s v="https://portal.dnb.de/opac.htm?method=simpleSearch&amp;cqlMode=true&amp;query=idn%3D1066957142"/>
    <s v="III 106, 2"/>
    <m/>
    <m/>
    <x v="0"/>
    <m/>
    <m/>
    <m/>
    <m/>
    <m/>
    <m/>
    <m/>
    <m/>
    <m/>
    <m/>
    <m/>
    <m/>
    <m/>
    <m/>
    <m/>
    <x v="6"/>
    <m/>
    <m/>
    <s v="h"/>
    <m/>
    <m/>
    <m/>
    <m/>
    <m/>
    <s v="Pa"/>
    <m/>
    <m/>
    <m/>
    <m/>
    <m/>
    <m/>
    <m/>
    <m/>
    <m/>
    <m/>
    <m/>
    <m/>
    <m/>
    <n v="110"/>
    <m/>
    <m/>
    <m/>
    <s v="n"/>
    <n v="0"/>
    <m/>
    <m/>
    <m/>
    <m/>
    <m/>
    <s v="x sauer"/>
    <s v="x"/>
    <m/>
    <m/>
    <m/>
    <m/>
    <m/>
    <m/>
    <m/>
    <m/>
    <m/>
    <m/>
    <m/>
    <m/>
    <m/>
    <m/>
    <m/>
    <m/>
    <m/>
    <m/>
    <m/>
    <m/>
    <m/>
    <m/>
    <m/>
    <m/>
    <m/>
    <m/>
    <m/>
    <m/>
    <m/>
    <m/>
    <m/>
    <m/>
    <m/>
    <m/>
    <m/>
    <m/>
    <m/>
  </r>
  <r>
    <n v="1164"/>
    <s v="L-1536-315326794"/>
    <n v="1066868735"/>
    <s v="https://portal.dnb.de/opac.htm?method=simpleSearch&amp;cqlMode=true&amp;query=idn%3D1066868735"/>
    <s v="III 106, 3"/>
    <m/>
    <m/>
    <x v="1"/>
    <m/>
    <m/>
    <m/>
    <m/>
    <m/>
    <m/>
    <m/>
    <m/>
    <m/>
    <m/>
    <m/>
    <m/>
    <m/>
    <m/>
    <m/>
    <x v="0"/>
    <s v="x"/>
    <s v="x"/>
    <s v="f"/>
    <m/>
    <m/>
    <m/>
    <m/>
    <m/>
    <s v="Pa"/>
    <m/>
    <m/>
    <m/>
    <m/>
    <m/>
    <m/>
    <m/>
    <m/>
    <m/>
    <m/>
    <m/>
    <m/>
    <m/>
    <n v="45"/>
    <m/>
    <m/>
    <m/>
    <s v="ja vor"/>
    <n v="10"/>
    <m/>
    <m/>
    <m/>
    <s v="x"/>
    <m/>
    <m/>
    <m/>
    <s v="Ledernarben ist extrem rissig, spröde und bröselig -&gt; Festigen? Mit Stephanie besprechen"/>
    <m/>
    <s v="Umschlag (Ledernarben extrem empfindlich)"/>
    <m/>
    <s v="x"/>
    <m/>
    <s v="x"/>
    <m/>
    <m/>
    <m/>
    <m/>
    <m/>
    <m/>
    <m/>
    <m/>
    <m/>
    <n v="10"/>
    <s v="Festigen oder belassen? Klucel? Rest.bedarf genauer kalkulieren!!"/>
    <m/>
    <m/>
    <m/>
    <m/>
    <m/>
    <m/>
    <m/>
    <m/>
    <m/>
    <m/>
    <m/>
    <m/>
    <m/>
    <m/>
    <m/>
    <m/>
    <m/>
    <m/>
    <m/>
  </r>
  <r>
    <n v="1165"/>
    <s v="L-1539-31533102X"/>
    <n v="1066873208"/>
    <s v="https://portal.dnb.de/opac.htm?method=simpleSearch&amp;cqlMode=true&amp;query=idn%3D1066873208"/>
    <s v="III 106, 4"/>
    <m/>
    <m/>
    <x v="1"/>
    <m/>
    <m/>
    <m/>
    <m/>
    <m/>
    <m/>
    <m/>
    <m/>
    <m/>
    <m/>
    <m/>
    <m/>
    <m/>
    <m/>
    <m/>
    <x v="6"/>
    <s v="x"/>
    <m/>
    <s v="h"/>
    <m/>
    <m/>
    <m/>
    <s v="x"/>
    <m/>
    <s v="Pa"/>
    <m/>
    <m/>
    <m/>
    <m/>
    <m/>
    <m/>
    <m/>
    <m/>
    <m/>
    <m/>
    <m/>
    <m/>
    <m/>
    <n v="110"/>
    <m/>
    <m/>
    <m/>
    <s v="n"/>
    <n v="0"/>
    <m/>
    <m/>
    <m/>
    <s v="x"/>
    <m/>
    <m/>
    <m/>
    <m/>
    <m/>
    <m/>
    <m/>
    <m/>
    <m/>
    <m/>
    <m/>
    <m/>
    <m/>
    <m/>
    <m/>
    <m/>
    <m/>
    <m/>
    <m/>
    <m/>
    <m/>
    <m/>
    <m/>
    <m/>
    <m/>
    <m/>
    <m/>
    <m/>
    <m/>
    <m/>
    <m/>
    <m/>
    <m/>
    <m/>
    <m/>
    <m/>
    <m/>
    <m/>
    <m/>
    <m/>
  </r>
  <r>
    <n v="1166"/>
    <s v="L-1535-670685798"/>
    <n v="1208710583"/>
    <s v="https://portal.dnb.de/opac.htm?method=simpleSearch&amp;cqlMode=true&amp;query=idn%3D1208710583"/>
    <s v="III 106, 3 (Angebundenes Werk)"/>
    <m/>
    <m/>
    <x v="2"/>
    <m/>
    <m/>
    <m/>
    <m/>
    <m/>
    <m/>
    <m/>
    <m/>
    <m/>
    <m/>
    <m/>
    <m/>
    <m/>
    <m/>
    <m/>
    <x v="2"/>
    <m/>
    <m/>
    <m/>
    <m/>
    <m/>
    <m/>
    <m/>
    <m/>
    <m/>
    <m/>
    <m/>
    <m/>
    <m/>
    <m/>
    <m/>
    <m/>
    <m/>
    <m/>
    <m/>
    <m/>
    <m/>
    <m/>
    <m/>
    <m/>
    <m/>
    <m/>
    <m/>
    <n v="0"/>
    <m/>
    <m/>
    <m/>
    <m/>
    <m/>
    <m/>
    <m/>
    <m/>
    <m/>
    <m/>
    <m/>
    <m/>
    <m/>
    <m/>
    <m/>
    <m/>
    <m/>
    <m/>
    <m/>
    <m/>
    <m/>
    <m/>
    <m/>
    <m/>
    <m/>
    <m/>
    <m/>
    <m/>
    <m/>
    <m/>
    <m/>
    <m/>
    <m/>
    <m/>
    <m/>
    <m/>
    <m/>
    <m/>
    <m/>
    <m/>
    <m/>
    <m/>
    <m/>
    <m/>
  </r>
  <r>
    <n v="1167"/>
    <s v="L-1503-315490683"/>
    <n v="1066960178"/>
    <s v="https://portal.dnb.de/opac.htm?method=simpleSearch&amp;cqlMode=true&amp;query=idn%3D1066960178"/>
    <s v="III 107, 1"/>
    <s v="X"/>
    <s v="Halbledereinband, Schließen, erhabene Buchbeschläge"/>
    <x v="3"/>
    <s v="80° bis 110°, einseitig digitalisierbar?"/>
    <s v="fester Rücken mit Schmuckprägung"/>
    <m/>
    <m/>
    <s v="Signaturfahne austauschen"/>
    <n v="0"/>
    <m/>
    <s v="steht in ÜF"/>
    <m/>
    <m/>
    <m/>
    <m/>
    <m/>
    <m/>
    <m/>
    <x v="1"/>
    <m/>
    <s v="x"/>
    <s v="f"/>
    <m/>
    <m/>
    <m/>
    <m/>
    <m/>
    <s v="Pa"/>
    <m/>
    <m/>
    <m/>
    <m/>
    <m/>
    <m/>
    <m/>
    <m/>
    <m/>
    <s v="I/R"/>
    <s v="x"/>
    <m/>
    <m/>
    <n v="110"/>
    <m/>
    <m/>
    <m/>
    <s v="n"/>
    <n v="0"/>
    <m/>
    <m/>
    <m/>
    <m/>
    <m/>
    <m/>
    <m/>
    <m/>
    <m/>
    <m/>
    <m/>
    <m/>
    <m/>
    <m/>
    <m/>
    <m/>
    <m/>
    <m/>
    <m/>
    <m/>
    <m/>
    <m/>
    <m/>
    <m/>
    <m/>
    <m/>
    <m/>
    <m/>
    <m/>
    <m/>
    <m/>
    <m/>
    <m/>
    <m/>
    <m/>
    <m/>
    <m/>
    <m/>
    <m/>
    <m/>
    <m/>
    <m/>
    <m/>
    <m/>
  </r>
  <r>
    <n v="1168"/>
    <s v="L-1524-315493550"/>
    <n v="1066963290"/>
    <s v="https://portal.dnb.de/opac.htm?method=simpleSearch&amp;cqlMode=true&amp;query=idn%3D1066963290"/>
    <s v="III 108, 1"/>
    <m/>
    <m/>
    <x v="0"/>
    <m/>
    <m/>
    <m/>
    <m/>
    <m/>
    <m/>
    <m/>
    <m/>
    <m/>
    <m/>
    <m/>
    <m/>
    <m/>
    <m/>
    <m/>
    <x v="6"/>
    <m/>
    <s v="x"/>
    <s v="h/E"/>
    <m/>
    <m/>
    <m/>
    <m/>
    <m/>
    <s v="Pa"/>
    <m/>
    <m/>
    <m/>
    <m/>
    <m/>
    <m/>
    <m/>
    <m/>
    <m/>
    <m/>
    <m/>
    <m/>
    <m/>
    <n v="110"/>
    <m/>
    <m/>
    <m/>
    <s v="n"/>
    <n v="0"/>
    <m/>
    <s v="Gewebe"/>
    <m/>
    <m/>
    <m/>
    <m/>
    <m/>
    <m/>
    <m/>
    <m/>
    <m/>
    <m/>
    <m/>
    <m/>
    <m/>
    <m/>
    <m/>
    <m/>
    <m/>
    <m/>
    <m/>
    <m/>
    <m/>
    <m/>
    <m/>
    <m/>
    <m/>
    <m/>
    <m/>
    <m/>
    <m/>
    <m/>
    <m/>
    <m/>
    <m/>
    <m/>
    <m/>
    <m/>
    <m/>
    <m/>
    <m/>
    <m/>
    <m/>
    <m/>
  </r>
  <r>
    <n v="1169"/>
    <s v="L-1526-315493542"/>
    <n v="1066963274"/>
    <s v="https://portal.dnb.de/opac.htm?method=simpleSearch&amp;cqlMode=true&amp;query=idn%3D1066963274"/>
    <s v="III 108, 2"/>
    <m/>
    <m/>
    <x v="0"/>
    <m/>
    <m/>
    <m/>
    <m/>
    <m/>
    <m/>
    <m/>
    <m/>
    <m/>
    <m/>
    <m/>
    <m/>
    <m/>
    <m/>
    <m/>
    <x v="3"/>
    <s v="x"/>
    <m/>
    <s v="h/E"/>
    <m/>
    <m/>
    <m/>
    <m/>
    <m/>
    <s v="Pa"/>
    <s v="x"/>
    <m/>
    <m/>
    <m/>
    <m/>
    <m/>
    <m/>
    <m/>
    <m/>
    <m/>
    <m/>
    <m/>
    <m/>
    <n v="110"/>
    <m/>
    <m/>
    <m/>
    <s v="n"/>
    <n v="0"/>
    <m/>
    <m/>
    <m/>
    <m/>
    <m/>
    <m/>
    <m/>
    <m/>
    <m/>
    <m/>
    <m/>
    <m/>
    <m/>
    <m/>
    <m/>
    <m/>
    <m/>
    <m/>
    <m/>
    <m/>
    <m/>
    <m/>
    <m/>
    <m/>
    <m/>
    <m/>
    <m/>
    <m/>
    <m/>
    <m/>
    <m/>
    <m/>
    <m/>
    <m/>
    <m/>
    <m/>
    <m/>
    <m/>
    <m/>
    <m/>
    <m/>
    <m/>
    <m/>
    <m/>
  </r>
  <r>
    <n v="1170"/>
    <s v="L-1551-315317175"/>
    <n v="1066858403"/>
    <s v="https://portal.dnb.de/opac.htm?method=simpleSearch&amp;cqlMode=true&amp;query=idn%3D1066858403"/>
    <s v="III 108, 3"/>
    <m/>
    <m/>
    <x v="0"/>
    <m/>
    <m/>
    <m/>
    <m/>
    <m/>
    <m/>
    <m/>
    <m/>
    <m/>
    <m/>
    <m/>
    <m/>
    <m/>
    <m/>
    <m/>
    <x v="3"/>
    <s v="x"/>
    <m/>
    <s v="h/E"/>
    <m/>
    <m/>
    <m/>
    <m/>
    <m/>
    <s v="Pa"/>
    <s v="x"/>
    <m/>
    <m/>
    <m/>
    <m/>
    <m/>
    <m/>
    <m/>
    <m/>
    <m/>
    <m/>
    <m/>
    <m/>
    <n v="110"/>
    <m/>
    <m/>
    <m/>
    <s v="n"/>
    <n v="0"/>
    <m/>
    <m/>
    <m/>
    <m/>
    <m/>
    <m/>
    <m/>
    <m/>
    <m/>
    <m/>
    <m/>
    <m/>
    <m/>
    <m/>
    <m/>
    <m/>
    <m/>
    <m/>
    <m/>
    <m/>
    <m/>
    <m/>
    <m/>
    <m/>
    <m/>
    <m/>
    <m/>
    <m/>
    <m/>
    <m/>
    <m/>
    <m/>
    <m/>
    <m/>
    <m/>
    <m/>
    <m/>
    <m/>
    <m/>
    <m/>
    <m/>
    <m/>
    <m/>
    <m/>
  </r>
  <r>
    <n v="1171"/>
    <s v="L-1557-315491930"/>
    <n v="1066961549"/>
    <s v="https://portal.dnb.de/opac.htm?method=simpleSearch&amp;cqlMode=true&amp;query=idn%3D1066961549"/>
    <s v="III 108, 4"/>
    <m/>
    <m/>
    <x v="2"/>
    <m/>
    <m/>
    <m/>
    <m/>
    <m/>
    <m/>
    <m/>
    <m/>
    <m/>
    <m/>
    <s v="DA"/>
    <m/>
    <m/>
    <m/>
    <m/>
    <x v="2"/>
    <m/>
    <m/>
    <m/>
    <m/>
    <m/>
    <m/>
    <m/>
    <m/>
    <m/>
    <m/>
    <m/>
    <m/>
    <m/>
    <m/>
    <m/>
    <m/>
    <m/>
    <m/>
    <m/>
    <m/>
    <m/>
    <m/>
    <m/>
    <m/>
    <m/>
    <m/>
    <m/>
    <n v="0"/>
    <m/>
    <m/>
    <m/>
    <m/>
    <m/>
    <m/>
    <m/>
    <m/>
    <m/>
    <m/>
    <m/>
    <m/>
    <m/>
    <m/>
    <m/>
    <m/>
    <m/>
    <m/>
    <m/>
    <m/>
    <m/>
    <m/>
    <m/>
    <m/>
    <m/>
    <m/>
    <m/>
    <m/>
    <m/>
    <m/>
    <m/>
    <m/>
    <m/>
    <m/>
    <m/>
    <m/>
    <m/>
    <m/>
    <m/>
    <m/>
    <m/>
    <m/>
    <m/>
    <m/>
  </r>
  <r>
    <n v="1172"/>
    <s v="L-1544-315218762"/>
    <s v="106679863X"/>
    <s v="https://portal.dnb.de/opac.htm?method=simpleSearch&amp;cqlMode=true&amp;query=idn%3D106679863X"/>
    <s v="III 108, 5"/>
    <m/>
    <m/>
    <x v="0"/>
    <m/>
    <m/>
    <m/>
    <m/>
    <m/>
    <m/>
    <m/>
    <m/>
    <m/>
    <m/>
    <m/>
    <m/>
    <m/>
    <m/>
    <m/>
    <x v="0"/>
    <m/>
    <s v="x"/>
    <s v="h/E"/>
    <m/>
    <m/>
    <m/>
    <m/>
    <m/>
    <s v="Pa"/>
    <m/>
    <m/>
    <m/>
    <m/>
    <s v="x"/>
    <m/>
    <m/>
    <m/>
    <m/>
    <m/>
    <m/>
    <n v="0"/>
    <s v="x"/>
    <n v="110"/>
    <m/>
    <m/>
    <m/>
    <s v="n"/>
    <n v="0"/>
    <m/>
    <s v="Gewebe mit Papier"/>
    <m/>
    <m/>
    <m/>
    <m/>
    <m/>
    <m/>
    <m/>
    <m/>
    <m/>
    <m/>
    <m/>
    <m/>
    <m/>
    <m/>
    <m/>
    <m/>
    <m/>
    <m/>
    <m/>
    <m/>
    <m/>
    <m/>
    <m/>
    <m/>
    <m/>
    <m/>
    <m/>
    <m/>
    <m/>
    <m/>
    <m/>
    <m/>
    <m/>
    <m/>
    <m/>
    <m/>
    <m/>
    <m/>
    <m/>
    <m/>
    <m/>
    <m/>
  </r>
  <r>
    <n v="1173"/>
    <s v="L-1522-180631152"/>
    <n v="1003783562"/>
    <s v="https://portal.dnb.de/opac.htm?method=simpleSearch&amp;cqlMode=true&amp;query=idn%3D1003783562"/>
    <s v="III 108, 2 a"/>
    <m/>
    <m/>
    <x v="0"/>
    <m/>
    <m/>
    <m/>
    <m/>
    <m/>
    <m/>
    <m/>
    <m/>
    <m/>
    <m/>
    <m/>
    <m/>
    <m/>
    <m/>
    <m/>
    <x v="4"/>
    <m/>
    <m/>
    <s v="h/E"/>
    <m/>
    <m/>
    <m/>
    <m/>
    <m/>
    <s v="Pa"/>
    <m/>
    <m/>
    <m/>
    <m/>
    <m/>
    <m/>
    <m/>
    <m/>
    <m/>
    <m/>
    <m/>
    <m/>
    <m/>
    <n v="110"/>
    <m/>
    <s v="x"/>
    <s v="x"/>
    <s v="n"/>
    <n v="0"/>
    <m/>
    <m/>
    <m/>
    <m/>
    <m/>
    <m/>
    <m/>
    <m/>
    <m/>
    <m/>
    <m/>
    <m/>
    <m/>
    <m/>
    <m/>
    <m/>
    <m/>
    <m/>
    <m/>
    <m/>
    <m/>
    <m/>
    <m/>
    <m/>
    <m/>
    <m/>
    <m/>
    <m/>
    <m/>
    <m/>
    <m/>
    <m/>
    <m/>
    <m/>
    <m/>
    <m/>
    <m/>
    <m/>
    <m/>
    <m/>
    <m/>
    <m/>
    <m/>
    <m/>
  </r>
  <r>
    <n v="1174"/>
    <s v="L-1528-163047200"/>
    <n v="996935924"/>
    <s v="https://portal.dnb.de/opac.htm?method=simpleSearch&amp;cqlMode=true&amp;query=idn%3D996935924"/>
    <s v="III 108, 2 b"/>
    <m/>
    <m/>
    <x v="0"/>
    <m/>
    <m/>
    <m/>
    <m/>
    <m/>
    <m/>
    <m/>
    <m/>
    <m/>
    <m/>
    <m/>
    <m/>
    <m/>
    <m/>
    <m/>
    <x v="0"/>
    <m/>
    <s v="x"/>
    <s v="f"/>
    <m/>
    <m/>
    <m/>
    <m/>
    <m/>
    <s v="Pa"/>
    <m/>
    <m/>
    <m/>
    <m/>
    <m/>
    <m/>
    <m/>
    <m/>
    <m/>
    <m/>
    <m/>
    <m/>
    <m/>
    <n v="110"/>
    <m/>
    <s v="x"/>
    <m/>
    <s v="n"/>
    <n v="0"/>
    <m/>
    <s v="Gewebe"/>
    <m/>
    <m/>
    <m/>
    <m/>
    <m/>
    <m/>
    <m/>
    <m/>
    <m/>
    <m/>
    <m/>
    <m/>
    <m/>
    <m/>
    <m/>
    <m/>
    <m/>
    <m/>
    <m/>
    <m/>
    <m/>
    <m/>
    <m/>
    <m/>
    <m/>
    <m/>
    <m/>
    <m/>
    <m/>
    <m/>
    <m/>
    <m/>
    <m/>
    <m/>
    <m/>
    <m/>
    <m/>
    <m/>
    <m/>
    <m/>
    <m/>
    <m/>
  </r>
  <r>
    <n v="1175"/>
    <s v="L-1530-180629530"/>
    <n v="1003782000"/>
    <s v="https://portal.dnb.de/opac.htm?method=simpleSearch&amp;cqlMode=true&amp;query=idn%3D1003782000"/>
    <s v="III 108, 2 c (angebunden)"/>
    <m/>
    <m/>
    <x v="2"/>
    <m/>
    <m/>
    <m/>
    <m/>
    <m/>
    <m/>
    <m/>
    <m/>
    <m/>
    <m/>
    <m/>
    <m/>
    <m/>
    <m/>
    <m/>
    <x v="2"/>
    <m/>
    <m/>
    <m/>
    <m/>
    <m/>
    <m/>
    <m/>
    <m/>
    <m/>
    <m/>
    <m/>
    <m/>
    <m/>
    <m/>
    <m/>
    <m/>
    <m/>
    <m/>
    <m/>
    <m/>
    <m/>
    <m/>
    <m/>
    <m/>
    <m/>
    <m/>
    <m/>
    <n v="0"/>
    <m/>
    <m/>
    <m/>
    <m/>
    <m/>
    <m/>
    <m/>
    <m/>
    <m/>
    <m/>
    <m/>
    <m/>
    <m/>
    <m/>
    <m/>
    <m/>
    <m/>
    <m/>
    <m/>
    <m/>
    <m/>
    <m/>
    <m/>
    <m/>
    <m/>
    <m/>
    <m/>
    <m/>
    <m/>
    <m/>
    <m/>
    <m/>
    <m/>
    <m/>
    <m/>
    <m/>
    <m/>
    <m/>
    <m/>
    <m/>
    <m/>
    <m/>
    <m/>
    <m/>
  </r>
  <r>
    <n v="1176"/>
    <s v="L-1536-18062928X"/>
    <n v="1003781772"/>
    <s v="https://portal.dnb.de/opac.htm?method=simpleSearch&amp;cqlMode=true&amp;query=idn%3D1003781772"/>
    <s v="III 108, 2 c (angebunden)"/>
    <m/>
    <m/>
    <x v="2"/>
    <m/>
    <m/>
    <m/>
    <m/>
    <m/>
    <m/>
    <m/>
    <m/>
    <m/>
    <m/>
    <m/>
    <m/>
    <m/>
    <m/>
    <m/>
    <x v="2"/>
    <m/>
    <m/>
    <m/>
    <m/>
    <m/>
    <m/>
    <m/>
    <m/>
    <m/>
    <m/>
    <m/>
    <m/>
    <m/>
    <m/>
    <m/>
    <m/>
    <m/>
    <m/>
    <m/>
    <m/>
    <m/>
    <m/>
    <m/>
    <m/>
    <m/>
    <m/>
    <m/>
    <n v="0"/>
    <m/>
    <m/>
    <m/>
    <m/>
    <m/>
    <m/>
    <m/>
    <m/>
    <m/>
    <m/>
    <m/>
    <m/>
    <m/>
    <m/>
    <m/>
    <m/>
    <m/>
    <m/>
    <m/>
    <m/>
    <m/>
    <m/>
    <m/>
    <m/>
    <m/>
    <m/>
    <m/>
    <m/>
    <m/>
    <m/>
    <m/>
    <m/>
    <m/>
    <m/>
    <m/>
    <m/>
    <m/>
    <m/>
    <m/>
    <m/>
    <m/>
    <m/>
    <m/>
    <m/>
  </r>
  <r>
    <n v="1177"/>
    <s v="L-1535-180631810"/>
    <n v="1003784208"/>
    <s v="https://portal.dnb.de/opac.htm?method=simpleSearch&amp;cqlMode=true&amp;query=idn%3D1003784208"/>
    <s v="III 108, 2 c"/>
    <m/>
    <m/>
    <x v="0"/>
    <m/>
    <m/>
    <m/>
    <m/>
    <m/>
    <m/>
    <m/>
    <m/>
    <m/>
    <m/>
    <m/>
    <m/>
    <m/>
    <m/>
    <m/>
    <x v="1"/>
    <m/>
    <s v="x"/>
    <s v="f"/>
    <m/>
    <m/>
    <m/>
    <m/>
    <m/>
    <s v="Pa"/>
    <m/>
    <m/>
    <m/>
    <m/>
    <m/>
    <m/>
    <m/>
    <m/>
    <m/>
    <m/>
    <m/>
    <n v="0"/>
    <s v="x"/>
    <n v="110"/>
    <m/>
    <s v="x"/>
    <m/>
    <s v="n"/>
    <n v="0"/>
    <m/>
    <s v="Gewebe"/>
    <m/>
    <m/>
    <m/>
    <m/>
    <m/>
    <m/>
    <m/>
    <m/>
    <m/>
    <m/>
    <m/>
    <m/>
    <m/>
    <m/>
    <m/>
    <m/>
    <m/>
    <m/>
    <m/>
    <m/>
    <m/>
    <m/>
    <m/>
    <m/>
    <m/>
    <m/>
    <m/>
    <m/>
    <m/>
    <m/>
    <m/>
    <m/>
    <m/>
    <m/>
    <m/>
    <m/>
    <m/>
    <m/>
    <m/>
    <m/>
    <m/>
    <m/>
  </r>
  <r>
    <n v="1178"/>
    <s v="L-1563-67490303X"/>
    <s v="120970370X"/>
    <s v="https://portal.dnb.de/opac.htm?method=simpleSearch&amp;cqlMode=true&amp;query=idn%3D120970370X"/>
    <s v="III 108, 4 (1. angebundenes Werk)"/>
    <m/>
    <m/>
    <x v="2"/>
    <m/>
    <m/>
    <m/>
    <m/>
    <m/>
    <m/>
    <m/>
    <m/>
    <m/>
    <m/>
    <m/>
    <m/>
    <m/>
    <m/>
    <m/>
    <x v="2"/>
    <m/>
    <m/>
    <m/>
    <m/>
    <m/>
    <m/>
    <m/>
    <m/>
    <m/>
    <m/>
    <m/>
    <m/>
    <m/>
    <m/>
    <m/>
    <m/>
    <m/>
    <m/>
    <m/>
    <m/>
    <m/>
    <m/>
    <m/>
    <m/>
    <m/>
    <m/>
    <m/>
    <n v="0"/>
    <m/>
    <m/>
    <m/>
    <m/>
    <m/>
    <m/>
    <m/>
    <m/>
    <m/>
    <m/>
    <m/>
    <m/>
    <m/>
    <m/>
    <m/>
    <m/>
    <m/>
    <m/>
    <m/>
    <m/>
    <m/>
    <m/>
    <m/>
    <m/>
    <m/>
    <m/>
    <m/>
    <m/>
    <m/>
    <m/>
    <m/>
    <m/>
    <m/>
    <m/>
    <m/>
    <m/>
    <m/>
    <m/>
    <m/>
    <m/>
    <m/>
    <m/>
    <m/>
    <m/>
  </r>
  <r>
    <n v="1179"/>
    <s v="L-1563-674895401"/>
    <n v="1209695812"/>
    <s v="https://portal.dnb.de/opac.htm?method=simpleSearch&amp;cqlMode=true&amp;query=idn%3D1209695812"/>
    <s v="III 108, 4 (2. angebundenes Werk)"/>
    <m/>
    <m/>
    <x v="2"/>
    <m/>
    <m/>
    <m/>
    <m/>
    <m/>
    <m/>
    <m/>
    <m/>
    <m/>
    <m/>
    <m/>
    <m/>
    <m/>
    <m/>
    <m/>
    <x v="2"/>
    <m/>
    <m/>
    <m/>
    <m/>
    <m/>
    <m/>
    <m/>
    <m/>
    <m/>
    <m/>
    <m/>
    <m/>
    <m/>
    <m/>
    <m/>
    <m/>
    <m/>
    <m/>
    <m/>
    <m/>
    <m/>
    <m/>
    <m/>
    <m/>
    <m/>
    <m/>
    <m/>
    <n v="0"/>
    <m/>
    <m/>
    <m/>
    <m/>
    <m/>
    <m/>
    <m/>
    <m/>
    <m/>
    <m/>
    <m/>
    <m/>
    <m/>
    <m/>
    <m/>
    <m/>
    <m/>
    <m/>
    <m/>
    <m/>
    <m/>
    <m/>
    <m/>
    <m/>
    <m/>
    <m/>
    <m/>
    <m/>
    <m/>
    <m/>
    <m/>
    <m/>
    <m/>
    <m/>
    <m/>
    <m/>
    <m/>
    <m/>
    <m/>
    <m/>
    <m/>
    <m/>
    <m/>
    <m/>
  </r>
  <r>
    <n v="1180"/>
    <s v="L-1524-16738046X"/>
    <n v="999030736"/>
    <s v="https://portal.dnb.de/opac.htm?method=simpleSearch&amp;cqlMode=true&amp;query=idn%3D999030736"/>
    <s v="III 109, 1"/>
    <m/>
    <m/>
    <x v="0"/>
    <m/>
    <m/>
    <m/>
    <m/>
    <m/>
    <m/>
    <m/>
    <m/>
    <m/>
    <m/>
    <m/>
    <m/>
    <m/>
    <m/>
    <m/>
    <x v="8"/>
    <m/>
    <m/>
    <s v="h/E"/>
    <m/>
    <m/>
    <m/>
    <m/>
    <m/>
    <s v="Pa"/>
    <m/>
    <m/>
    <m/>
    <m/>
    <m/>
    <m/>
    <m/>
    <m/>
    <m/>
    <m/>
    <m/>
    <m/>
    <m/>
    <n v="110"/>
    <m/>
    <s v="x"/>
    <s v="x"/>
    <s v="n"/>
    <n v="0"/>
    <m/>
    <m/>
    <m/>
    <m/>
    <m/>
    <m/>
    <m/>
    <m/>
    <m/>
    <m/>
    <m/>
    <m/>
    <m/>
    <m/>
    <m/>
    <m/>
    <m/>
    <m/>
    <m/>
    <m/>
    <m/>
    <m/>
    <m/>
    <m/>
    <m/>
    <m/>
    <m/>
    <m/>
    <m/>
    <m/>
    <m/>
    <m/>
    <m/>
    <m/>
    <m/>
    <m/>
    <m/>
    <m/>
    <m/>
    <m/>
    <m/>
    <m/>
    <m/>
    <m/>
  </r>
  <r>
    <n v="1181"/>
    <s v="L-1523-315469854"/>
    <n v="1066942218"/>
    <s v="https://portal.dnb.de/opac.htm?method=simpleSearch&amp;cqlMode=true&amp;query=idn%3D1066942218"/>
    <s v="III 109, 2"/>
    <m/>
    <m/>
    <x v="0"/>
    <m/>
    <m/>
    <m/>
    <m/>
    <m/>
    <m/>
    <m/>
    <m/>
    <m/>
    <m/>
    <m/>
    <m/>
    <m/>
    <m/>
    <m/>
    <x v="3"/>
    <s v="x"/>
    <m/>
    <s v="h/E"/>
    <m/>
    <m/>
    <m/>
    <m/>
    <m/>
    <s v="Pa"/>
    <s v="x"/>
    <m/>
    <m/>
    <m/>
    <m/>
    <m/>
    <m/>
    <m/>
    <m/>
    <m/>
    <m/>
    <m/>
    <m/>
    <n v="110"/>
    <m/>
    <m/>
    <m/>
    <s v="ja vor"/>
    <n v="1"/>
    <m/>
    <m/>
    <m/>
    <m/>
    <m/>
    <m/>
    <m/>
    <m/>
    <m/>
    <m/>
    <m/>
    <m/>
    <m/>
    <m/>
    <s v="v/h"/>
    <m/>
    <m/>
    <m/>
    <m/>
    <m/>
    <m/>
    <m/>
    <m/>
    <n v="1"/>
    <m/>
    <m/>
    <m/>
    <m/>
    <m/>
    <m/>
    <m/>
    <m/>
    <m/>
    <m/>
    <m/>
    <m/>
    <m/>
    <m/>
    <m/>
    <m/>
    <m/>
    <m/>
    <m/>
    <m/>
  </r>
  <r>
    <n v="1182"/>
    <s v="L-1523-315494522"/>
    <n v="1066964297"/>
    <s v="https://portal.dnb.de/opac.htm?method=simpleSearch&amp;cqlMode=true&amp;query=idn%3D1066964297"/>
    <s v="III 109, 3"/>
    <m/>
    <m/>
    <x v="0"/>
    <m/>
    <m/>
    <m/>
    <m/>
    <m/>
    <m/>
    <m/>
    <m/>
    <m/>
    <m/>
    <m/>
    <m/>
    <m/>
    <m/>
    <m/>
    <x v="3"/>
    <s v="x"/>
    <m/>
    <s v="h/E"/>
    <m/>
    <m/>
    <m/>
    <m/>
    <m/>
    <s v="Pa"/>
    <s v="x"/>
    <m/>
    <m/>
    <m/>
    <m/>
    <m/>
    <m/>
    <m/>
    <m/>
    <m/>
    <m/>
    <m/>
    <m/>
    <n v="110"/>
    <m/>
    <m/>
    <m/>
    <s v="ja vor"/>
    <n v="1"/>
    <m/>
    <m/>
    <m/>
    <m/>
    <m/>
    <m/>
    <m/>
    <m/>
    <m/>
    <m/>
    <m/>
    <m/>
    <m/>
    <m/>
    <s v="v"/>
    <m/>
    <m/>
    <m/>
    <m/>
    <m/>
    <m/>
    <m/>
    <m/>
    <n v="1"/>
    <m/>
    <m/>
    <m/>
    <m/>
    <m/>
    <m/>
    <m/>
    <m/>
    <m/>
    <m/>
    <m/>
    <m/>
    <m/>
    <m/>
    <m/>
    <m/>
    <m/>
    <m/>
    <m/>
    <m/>
  </r>
  <r>
    <n v="1183"/>
    <s v="L-1524-315492341"/>
    <n v="1066961948"/>
    <s v="https://portal.dnb.de/opac.htm?method=simpleSearch&amp;cqlMode=true&amp;query=idn%3D1066961948"/>
    <s v="III 109, 4"/>
    <m/>
    <m/>
    <x v="0"/>
    <m/>
    <m/>
    <m/>
    <m/>
    <m/>
    <m/>
    <m/>
    <m/>
    <m/>
    <m/>
    <m/>
    <m/>
    <m/>
    <m/>
    <m/>
    <x v="5"/>
    <s v="x"/>
    <m/>
    <s v="h/E"/>
    <m/>
    <m/>
    <m/>
    <m/>
    <m/>
    <s v="Pa"/>
    <m/>
    <m/>
    <m/>
    <m/>
    <m/>
    <m/>
    <m/>
    <m/>
    <m/>
    <m/>
    <m/>
    <m/>
    <m/>
    <n v="110"/>
    <m/>
    <m/>
    <m/>
    <s v="n"/>
    <n v="0"/>
    <m/>
    <m/>
    <m/>
    <m/>
    <m/>
    <m/>
    <m/>
    <m/>
    <m/>
    <m/>
    <m/>
    <m/>
    <m/>
    <m/>
    <m/>
    <m/>
    <m/>
    <m/>
    <m/>
    <m/>
    <m/>
    <m/>
    <m/>
    <m/>
    <m/>
    <m/>
    <m/>
    <m/>
    <m/>
    <m/>
    <m/>
    <m/>
    <m/>
    <m/>
    <m/>
    <m/>
    <m/>
    <m/>
    <m/>
    <m/>
    <m/>
    <m/>
    <m/>
    <m/>
  </r>
  <r>
    <n v="1184"/>
    <s v="L-1540-315487720"/>
    <s v="106695710X"/>
    <s v="https://portal.dnb.de/opac.htm?method=simpleSearch&amp;cqlMode=true&amp;query=idn%3D106695710X"/>
    <s v="III 109, 5"/>
    <m/>
    <m/>
    <x v="0"/>
    <m/>
    <m/>
    <m/>
    <m/>
    <m/>
    <m/>
    <m/>
    <m/>
    <m/>
    <m/>
    <m/>
    <m/>
    <m/>
    <m/>
    <m/>
    <x v="6"/>
    <s v="x"/>
    <m/>
    <s v="h/E"/>
    <m/>
    <m/>
    <m/>
    <m/>
    <m/>
    <s v="Pa"/>
    <m/>
    <m/>
    <m/>
    <m/>
    <m/>
    <m/>
    <m/>
    <m/>
    <m/>
    <m/>
    <m/>
    <m/>
    <m/>
    <n v="110"/>
    <m/>
    <m/>
    <m/>
    <s v="n"/>
    <n v="0"/>
    <m/>
    <m/>
    <m/>
    <s v="x"/>
    <m/>
    <m/>
    <m/>
    <m/>
    <m/>
    <m/>
    <m/>
    <m/>
    <m/>
    <m/>
    <m/>
    <m/>
    <m/>
    <m/>
    <m/>
    <m/>
    <m/>
    <m/>
    <m/>
    <m/>
    <m/>
    <m/>
    <m/>
    <m/>
    <m/>
    <m/>
    <m/>
    <m/>
    <m/>
    <m/>
    <m/>
    <m/>
    <m/>
    <m/>
    <m/>
    <m/>
    <m/>
    <m/>
    <m/>
    <m/>
  </r>
  <r>
    <n v="1185"/>
    <s v="L-1523-678531870"/>
    <n v="1210935163"/>
    <s v="https://portal.dnb.de/opac.htm?method=simpleSearch&amp;cqlMode=true&amp;query=idn%3D1210935163"/>
    <s v="III 109, 2 (1. angebundenes Werk)"/>
    <m/>
    <m/>
    <x v="2"/>
    <m/>
    <m/>
    <m/>
    <m/>
    <m/>
    <m/>
    <m/>
    <m/>
    <m/>
    <m/>
    <m/>
    <m/>
    <m/>
    <m/>
    <m/>
    <x v="2"/>
    <m/>
    <m/>
    <m/>
    <m/>
    <m/>
    <m/>
    <m/>
    <m/>
    <m/>
    <m/>
    <m/>
    <m/>
    <m/>
    <m/>
    <m/>
    <m/>
    <m/>
    <m/>
    <m/>
    <m/>
    <m/>
    <m/>
    <m/>
    <m/>
    <m/>
    <m/>
    <m/>
    <n v="0"/>
    <m/>
    <m/>
    <m/>
    <m/>
    <m/>
    <m/>
    <m/>
    <m/>
    <m/>
    <m/>
    <m/>
    <m/>
    <m/>
    <m/>
    <m/>
    <m/>
    <m/>
    <m/>
    <m/>
    <m/>
    <m/>
    <m/>
    <m/>
    <m/>
    <m/>
    <m/>
    <m/>
    <m/>
    <m/>
    <m/>
    <m/>
    <m/>
    <m/>
    <m/>
    <m/>
    <m/>
    <m/>
    <m/>
    <m/>
    <m/>
    <m/>
    <m/>
    <m/>
    <m/>
  </r>
  <r>
    <n v="1186"/>
    <s v="L-1523-679441379"/>
    <n v="1211353079"/>
    <s v="https://portal.dnb.de/opac.htm?method=simpleSearch&amp;cqlMode=true&amp;query=idn%3D1211353079"/>
    <s v="III 109, 2 (2. angebundenes Werk)"/>
    <m/>
    <m/>
    <x v="2"/>
    <m/>
    <m/>
    <m/>
    <m/>
    <m/>
    <m/>
    <m/>
    <m/>
    <m/>
    <m/>
    <m/>
    <m/>
    <m/>
    <m/>
    <m/>
    <x v="2"/>
    <m/>
    <m/>
    <m/>
    <m/>
    <m/>
    <m/>
    <m/>
    <m/>
    <m/>
    <m/>
    <m/>
    <m/>
    <m/>
    <m/>
    <m/>
    <m/>
    <m/>
    <m/>
    <m/>
    <m/>
    <m/>
    <m/>
    <m/>
    <m/>
    <m/>
    <m/>
    <m/>
    <n v="0"/>
    <m/>
    <m/>
    <m/>
    <m/>
    <m/>
    <m/>
    <m/>
    <m/>
    <m/>
    <m/>
    <m/>
    <m/>
    <m/>
    <m/>
    <m/>
    <m/>
    <m/>
    <m/>
    <m/>
    <m/>
    <m/>
    <m/>
    <m/>
    <m/>
    <m/>
    <m/>
    <m/>
    <m/>
    <m/>
    <m/>
    <m/>
    <m/>
    <m/>
    <m/>
    <m/>
    <m/>
    <m/>
    <m/>
    <m/>
    <m/>
    <m/>
    <m/>
    <m/>
    <m/>
  </r>
  <r>
    <n v="1187"/>
    <s v="L-1879-670535966"/>
    <n v="1208644882"/>
    <s v="https://portal.dnb.de/opac.htm?method=simpleSearch&amp;cqlMode=true&amp;query=idn%3D1208644882"/>
    <s v="III 109, 4 (1. angebundenes Werk)"/>
    <m/>
    <m/>
    <x v="2"/>
    <m/>
    <m/>
    <m/>
    <m/>
    <m/>
    <m/>
    <m/>
    <m/>
    <m/>
    <m/>
    <m/>
    <m/>
    <m/>
    <m/>
    <m/>
    <x v="2"/>
    <m/>
    <m/>
    <m/>
    <m/>
    <m/>
    <m/>
    <m/>
    <m/>
    <m/>
    <m/>
    <m/>
    <m/>
    <m/>
    <m/>
    <m/>
    <m/>
    <m/>
    <m/>
    <m/>
    <m/>
    <m/>
    <m/>
    <m/>
    <m/>
    <m/>
    <m/>
    <m/>
    <n v="0"/>
    <m/>
    <m/>
    <m/>
    <m/>
    <m/>
    <m/>
    <m/>
    <m/>
    <m/>
    <m/>
    <m/>
    <m/>
    <m/>
    <m/>
    <m/>
    <m/>
    <m/>
    <m/>
    <m/>
    <m/>
    <m/>
    <m/>
    <m/>
    <m/>
    <m/>
    <m/>
    <m/>
    <m/>
    <m/>
    <m/>
    <m/>
    <m/>
    <m/>
    <m/>
    <m/>
    <m/>
    <m/>
    <m/>
    <m/>
    <m/>
    <m/>
    <m/>
    <m/>
    <m/>
  </r>
  <r>
    <n v="1188"/>
    <s v="L-1880-670535192"/>
    <n v="1208643959"/>
    <s v="https://portal.dnb.de/opac.htm?method=simpleSearch&amp;cqlMode=true&amp;query=idn%3D1208643959"/>
    <s v="III 109, 4 (2.angebundenes Werk)"/>
    <m/>
    <m/>
    <x v="2"/>
    <m/>
    <m/>
    <m/>
    <m/>
    <m/>
    <m/>
    <m/>
    <m/>
    <m/>
    <m/>
    <m/>
    <m/>
    <m/>
    <m/>
    <m/>
    <x v="2"/>
    <m/>
    <m/>
    <m/>
    <m/>
    <m/>
    <m/>
    <m/>
    <m/>
    <m/>
    <m/>
    <m/>
    <m/>
    <m/>
    <m/>
    <m/>
    <m/>
    <m/>
    <m/>
    <m/>
    <m/>
    <m/>
    <m/>
    <m/>
    <m/>
    <m/>
    <m/>
    <m/>
    <n v="0"/>
    <m/>
    <m/>
    <m/>
    <m/>
    <m/>
    <m/>
    <m/>
    <m/>
    <m/>
    <m/>
    <m/>
    <m/>
    <m/>
    <m/>
    <m/>
    <m/>
    <m/>
    <m/>
    <m/>
    <m/>
    <m/>
    <m/>
    <m/>
    <m/>
    <m/>
    <m/>
    <m/>
    <m/>
    <m/>
    <m/>
    <m/>
    <m/>
    <m/>
    <m/>
    <m/>
    <m/>
    <m/>
    <m/>
    <m/>
    <m/>
    <m/>
    <m/>
    <m/>
    <m/>
  </r>
  <r>
    <n v="1189"/>
    <s v="L-1858-67053563X"/>
    <n v="994405022"/>
    <s v="https://portal.dnb.de/opac.htm?method=simpleSearch&amp;cqlMode=true&amp;query=idn%3D994405022"/>
    <s v="III 109, 4 (3. angebundenes Werk)"/>
    <m/>
    <m/>
    <x v="2"/>
    <m/>
    <m/>
    <m/>
    <m/>
    <m/>
    <m/>
    <m/>
    <m/>
    <m/>
    <m/>
    <m/>
    <m/>
    <m/>
    <m/>
    <m/>
    <x v="2"/>
    <m/>
    <m/>
    <m/>
    <m/>
    <m/>
    <m/>
    <m/>
    <m/>
    <m/>
    <m/>
    <m/>
    <m/>
    <m/>
    <m/>
    <m/>
    <m/>
    <m/>
    <m/>
    <m/>
    <m/>
    <m/>
    <m/>
    <m/>
    <m/>
    <m/>
    <m/>
    <m/>
    <n v="0"/>
    <m/>
    <m/>
    <m/>
    <m/>
    <m/>
    <m/>
    <m/>
    <m/>
    <m/>
    <m/>
    <m/>
    <m/>
    <m/>
    <m/>
    <m/>
    <m/>
    <m/>
    <m/>
    <m/>
    <m/>
    <m/>
    <m/>
    <m/>
    <m/>
    <m/>
    <m/>
    <m/>
    <m/>
    <m/>
    <m/>
    <m/>
    <m/>
    <m/>
    <m/>
    <m/>
    <m/>
    <m/>
    <m/>
    <m/>
    <m/>
    <m/>
    <m/>
    <m/>
    <m/>
  </r>
  <r>
    <n v="1190"/>
    <s v="L-1870-670534641"/>
    <n v="10730419"/>
    <s v="https://portal.dnb.de/opac.htm?method=simpleSearch&amp;cqlMode=true&amp;query=idn%3D10730419"/>
    <s v="III 109, 4 (angebunden)"/>
    <m/>
    <m/>
    <x v="2"/>
    <m/>
    <m/>
    <m/>
    <m/>
    <m/>
    <m/>
    <m/>
    <m/>
    <m/>
    <m/>
    <m/>
    <m/>
    <m/>
    <m/>
    <m/>
    <x v="2"/>
    <m/>
    <m/>
    <m/>
    <m/>
    <m/>
    <m/>
    <m/>
    <m/>
    <m/>
    <m/>
    <m/>
    <m/>
    <m/>
    <m/>
    <m/>
    <m/>
    <m/>
    <m/>
    <m/>
    <m/>
    <m/>
    <m/>
    <m/>
    <m/>
    <m/>
    <m/>
    <m/>
    <n v="0"/>
    <m/>
    <m/>
    <m/>
    <m/>
    <m/>
    <m/>
    <m/>
    <m/>
    <m/>
    <m/>
    <m/>
    <m/>
    <m/>
    <m/>
    <m/>
    <m/>
    <m/>
    <m/>
    <m/>
    <m/>
    <m/>
    <m/>
    <m/>
    <m/>
    <m/>
    <m/>
    <m/>
    <m/>
    <m/>
    <m/>
    <m/>
    <m/>
    <m/>
    <m/>
    <m/>
    <m/>
    <m/>
    <m/>
    <m/>
    <m/>
    <m/>
    <m/>
    <m/>
    <m/>
  </r>
  <r>
    <n v="1191"/>
    <s v="L-1525-315494344"/>
    <n v="1066964122"/>
    <s v="https://portal.dnb.de/opac.htm?method=simpleSearch&amp;cqlMode=true&amp;query=idn%3D1066964122"/>
    <s v="III 110, 1"/>
    <m/>
    <m/>
    <x v="0"/>
    <m/>
    <m/>
    <m/>
    <m/>
    <m/>
    <m/>
    <m/>
    <m/>
    <m/>
    <m/>
    <m/>
    <m/>
    <m/>
    <m/>
    <m/>
    <x v="1"/>
    <m/>
    <s v="x"/>
    <s v="f"/>
    <m/>
    <m/>
    <m/>
    <m/>
    <m/>
    <s v="Pa"/>
    <m/>
    <m/>
    <m/>
    <m/>
    <m/>
    <m/>
    <m/>
    <m/>
    <m/>
    <m/>
    <m/>
    <m/>
    <m/>
    <n v="110"/>
    <m/>
    <m/>
    <m/>
    <s v="n"/>
    <n v="0"/>
    <m/>
    <m/>
    <m/>
    <m/>
    <s v="x sauer"/>
    <m/>
    <s v="x"/>
    <m/>
    <m/>
    <s v="Buchschuh (abriebgefährdet)"/>
    <m/>
    <m/>
    <m/>
    <m/>
    <m/>
    <m/>
    <m/>
    <m/>
    <m/>
    <m/>
    <m/>
    <m/>
    <m/>
    <m/>
    <m/>
    <m/>
    <m/>
    <m/>
    <m/>
    <m/>
    <m/>
    <m/>
    <m/>
    <m/>
    <m/>
    <m/>
    <m/>
    <m/>
    <m/>
    <m/>
    <m/>
    <m/>
    <m/>
    <m/>
  </r>
  <r>
    <n v="1192"/>
    <s v="L-1559-180416669"/>
    <n v="1003676618"/>
    <s v="https://portal.dnb.de/opac.htm?method=simpleSearch&amp;cqlMode=true&amp;query=idn%3D1003676618"/>
    <s v="III 110, 2"/>
    <m/>
    <m/>
    <x v="0"/>
    <m/>
    <m/>
    <m/>
    <m/>
    <m/>
    <m/>
    <m/>
    <m/>
    <m/>
    <m/>
    <m/>
    <m/>
    <m/>
    <m/>
    <m/>
    <x v="4"/>
    <m/>
    <s v="x"/>
    <s v="h/E"/>
    <m/>
    <m/>
    <m/>
    <m/>
    <m/>
    <s v="Pa"/>
    <m/>
    <m/>
    <m/>
    <m/>
    <m/>
    <m/>
    <m/>
    <m/>
    <m/>
    <m/>
    <m/>
    <m/>
    <m/>
    <n v="110"/>
    <m/>
    <m/>
    <m/>
    <s v="n"/>
    <n v="0"/>
    <m/>
    <m/>
    <m/>
    <m/>
    <m/>
    <m/>
    <m/>
    <m/>
    <m/>
    <m/>
    <m/>
    <m/>
    <m/>
    <m/>
    <m/>
    <m/>
    <m/>
    <m/>
    <m/>
    <m/>
    <m/>
    <m/>
    <m/>
    <m/>
    <m/>
    <m/>
    <m/>
    <m/>
    <m/>
    <m/>
    <m/>
    <m/>
    <m/>
    <m/>
    <m/>
    <m/>
    <m/>
    <m/>
    <m/>
    <m/>
    <m/>
    <m/>
    <m/>
    <m/>
  </r>
  <r>
    <n v="1193"/>
    <s v="L-1519-315487658"/>
    <n v="1066957037"/>
    <s v="https://portal.dnb.de/opac.htm?method=simpleSearch&amp;cqlMode=true&amp;query=idn%3D1066957037"/>
    <s v="III 110, 3"/>
    <m/>
    <m/>
    <x v="0"/>
    <m/>
    <m/>
    <m/>
    <m/>
    <m/>
    <m/>
    <m/>
    <m/>
    <m/>
    <m/>
    <m/>
    <m/>
    <m/>
    <m/>
    <m/>
    <x v="4"/>
    <s v="x"/>
    <m/>
    <s v="h/E"/>
    <m/>
    <m/>
    <m/>
    <m/>
    <m/>
    <s v="Pa"/>
    <m/>
    <m/>
    <m/>
    <m/>
    <m/>
    <m/>
    <m/>
    <m/>
    <m/>
    <m/>
    <m/>
    <m/>
    <m/>
    <n v="110"/>
    <m/>
    <m/>
    <m/>
    <s v="n"/>
    <n v="0"/>
    <m/>
    <m/>
    <m/>
    <m/>
    <m/>
    <m/>
    <m/>
    <m/>
    <m/>
    <m/>
    <m/>
    <m/>
    <m/>
    <m/>
    <m/>
    <m/>
    <m/>
    <m/>
    <m/>
    <m/>
    <m/>
    <m/>
    <m/>
    <m/>
    <m/>
    <m/>
    <m/>
    <m/>
    <m/>
    <m/>
    <m/>
    <m/>
    <m/>
    <m/>
    <m/>
    <m/>
    <m/>
    <m/>
    <m/>
    <m/>
    <m/>
    <m/>
    <m/>
    <m/>
  </r>
  <r>
    <m/>
    <m/>
    <m/>
    <m/>
    <s v="III 110, 4"/>
    <m/>
    <m/>
    <x v="0"/>
    <m/>
    <m/>
    <m/>
    <m/>
    <m/>
    <m/>
    <m/>
    <m/>
    <m/>
    <m/>
    <m/>
    <m/>
    <m/>
    <m/>
    <m/>
    <x v="4"/>
    <m/>
    <m/>
    <s v="h/E"/>
    <m/>
    <m/>
    <m/>
    <m/>
    <m/>
    <s v="Pa"/>
    <m/>
    <m/>
    <m/>
    <m/>
    <m/>
    <m/>
    <m/>
    <m/>
    <m/>
    <m/>
    <m/>
    <m/>
    <m/>
    <n v="110"/>
    <m/>
    <m/>
    <m/>
    <s v="n"/>
    <n v="0"/>
    <m/>
    <m/>
    <m/>
    <m/>
    <m/>
    <m/>
    <m/>
    <m/>
    <m/>
    <m/>
    <m/>
    <m/>
    <m/>
    <m/>
    <m/>
    <m/>
    <m/>
    <m/>
    <m/>
    <m/>
    <m/>
    <m/>
    <m/>
    <m/>
    <m/>
    <m/>
    <m/>
    <m/>
    <m/>
    <m/>
    <m/>
    <m/>
    <m/>
    <m/>
    <m/>
    <m/>
    <m/>
    <m/>
    <m/>
    <m/>
    <m/>
    <m/>
    <m/>
    <m/>
  </r>
  <r>
    <n v="1194"/>
    <s v="L-1546-175573042"/>
    <n v="1001795830"/>
    <s v="https://portal.dnb.de/opac.htm?method=simpleSearch&amp;cqlMode=true&amp;query=idn%3D1001795830"/>
    <s v="III 110, 5"/>
    <m/>
    <m/>
    <x v="0"/>
    <m/>
    <m/>
    <m/>
    <m/>
    <m/>
    <m/>
    <m/>
    <m/>
    <m/>
    <m/>
    <m/>
    <m/>
    <m/>
    <m/>
    <m/>
    <x v="10"/>
    <m/>
    <m/>
    <m/>
    <m/>
    <m/>
    <m/>
    <m/>
    <m/>
    <s v="Pa"/>
    <m/>
    <m/>
    <m/>
    <m/>
    <m/>
    <m/>
    <m/>
    <m/>
    <m/>
    <m/>
    <m/>
    <m/>
    <m/>
    <s v="nur 110"/>
    <m/>
    <s v="x"/>
    <s v="x"/>
    <s v="n"/>
    <n v="0"/>
    <m/>
    <m/>
    <m/>
    <m/>
    <m/>
    <m/>
    <m/>
    <m/>
    <m/>
    <s v="Jurismappe"/>
    <m/>
    <m/>
    <m/>
    <m/>
    <m/>
    <m/>
    <m/>
    <m/>
    <m/>
    <m/>
    <m/>
    <m/>
    <m/>
    <m/>
    <m/>
    <m/>
    <m/>
    <m/>
    <m/>
    <m/>
    <m/>
    <m/>
    <m/>
    <m/>
    <m/>
    <m/>
    <m/>
    <m/>
    <m/>
    <m/>
    <m/>
    <m/>
    <m/>
    <m/>
  </r>
  <r>
    <n v="1195"/>
    <s v="L-1583-315465247"/>
    <n v="1066937397"/>
    <s v="https://portal.dnb.de/opac.htm?method=simpleSearch&amp;cqlMode=true&amp;query=idn%3D1066937397"/>
    <s v="III 110, 6"/>
    <m/>
    <m/>
    <x v="1"/>
    <m/>
    <m/>
    <m/>
    <m/>
    <m/>
    <m/>
    <m/>
    <m/>
    <m/>
    <m/>
    <m/>
    <m/>
    <m/>
    <m/>
    <m/>
    <x v="1"/>
    <m/>
    <m/>
    <s v="h"/>
    <m/>
    <m/>
    <m/>
    <m/>
    <m/>
    <s v="Pa"/>
    <m/>
    <m/>
    <m/>
    <m/>
    <m/>
    <m/>
    <m/>
    <m/>
    <m/>
    <m/>
    <m/>
    <m/>
    <m/>
    <n v="60"/>
    <m/>
    <m/>
    <m/>
    <s v="n"/>
    <n v="0"/>
    <m/>
    <s v="Gewebe mit Papier"/>
    <m/>
    <m/>
    <m/>
    <m/>
    <m/>
    <m/>
    <m/>
    <m/>
    <m/>
    <m/>
    <m/>
    <m/>
    <m/>
    <m/>
    <m/>
    <m/>
    <m/>
    <m/>
    <m/>
    <m/>
    <m/>
    <m/>
    <m/>
    <m/>
    <m/>
    <m/>
    <m/>
    <m/>
    <m/>
    <m/>
    <m/>
    <m/>
    <m/>
    <m/>
    <m/>
    <m/>
    <m/>
    <m/>
    <m/>
    <m/>
    <m/>
    <m/>
  </r>
  <r>
    <n v="1196"/>
    <s v="L-1521-315490349"/>
    <s v="106695982X"/>
    <s v="https://portal.dnb.de/opac.htm?method=simpleSearch&amp;cqlMode=true&amp;query=idn%3D106695982X"/>
    <s v="III 110, 7"/>
    <m/>
    <m/>
    <x v="2"/>
    <m/>
    <m/>
    <m/>
    <m/>
    <m/>
    <m/>
    <m/>
    <m/>
    <m/>
    <m/>
    <s v="DA"/>
    <m/>
    <m/>
    <m/>
    <m/>
    <x v="2"/>
    <m/>
    <m/>
    <m/>
    <m/>
    <m/>
    <m/>
    <m/>
    <m/>
    <m/>
    <m/>
    <m/>
    <m/>
    <m/>
    <m/>
    <m/>
    <m/>
    <m/>
    <m/>
    <m/>
    <m/>
    <m/>
    <m/>
    <m/>
    <m/>
    <m/>
    <m/>
    <m/>
    <n v="0"/>
    <m/>
    <m/>
    <m/>
    <m/>
    <m/>
    <m/>
    <m/>
    <m/>
    <m/>
    <m/>
    <m/>
    <m/>
    <m/>
    <m/>
    <m/>
    <m/>
    <m/>
    <m/>
    <m/>
    <m/>
    <m/>
    <m/>
    <m/>
    <m/>
    <m/>
    <m/>
    <m/>
    <m/>
    <m/>
    <m/>
    <m/>
    <m/>
    <m/>
    <m/>
    <m/>
    <m/>
    <m/>
    <m/>
    <m/>
    <m/>
    <m/>
    <m/>
    <m/>
    <m/>
  </r>
  <r>
    <n v="1197"/>
    <s v="L-1546-15823796X"/>
    <n v="994870507"/>
    <s v="https://portal.dnb.de/opac.htm?method=simpleSearch&amp;cqlMode=true&amp;query=idn%3D994870507"/>
    <s v="III 110, 8"/>
    <m/>
    <m/>
    <x v="0"/>
    <m/>
    <m/>
    <m/>
    <m/>
    <m/>
    <m/>
    <m/>
    <m/>
    <m/>
    <m/>
    <m/>
    <m/>
    <m/>
    <m/>
    <m/>
    <x v="8"/>
    <m/>
    <m/>
    <s v="h/E"/>
    <m/>
    <m/>
    <m/>
    <m/>
    <m/>
    <s v="Pa"/>
    <m/>
    <m/>
    <m/>
    <m/>
    <m/>
    <m/>
    <m/>
    <m/>
    <m/>
    <m/>
    <m/>
    <m/>
    <m/>
    <n v="110"/>
    <m/>
    <m/>
    <m/>
    <s v="n"/>
    <n v="0"/>
    <m/>
    <m/>
    <m/>
    <m/>
    <m/>
    <m/>
    <m/>
    <m/>
    <m/>
    <m/>
    <m/>
    <m/>
    <m/>
    <m/>
    <m/>
    <m/>
    <m/>
    <m/>
    <m/>
    <m/>
    <m/>
    <m/>
    <m/>
    <m/>
    <m/>
    <m/>
    <m/>
    <m/>
    <m/>
    <m/>
    <m/>
    <m/>
    <m/>
    <m/>
    <m/>
    <m/>
    <m/>
    <m/>
    <m/>
    <m/>
    <m/>
    <m/>
    <m/>
    <m/>
  </r>
  <r>
    <n v="1198"/>
    <s v="L-1539-170700631"/>
    <s v="100048369X"/>
    <s v="https://portal.dnb.de/opac.htm?method=simpleSearch&amp;cqlMode=true&amp;query=idn%3D100048369X"/>
    <s v="III 11 D, 1"/>
    <m/>
    <m/>
    <x v="2"/>
    <m/>
    <m/>
    <m/>
    <m/>
    <m/>
    <m/>
    <m/>
    <m/>
    <m/>
    <m/>
    <m/>
    <m/>
    <m/>
    <m/>
    <m/>
    <x v="2"/>
    <m/>
    <m/>
    <m/>
    <m/>
    <m/>
    <m/>
    <m/>
    <m/>
    <m/>
    <m/>
    <m/>
    <m/>
    <m/>
    <m/>
    <m/>
    <m/>
    <m/>
    <m/>
    <m/>
    <m/>
    <m/>
    <m/>
    <m/>
    <m/>
    <m/>
    <m/>
    <m/>
    <n v="0"/>
    <m/>
    <m/>
    <m/>
    <m/>
    <m/>
    <m/>
    <m/>
    <m/>
    <m/>
    <m/>
    <m/>
    <m/>
    <m/>
    <m/>
    <m/>
    <m/>
    <m/>
    <m/>
    <m/>
    <m/>
    <m/>
    <m/>
    <m/>
    <m/>
    <m/>
    <m/>
    <m/>
    <m/>
    <m/>
    <m/>
    <m/>
    <m/>
    <m/>
    <m/>
    <m/>
    <m/>
    <m/>
    <m/>
    <m/>
    <m/>
    <m/>
    <m/>
    <m/>
    <m/>
  </r>
  <r>
    <n v="1199"/>
    <s v="L-1539-170700836"/>
    <s v="100048369X"/>
    <s v="https://portal.dnb.de/opac.htm?method=simpleSearch&amp;cqlMode=true&amp;query=idn%3D100048369X"/>
    <s v="III 11 D, 1 a"/>
    <m/>
    <m/>
    <x v="0"/>
    <m/>
    <m/>
    <m/>
    <m/>
    <m/>
    <m/>
    <m/>
    <m/>
    <m/>
    <m/>
    <m/>
    <m/>
    <m/>
    <m/>
    <m/>
    <x v="8"/>
    <m/>
    <s v="x"/>
    <s v="h/E"/>
    <m/>
    <m/>
    <m/>
    <m/>
    <m/>
    <s v="Pa"/>
    <m/>
    <m/>
    <m/>
    <m/>
    <m/>
    <m/>
    <m/>
    <m/>
    <m/>
    <m/>
    <m/>
    <m/>
    <m/>
    <n v="110"/>
    <m/>
    <m/>
    <m/>
    <s v="n"/>
    <n v="0"/>
    <m/>
    <m/>
    <m/>
    <m/>
    <m/>
    <m/>
    <m/>
    <m/>
    <m/>
    <m/>
    <m/>
    <m/>
    <m/>
    <m/>
    <m/>
    <m/>
    <m/>
    <m/>
    <m/>
    <m/>
    <m/>
    <m/>
    <m/>
    <m/>
    <m/>
    <m/>
    <m/>
    <m/>
    <m/>
    <m/>
    <m/>
    <m/>
    <m/>
    <m/>
    <m/>
    <m/>
    <m/>
    <m/>
    <m/>
    <m/>
    <m/>
    <m/>
    <m/>
    <m/>
  </r>
  <r>
    <n v="1200"/>
    <s v="L-1519-171699971"/>
    <n v="1000933296"/>
    <s v="https://portal.dnb.de/opac.htm?method=simpleSearch&amp;cqlMode=true&amp;query=idn%3D1000933296"/>
    <s v="III 2 B, 1"/>
    <s v="X"/>
    <s v="Ledereinband"/>
    <x v="0"/>
    <s v="180°"/>
    <s v="fester Rücken mit Schmuckprägung"/>
    <m/>
    <s v="Schuber"/>
    <s v="Nein"/>
    <n v="0"/>
    <m/>
    <m/>
    <m/>
    <m/>
    <m/>
    <m/>
    <m/>
    <m/>
    <m/>
    <x v="2"/>
    <m/>
    <m/>
    <m/>
    <m/>
    <m/>
    <m/>
    <m/>
    <m/>
    <m/>
    <m/>
    <m/>
    <m/>
    <m/>
    <m/>
    <m/>
    <m/>
    <m/>
    <m/>
    <m/>
    <m/>
    <m/>
    <m/>
    <m/>
    <m/>
    <m/>
    <m/>
    <m/>
    <n v="0"/>
    <m/>
    <m/>
    <m/>
    <m/>
    <m/>
    <m/>
    <m/>
    <m/>
    <m/>
    <m/>
    <m/>
    <m/>
    <m/>
    <m/>
    <m/>
    <m/>
    <m/>
    <m/>
    <m/>
    <m/>
    <m/>
    <m/>
    <m/>
    <m/>
    <m/>
    <m/>
    <m/>
    <m/>
    <m/>
    <m/>
    <m/>
    <m/>
    <m/>
    <m/>
    <m/>
    <m/>
    <m/>
    <m/>
    <m/>
    <m/>
    <m/>
    <m/>
    <m/>
    <m/>
  </r>
  <r>
    <m/>
    <m/>
    <m/>
    <m/>
    <s v="III 38 A, 1"/>
    <s v="X"/>
    <s v="Halbpergamentband"/>
    <x v="1"/>
    <s v="80° bis 110°, einseitig digitalisierbar?"/>
    <s v="hohler Rücken, Schrift bis in den Falz, welliger Buchblock"/>
    <m/>
    <m/>
    <m/>
    <n v="1"/>
    <m/>
    <m/>
    <m/>
    <m/>
    <m/>
    <m/>
    <m/>
    <m/>
    <m/>
    <x v="8"/>
    <m/>
    <m/>
    <s v="h/E"/>
    <m/>
    <m/>
    <m/>
    <m/>
    <m/>
    <s v="Pa"/>
    <m/>
    <m/>
    <m/>
    <m/>
    <m/>
    <m/>
    <m/>
    <m/>
    <m/>
    <m/>
    <m/>
    <m/>
    <m/>
    <n v="110"/>
    <m/>
    <m/>
    <m/>
    <s v="n"/>
    <n v="0"/>
    <m/>
    <m/>
    <m/>
    <m/>
    <m/>
    <m/>
    <m/>
    <s v="Schaden stabil"/>
    <m/>
    <m/>
    <m/>
    <m/>
    <m/>
    <m/>
    <m/>
    <m/>
    <m/>
    <m/>
    <m/>
    <m/>
    <m/>
    <m/>
    <m/>
    <m/>
    <m/>
    <m/>
    <m/>
    <m/>
    <m/>
    <m/>
    <m/>
    <m/>
    <m/>
    <m/>
    <m/>
    <m/>
    <m/>
    <m/>
    <m/>
    <m/>
    <m/>
    <m/>
    <m/>
    <m/>
  </r>
  <r>
    <n v="1201"/>
    <s v="L-1557-155411853"/>
    <n v="994340486"/>
    <s v="https://portal.dnb.de/opac.htm?method=simpleSearch&amp;cqlMode=true&amp;query=idn%3D994340486"/>
    <s v="III 38 C, 1"/>
    <s v="X"/>
    <s v="Ledereinband"/>
    <x v="0"/>
    <s v="180°"/>
    <s v="fester Rücken mit Schmuckprägung"/>
    <m/>
    <s v="Kassette"/>
    <s v="Nein"/>
    <n v="0"/>
    <m/>
    <m/>
    <m/>
    <m/>
    <m/>
    <m/>
    <m/>
    <m/>
    <m/>
    <x v="2"/>
    <m/>
    <m/>
    <m/>
    <m/>
    <m/>
    <m/>
    <m/>
    <m/>
    <m/>
    <m/>
    <m/>
    <m/>
    <m/>
    <m/>
    <m/>
    <m/>
    <m/>
    <m/>
    <m/>
    <m/>
    <m/>
    <m/>
    <m/>
    <m/>
    <m/>
    <m/>
    <m/>
    <n v="0"/>
    <m/>
    <m/>
    <m/>
    <m/>
    <m/>
    <m/>
    <m/>
    <m/>
    <m/>
    <m/>
    <m/>
    <m/>
    <m/>
    <m/>
    <m/>
    <m/>
    <m/>
    <m/>
    <m/>
    <m/>
    <m/>
    <m/>
    <m/>
    <m/>
    <m/>
    <m/>
    <m/>
    <m/>
    <m/>
    <m/>
    <m/>
    <m/>
    <m/>
    <m/>
    <m/>
    <m/>
    <m/>
    <m/>
    <m/>
    <m/>
    <m/>
    <m/>
    <m/>
    <m/>
  </r>
  <r>
    <n v="1202"/>
    <s v="L-1550-154006726"/>
    <n v="993918360"/>
    <s v="https://portal.dnb.de/opac.htm?method=simpleSearch&amp;cqlMode=true&amp;query=idn%3D993918360"/>
    <s v="III 38 G, 1"/>
    <m/>
    <s v="Ledereinband"/>
    <x v="0"/>
    <s v="80° bis 110°, einseitig digitalisierbar?"/>
    <m/>
    <m/>
    <s v="Kassette"/>
    <s v="Nein"/>
    <n v="0"/>
    <m/>
    <m/>
    <m/>
    <m/>
    <m/>
    <m/>
    <m/>
    <m/>
    <m/>
    <x v="2"/>
    <m/>
    <m/>
    <m/>
    <m/>
    <m/>
    <m/>
    <m/>
    <m/>
    <m/>
    <m/>
    <m/>
    <m/>
    <m/>
    <m/>
    <m/>
    <m/>
    <m/>
    <m/>
    <m/>
    <m/>
    <m/>
    <m/>
    <m/>
    <m/>
    <m/>
    <m/>
    <m/>
    <n v="0"/>
    <m/>
    <m/>
    <m/>
    <m/>
    <m/>
    <m/>
    <m/>
    <m/>
    <m/>
    <m/>
    <m/>
    <m/>
    <m/>
    <m/>
    <m/>
    <m/>
    <m/>
    <m/>
    <m/>
    <m/>
    <m/>
    <m/>
    <m/>
    <m/>
    <m/>
    <m/>
    <m/>
    <m/>
    <m/>
    <m/>
    <m/>
    <m/>
    <m/>
    <m/>
    <m/>
    <m/>
    <m/>
    <m/>
    <m/>
    <m/>
    <m/>
    <m/>
    <m/>
    <m/>
  </r>
  <r>
    <n v="1203"/>
    <s v="L-1523-165116986"/>
    <n v="997855436"/>
    <s v="https://portal.dnb.de/opac.htm?method=simpleSearch&amp;cqlMode=true&amp;query=idn%3D997855436"/>
    <s v="III 47 D, 1"/>
    <m/>
    <s v="Halbledereinband"/>
    <x v="0"/>
    <s v="180°"/>
    <m/>
    <m/>
    <m/>
    <m/>
    <n v="0"/>
    <m/>
    <m/>
    <m/>
    <m/>
    <m/>
    <m/>
    <m/>
    <m/>
    <m/>
    <x v="2"/>
    <m/>
    <m/>
    <m/>
    <m/>
    <m/>
    <m/>
    <m/>
    <m/>
    <m/>
    <m/>
    <m/>
    <m/>
    <m/>
    <m/>
    <m/>
    <m/>
    <m/>
    <m/>
    <m/>
    <m/>
    <m/>
    <m/>
    <m/>
    <m/>
    <m/>
    <m/>
    <m/>
    <n v="0"/>
    <m/>
    <m/>
    <m/>
    <m/>
    <m/>
    <m/>
    <m/>
    <m/>
    <m/>
    <m/>
    <m/>
    <m/>
    <m/>
    <m/>
    <m/>
    <m/>
    <m/>
    <m/>
    <m/>
    <m/>
    <m/>
    <m/>
    <m/>
    <m/>
    <m/>
    <m/>
    <m/>
    <m/>
    <m/>
    <m/>
    <m/>
    <m/>
    <m/>
    <m/>
    <m/>
    <m/>
    <m/>
    <m/>
    <m/>
    <m/>
    <m/>
    <m/>
    <m/>
    <m/>
  </r>
  <r>
    <n v="1204"/>
    <s v="L-1520-31549462X"/>
    <n v="1066964394"/>
    <s v="https://portal.dnb.de/opac.htm?method=simpleSearch&amp;cqlMode=true&amp;query=idn%3D1066964394"/>
    <s v="III 61 A, 1"/>
    <m/>
    <m/>
    <x v="0"/>
    <m/>
    <m/>
    <m/>
    <m/>
    <m/>
    <m/>
    <m/>
    <m/>
    <m/>
    <m/>
    <m/>
    <m/>
    <m/>
    <m/>
    <m/>
    <x v="0"/>
    <m/>
    <s v="x"/>
    <s v="f"/>
    <m/>
    <m/>
    <m/>
    <m/>
    <m/>
    <s v="Pa"/>
    <m/>
    <m/>
    <m/>
    <m/>
    <m/>
    <m/>
    <m/>
    <m/>
    <m/>
    <m/>
    <m/>
    <m/>
    <m/>
    <n v="110"/>
    <m/>
    <m/>
    <m/>
    <s v="n"/>
    <n v="0"/>
    <m/>
    <s v="Gewebe"/>
    <m/>
    <m/>
    <m/>
    <m/>
    <m/>
    <m/>
    <s v="x 110"/>
    <m/>
    <m/>
    <m/>
    <m/>
    <m/>
    <m/>
    <m/>
    <m/>
    <m/>
    <m/>
    <m/>
    <m/>
    <m/>
    <m/>
    <m/>
    <m/>
    <m/>
    <m/>
    <m/>
    <m/>
    <m/>
    <m/>
    <m/>
    <m/>
    <m/>
    <m/>
    <m/>
    <m/>
    <m/>
    <m/>
    <m/>
    <m/>
    <m/>
    <m/>
    <m/>
  </r>
  <r>
    <n v="1205"/>
    <s v="L-1516-162612133"/>
    <n v="996697721"/>
    <s v="https://portal.dnb.de/opac.htm?method=simpleSearch&amp;cqlMode=true&amp;query=idn%3D996697721"/>
    <s v="III 73 A, 1"/>
    <s v="X"/>
    <s v="Halbpergamentband"/>
    <x v="0"/>
    <s v="180°"/>
    <s v="hohler Rücken, gefaltete Blätter"/>
    <m/>
    <m/>
    <m/>
    <n v="0"/>
    <m/>
    <m/>
    <m/>
    <m/>
    <m/>
    <m/>
    <m/>
    <m/>
    <m/>
    <x v="2"/>
    <m/>
    <m/>
    <m/>
    <m/>
    <m/>
    <m/>
    <m/>
    <m/>
    <m/>
    <m/>
    <m/>
    <m/>
    <m/>
    <m/>
    <m/>
    <m/>
    <m/>
    <m/>
    <m/>
    <m/>
    <m/>
    <m/>
    <m/>
    <m/>
    <m/>
    <m/>
    <m/>
    <n v="0"/>
    <m/>
    <m/>
    <m/>
    <m/>
    <m/>
    <m/>
    <m/>
    <m/>
    <m/>
    <m/>
    <m/>
    <m/>
    <m/>
    <m/>
    <m/>
    <m/>
    <m/>
    <m/>
    <m/>
    <m/>
    <m/>
    <m/>
    <m/>
    <m/>
    <m/>
    <m/>
    <m/>
    <m/>
    <m/>
    <m/>
    <m/>
    <m/>
    <m/>
    <m/>
    <m/>
    <m/>
    <m/>
    <m/>
    <m/>
    <m/>
    <m/>
    <m/>
    <m/>
    <m/>
  </r>
  <r>
    <n v="1206"/>
    <s v="L-1510-15538287X"/>
    <s v="99431339X"/>
    <s v="https://portal.dnb.de/opac.htm?method=simpleSearch&amp;cqlMode=true&amp;query=idn%3D99431339X"/>
    <s v="III 74 A, 1"/>
    <m/>
    <s v="Ledereinband"/>
    <x v="0"/>
    <s v="180°"/>
    <s v="Einband mit Schutz- oder Stoßkanten, hohler Rücken"/>
    <m/>
    <m/>
    <s v="Signaturfahne austauschen"/>
    <n v="0"/>
    <m/>
    <m/>
    <m/>
    <m/>
    <m/>
    <m/>
    <m/>
    <m/>
    <m/>
    <x v="2"/>
    <m/>
    <m/>
    <m/>
    <m/>
    <m/>
    <m/>
    <m/>
    <m/>
    <m/>
    <m/>
    <m/>
    <m/>
    <m/>
    <m/>
    <m/>
    <m/>
    <m/>
    <m/>
    <m/>
    <m/>
    <m/>
    <m/>
    <m/>
    <m/>
    <m/>
    <m/>
    <m/>
    <n v="0"/>
    <m/>
    <m/>
    <m/>
    <m/>
    <m/>
    <m/>
    <m/>
    <m/>
    <m/>
    <m/>
    <m/>
    <m/>
    <m/>
    <m/>
    <m/>
    <m/>
    <m/>
    <m/>
    <m/>
    <m/>
    <m/>
    <m/>
    <m/>
    <m/>
    <m/>
    <m/>
    <m/>
    <m/>
    <m/>
    <m/>
    <m/>
    <m/>
    <m/>
    <m/>
    <m/>
    <m/>
    <m/>
    <m/>
    <m/>
    <m/>
    <m/>
    <m/>
    <m/>
    <m/>
  </r>
  <r>
    <n v="1207"/>
    <s v="L-1558-154381950"/>
    <n v="994053215"/>
    <s v="https://portal.dnb.de/opac.htm?method=simpleSearch&amp;cqlMode=true&amp;query=idn%3D994053215"/>
    <s v="III 99 D, 1"/>
    <m/>
    <m/>
    <x v="0"/>
    <m/>
    <m/>
    <m/>
    <m/>
    <m/>
    <m/>
    <m/>
    <m/>
    <m/>
    <m/>
    <m/>
    <m/>
    <m/>
    <m/>
    <s v="x"/>
    <x v="6"/>
    <m/>
    <s v="x"/>
    <s v="h"/>
    <m/>
    <m/>
    <m/>
    <m/>
    <m/>
    <s v="Pa"/>
    <m/>
    <m/>
    <m/>
    <m/>
    <m/>
    <m/>
    <m/>
    <m/>
    <m/>
    <m/>
    <m/>
    <n v="4"/>
    <m/>
    <s v="max 110"/>
    <m/>
    <m/>
    <m/>
    <s v="n"/>
    <n v="0"/>
    <m/>
    <s v="Gewebe"/>
    <m/>
    <m/>
    <m/>
    <m/>
    <m/>
    <s v="Flexibler Perg.bd. mit Klappe (Kopert)"/>
    <m/>
    <m/>
    <m/>
    <m/>
    <m/>
    <m/>
    <m/>
    <m/>
    <m/>
    <m/>
    <m/>
    <m/>
    <m/>
    <m/>
    <m/>
    <m/>
    <m/>
    <m/>
    <m/>
    <m/>
    <m/>
    <m/>
    <m/>
    <m/>
    <m/>
    <m/>
    <m/>
    <m/>
    <m/>
    <m/>
    <m/>
    <m/>
    <m/>
    <m/>
    <m/>
    <m/>
  </r>
  <r>
    <n v="1208"/>
    <s v="L-1564-163253587"/>
    <n v="997036885"/>
    <s v="https://portal.dnb.de/opac.htm?method=simpleSearch&amp;cqlMode=true&amp;query=idn%3D997036885"/>
    <s v="DA III 104, 23 d"/>
    <m/>
    <m/>
    <x v="2"/>
    <m/>
    <m/>
    <m/>
    <m/>
    <m/>
    <m/>
    <m/>
    <m/>
    <m/>
    <m/>
    <s v="DA"/>
    <m/>
    <m/>
    <m/>
    <m/>
    <x v="2"/>
    <m/>
    <m/>
    <m/>
    <m/>
    <m/>
    <m/>
    <m/>
    <m/>
    <m/>
    <m/>
    <m/>
    <m/>
    <m/>
    <m/>
    <m/>
    <m/>
    <m/>
    <m/>
    <m/>
    <m/>
    <m/>
    <m/>
    <m/>
    <m/>
    <m/>
    <m/>
    <m/>
    <n v="0"/>
    <m/>
    <m/>
    <m/>
    <m/>
    <m/>
    <m/>
    <m/>
    <m/>
    <m/>
    <m/>
    <m/>
    <m/>
    <m/>
    <m/>
    <m/>
    <m/>
    <m/>
    <m/>
    <m/>
    <m/>
    <m/>
    <m/>
    <m/>
    <m/>
    <m/>
    <m/>
    <m/>
    <m/>
    <m/>
    <m/>
    <m/>
    <m/>
    <m/>
    <m/>
    <m/>
    <m/>
    <m/>
    <m/>
    <m/>
    <m/>
    <m/>
    <m/>
    <m/>
    <m/>
  </r>
  <r>
    <n v="1209"/>
    <s v="L-1559-165267879"/>
    <n v="997905093"/>
    <s v="https://portal.dnb.de/opac.htm?method=simpleSearch&amp;cqlMode=true&amp;query=idn%3D997905093"/>
    <s v="DA III 104, 23 d"/>
    <m/>
    <m/>
    <x v="2"/>
    <m/>
    <m/>
    <m/>
    <m/>
    <m/>
    <m/>
    <m/>
    <m/>
    <m/>
    <m/>
    <s v="DA"/>
    <m/>
    <m/>
    <m/>
    <m/>
    <x v="2"/>
    <m/>
    <m/>
    <m/>
    <m/>
    <m/>
    <m/>
    <m/>
    <m/>
    <m/>
    <m/>
    <m/>
    <m/>
    <m/>
    <m/>
    <m/>
    <m/>
    <m/>
    <m/>
    <m/>
    <m/>
    <m/>
    <m/>
    <m/>
    <m/>
    <m/>
    <m/>
    <m/>
    <n v="0"/>
    <m/>
    <m/>
    <m/>
    <m/>
    <m/>
    <m/>
    <m/>
    <m/>
    <m/>
    <m/>
    <m/>
    <m/>
    <m/>
    <m/>
    <m/>
    <m/>
    <m/>
    <m/>
    <m/>
    <m/>
    <m/>
    <m/>
    <m/>
    <m/>
    <m/>
    <m/>
    <m/>
    <m/>
    <m/>
    <m/>
    <m/>
    <m/>
    <m/>
    <m/>
    <m/>
    <m/>
    <m/>
    <m/>
    <m/>
    <m/>
    <m/>
    <m/>
    <m/>
    <m/>
  </r>
  <r>
    <n v="1210"/>
    <s v="L-1531-315216824"/>
    <n v="1066796394"/>
    <s v="https://portal.dnb.de/opac.htm?method=simpleSearch&amp;cqlMode=true&amp;query=idn%3D1066796394"/>
    <s v="DA III 104, 26"/>
    <m/>
    <m/>
    <x v="2"/>
    <m/>
    <m/>
    <m/>
    <m/>
    <m/>
    <m/>
    <m/>
    <m/>
    <m/>
    <m/>
    <s v="DA"/>
    <m/>
    <m/>
    <m/>
    <m/>
    <x v="2"/>
    <m/>
    <m/>
    <m/>
    <m/>
    <m/>
    <m/>
    <m/>
    <m/>
    <m/>
    <m/>
    <m/>
    <m/>
    <m/>
    <m/>
    <m/>
    <m/>
    <m/>
    <m/>
    <m/>
    <m/>
    <m/>
    <m/>
    <m/>
    <m/>
    <m/>
    <m/>
    <m/>
    <n v="0"/>
    <m/>
    <m/>
    <m/>
    <m/>
    <m/>
    <m/>
    <m/>
    <m/>
    <m/>
    <m/>
    <m/>
    <m/>
    <m/>
    <m/>
    <m/>
    <m/>
    <m/>
    <m/>
    <m/>
    <m/>
    <m/>
    <m/>
    <m/>
    <m/>
    <m/>
    <m/>
    <m/>
    <m/>
    <m/>
    <m/>
    <m/>
    <m/>
    <m/>
    <m/>
    <m/>
    <m/>
    <m/>
    <m/>
    <m/>
    <m/>
    <m/>
    <m/>
    <m/>
    <m/>
  </r>
  <r>
    <n v="1211"/>
    <s v="L-1521-315488409"/>
    <n v="1066957789"/>
    <s v="https://portal.dnb.de/opac.htm?method=simpleSearch&amp;cqlMode=true&amp;query=idn%3D1066957789"/>
    <s v="DA III 3, 14 a"/>
    <m/>
    <m/>
    <x v="2"/>
    <m/>
    <m/>
    <m/>
    <m/>
    <m/>
    <m/>
    <m/>
    <m/>
    <m/>
    <m/>
    <m/>
    <m/>
    <m/>
    <m/>
    <m/>
    <x v="2"/>
    <m/>
    <m/>
    <m/>
    <m/>
    <m/>
    <m/>
    <m/>
    <m/>
    <m/>
    <m/>
    <m/>
    <m/>
    <m/>
    <m/>
    <m/>
    <m/>
    <m/>
    <m/>
    <m/>
    <m/>
    <m/>
    <m/>
    <m/>
    <m/>
    <m/>
    <m/>
    <m/>
    <n v="0"/>
    <m/>
    <m/>
    <m/>
    <m/>
    <m/>
    <m/>
    <m/>
    <m/>
    <m/>
    <m/>
    <m/>
    <m/>
    <m/>
    <m/>
    <m/>
    <m/>
    <m/>
    <m/>
    <m/>
    <m/>
    <m/>
    <m/>
    <m/>
    <m/>
    <m/>
    <m/>
    <m/>
    <m/>
    <m/>
    <m/>
    <m/>
    <m/>
    <m/>
    <m/>
    <m/>
    <m/>
    <m/>
    <m/>
    <m/>
    <m/>
    <m/>
    <m/>
    <m/>
    <m/>
  </r>
  <r>
    <n v="1212"/>
    <s v="L-1522-159340187"/>
    <n v="995355584"/>
    <s v="https://portal.dnb.de/opac.htm?method=simpleSearch&amp;cqlMode=true&amp;query=idn%3D995355584"/>
    <s v="DA III 51, 14 a"/>
    <m/>
    <s v="Halbledereinband"/>
    <x v="2"/>
    <m/>
    <s v="stark brüchiges Einbandmaterial"/>
    <m/>
    <s v="Papierumschlag "/>
    <s v="Ja"/>
    <n v="3"/>
    <m/>
    <m/>
    <m/>
    <m/>
    <s v="DA"/>
    <m/>
    <m/>
    <m/>
    <m/>
    <x v="2"/>
    <m/>
    <m/>
    <m/>
    <m/>
    <m/>
    <m/>
    <m/>
    <m/>
    <m/>
    <m/>
    <m/>
    <m/>
    <m/>
    <m/>
    <m/>
    <m/>
    <m/>
    <m/>
    <m/>
    <m/>
    <m/>
    <m/>
    <m/>
    <m/>
    <m/>
    <m/>
    <m/>
    <n v="0"/>
    <m/>
    <m/>
    <m/>
    <m/>
    <m/>
    <m/>
    <m/>
    <m/>
    <m/>
    <m/>
    <m/>
    <m/>
    <m/>
    <m/>
    <m/>
    <m/>
    <m/>
    <m/>
    <m/>
    <m/>
    <m/>
    <m/>
    <m/>
    <m/>
    <m/>
    <m/>
    <m/>
    <m/>
    <m/>
    <m/>
    <m/>
    <m/>
    <m/>
    <m/>
    <m/>
    <m/>
    <m/>
    <m/>
    <m/>
    <m/>
    <m/>
    <m/>
    <m/>
    <m/>
  </r>
  <r>
    <n v="1213"/>
    <s v="L-1520-163974322"/>
    <n v="997452862"/>
    <s v="https://portal.dnb.de/opac.htm?method=simpleSearch&amp;cqlMode=true&amp;query=idn%3D997452862"/>
    <s v="DA III 51, 23 b"/>
    <m/>
    <s v="Papier- oder Pappeinband"/>
    <x v="2"/>
    <m/>
    <m/>
    <m/>
    <s v="Mappe"/>
    <s v="Ja"/>
    <n v="3"/>
    <m/>
    <s v="Band in Ausstellung"/>
    <m/>
    <m/>
    <s v="DA"/>
    <m/>
    <m/>
    <m/>
    <m/>
    <x v="2"/>
    <m/>
    <m/>
    <m/>
    <m/>
    <m/>
    <m/>
    <m/>
    <m/>
    <m/>
    <m/>
    <m/>
    <m/>
    <m/>
    <m/>
    <m/>
    <m/>
    <m/>
    <m/>
    <m/>
    <m/>
    <m/>
    <m/>
    <m/>
    <m/>
    <m/>
    <m/>
    <m/>
    <n v="0"/>
    <m/>
    <m/>
    <m/>
    <m/>
    <m/>
    <m/>
    <m/>
    <m/>
    <m/>
    <m/>
    <m/>
    <m/>
    <m/>
    <m/>
    <m/>
    <m/>
    <m/>
    <m/>
    <m/>
    <m/>
    <m/>
    <m/>
    <m/>
    <m/>
    <m/>
    <m/>
    <m/>
    <m/>
    <m/>
    <m/>
    <m/>
    <m/>
    <m/>
    <m/>
    <m/>
    <m/>
    <m/>
    <m/>
    <m/>
    <m/>
    <m/>
    <m/>
    <m/>
    <m/>
  </r>
  <r>
    <n v="1214"/>
    <s v="L-1519-315490586"/>
    <n v="1066960054"/>
    <s v="https://portal.dnb.de/opac.htm?method=simpleSearch&amp;cqlMode=true&amp;query=idn%3D1066960054"/>
    <s v="DA III 51, 31"/>
    <m/>
    <m/>
    <x v="2"/>
    <m/>
    <m/>
    <m/>
    <m/>
    <m/>
    <m/>
    <m/>
    <m/>
    <m/>
    <m/>
    <s v="DA"/>
    <m/>
    <m/>
    <m/>
    <m/>
    <x v="2"/>
    <m/>
    <m/>
    <m/>
    <m/>
    <m/>
    <m/>
    <m/>
    <m/>
    <m/>
    <m/>
    <m/>
    <m/>
    <m/>
    <m/>
    <m/>
    <m/>
    <m/>
    <m/>
    <m/>
    <m/>
    <m/>
    <m/>
    <m/>
    <m/>
    <m/>
    <m/>
    <m/>
    <n v="0"/>
    <m/>
    <m/>
    <m/>
    <m/>
    <m/>
    <m/>
    <m/>
    <m/>
    <m/>
    <m/>
    <m/>
    <m/>
    <m/>
    <m/>
    <m/>
    <m/>
    <m/>
    <m/>
    <m/>
    <m/>
    <m/>
    <m/>
    <m/>
    <m/>
    <m/>
    <m/>
    <m/>
    <m/>
    <m/>
    <m/>
    <m/>
    <m/>
    <m/>
    <m/>
    <m/>
    <m/>
    <m/>
    <m/>
    <m/>
    <m/>
    <m/>
    <m/>
    <m/>
    <m/>
  </r>
  <r>
    <n v="1215"/>
    <s v="L-1519-167114379"/>
    <n v="998890790"/>
    <s v="https://portal.dnb.de/opac.htm?method=simpleSearch&amp;cqlMode=true&amp;query=idn%3D998890790"/>
    <s v="DA III 51, 6 a"/>
    <m/>
    <m/>
    <x v="2"/>
    <m/>
    <m/>
    <m/>
    <m/>
    <m/>
    <m/>
    <m/>
    <m/>
    <m/>
    <m/>
    <s v="DA"/>
    <m/>
    <m/>
    <m/>
    <m/>
    <x v="2"/>
    <m/>
    <m/>
    <m/>
    <m/>
    <m/>
    <m/>
    <m/>
    <m/>
    <m/>
    <m/>
    <m/>
    <m/>
    <m/>
    <m/>
    <m/>
    <m/>
    <m/>
    <m/>
    <m/>
    <m/>
    <m/>
    <m/>
    <m/>
    <m/>
    <m/>
    <m/>
    <m/>
    <n v="0"/>
    <m/>
    <m/>
    <m/>
    <m/>
    <m/>
    <m/>
    <m/>
    <m/>
    <m/>
    <m/>
    <m/>
    <m/>
    <m/>
    <m/>
    <m/>
    <m/>
    <m/>
    <m/>
    <m/>
    <m/>
    <m/>
    <m/>
    <m/>
    <m/>
    <m/>
    <m/>
    <m/>
    <m/>
    <m/>
    <m/>
    <m/>
    <m/>
    <m/>
    <m/>
    <m/>
    <m/>
    <m/>
    <m/>
    <m/>
    <m/>
    <m/>
    <m/>
    <m/>
    <m/>
  </r>
  <r>
    <n v="1216"/>
    <s v="L-1520-315469781"/>
    <n v="1066942145"/>
    <s v="https://portal.dnb.de/opac.htm?method=simpleSearch&amp;cqlMode=true&amp;query=idn%3D1066942145"/>
    <s v="DA III 60, 21"/>
    <m/>
    <m/>
    <x v="0"/>
    <m/>
    <m/>
    <m/>
    <m/>
    <m/>
    <m/>
    <m/>
    <m/>
    <m/>
    <m/>
    <m/>
    <m/>
    <m/>
    <m/>
    <m/>
    <x v="9"/>
    <m/>
    <m/>
    <m/>
    <m/>
    <m/>
    <m/>
    <m/>
    <m/>
    <s v="Pa"/>
    <m/>
    <m/>
    <m/>
    <m/>
    <m/>
    <m/>
    <m/>
    <m/>
    <m/>
    <m/>
    <m/>
    <m/>
    <m/>
    <s v="nur 110"/>
    <m/>
    <m/>
    <m/>
    <s v="n"/>
    <n v="0"/>
    <m/>
    <m/>
    <m/>
    <s v="x"/>
    <m/>
    <m/>
    <m/>
    <m/>
    <m/>
    <m/>
    <m/>
    <m/>
    <m/>
    <m/>
    <m/>
    <m/>
    <m/>
    <m/>
    <m/>
    <m/>
    <m/>
    <m/>
    <m/>
    <m/>
    <m/>
    <m/>
    <m/>
    <m/>
    <m/>
    <m/>
    <m/>
    <m/>
    <m/>
    <m/>
    <m/>
    <m/>
    <m/>
    <m/>
    <m/>
    <m/>
    <m/>
    <m/>
    <m/>
    <m/>
  </r>
  <r>
    <n v="1217"/>
    <s v="L-1524-678834245"/>
    <n v="1211124975"/>
    <s v="https://portal.dnb.de/opac.htm?method=simpleSearch&amp;cqlMode=true&amp;query=idn%3D1211124975"/>
    <s v="DA III 60, 21 (Angebundenes Werk)"/>
    <m/>
    <m/>
    <x v="2"/>
    <m/>
    <m/>
    <m/>
    <m/>
    <m/>
    <m/>
    <m/>
    <m/>
    <m/>
    <m/>
    <m/>
    <m/>
    <m/>
    <m/>
    <m/>
    <x v="2"/>
    <m/>
    <m/>
    <m/>
    <m/>
    <m/>
    <m/>
    <m/>
    <m/>
    <m/>
    <m/>
    <m/>
    <m/>
    <m/>
    <m/>
    <m/>
    <m/>
    <m/>
    <m/>
    <m/>
    <m/>
    <m/>
    <m/>
    <m/>
    <m/>
    <m/>
    <m/>
    <m/>
    <n v="0"/>
    <m/>
    <m/>
    <m/>
    <m/>
    <m/>
    <m/>
    <m/>
    <m/>
    <m/>
    <m/>
    <m/>
    <m/>
    <m/>
    <m/>
    <m/>
    <m/>
    <m/>
    <m/>
    <m/>
    <m/>
    <m/>
    <m/>
    <m/>
    <m/>
    <m/>
    <m/>
    <m/>
    <m/>
    <m/>
    <m/>
    <m/>
    <m/>
    <m/>
    <m/>
    <m/>
    <m/>
    <m/>
    <m/>
    <m/>
    <m/>
    <m/>
    <m/>
    <m/>
    <m/>
  </r>
  <r>
    <m/>
    <m/>
    <m/>
    <m/>
    <s v="Testsignatur 2022"/>
    <m/>
    <m/>
    <x v="2"/>
    <m/>
    <m/>
    <m/>
    <m/>
    <m/>
    <m/>
    <m/>
    <m/>
    <m/>
    <m/>
    <m/>
    <m/>
    <m/>
    <m/>
    <m/>
    <x v="0"/>
    <m/>
    <m/>
    <s v="f"/>
    <m/>
    <m/>
    <m/>
    <m/>
    <m/>
    <m/>
    <m/>
    <m/>
    <m/>
    <m/>
    <m/>
    <m/>
    <m/>
    <m/>
    <m/>
    <m/>
    <m/>
    <m/>
    <m/>
    <m/>
    <m/>
    <m/>
    <m/>
    <m/>
    <n v="0"/>
    <m/>
    <m/>
    <m/>
    <m/>
    <m/>
    <m/>
    <m/>
    <m/>
    <m/>
    <m/>
    <m/>
    <m/>
    <m/>
    <m/>
    <m/>
    <m/>
    <m/>
    <m/>
    <m/>
    <m/>
    <m/>
    <m/>
    <m/>
    <m/>
    <m/>
    <m/>
    <m/>
    <m/>
    <m/>
    <m/>
    <m/>
    <m/>
    <m/>
    <m/>
    <m/>
    <m/>
    <m/>
    <m/>
    <m/>
    <m/>
    <m/>
    <m/>
    <m/>
    <m/>
  </r>
  <r>
    <n v="1218"/>
    <s v="L-1525-158505301"/>
    <n v="995010374"/>
    <s v="https://portal.dnb.de/opac.htm?method=simpleSearch&amp;cqlMode=true&amp;query=idn%3D995010374"/>
    <s v="DA III 69, 32"/>
    <m/>
    <m/>
    <x v="2"/>
    <m/>
    <m/>
    <m/>
    <m/>
    <m/>
    <m/>
    <m/>
    <m/>
    <m/>
    <m/>
    <m/>
    <m/>
    <m/>
    <m/>
    <m/>
    <x v="2"/>
    <m/>
    <m/>
    <m/>
    <m/>
    <m/>
    <m/>
    <m/>
    <m/>
    <m/>
    <m/>
    <m/>
    <m/>
    <m/>
    <m/>
    <m/>
    <m/>
    <m/>
    <m/>
    <m/>
    <m/>
    <m/>
    <m/>
    <m/>
    <m/>
    <m/>
    <m/>
    <m/>
    <n v="0"/>
    <m/>
    <m/>
    <m/>
    <m/>
    <m/>
    <m/>
    <m/>
    <m/>
    <m/>
    <m/>
    <m/>
    <m/>
    <m/>
    <m/>
    <m/>
    <m/>
    <m/>
    <m/>
    <m/>
    <m/>
    <m/>
    <m/>
    <m/>
    <m/>
    <m/>
    <m/>
    <m/>
    <m/>
    <m/>
    <m/>
    <m/>
    <m/>
    <m/>
    <m/>
    <m/>
    <m/>
    <m/>
    <m/>
    <m/>
    <m/>
    <m/>
    <m/>
    <m/>
    <m/>
  </r>
  <r>
    <n v="1219"/>
    <s v="L-1527-158502809"/>
    <n v="995008345"/>
    <s v="https://portal.dnb.de/opac.htm?method=simpleSearch&amp;cqlMode=true&amp;query=idn%3D995008345"/>
    <s v="DA III 69, 32 angebunden"/>
    <m/>
    <m/>
    <x v="2"/>
    <m/>
    <m/>
    <m/>
    <m/>
    <m/>
    <m/>
    <m/>
    <m/>
    <m/>
    <m/>
    <m/>
    <m/>
    <m/>
    <m/>
    <m/>
    <x v="2"/>
    <m/>
    <m/>
    <m/>
    <m/>
    <m/>
    <m/>
    <m/>
    <m/>
    <m/>
    <m/>
    <m/>
    <m/>
    <m/>
    <m/>
    <m/>
    <m/>
    <m/>
    <m/>
    <m/>
    <m/>
    <m/>
    <m/>
    <m/>
    <m/>
    <m/>
    <m/>
    <m/>
    <n v="0"/>
    <m/>
    <m/>
    <m/>
    <m/>
    <m/>
    <m/>
    <m/>
    <m/>
    <m/>
    <m/>
    <m/>
    <m/>
    <m/>
    <m/>
    <m/>
    <m/>
    <m/>
    <m/>
    <m/>
    <m/>
    <m/>
    <m/>
    <m/>
    <m/>
    <m/>
    <m/>
    <m/>
    <m/>
    <m/>
    <m/>
    <m/>
    <m/>
    <m/>
    <m/>
    <m/>
    <m/>
    <m/>
    <m/>
    <m/>
    <m/>
    <m/>
    <m/>
    <m/>
    <m/>
  </r>
  <r>
    <m/>
    <m/>
    <m/>
    <m/>
    <m/>
    <m/>
    <m/>
    <x v="2"/>
    <m/>
    <m/>
    <m/>
    <m/>
    <m/>
    <m/>
    <m/>
    <m/>
    <m/>
    <m/>
    <m/>
    <m/>
    <m/>
    <m/>
    <m/>
    <x v="2"/>
    <m/>
    <m/>
    <m/>
    <m/>
    <m/>
    <m/>
    <m/>
    <m/>
    <m/>
    <m/>
    <m/>
    <m/>
    <m/>
    <m/>
    <m/>
    <m/>
    <m/>
    <m/>
    <m/>
    <m/>
    <m/>
    <m/>
    <m/>
    <m/>
    <m/>
    <m/>
    <m/>
    <m/>
    <m/>
    <m/>
    <m/>
    <m/>
    <m/>
    <m/>
    <m/>
    <m/>
    <m/>
    <m/>
    <m/>
    <m/>
    <m/>
    <m/>
    <m/>
    <m/>
    <m/>
    <m/>
    <m/>
    <m/>
    <m/>
    <m/>
    <m/>
    <m/>
    <m/>
    <m/>
    <m/>
    <m/>
    <m/>
    <m/>
    <m/>
    <m/>
    <m/>
    <m/>
    <m/>
    <m/>
    <m/>
    <m/>
    <m/>
    <m/>
    <m/>
    <m/>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0" dataOnRows="0" dataCaption="Werte"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2:N9" firstHeaderRow="1" firstDataRow="2" firstDataCol="1"/>
  <pivotFields count="96">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6">
        <item t="data" sd="1" x="4"/>
        <item t="data" sd="1" x="0"/>
        <item t="data" sd="1" x="1"/>
        <item t="data" sd="1" x="3"/>
        <item t="data" sd="1" x="2"/>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13">
        <item t="data" sd="1" x="10"/>
        <item t="data" sd="1" x="3"/>
        <item t="data" sd="1" x="1"/>
        <item t="data" sd="1" x="11"/>
        <item t="data" sd="1" x="5"/>
        <item t="data" sd="1" x="8"/>
        <item t="data" sd="1" x="0"/>
        <item t="data" sd="1" x="9"/>
        <item t="data" sd="1" x="4"/>
        <item t="data" sd="1" x="6"/>
        <item t="data" sd="1" x="7"/>
        <item t="data" sd="1" x="2"/>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7"/>
  </rowFields>
  <rowItems count="6">
    <i t="data" r="0" i="0">
      <x v="0"/>
    </i>
    <i t="data" r="0" i="0">
      <x v="1"/>
    </i>
    <i t="data" r="0" i="0">
      <x v="2"/>
    </i>
    <i t="data" r="0" i="0">
      <x v="3"/>
    </i>
    <i t="data" r="0" i="0">
      <x v="4"/>
    </i>
    <i t="grand" r="0" i="0">
      <x v="0"/>
    </i>
  </rowItems>
  <colFields count="1">
    <field x="23"/>
  </colFields>
  <colItems count="13">
    <i t="data" r="0" i="0">
      <x v="0"/>
    </i>
    <i t="data" r="0" i="0">
      <x v="1"/>
    </i>
    <i t="data" r="0" i="0">
      <x v="2"/>
    </i>
    <i t="data" r="0" i="0">
      <x v="3"/>
    </i>
    <i t="data" r="0" i="0">
      <x v="4"/>
    </i>
    <i t="data" r="0" i="0">
      <x v="5"/>
    </i>
    <i t="data" r="0" i="0">
      <x v="6"/>
    </i>
    <i t="data" r="0" i="0">
      <x v="7"/>
    </i>
    <i t="data" r="0" i="0">
      <x v="8"/>
    </i>
    <i t="data" r="0" i="0">
      <x v="9"/>
    </i>
    <i t="data" r="0" i="0">
      <x v="10"/>
    </i>
    <i t="data" r="0" i="0">
      <x v="11"/>
    </i>
    <i t="grand" r="0" i="0">
      <x v="0"/>
    </i>
  </colItems>
  <dataFields count="1">
    <dataField name="Anzahl von IDN" fld="2" subtotal="count" showDataAs="normal" baseField="0" baseItem="0"/>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Basistabelle" displayName="Basistabelle" ref="A1:CS1237" headerRowCount="1" totalsRowShown="0" headerRowDxfId="100" dataDxfId="99">
  <autoFilter ref="A1:CS1237"/>
  <tableColumns count="97">
    <tableColumn id="1" name="Lfd Nr." dataDxfId="98"/>
    <tableColumn id="2" name="AKZ" dataDxfId="97"/>
    <tableColumn id="3" name="IDN" dataDxfId="96"/>
    <tableColumn id="4" name="Link zum Portal" dataDxfId="95" dataCellStyle="Link"/>
    <tableColumn id="5" name="Signatur" dataDxfId="94"/>
    <tableColumn id="6" name="Provenienzmerkmal" dataDxfId="93"/>
    <tableColumn id="7" name="Material" dataDxfId="92"/>
    <tableColumn id="8" name="Format" dataDxfId="91"/>
    <tableColumn id="9" name="Öffnungswinkel" dataDxfId="90"/>
    <tableColumn id="10" name="Einschränkungen" dataDxfId="89"/>
    <tableColumn id="11" name="Glasplatte " dataDxfId="88"/>
    <tableColumn id="12" name="Verpackung" dataDxfId="87"/>
    <tableColumn id="13" name="Verpackung austauschen " dataDxfId="86"/>
    <tableColumn id="14" name="Schadensklasse" dataDxfId="85"/>
    <tableColumn id="15" name="notwendige Reparatur(en) vor der Digitalisierung, notwendige Reparatur(en) vor der Digitalisierung" dataDxfId="84"/>
    <tableColumn id="16" name="Bemerkungen" dataDxfId="83"/>
    <tableColumn id="17" name="Fragen/ Hinweise_x000a_an DBSM" dataDxfId="82"/>
    <tableColumn id="18" name="Fragen an M. Steinberg" dataDxfId="81"/>
    <tableColumn id="19" name="nicht_x000a_am Stand-ort" dataDxfId="80"/>
    <tableColumn id="20" name="Größe ÜF_x000a_(BxH)" dataDxfId="79"/>
    <tableColumn id="21" name="Breite_x000a_(nur Ausreißer)" dataDxfId="78"/>
    <tableColumn id="22" name="Dicke_x000a_(&gt;12 cm)" dataDxfId="77"/>
    <tableColumn id="23" name="12° Format_x000a_(&lt;15 cm)" dataDxfId="76"/>
    <tableColumn id="24" name="Einband-_x000a_art" dataDxfId="75"/>
    <tableColumn id="97" name="Einbandart Kommentar" dataDxfId="0"/>
    <tableColumn id="25" name="Einband über-_x000a_formt (ganz od. teilweise)" dataDxfId="74"/>
    <tableColumn id="26" name="Buch bereits restau-riert" dataDxfId="73"/>
    <tableColumn id="27" name="hohler/_x000a_fester Rücken (mit Einlage/_x000a_Vergoldung?)" dataDxfId="72"/>
    <tableColumn id="28" name="Steh-_x000a_kanten_x000a_(bei Perg.)" dataDxfId="71"/>
    <tableColumn id="29" name="Leder pudert ab/roter Zerfall (extrem)" dataDxfId="70"/>
    <tableColumn id="30" name="Einband stark defor-miert" dataDxfId="69"/>
    <tableColumn id="31" name="Be-schläge bes. auftra-gend" dataDxfId="68"/>
    <tableColumn id="32" name="Buch-schließe steif" dataDxfId="67"/>
    <tableColumn id="33" name="Buch-block Pa./Perg." dataDxfId="66"/>
    <tableColumn id="34" name="saures Füll-material" dataDxfId="65"/>
    <tableColumn id="35" name="Register-marken" dataDxfId="64"/>
    <tableColumn id="36" name="seitliche Heftung" dataDxfId="63"/>
    <tableColumn id="37" name="Buch-block sehr wellig" dataDxfId="62"/>
    <tableColumn id="38" name="Buch-block neigt zum &quot;Bauch&quot;" dataDxfId="61"/>
    <tableColumn id="39" name="ge-schloss-ene Lagen" dataDxfId="60"/>
    <tableColumn id="40" name="Falttafeln" dataDxfId="59"/>
    <tableColumn id="41" name="Größe Buch+_x000a_Falttafeln (BxH)" dataDxfId="58"/>
    <tableColumn id="42" name="Original-grafik" dataDxfId="57"/>
    <tableColumn id="43" name="Kolorier-ung / Buch-malerei / Initialen / Rubri-kation" dataDxfId="56"/>
    <tableColumn id="44" name="berühr-ungsfreie Digit." dataDxfId="55"/>
    <tableColumn id="45" name="Schrift weit bis in den Falz (Bund-steg in mm) Text-verlust" dataDxfId="54"/>
    <tableColumn id="46" name="nicht digitali-sierbar wegen Bund-steg (vorraus-sichtlich)" dataDxfId="53"/>
    <tableColumn id="47" name="max. Öffnungs-winkel" dataDxfId="52"/>
    <tableColumn id="48" name="Digit. mit Begleit-ung" dataDxfId="51"/>
    <tableColumn id="49" name="Rest.-Bericht einge-klebt" dataDxfId="50"/>
    <tableColumn id="50" name="Blatt mit Notizen zum Buch eingeklebt " dataDxfId="49"/>
    <tableColumn id="51" name="Rest._x000a_not-wendig (ja/nein) (vor/nach der Digit.)" dataDxfId="48"/>
    <tableColumn id="52" name="Rest.-_x000a_Aufwand gesamt_x000a_(in Std.)" dataDxfId="47"/>
    <tableColumn id="53" name="Rest._x000a_erfolgt" dataDxfId="46"/>
    <tableColumn id="54" name="Kassette" dataDxfId="45"/>
    <tableColumn id="55" name="Schuber" dataDxfId="44"/>
    <tableColumn id="56" name="Buch-schuh" dataDxfId="43"/>
    <tableColumn id="57" name="Mappe " dataDxfId="42"/>
    <tableColumn id="58" name="Um-schlag" dataDxfId="41"/>
    <tableColumn id="59" name="SB neu" dataDxfId="40"/>
    <tableColumn id="60" name="Anmerkungen (allg.)" dataDxfId="39"/>
    <tableColumn id="61" name="für Testphase_x000a_vorsehen" dataDxfId="38"/>
    <tableColumn id="62" name="Schutzbehältnis empfohlen" dataDxfId="37"/>
    <tableColumn id="63" name="Foto für Erheb. Rest. angefertigt (ab August)" dataDxfId="36"/>
    <tableColumn id="64" name="feuchte-empfind-liches Leder" dataDxfId="35"/>
    <tableColumn id="65" name="Material am Rücken/_x000a_Einband lose / eingeris-sen (auch Titelschild)" dataDxfId="34"/>
    <tableColumn id="66" name="Narben spaltet sich ab" dataDxfId="33"/>
    <tableColumn id="67" name="Gelenk(e) _x000a_an/durch-gebro-chen" dataDxfId="32"/>
    <tableColumn id="68" name="Bünde gebro-chen (Anzahl)" dataDxfId="31"/>
    <tableColumn id="69" name="Rücken lose/_x000a_halb lose" dataDxfId="30"/>
    <tableColumn id="70" name="Be-schläge locker" dataDxfId="29"/>
    <tableColumn id="71" name="Buch_x000a_schließe fragil" dataDxfId="28"/>
    <tableColumn id="72" name="Deckel spaltet sich / Fehlstelle im Deckel" dataDxfId="27"/>
    <tableColumn id="73" name="Deckel gebro-chen" dataDxfId="26"/>
    <tableColumn id="74" name="Deckel lose / halb lose" dataDxfId="25"/>
    <tableColumn id="75" name="Kapital fragil/_x000a_lose" dataDxfId="24"/>
    <tableColumn id="76" name="Rest.-Aufwand Einband_x000a_(in Std.)" dataDxfId="23"/>
    <tableColumn id="77" name="Anmerkungen für die Restaurierung am Einband" dataDxfId="22"/>
    <tableColumn id="78" name="Ver-schmutz-ung (Vorsatz / Ränder /_x000a_ges. BB)" dataDxfId="21"/>
    <tableColumn id="79" name="mikro-bieller Befall" dataDxfId="20"/>
    <tableColumn id="80" name="Farb-schicht pudert" dataDxfId="19"/>
    <tableColumn id="81" name="Buch-block / Seiten verblockt" dataDxfId="18"/>
    <tableColumn id="82" name="erste / letzte Lage oder Seiten lose" dataDxfId="17"/>
    <tableColumn id="83" name="(halb-) lose Seiten im BB" dataDxfId="16"/>
    <tableColumn id="84" name="Heftung zerstört" dataDxfId="15"/>
    <tableColumn id="85" name="Risse / Fehl-stellen im Vorsatz" dataDxfId="14"/>
    <tableColumn id="86" name="Risse im Text-bereich / an exponier-ter Stelle (z.B. Ecke)" dataDxfId="13"/>
    <tableColumn id="87" name="Risse am Rand" dataDxfId="12"/>
    <tableColumn id="88" name="Fehl-stellen im BB_x000a_(groß) " dataDxfId="11"/>
    <tableColumn id="89" name="Insekten-fraß (stark)" dataDxfId="10"/>
    <tableColumn id="90" name="Falten / Knicke" dataDxfId="9"/>
    <tableColumn id="91" name="saures /_x000a_brüchiges Papier" dataDxfId="8"/>
    <tableColumn id="92" name="Tinten-/ Farbfraß (akut)" dataDxfId="7"/>
    <tableColumn id="93" name="Register-marken fragil" dataDxfId="6"/>
    <tableColumn id="94" name="Klebe-_x000a_streifen ablösen" dataDxfId="5"/>
    <tableColumn id="95" name="Rest.-Aufwand Buchblock_x000a_(in Std.)" dataDxfId="4"/>
    <tableColumn id="96" name="Anmerkungen für die Restaurierung am Buchblock" dataDxfId="3"/>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http://schemas.openxmlformats.org/spreadsheetml/2006/main">
  <sheetPr>
    <outlinePr summaryBelow="1" summaryRight="1"/>
    <pageSetUpPr/>
  </sheetPr>
  <dimension ref="A2:C31"/>
  <sheetViews>
    <sheetView topLeftCell="A2" workbookViewId="0">
      <selection activeCell="A31" sqref="A31:XFD31"/>
    </sheetView>
  </sheetViews>
  <sheetFormatPr baseColWidth="10" defaultColWidth="11" defaultRowHeight="11.25"/>
  <cols>
    <col width="13.625" customWidth="1" style="127" min="1" max="2"/>
    <col width="155.625" customWidth="1" style="127" min="3" max="3"/>
    <col width="11" customWidth="1" style="127" min="4" max="16384"/>
  </cols>
  <sheetData>
    <row r="2" ht="14.25" customHeight="1" s="143">
      <c r="A2" s="126" t="inlineStr">
        <is>
          <t>Klemmsammlung</t>
        </is>
      </c>
      <c r="B2" s="90" t="n"/>
      <c r="C2" s="90" t="n"/>
    </row>
    <row r="3">
      <c r="B3" s="90" t="n"/>
      <c r="C3" s="90" t="inlineStr">
        <is>
          <t xml:space="preserve"> </t>
        </is>
      </c>
    </row>
    <row r="4">
      <c r="A4" s="128" t="inlineStr">
        <is>
          <t xml:space="preserve">Signaturgruppe III </t>
        </is>
      </c>
      <c r="B4" s="90" t="n"/>
      <c r="C4" s="90" t="n"/>
    </row>
    <row r="5">
      <c r="B5" s="90" t="n"/>
      <c r="C5" s="90" t="n"/>
    </row>
    <row r="6">
      <c r="A6" s="127" t="inlineStr">
        <is>
          <t>Standorte</t>
        </is>
      </c>
      <c r="B6" s="90" t="n"/>
      <c r="C6" s="90" t="n"/>
    </row>
    <row r="7">
      <c r="A7" s="127" t="inlineStr">
        <is>
          <t>Standort Normalformate 4. EWB, 4. OG Reihe 44</t>
        </is>
      </c>
      <c r="B7" s="90" t="n"/>
      <c r="C7" s="90" t="n"/>
    </row>
    <row r="8">
      <c r="B8" s="90" t="n"/>
      <c r="C8" s="90" t="n"/>
    </row>
    <row r="9">
      <c r="A9" s="127" t="inlineStr">
        <is>
          <t>Standort Großformate 4. EWB, 4. OG Reihe 38</t>
        </is>
      </c>
      <c r="B9" s="90" t="n"/>
      <c r="C9" s="90" t="n"/>
    </row>
    <row r="10">
      <c r="A10" s="127" t="inlineStr">
        <is>
          <t>Standort ÜF 4. EWB, 4. OG R 73A/ 10/ 1</t>
        </is>
      </c>
      <c r="B10" s="90" t="n"/>
      <c r="C10" s="90" t="n"/>
    </row>
    <row r="16" ht="12.75" customHeight="1" s="143">
      <c r="A16" s="129" t="inlineStr">
        <is>
          <t>Informationen zu dieser Mappe</t>
        </is>
      </c>
    </row>
    <row r="18">
      <c r="A18" s="127" t="inlineStr">
        <is>
          <t>Die Mappe basiert auf der Excelliste, die 2020 erstellt worde. Veränderungen/Ergänzungen ab 2022 sind unten aufgeführt.</t>
        </is>
      </c>
    </row>
    <row r="20">
      <c r="A20" s="130" t="inlineStr">
        <is>
          <t>Veränderungen an dieser Mappe:</t>
        </is>
      </c>
    </row>
    <row r="21" customFormat="1" s="131">
      <c r="A21" s="131" t="inlineStr">
        <is>
          <t>Wichtig! Bitte alle relevanten Veränderungen (Einfügen von Zellbezügen, neuen Spalten...) ergänzen, da verschiedene Leute mit der Tabelle arbeiten!!!</t>
        </is>
      </c>
    </row>
    <row r="23">
      <c r="A23" s="127" t="inlineStr">
        <is>
          <t>wann</t>
        </is>
      </c>
      <c r="B23" s="127" t="inlineStr">
        <is>
          <t>wer</t>
        </is>
      </c>
      <c r="C23" s="127" t="inlineStr">
        <is>
          <t>was</t>
        </is>
      </c>
    </row>
    <row r="25">
      <c r="A25" s="132" t="n">
        <v>44595</v>
      </c>
      <c r="B25" s="127" t="inlineStr">
        <is>
          <t>F. Thomschke</t>
        </is>
      </c>
      <c r="C25" s="127" t="inlineStr">
        <is>
          <t>Einfügen neuer Spalten in das Hauptblatt "III_Drucke 1501-1560". Diese worden mit Zebra versehen.</t>
        </is>
      </c>
    </row>
    <row r="26">
      <c r="A26" s="132" t="n"/>
      <c r="C26" s="127" t="inlineStr">
        <is>
          <t>zusätzlich Zebra in Signaturspalte eingefügt</t>
        </is>
      </c>
    </row>
    <row r="27">
      <c r="A27" s="132" t="n"/>
      <c r="C27" s="127" t="inlineStr">
        <is>
          <t>neue Tabellenblätter in die Mappe eingefügt (Infos zu dieser Mappe, Legende_Thomschke, Schäden_Einband, Schäden_Buchblock)</t>
        </is>
      </c>
    </row>
    <row r="28">
      <c r="A28" s="132" t="n"/>
      <c r="C28" s="127" t="inlineStr">
        <is>
          <t>relative Zellbezüge eingefügt (auf III_Drucke 1501-1560, Schäden_Einband, Schäden_Buchblock)</t>
        </is>
      </c>
    </row>
    <row r="29">
      <c r="C29" s="127" t="inlineStr">
        <is>
          <t>grundsätzlich alle Spalten ausgeblendet, die F. Thomschke für die Erfassung nicht benötigt</t>
        </is>
      </c>
    </row>
    <row r="30" ht="33.75" customHeight="1" s="143">
      <c r="C30" s="133" t="inlineStr">
        <is>
          <t>auf dem Hauptblatt alle Zeilen oberhalb der Tabelle (=Angaben zur Aufstellung) auf das Blatt "Infos zu dieser Mappe" übernommen und auf dem Hauptblatt gelöscht --&gt; ist einfacher in Bezug auf 
die relativen Zellbezüge, wenn z.B. Zeilen eingefügt werden</t>
        </is>
      </c>
    </row>
    <row r="31" ht="33.75" customHeight="1" s="143">
      <c r="A31" s="132" t="n">
        <v>44734</v>
      </c>
      <c r="B31" s="127" t="inlineStr">
        <is>
          <t>F. Thomschke</t>
        </is>
      </c>
      <c r="C31" s="133" t="inlineStr">
        <is>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43"/>
  <sheetViews>
    <sheetView topLeftCell="A4" workbookViewId="0">
      <selection activeCell="B8" sqref="B8:B19"/>
    </sheetView>
  </sheetViews>
  <sheetFormatPr baseColWidth="10" defaultColWidth="10.875" defaultRowHeight="11.25"/>
  <cols>
    <col width="17.5" bestFit="1" customWidth="1" style="90" min="1" max="1"/>
    <col width="75.25" bestFit="1" customWidth="1" style="90" min="2" max="2"/>
    <col width="10.875" customWidth="1" style="90" min="3" max="16384"/>
  </cols>
  <sheetData>
    <row r="1" customFormat="1" s="71">
      <c r="A1" s="145" t="inlineStr">
        <is>
          <t>Abkürzung</t>
        </is>
      </c>
      <c r="B1" s="71" t="inlineStr">
        <is>
          <t>Auflösung</t>
        </is>
      </c>
    </row>
    <row r="3">
      <c r="A3" s="69" t="inlineStr">
        <is>
          <t>allg.</t>
        </is>
      </c>
    </row>
    <row r="4">
      <c r="A4" s="90" t="inlineStr">
        <is>
          <t>ÜF</t>
        </is>
      </c>
      <c r="B4" s="90" t="inlineStr">
        <is>
          <t>Überformat</t>
        </is>
      </c>
    </row>
    <row r="5">
      <c r="A5" s="90" t="inlineStr">
        <is>
          <t>SB</t>
        </is>
      </c>
      <c r="B5" s="90" t="inlineStr">
        <is>
          <t>Schutzbehältnis</t>
        </is>
      </c>
    </row>
    <row r="7">
      <c r="A7" s="69" t="inlineStr">
        <is>
          <t>Einbandart</t>
        </is>
      </c>
    </row>
    <row r="8">
      <c r="A8" s="90" t="inlineStr">
        <is>
          <t>Pa</t>
        </is>
      </c>
      <c r="B8" t="inlineStr">
        <is>
          <t>Papier- oder Pappeinband</t>
        </is>
      </c>
    </row>
    <row r="9">
      <c r="A9" s="90" t="inlineStr">
        <is>
          <t>Br</t>
        </is>
      </c>
      <c r="B9" t="inlineStr">
        <is>
          <t>Broschur</t>
        </is>
      </c>
    </row>
    <row r="10">
      <c r="A10" s="90" t="inlineStr">
        <is>
          <t>G</t>
        </is>
      </c>
      <c r="B10" t="inlineStr">
        <is>
          <t>Gewebeeinband</t>
        </is>
      </c>
    </row>
    <row r="11">
      <c r="A11" s="90" t="inlineStr">
        <is>
          <t>HG</t>
        </is>
      </c>
      <c r="B11" t="inlineStr">
        <is>
          <t>Halbgewebeband</t>
        </is>
      </c>
    </row>
    <row r="12">
      <c r="A12" s="90" t="inlineStr">
        <is>
          <t>HD</t>
        </is>
      </c>
      <c r="B12" s="90" t="inlineStr">
        <is>
          <t>Holzdeckelband</t>
        </is>
      </c>
    </row>
    <row r="13">
      <c r="A13" s="90" t="inlineStr">
        <is>
          <t>L</t>
        </is>
      </c>
      <c r="B13" t="inlineStr">
        <is>
          <t>Ledereinband</t>
        </is>
      </c>
    </row>
    <row r="14">
      <c r="A14" s="90" t="inlineStr">
        <is>
          <t>HL</t>
        </is>
      </c>
      <c r="B14" t="inlineStr">
        <is>
          <t>Halbledereinband</t>
        </is>
      </c>
    </row>
    <row r="15">
      <c r="A15" s="90" t="inlineStr">
        <is>
          <t>Pg</t>
        </is>
      </c>
      <c r="B15" t="inlineStr">
        <is>
          <t>Pergamentband</t>
        </is>
      </c>
    </row>
    <row r="16">
      <c r="A16" s="90" t="inlineStr">
        <is>
          <t>HPg</t>
        </is>
      </c>
      <c r="B16" t="inlineStr">
        <is>
          <t>Halbpergamentband</t>
        </is>
      </c>
    </row>
    <row r="17">
      <c r="A17" s="90" t="inlineStr">
        <is>
          <t>Pg (Mak.)</t>
        </is>
      </c>
      <c r="B17" t="inlineStr">
        <is>
          <t>Pergamentband (Makulatur)</t>
        </is>
      </c>
    </row>
    <row r="18">
      <c r="A18" s="90" t="inlineStr">
        <is>
          <t>oE</t>
        </is>
      </c>
      <c r="B18" t="inlineStr">
        <is>
          <t>ohne Einband (ungebunden)</t>
        </is>
      </c>
    </row>
    <row r="19">
      <c r="A19" s="90" t="inlineStr">
        <is>
          <t>EB</t>
        </is>
      </c>
      <c r="B19" s="90" t="inlineStr">
        <is>
          <t>Einzelblätter</t>
        </is>
      </c>
    </row>
    <row r="21">
      <c r="A21" s="69" t="inlineStr">
        <is>
          <t>Rücken</t>
        </is>
      </c>
    </row>
    <row r="22">
      <c r="A22" s="90" t="inlineStr">
        <is>
          <t>f</t>
        </is>
      </c>
      <c r="B22" s="90" t="inlineStr">
        <is>
          <t>fester Rücken</t>
        </is>
      </c>
    </row>
    <row r="23">
      <c r="A23" s="90" t="inlineStr">
        <is>
          <t>f/V</t>
        </is>
      </c>
      <c r="B23" s="90" t="inlineStr">
        <is>
          <t>fester Rücken mit Vergoldung</t>
        </is>
      </c>
    </row>
    <row r="24">
      <c r="A24" s="90" t="inlineStr">
        <is>
          <t>h</t>
        </is>
      </c>
      <c r="B24" s="90" t="inlineStr">
        <is>
          <t>hohler Rücken</t>
        </is>
      </c>
    </row>
    <row r="25">
      <c r="A25" s="90" t="inlineStr">
        <is>
          <t>h/E</t>
        </is>
      </c>
      <c r="B25" s="90" t="inlineStr">
        <is>
          <t>hohler Rücken mit Einlage</t>
        </is>
      </c>
    </row>
    <row r="27">
      <c r="A27" s="69" t="inlineStr">
        <is>
          <t>Ausstattung</t>
        </is>
      </c>
    </row>
    <row r="28">
      <c r="A28" s="90" t="inlineStr">
        <is>
          <t>K</t>
        </is>
      </c>
      <c r="B28" s="90" t="inlineStr">
        <is>
          <t>Kolorierung</t>
        </is>
      </c>
    </row>
    <row r="29">
      <c r="A29" s="90" t="inlineStr">
        <is>
          <t>B</t>
        </is>
      </c>
      <c r="B29" s="90" t="inlineStr">
        <is>
          <t>Buchmalerei</t>
        </is>
      </c>
    </row>
    <row r="30">
      <c r="A30" s="90" t="inlineStr">
        <is>
          <t>I</t>
        </is>
      </c>
      <c r="B30" s="90" t="inlineStr">
        <is>
          <t>Initalien</t>
        </is>
      </c>
    </row>
    <row r="31">
      <c r="A31" s="90" t="inlineStr">
        <is>
          <t>R</t>
        </is>
      </c>
      <c r="B31" s="90" t="inlineStr">
        <is>
          <t>Rubrikation</t>
        </is>
      </c>
    </row>
    <row r="33">
      <c r="A33" s="69" t="inlineStr">
        <is>
          <t>Öffnungswinkel (ÖW)</t>
        </is>
      </c>
    </row>
    <row r="34">
      <c r="A34" s="90" t="inlineStr">
        <is>
          <t>nur 110</t>
        </is>
      </c>
      <c r="B34" s="90" t="inlineStr">
        <is>
          <t xml:space="preserve">wirklich nur bei 110 digitalisieren, z.B. wegen Schaden, weil kein Einband vorhanden ist o.ä. </t>
        </is>
      </c>
    </row>
    <row r="35" ht="45" customHeight="1" s="143">
      <c r="A35" s="90" t="inlineStr">
        <is>
          <t>max 45/60/110/180</t>
        </is>
      </c>
      <c r="B35" s="117" t="inlineStr">
        <is>
          <t>Vorteilhafter wäre aus konservatorischer Sicht ein geringerer ÖW, was aber wegen z.B. Faltkarten ws. nicht möglich ist.
Bei der Winkelangabe ist i.d.R. ein Spielraum von ca. 5° möglich, aber bei einigen Büchern eben tatsächlich nicht.</t>
        </is>
      </c>
    </row>
    <row r="37" ht="22.5" customHeight="1" s="143">
      <c r="A37" s="68" t="inlineStr">
        <is>
          <t>Schäden/
Restaurierung</t>
        </is>
      </c>
    </row>
    <row r="38">
      <c r="A38" s="90" t="inlineStr">
        <is>
          <t>v</t>
        </is>
      </c>
      <c r="B38" s="90" t="inlineStr">
        <is>
          <t>vorn</t>
        </is>
      </c>
    </row>
    <row r="39">
      <c r="A39" s="90" t="inlineStr">
        <is>
          <t>h</t>
        </is>
      </c>
      <c r="B39" s="90" t="inlineStr">
        <is>
          <t>hinten</t>
        </is>
      </c>
    </row>
    <row r="40">
      <c r="A40" s="90" t="inlineStr">
        <is>
          <t>VD</t>
        </is>
      </c>
      <c r="B40" s="90" t="inlineStr">
        <is>
          <t>Vorderdeckel</t>
        </is>
      </c>
    </row>
    <row r="41">
      <c r="A41" s="90" t="inlineStr">
        <is>
          <t>RD</t>
        </is>
      </c>
      <c r="B41" s="90" t="inlineStr">
        <is>
          <t>Rückdeckel</t>
        </is>
      </c>
    </row>
    <row r="42">
      <c r="A42" s="90" t="inlineStr">
        <is>
          <t>o</t>
        </is>
      </c>
      <c r="B42" s="90" t="inlineStr">
        <is>
          <t>oben</t>
        </is>
      </c>
    </row>
    <row r="43">
      <c r="A43" s="90" t="inlineStr">
        <is>
          <t>u</t>
        </is>
      </c>
      <c r="B43" s="90" t="inlineStr">
        <is>
          <t>unten</t>
        </is>
      </c>
    </row>
  </sheetData>
  <pageMargins left="0.7" right="0.7" top="0.787401575" bottom="0.787401575" header="0.3" footer="0.3"/>
</worksheet>
</file>

<file path=xl/worksheets/sheet3.xml><?xml version="1.0" encoding="utf-8"?>
<worksheet xmlns:r="http://schemas.openxmlformats.org/officeDocument/2006/relationships" xmlns="http://schemas.openxmlformats.org/spreadsheetml/2006/main">
  <sheetPr codeName="Tabelle2">
    <outlinePr summaryBelow="1" summaryRight="1"/>
    <pageSetUpPr fitToPage="1"/>
  </sheetPr>
  <dimension ref="A1:CS1236"/>
  <sheetViews>
    <sheetView tabSelected="1" zoomScaleNormal="100" workbookViewId="0">
      <pane ySplit="1" topLeftCell="A2" activePane="bottomLeft" state="frozen"/>
      <selection activeCell="AR1" sqref="AR1"/>
      <selection pane="bottomLeft" activeCell="Y2" sqref="Y2"/>
    </sheetView>
  </sheetViews>
  <sheetFormatPr baseColWidth="10" defaultColWidth="11" defaultRowHeight="11.25" outlineLevelRow="1"/>
  <cols>
    <col width="8.75" customWidth="1" style="90" min="1" max="1"/>
    <col width="17.375" customWidth="1" style="90" min="2" max="2"/>
    <col width="11.125" bestFit="1" customWidth="1" style="90" min="3" max="3"/>
    <col width="22.5" customWidth="1" style="90" min="4" max="4"/>
    <col width="20.625" customWidth="1" style="90" min="5" max="5"/>
    <col hidden="1" width="8.375" customWidth="1" style="90" min="6" max="6"/>
    <col hidden="1" width="25" customWidth="1" style="117" min="7" max="7"/>
    <col width="10.875" customWidth="1" style="90" min="8" max="8"/>
    <col hidden="1" width="30.875" customWidth="1" style="117" min="9" max="9"/>
    <col hidden="1" width="28.875" customWidth="1" style="117" min="10" max="10"/>
    <col hidden="1" width="13.5" customWidth="1" style="90" min="11" max="11"/>
    <col hidden="1" width="17" customWidth="1" style="90" min="12" max="12"/>
    <col hidden="1" width="20.625" customWidth="1" style="90" min="13" max="13"/>
    <col hidden="1" width="6.625" customWidth="1" style="90" min="14" max="14"/>
    <col hidden="1" width="25" customWidth="1" style="90" min="15" max="15"/>
    <col hidden="1" width="30.125" customWidth="1" style="90" min="16" max="16"/>
    <col hidden="1" width="28.125" customWidth="1" style="90" min="17" max="17"/>
    <col hidden="1" width="21.75" customWidth="1" style="90" min="18" max="18"/>
    <col width="9.25" customWidth="1" style="94" min="19" max="20"/>
    <col width="9.125" customWidth="1" style="94" min="21" max="21"/>
    <col width="8" customWidth="1" style="94" min="22" max="23"/>
    <col width="10.875" customWidth="1" style="94" min="24" max="25"/>
    <col width="10.875" customWidth="1" style="94" min="26" max="26"/>
    <col width="25.75" customWidth="1" style="94" min="27" max="27"/>
    <col width="10.875" customWidth="1" style="94" min="28" max="29"/>
    <col width="39.25" customWidth="1" style="94" min="30" max="30"/>
    <col width="27" customWidth="1" style="94" min="31" max="31"/>
    <col width="29.125" customWidth="1" style="94" min="32" max="32"/>
    <col width="20.5" customWidth="1" style="94" min="33" max="33"/>
    <col width="22.625" customWidth="1" style="94" min="34" max="34"/>
    <col width="21.375" customWidth="1" style="94" min="35" max="35"/>
    <col width="18.25" customWidth="1" style="94" min="36" max="36"/>
    <col width="18.625" customWidth="1" style="94" min="37" max="37"/>
    <col width="24.125" customWidth="1" style="94" min="38" max="38"/>
    <col width="31.5" customWidth="1" style="94" min="39" max="39"/>
    <col width="23" customWidth="1" style="94" min="40" max="40"/>
    <col width="11.5" customWidth="1" style="94" min="41" max="41"/>
    <col width="10.875" customWidth="1" style="94" min="42" max="42"/>
    <col width="16.25" customWidth="1" style="94" min="43" max="43"/>
    <col width="51.375" customWidth="1" style="94" min="44" max="44"/>
    <col width="24.25" customWidth="1" style="94" min="45" max="45"/>
    <col width="51.375" customWidth="1" style="94" min="46" max="47"/>
    <col width="23.25" customWidth="1" style="94" min="48" max="48"/>
    <col width="23.125" customWidth="1" style="94" min="49" max="49"/>
    <col width="26.25" customWidth="1" style="94" min="50" max="50"/>
    <col width="39.75" customWidth="1" style="94" min="51" max="51"/>
    <col width="10.875" customWidth="1" style="96" min="52" max="52"/>
    <col width="10.875" customWidth="1" style="87" min="53" max="53"/>
    <col width="10.875" customWidth="1" style="94" min="54" max="56"/>
    <col width="13.5" customWidth="1" style="94" min="57" max="57"/>
    <col width="10.875" customWidth="1" style="94" min="58" max="58"/>
    <col width="12.5" customWidth="1" style="94" min="59" max="59"/>
    <col width="10.875" customWidth="1" style="94" min="60" max="60"/>
    <col width="33.625" customWidth="1" style="117" min="61" max="61"/>
    <col width="11" customWidth="1" style="90" min="62" max="62"/>
    <col width="22.25" customWidth="1" style="117" min="63" max="63"/>
    <col width="35.75" customWidth="1" style="90" min="64" max="64"/>
    <col width="30.25" customWidth="1" style="94" min="65" max="65"/>
    <col width="11.125" customWidth="1" style="94" min="66" max="66"/>
    <col width="23.75" customWidth="1" style="94" min="67" max="67"/>
    <col width="11.125" customWidth="1" style="94" min="68" max="68"/>
    <col width="28.625" customWidth="1" style="94" min="69" max="69"/>
    <col width="11" customWidth="1" style="94" min="70" max="70"/>
    <col width="19.25" customWidth="1" style="94" min="71" max="71"/>
    <col width="11" customWidth="1" style="94" min="72" max="72"/>
    <col width="41.75" customWidth="1" style="94" min="73" max="73"/>
    <col width="20.125" customWidth="1" style="94" min="74" max="74"/>
    <col width="24.25" customWidth="1" style="94" min="75" max="75"/>
    <col width="11" customWidth="1" style="94" min="76" max="76"/>
    <col width="11" customWidth="1" style="87" min="77" max="77"/>
    <col width="48.25" customWidth="1" style="117" min="78" max="78"/>
    <col width="11" customWidth="1" style="94" min="79" max="79"/>
    <col width="20.75" customWidth="1" style="94" min="80" max="80"/>
    <col width="21.125" customWidth="1" style="94" min="81" max="81"/>
    <col width="30.875" customWidth="1" style="94" min="82" max="82"/>
    <col width="36.125" customWidth="1" style="94" min="83" max="83"/>
    <col width="26.375" customWidth="1" style="94" min="84" max="84"/>
    <col width="18.125" customWidth="1" style="94" min="85" max="85"/>
    <col width="31.75" customWidth="1" style="94" min="86" max="86"/>
    <col width="51.375" customWidth="1" style="94" min="87" max="87"/>
    <col width="16.25" customWidth="1" style="94" min="88" max="88"/>
    <col width="11" customWidth="1" style="94" min="89" max="89"/>
    <col width="22.625" customWidth="1" style="94" min="90" max="90"/>
    <col width="17" customWidth="1" style="94" min="91" max="91"/>
    <col width="11" customWidth="1" style="94" min="92" max="92"/>
    <col width="25.75" customWidth="1" style="94" min="93" max="93"/>
    <col width="23.75" customWidth="1" style="94" min="94" max="94"/>
    <col width="11" customWidth="1" style="94" min="95" max="95"/>
    <col width="11" customWidth="1" style="87" min="96" max="96"/>
    <col width="50.25" customWidth="1" style="117" min="97" max="97"/>
    <col width="11" customWidth="1" style="90" min="98" max="16384"/>
  </cols>
  <sheetData>
    <row r="1" ht="102" customHeight="1" s="143">
      <c r="A1" s="64" t="inlineStr">
        <is>
          <t>Lfd Nr.</t>
        </is>
      </c>
      <c r="B1" s="64" t="inlineStr">
        <is>
          <t>AKZ</t>
        </is>
      </c>
      <c r="C1" s="64" t="inlineStr">
        <is>
          <t>IDN</t>
        </is>
      </c>
      <c r="D1" s="64" t="inlineStr">
        <is>
          <t>Link zum Portal</t>
        </is>
      </c>
      <c r="E1" s="64" t="inlineStr">
        <is>
          <t>Signatur</t>
        </is>
      </c>
      <c r="F1" s="138" t="inlineStr">
        <is>
          <t>Provenienzmerkmal</t>
        </is>
      </c>
      <c r="G1" s="138" t="inlineStr">
        <is>
          <t>Material</t>
        </is>
      </c>
      <c r="H1" s="64" t="inlineStr">
        <is>
          <t>Format</t>
        </is>
      </c>
      <c r="I1" s="138" t="inlineStr">
        <is>
          <t>Öffnungswinkel</t>
        </is>
      </c>
      <c r="J1" s="138" t="inlineStr">
        <is>
          <t>Einschränkungen</t>
        </is>
      </c>
      <c r="K1" s="139" t="inlineStr">
        <is>
          <t xml:space="preserve">Glasplatte </t>
        </is>
      </c>
      <c r="L1" s="139" t="inlineStr">
        <is>
          <t>Verpackung</t>
        </is>
      </c>
      <c r="M1" s="138" t="inlineStr">
        <is>
          <t xml:space="preserve">Verpackung austauschen </t>
        </is>
      </c>
      <c r="N1" s="139" t="inlineStr">
        <is>
          <t>Schadensklasse</t>
        </is>
      </c>
      <c r="O1" s="138" t="inlineStr">
        <is>
          <t>notwendige Reparatur(en) vor der Digitalisierung, notwendige Reparatur(en) vor der Digitalisierung</t>
        </is>
      </c>
      <c r="P1" s="139" t="inlineStr">
        <is>
          <t>Bemerkungen</t>
        </is>
      </c>
      <c r="Q1" s="140" t="inlineStr">
        <is>
          <t>Fragen/ Hinweise
an DBSM</t>
        </is>
      </c>
      <c r="R1" s="141" t="inlineStr">
        <is>
          <t>Fragen an M. Steinberg</t>
        </is>
      </c>
      <c r="S1" s="73" t="inlineStr">
        <is>
          <t>nicht
am Stand-ort</t>
        </is>
      </c>
      <c r="T1" s="73" t="inlineStr">
        <is>
          <t>Größe ÜF
(BxH)</t>
        </is>
      </c>
      <c r="U1" s="74" t="inlineStr">
        <is>
          <t>Breite
(nur Ausreißer)</t>
        </is>
      </c>
      <c r="V1" s="74" t="inlineStr">
        <is>
          <t>Dicke
(&gt;12 cm)</t>
        </is>
      </c>
      <c r="W1" s="74" t="inlineStr">
        <is>
          <t>12° Format
(&lt;15 cm)</t>
        </is>
      </c>
      <c r="X1" s="74" t="inlineStr">
        <is>
          <t>Einband-
art</t>
        </is>
      </c>
      <c r="Y1" s="74" t="inlineStr">
        <is>
          <t>Einbandart Kommentar</t>
        </is>
      </c>
      <c r="Z1" s="74" t="inlineStr">
        <is>
          <t>Einband über-
formt (ganz od. teilweise)</t>
        </is>
      </c>
      <c r="AA1" s="74" t="inlineStr">
        <is>
          <t>Buch bereits restau-riert</t>
        </is>
      </c>
      <c r="AB1" s="74" t="inlineStr">
        <is>
          <t>hohler/
fester Rücken (mit Einlage/
Vergoldung?)</t>
        </is>
      </c>
      <c r="AC1" s="74" t="inlineStr">
        <is>
          <t>Steh-
kanten
(bei Perg.)</t>
        </is>
      </c>
      <c r="AD1" s="74" t="inlineStr">
        <is>
          <t>Leder pudert ab/roter Zerfall (extrem)</t>
        </is>
      </c>
      <c r="AE1" s="74" t="inlineStr">
        <is>
          <t>Einband stark defor-miert</t>
        </is>
      </c>
      <c r="AF1" s="74" t="inlineStr">
        <is>
          <t>Be-schläge bes. auftra-gend</t>
        </is>
      </c>
      <c r="AG1" s="74" t="inlineStr">
        <is>
          <t>Buch-schließe steif</t>
        </is>
      </c>
      <c r="AH1" s="74" t="inlineStr">
        <is>
          <t>Buch-block Pa./Perg.</t>
        </is>
      </c>
      <c r="AI1" s="74" t="inlineStr">
        <is>
          <t>saures Füll-material</t>
        </is>
      </c>
      <c r="AJ1" s="74" t="inlineStr">
        <is>
          <t>Register-marken</t>
        </is>
      </c>
      <c r="AK1" s="74" t="inlineStr">
        <is>
          <t>seitliche Heftung</t>
        </is>
      </c>
      <c r="AL1" s="74" t="inlineStr">
        <is>
          <t>Buch-block sehr wellig</t>
        </is>
      </c>
      <c r="AM1" s="74" t="inlineStr">
        <is>
          <t>Buch-block neigt zum "Bauch"</t>
        </is>
      </c>
      <c r="AN1" s="74" t="inlineStr">
        <is>
          <t>ge-schloss-ene Lagen</t>
        </is>
      </c>
      <c r="AO1" s="74" t="inlineStr">
        <is>
          <t>Falttafeln</t>
        </is>
      </c>
      <c r="AP1" s="74" t="inlineStr">
        <is>
          <t>Größe Buch+
Falttafeln (BxH)</t>
        </is>
      </c>
      <c r="AQ1" s="74" t="inlineStr">
        <is>
          <t>Original-grafik</t>
        </is>
      </c>
      <c r="AR1" s="74" t="inlineStr">
        <is>
          <t>Kolorier-ung / Buch-malerei / Initialen / Rubri-kation</t>
        </is>
      </c>
      <c r="AS1" s="74" t="inlineStr">
        <is>
          <t>berühr-ungsfreie Digit.</t>
        </is>
      </c>
      <c r="AT1" s="74" t="inlineStr">
        <is>
          <t>Schrift weit bis in den Falz (Bund-steg in mm) Text-verlust</t>
        </is>
      </c>
      <c r="AU1" s="74" t="inlineStr">
        <is>
          <t>nicht digitali-sierbar wegen Bund-steg (vorraus-sichtlich)</t>
        </is>
      </c>
      <c r="AV1" s="74" t="inlineStr">
        <is>
          <t>max. Öffnungs-winkel</t>
        </is>
      </c>
      <c r="AW1" s="74" t="inlineStr">
        <is>
          <t>Digit. mit Begleit-ung</t>
        </is>
      </c>
      <c r="AX1" s="74" t="inlineStr">
        <is>
          <t>Rest.-Bericht einge-klebt</t>
        </is>
      </c>
      <c r="AY1" s="74" t="inlineStr">
        <is>
          <t xml:space="preserve">Blatt mit Notizen zum Buch eingeklebt </t>
        </is>
      </c>
      <c r="AZ1" s="74" t="inlineStr">
        <is>
          <t>Rest.
not-wendig (ja/nein) (vor/nach der Digit.)</t>
        </is>
      </c>
      <c r="BA1" s="74" t="inlineStr">
        <is>
          <t>Rest.-
Aufwand gesamt
(in Std.)</t>
        </is>
      </c>
      <c r="BB1" s="75" t="inlineStr">
        <is>
          <t>Rest.
erfolgt</t>
        </is>
      </c>
      <c r="BC1" s="74" t="inlineStr">
        <is>
          <t>Kassette</t>
        </is>
      </c>
      <c r="BD1" s="74" t="inlineStr">
        <is>
          <t>Schuber</t>
        </is>
      </c>
      <c r="BE1" s="74" t="inlineStr">
        <is>
          <t>Buch-schuh</t>
        </is>
      </c>
      <c r="BF1" s="74" t="inlineStr">
        <is>
          <t xml:space="preserve">Mappe </t>
        </is>
      </c>
      <c r="BG1" s="74" t="inlineStr">
        <is>
          <t>Um-schlag</t>
        </is>
      </c>
      <c r="BH1" s="74" t="inlineStr">
        <is>
          <t>SB neu</t>
        </is>
      </c>
      <c r="BI1" s="74" t="inlineStr">
        <is>
          <t>Anmerkungen (allg.)</t>
        </is>
      </c>
      <c r="BJ1" s="96" t="inlineStr">
        <is>
          <t>für Testphase
vorsehen</t>
        </is>
      </c>
      <c r="BK1" s="96" t="inlineStr">
        <is>
          <t>Schutzbehältnis empfohlen</t>
        </is>
      </c>
      <c r="BL1" s="96" t="inlineStr">
        <is>
          <t>Foto für Erheb. Rest. angefertigt (ab August)</t>
        </is>
      </c>
      <c r="BM1" s="134" t="inlineStr">
        <is>
          <t>feuchte-empfind-liches Leder</t>
        </is>
      </c>
      <c r="BN1" s="134" t="inlineStr">
        <is>
          <t>Material am Rücken/
Einband lose / eingeris-sen (auch Titelschild)</t>
        </is>
      </c>
      <c r="BO1" s="134" t="inlineStr">
        <is>
          <t>Narben spaltet sich ab</t>
        </is>
      </c>
      <c r="BP1" s="134" t="inlineStr">
        <is>
          <t>Gelenk(e) 
an/durch-gebro-chen</t>
        </is>
      </c>
      <c r="BQ1" s="134" t="inlineStr">
        <is>
          <t>Bünde gebro-chen (Anzahl)</t>
        </is>
      </c>
      <c r="BR1" s="134" t="inlineStr">
        <is>
          <t>Rücken lose/
halb lose</t>
        </is>
      </c>
      <c r="BS1" s="134" t="inlineStr">
        <is>
          <t>Be-schläge locker</t>
        </is>
      </c>
      <c r="BT1" s="134" t="inlineStr">
        <is>
          <t>Buch
schließe fragil</t>
        </is>
      </c>
      <c r="BU1" s="134" t="inlineStr">
        <is>
          <t>Deckel spaltet sich / Fehlstelle im Deckel</t>
        </is>
      </c>
      <c r="BV1" s="134" t="inlineStr">
        <is>
          <t>Deckel gebro-chen</t>
        </is>
      </c>
      <c r="BW1" s="134" t="inlineStr">
        <is>
          <t>Deckel lose / halb lose</t>
        </is>
      </c>
      <c r="BX1" s="134" t="inlineStr">
        <is>
          <t>Kapital fragil/
lose</t>
        </is>
      </c>
      <c r="BY1" s="134" t="inlineStr">
        <is>
          <t>Rest.-Aufwand Einband
(in Std.)</t>
        </is>
      </c>
      <c r="BZ1" s="135" t="inlineStr">
        <is>
          <t>Anmerkungen für die Restaurierung am Einband</t>
        </is>
      </c>
      <c r="CA1" s="136" t="inlineStr">
        <is>
          <t>Ver-schmutz-ung (Vorsatz / Ränder /
ges. BB)</t>
        </is>
      </c>
      <c r="CB1" s="136" t="inlineStr">
        <is>
          <t>mikro-bieller Befall</t>
        </is>
      </c>
      <c r="CC1" s="136" t="inlineStr">
        <is>
          <t>Farb-schicht pudert</t>
        </is>
      </c>
      <c r="CD1" s="136" t="inlineStr">
        <is>
          <t>Buch-block / Seiten verblockt</t>
        </is>
      </c>
      <c r="CE1" s="136" t="inlineStr">
        <is>
          <t>erste / letzte Lage oder Seiten lose</t>
        </is>
      </c>
      <c r="CF1" s="136" t="inlineStr">
        <is>
          <t>(halb-) lose Seiten im BB</t>
        </is>
      </c>
      <c r="CG1" s="136" t="inlineStr">
        <is>
          <t>Heftung zerstört</t>
        </is>
      </c>
      <c r="CH1" s="136" t="inlineStr">
        <is>
          <t>Risse / Fehl-stellen im Vorsatz</t>
        </is>
      </c>
      <c r="CI1" s="136" t="inlineStr">
        <is>
          <t>Risse im Text-bereich / an exponier-ter Stelle (z.B. Ecke)</t>
        </is>
      </c>
      <c r="CJ1" s="136" t="inlineStr">
        <is>
          <t>Risse am Rand</t>
        </is>
      </c>
      <c r="CK1" s="136" t="inlineStr">
        <is>
          <t xml:space="preserve">Fehl-stellen im BB
(groß) </t>
        </is>
      </c>
      <c r="CL1" s="136" t="inlineStr">
        <is>
          <t>Insekten-fraß (stark)</t>
        </is>
      </c>
      <c r="CM1" s="136" t="inlineStr">
        <is>
          <t>Falten / Knicke</t>
        </is>
      </c>
      <c r="CN1" s="136" t="inlineStr">
        <is>
          <t>saures /
brüchiges Papier</t>
        </is>
      </c>
      <c r="CO1" s="136" t="inlineStr">
        <is>
          <t>Tinten-/ Farbfraß (akut)</t>
        </is>
      </c>
      <c r="CP1" s="136" t="inlineStr">
        <is>
          <t>Register-marken fragil</t>
        </is>
      </c>
      <c r="CQ1" s="136" t="inlineStr">
        <is>
          <t>Klebe-
streifen ablösen</t>
        </is>
      </c>
      <c r="CR1" s="136" t="inlineStr">
        <is>
          <t>Rest.-Aufwand Buchblock
(in Std.)</t>
        </is>
      </c>
      <c r="CS1" s="137" t="inlineStr">
        <is>
          <t>Anmerkungen für die Restaurierung am Buchblock</t>
        </is>
      </c>
    </row>
    <row r="2" outlineLevel="1" s="143">
      <c r="A2" s="76" t="n">
        <v>1</v>
      </c>
      <c r="B2" s="76" t="inlineStr">
        <is>
          <t>L-1502-315318171</t>
        </is>
      </c>
      <c r="C2" s="76" t="n">
        <v>1066859469</v>
      </c>
      <c r="D2" s="81">
        <f>HYPERLINK(CONCATENATE("https://portal.dnb.de/opac.htm?method=simpleSearch&amp;cqlMode=true&amp;query=idn%3D",[1]!Tabelle5[[#This Row],[idn]]))</f>
        <v/>
      </c>
      <c r="E2" s="76" t="inlineStr">
        <is>
          <t>III 2, 1</t>
        </is>
      </c>
      <c r="F2" s="76" t="inlineStr">
        <is>
          <t>X</t>
        </is>
      </c>
      <c r="G2" s="78" t="inlineStr">
        <is>
          <t>Ledereinband</t>
        </is>
      </c>
      <c r="H2" s="76" t="inlineStr">
        <is>
          <t>bis 25 cm</t>
        </is>
      </c>
      <c r="I2" s="78" t="inlineStr">
        <is>
          <t>80° bis 110°, einseitig digitalisierbar?</t>
        </is>
      </c>
      <c r="J2" s="78" t="inlineStr">
        <is>
          <t>hohler Rücken, welliger Buchblock</t>
        </is>
      </c>
      <c r="K2" s="76" t="n"/>
      <c r="L2" s="76" t="n"/>
      <c r="M2" s="76" t="n"/>
      <c r="N2" s="76" t="n">
        <v>3</v>
      </c>
      <c r="O2" s="76" t="n"/>
      <c r="P2" s="76" t="n"/>
      <c r="Q2" s="76" t="n"/>
      <c r="R2" s="76" t="n"/>
      <c r="W2" s="94" t="inlineStr">
        <is>
          <t>x</t>
        </is>
      </c>
      <c r="X2" s="94" t="inlineStr">
        <is>
          <t>L</t>
        </is>
      </c>
      <c r="AA2" s="94" t="inlineStr">
        <is>
          <t>x</t>
        </is>
      </c>
      <c r="AB2" s="94" t="inlineStr">
        <is>
          <t>h/E</t>
        </is>
      </c>
      <c r="AH2" s="94" t="inlineStr">
        <is>
          <t>Pa</t>
        </is>
      </c>
      <c r="AR2" s="94" t="inlineStr">
        <is>
          <t>R</t>
        </is>
      </c>
      <c r="AS2" s="94" t="inlineStr">
        <is>
          <t>x</t>
        </is>
      </c>
      <c r="AT2" s="94" t="n">
        <v>4</v>
      </c>
      <c r="AU2" s="94" t="inlineStr">
        <is>
          <t>x</t>
        </is>
      </c>
      <c r="AV2" s="94" t="n">
        <v>45</v>
      </c>
      <c r="AZ2" s="96" t="inlineStr">
        <is>
          <t>n</t>
        </is>
      </c>
      <c r="BA2" s="88">
        <f>BY2+CR2</f>
        <v/>
      </c>
      <c r="BI2" s="117" t="inlineStr">
        <is>
          <t>Schaden ist stabil</t>
        </is>
      </c>
      <c r="BJ2" s="90" t="inlineStr">
        <is>
          <t>x 45</t>
        </is>
      </c>
      <c r="BY2" s="88" t="n"/>
      <c r="CR2" s="88" t="n"/>
    </row>
    <row r="3" outlineLevel="1" ht="22.5" customHeight="1" s="143">
      <c r="A3" s="76" t="n">
        <v>2</v>
      </c>
      <c r="B3" s="76" t="inlineStr">
        <is>
          <t>L-1534-315317728</t>
        </is>
      </c>
      <c r="C3" s="76" t="n">
        <v>1066859000</v>
      </c>
      <c r="D3" s="80">
        <f>HYPERLINK(CONCATENATE("https://portal.dnb.de/opac.htm?method=simpleSearch&amp;cqlMode=true&amp;query=idn%3D",[1]!Tabelle5[[#This Row],[idn]]))</f>
        <v/>
      </c>
      <c r="E3" s="76" t="inlineStr">
        <is>
          <t>III 2, 2</t>
        </is>
      </c>
      <c r="F3" s="76" t="inlineStr">
        <is>
          <t>X</t>
        </is>
      </c>
      <c r="G3" s="78" t="inlineStr">
        <is>
          <t>Ledereinband, Schließen, erhabene Buchbeschläge</t>
        </is>
      </c>
      <c r="H3" s="76" t="inlineStr">
        <is>
          <t>bis 35 cm</t>
        </is>
      </c>
      <c r="I3" s="78" t="inlineStr">
        <is>
          <t>180°</t>
        </is>
      </c>
      <c r="J3" s="78" t="inlineStr">
        <is>
          <t>hohler Rücken, welliger Buchblock</t>
        </is>
      </c>
      <c r="K3" s="76" t="n"/>
      <c r="L3" s="76" t="inlineStr">
        <is>
          <t>Buchschuh</t>
        </is>
      </c>
      <c r="M3" s="76" t="inlineStr">
        <is>
          <t>Nein</t>
        </is>
      </c>
      <c r="N3" s="76" t="n">
        <v>3</v>
      </c>
      <c r="O3" s="76" t="n"/>
      <c r="P3" s="76" t="inlineStr">
        <is>
          <t>gereinigt</t>
        </is>
      </c>
      <c r="Q3" s="76" t="n"/>
      <c r="R3" s="76" t="n"/>
      <c r="X3" s="94" t="inlineStr">
        <is>
          <t>HD</t>
        </is>
      </c>
      <c r="AB3" s="94" t="inlineStr">
        <is>
          <t>h</t>
        </is>
      </c>
      <c r="AH3" s="94" t="inlineStr">
        <is>
          <t>Pa</t>
        </is>
      </c>
      <c r="AV3" s="94" t="n">
        <v>110</v>
      </c>
      <c r="AZ3" s="96" t="inlineStr">
        <is>
          <t>n</t>
        </is>
      </c>
      <c r="BA3" s="88">
        <f>BY3+CR3</f>
        <v/>
      </c>
      <c r="BE3" s="94" t="inlineStr">
        <is>
          <t>x</t>
        </is>
      </c>
      <c r="BI3" s="117" t="inlineStr">
        <is>
          <t>Schaden ist stabil</t>
        </is>
      </c>
      <c r="BJ3" s="90" t="inlineStr">
        <is>
          <t>x 110</t>
        </is>
      </c>
      <c r="BY3" s="88" t="n"/>
      <c r="CR3" s="88" t="n"/>
    </row>
    <row r="4" outlineLevel="1" ht="33.75" customHeight="1" s="143">
      <c r="A4" s="76" t="n">
        <v>3</v>
      </c>
      <c r="B4" s="76" t="inlineStr">
        <is>
          <t>L-1540-180391380</t>
        </is>
      </c>
      <c r="C4" s="76" t="n">
        <v>1003653014</v>
      </c>
      <c r="D4" s="80">
        <f>HYPERLINK(CONCATENATE("https://portal.dnb.de/opac.htm?method=simpleSearch&amp;cqlMode=true&amp;query=idn%3D",[1]!Tabelle5[[#This Row],[idn]]))</f>
        <v/>
      </c>
      <c r="E4" s="76" t="inlineStr">
        <is>
          <t>III 2, 3</t>
        </is>
      </c>
      <c r="F4" s="76" t="inlineStr">
        <is>
          <t>X</t>
        </is>
      </c>
      <c r="G4" s="78" t="inlineStr">
        <is>
          <t>Pergamentband</t>
        </is>
      </c>
      <c r="H4" s="76" t="inlineStr">
        <is>
          <t>bis 25 cm</t>
        </is>
      </c>
      <c r="I4" s="78" t="inlineStr">
        <is>
          <t>80° bis 110°, einseitig digitalisierbar?</t>
        </is>
      </c>
      <c r="J4" s="78" t="inlineStr">
        <is>
          <t>hohler Rücken, welliger Buchblock, Einband mit Schutz- oder Stoßkanten</t>
        </is>
      </c>
      <c r="K4" s="76" t="n"/>
      <c r="L4" s="76" t="inlineStr">
        <is>
          <t>Kassette</t>
        </is>
      </c>
      <c r="M4" s="76" t="inlineStr">
        <is>
          <t>Nein</t>
        </is>
      </c>
      <c r="N4" s="76" t="n">
        <v>1</v>
      </c>
      <c r="O4" s="76" t="n"/>
      <c r="P4" s="76" t="n"/>
      <c r="Q4" s="76" t="n"/>
      <c r="R4" s="76" t="n"/>
      <c r="BA4" s="88">
        <f>BY4+CR4</f>
        <v/>
      </c>
      <c r="BY4" s="88" t="n"/>
      <c r="CR4" s="88" t="n"/>
    </row>
    <row r="5" outlineLevel="1" s="143">
      <c r="A5" s="76" t="n">
        <v>4</v>
      </c>
      <c r="B5" s="76" t="inlineStr">
        <is>
          <t>L-1535-168291959</t>
        </is>
      </c>
      <c r="C5" s="76" t="n">
        <v>999397737</v>
      </c>
      <c r="D5" s="80">
        <f>HYPERLINK(CONCATENATE("https://portal.dnb.de/opac.htm?method=simpleSearch&amp;cqlMode=true&amp;query=idn%3D",[1]!Tabelle5[[#This Row],[idn]]))</f>
        <v/>
      </c>
      <c r="E5" s="76" t="inlineStr">
        <is>
          <t>III 2, 4</t>
        </is>
      </c>
      <c r="F5" s="76" t="n"/>
      <c r="G5" s="78" t="inlineStr">
        <is>
          <t>Halbpergamentband</t>
        </is>
      </c>
      <c r="H5" s="76" t="inlineStr">
        <is>
          <t>bis 25 cm</t>
        </is>
      </c>
      <c r="I5" s="78" t="inlineStr">
        <is>
          <t>80° bis 110°, einseitig digitalisierbar?</t>
        </is>
      </c>
      <c r="J5" s="78" t="inlineStr">
        <is>
          <t>hohler Rücken, welliger Buchblock</t>
        </is>
      </c>
      <c r="K5" s="76" t="n"/>
      <c r="L5" s="76" t="n"/>
      <c r="M5" s="76" t="n"/>
      <c r="N5" s="76" t="n">
        <v>0</v>
      </c>
      <c r="O5" s="76" t="n"/>
      <c r="P5" s="76" t="n"/>
      <c r="Q5" s="76" t="n"/>
      <c r="R5" s="76" t="n"/>
      <c r="BA5" s="88">
        <f>BY5+CR5</f>
        <v/>
      </c>
      <c r="BY5" s="88" t="n"/>
      <c r="CR5" s="88" t="n"/>
    </row>
    <row r="6" outlineLevel="1" s="143">
      <c r="A6" s="76" t="n">
        <v>5</v>
      </c>
      <c r="B6" s="76" t="inlineStr">
        <is>
          <t>L-1555-175067589</t>
        </is>
      </c>
      <c r="C6" s="76" t="n">
        <v>1001530470</v>
      </c>
      <c r="D6" s="80">
        <f>HYPERLINK(CONCATENATE("https://portal.dnb.de/opac.htm?method=simpleSearch&amp;cqlMode=true&amp;query=idn%3D",[1]!Tabelle5[[#This Row],[idn]]))</f>
        <v/>
      </c>
      <c r="E6" s="76" t="inlineStr">
        <is>
          <t>III 2, 5</t>
        </is>
      </c>
      <c r="F6" s="76" t="inlineStr">
        <is>
          <t>X</t>
        </is>
      </c>
      <c r="G6" s="78" t="inlineStr">
        <is>
          <t>Pergamentband</t>
        </is>
      </c>
      <c r="H6" s="76" t="inlineStr">
        <is>
          <t>bis 25 cm</t>
        </is>
      </c>
      <c r="I6" s="78" t="inlineStr">
        <is>
          <t>80° bis 110°, einseitig digitalisierbar?</t>
        </is>
      </c>
      <c r="J6" s="78" t="inlineStr">
        <is>
          <t>hohler Rücken, welliger Buchblock</t>
        </is>
      </c>
      <c r="K6" s="76" t="n"/>
      <c r="L6" s="76" t="n"/>
      <c r="M6" s="76" t="inlineStr">
        <is>
          <t>Signaturfahne austauschen</t>
        </is>
      </c>
      <c r="N6" s="76" t="n">
        <v>0</v>
      </c>
      <c r="O6" s="76" t="n"/>
      <c r="P6" s="76" t="n"/>
      <c r="Q6" s="76" t="n"/>
      <c r="R6" s="76" t="n"/>
      <c r="BA6" s="88">
        <f>BY6+CR6</f>
        <v/>
      </c>
      <c r="BY6" s="88" t="n"/>
      <c r="CR6" s="88" t="n"/>
    </row>
    <row r="7" outlineLevel="1" ht="22.5" customHeight="1" s="143">
      <c r="A7" s="76" t="n">
        <v>6</v>
      </c>
      <c r="B7" s="76" t="inlineStr">
        <is>
          <t>L-1558-169832023</t>
        </is>
      </c>
      <c r="C7" s="76" t="n">
        <v>999996789</v>
      </c>
      <c r="D7" s="80">
        <f>HYPERLINK(CONCATENATE("https://portal.dnb.de/opac.htm?method=simpleSearch&amp;cqlMode=true&amp;query=idn%3D",[1]!Tabelle5[[#This Row],[idn]]))</f>
        <v/>
      </c>
      <c r="E7" s="76" t="inlineStr">
        <is>
          <t>III 2, 6</t>
        </is>
      </c>
      <c r="F7" s="76" t="inlineStr">
        <is>
          <t>X</t>
        </is>
      </c>
      <c r="G7" s="78" t="inlineStr">
        <is>
          <t>Pergamentband</t>
        </is>
      </c>
      <c r="H7" s="76" t="inlineStr">
        <is>
          <t>bis 25 cm</t>
        </is>
      </c>
      <c r="I7" s="78" t="inlineStr">
        <is>
          <t>80° bis 110°, einseitig digitalisierbar?</t>
        </is>
      </c>
      <c r="J7" s="78" t="inlineStr">
        <is>
          <t>hohler Rücken, Einband mit Schutz- oder Stoßkanten</t>
        </is>
      </c>
      <c r="K7" s="76" t="n"/>
      <c r="L7" s="76" t="inlineStr">
        <is>
          <t>Kassette</t>
        </is>
      </c>
      <c r="M7" s="76" t="inlineStr">
        <is>
          <t>Nein</t>
        </is>
      </c>
      <c r="N7" s="76" t="n">
        <v>0</v>
      </c>
      <c r="O7" s="76" t="n"/>
      <c r="P7" s="76" t="n"/>
      <c r="Q7" s="76" t="n"/>
      <c r="R7" s="76" t="n"/>
      <c r="U7" s="85" t="n"/>
      <c r="BA7" s="88">
        <f>BY7+CR7</f>
        <v/>
      </c>
      <c r="BY7" s="88" t="n"/>
      <c r="CR7" s="88" t="n"/>
    </row>
    <row r="8" outlineLevel="1" ht="33.75" customHeight="1" s="143">
      <c r="A8" s="76" t="n">
        <v>7</v>
      </c>
      <c r="B8" s="76" t="inlineStr">
        <is>
          <t>L-1560-166917079</t>
        </is>
      </c>
      <c r="C8" s="76" t="n">
        <v>998774278</v>
      </c>
      <c r="D8" s="80">
        <f>HYPERLINK(CONCATENATE("https://portal.dnb.de/opac.htm?method=simpleSearch&amp;cqlMode=true&amp;query=idn%3D",[1]!Tabelle5[[#This Row],[idn]]))</f>
        <v/>
      </c>
      <c r="E8" s="76" t="inlineStr">
        <is>
          <t>III 2, 7</t>
        </is>
      </c>
      <c r="F8" s="76" t="inlineStr">
        <is>
          <t>X</t>
        </is>
      </c>
      <c r="G8" s="78" t="inlineStr">
        <is>
          <t>Ledereinband</t>
        </is>
      </c>
      <c r="H8" s="76" t="inlineStr">
        <is>
          <t>bis 25 cm</t>
        </is>
      </c>
      <c r="I8" s="78" t="inlineStr">
        <is>
          <t>80° bis 110°, einseitig digitalisierbar?</t>
        </is>
      </c>
      <c r="J8" s="78" t="inlineStr">
        <is>
          <t>fester Rücken mit Schmuckprägung, Schrift bis in den Falz</t>
        </is>
      </c>
      <c r="K8" s="76" t="n"/>
      <c r="L8" s="76" t="inlineStr">
        <is>
          <t>Kassette</t>
        </is>
      </c>
      <c r="M8" s="76" t="inlineStr">
        <is>
          <t>Nein</t>
        </is>
      </c>
      <c r="N8" s="76" t="n">
        <v>1</v>
      </c>
      <c r="O8" s="76" t="n"/>
      <c r="P8" s="76" t="n"/>
      <c r="Q8" s="76" t="n"/>
      <c r="R8" s="76" t="n"/>
      <c r="X8" s="94" t="inlineStr">
        <is>
          <t>L</t>
        </is>
      </c>
      <c r="AB8" s="94" t="inlineStr">
        <is>
          <t>f/V</t>
        </is>
      </c>
      <c r="AH8" s="94" t="inlineStr">
        <is>
          <t>Pa</t>
        </is>
      </c>
      <c r="AV8" s="94" t="n">
        <v>45</v>
      </c>
      <c r="AZ8" s="96" t="inlineStr">
        <is>
          <t>ja vor</t>
        </is>
      </c>
      <c r="BA8" s="88">
        <f>BY8+CR8</f>
        <v/>
      </c>
      <c r="BC8" s="94" t="inlineStr">
        <is>
          <t>Gewebe</t>
        </is>
      </c>
      <c r="BI8" s="117" t="inlineStr">
        <is>
          <t>Kapital stabilisieren, sonst stabil genug</t>
        </is>
      </c>
      <c r="BJ8" s="90" t="inlineStr">
        <is>
          <t>x 45</t>
        </is>
      </c>
      <c r="BL8" s="90" t="inlineStr">
        <is>
          <t>x</t>
        </is>
      </c>
      <c r="BM8" s="94" t="inlineStr">
        <is>
          <t>x</t>
        </is>
      </c>
      <c r="BN8" s="94" t="inlineStr">
        <is>
          <t>x</t>
        </is>
      </c>
      <c r="BP8" s="94" t="inlineStr">
        <is>
          <t>v/h</t>
        </is>
      </c>
      <c r="BX8" s="94" t="inlineStr">
        <is>
          <t>x</t>
        </is>
      </c>
      <c r="BY8" s="88" t="n">
        <v>1</v>
      </c>
      <c r="BZ8" s="117" t="inlineStr">
        <is>
          <t>nur Kapital stabilisieren, der Reste sollte stabil genug sein (ggf.! Gelenke mit JP überfangen)</t>
        </is>
      </c>
      <c r="CR8" s="88" t="n"/>
    </row>
    <row r="9" outlineLevel="1" s="143">
      <c r="A9" s="76" t="n">
        <v>8</v>
      </c>
      <c r="B9" s="76" t="inlineStr">
        <is>
          <t>L-1560-156009854</t>
        </is>
      </c>
      <c r="C9" s="76" t="n">
        <v>994470045</v>
      </c>
      <c r="D9" s="80">
        <f>HYPERLINK(CONCATENATE("https://portal.dnb.de/opac.htm?method=simpleSearch&amp;cqlMode=true&amp;query=idn%3D",[1]!Tabelle5[[#This Row],[idn]]))</f>
        <v/>
      </c>
      <c r="E9" s="76" t="inlineStr">
        <is>
          <t>III 2, 8</t>
        </is>
      </c>
      <c r="F9" s="76" t="inlineStr">
        <is>
          <t>X</t>
        </is>
      </c>
      <c r="G9" s="78" t="inlineStr">
        <is>
          <t>Halbledereinband</t>
        </is>
      </c>
      <c r="H9" s="76" t="inlineStr">
        <is>
          <t>bis 25 cm</t>
        </is>
      </c>
      <c r="I9" s="78" t="inlineStr">
        <is>
          <t>80° bis 110°, einseitig digitalisierbar?</t>
        </is>
      </c>
      <c r="J9" s="78" t="inlineStr">
        <is>
          <t>fester Rücken mit Schmuckprägung</t>
        </is>
      </c>
      <c r="K9" s="76" t="n"/>
      <c r="L9" s="76" t="inlineStr">
        <is>
          <t>Kassette</t>
        </is>
      </c>
      <c r="M9" s="76" t="inlineStr">
        <is>
          <t>Nein</t>
        </is>
      </c>
      <c r="N9" s="76" t="n">
        <v>0</v>
      </c>
      <c r="O9" s="76" t="n"/>
      <c r="P9" s="76" t="n"/>
      <c r="Q9" s="76" t="n"/>
      <c r="R9" s="76" t="n"/>
      <c r="BA9" s="88">
        <f>BY9+CR9</f>
        <v/>
      </c>
      <c r="BY9" s="88" t="n"/>
      <c r="CR9" s="88" t="n"/>
    </row>
    <row r="10" outlineLevel="1" ht="22.5" customHeight="1" s="143">
      <c r="A10" s="76" t="n">
        <v>9</v>
      </c>
      <c r="B10" s="76" t="inlineStr">
        <is>
          <t>L-1501-315295473</t>
        </is>
      </c>
      <c r="C10" s="76" t="n">
        <v>1066835527</v>
      </c>
      <c r="D10" s="80">
        <f>HYPERLINK(CONCATENATE("https://portal.dnb.de/opac.htm?method=simpleSearch&amp;cqlMode=true&amp;query=idn%3D",[1]!Tabelle5[[#This Row],[idn]]))</f>
        <v/>
      </c>
      <c r="E10" s="76" t="inlineStr">
        <is>
          <t>III 3, 1</t>
        </is>
      </c>
      <c r="F10" s="76" t="inlineStr">
        <is>
          <t>X</t>
        </is>
      </c>
      <c r="G10" s="78" t="inlineStr">
        <is>
          <t>Ledereinband, Schließen, erhabene Buchbeschläge</t>
        </is>
      </c>
      <c r="H10" s="76" t="inlineStr">
        <is>
          <t>bis 35 cm</t>
        </is>
      </c>
      <c r="I10" s="78" t="inlineStr">
        <is>
          <t>80° bis 110°, einseitig digitalisierbar?</t>
        </is>
      </c>
      <c r="J10" s="78" t="inlineStr">
        <is>
          <t>stark brüchiges Einbandmaterial, fester Rücken mit Schmuckprägung</t>
        </is>
      </c>
      <c r="K10" s="76" t="n"/>
      <c r="L10" s="76" t="inlineStr">
        <is>
          <t>Kassette</t>
        </is>
      </c>
      <c r="M10" s="76" t="inlineStr">
        <is>
          <t>Nein</t>
        </is>
      </c>
      <c r="N10" s="76" t="n">
        <v>2</v>
      </c>
      <c r="O10" s="76" t="n"/>
      <c r="P10" s="76" t="n"/>
      <c r="Q10" s="76" t="n"/>
      <c r="R10" s="76" t="n"/>
      <c r="X10" s="94" t="inlineStr">
        <is>
          <t>HD</t>
        </is>
      </c>
      <c r="Z10" s="94" t="inlineStr">
        <is>
          <t>x</t>
        </is>
      </c>
      <c r="AB10" s="94" t="inlineStr">
        <is>
          <t>f</t>
        </is>
      </c>
      <c r="AD10" s="94" t="inlineStr">
        <is>
          <t>x</t>
        </is>
      </c>
      <c r="AH10" s="94" t="inlineStr">
        <is>
          <t>Pa</t>
        </is>
      </c>
      <c r="AV10" s="94" t="n">
        <v>110</v>
      </c>
      <c r="AZ10" s="96" t="inlineStr">
        <is>
          <t>ja vor</t>
        </is>
      </c>
      <c r="BA10" s="88">
        <f>BY10+CR10</f>
        <v/>
      </c>
      <c r="BC10" s="94" t="inlineStr">
        <is>
          <t>Gewebe</t>
        </is>
      </c>
      <c r="BJ10" s="90" t="inlineStr">
        <is>
          <t>x 110</t>
        </is>
      </c>
      <c r="BK10" s="117" t="inlineStr">
        <is>
          <t>Umschlag (Leder pudert)</t>
        </is>
      </c>
      <c r="BL10" s="90" t="inlineStr">
        <is>
          <t>x</t>
        </is>
      </c>
      <c r="BM10" s="94" t="inlineStr">
        <is>
          <t>x</t>
        </is>
      </c>
      <c r="BN10" s="94" t="inlineStr">
        <is>
          <t>x</t>
        </is>
      </c>
      <c r="BY10" s="88" t="n">
        <v>2</v>
      </c>
      <c r="CR10" s="88" t="n"/>
    </row>
    <row r="11" outlineLevel="1" ht="22.5" customHeight="1" s="143">
      <c r="A11" s="76" t="n">
        <v>10</v>
      </c>
      <c r="B11" s="76" t="inlineStr">
        <is>
          <t>L-1508-315494670</t>
        </is>
      </c>
      <c r="C11" s="76" t="n">
        <v>1066964440</v>
      </c>
      <c r="D11" s="80">
        <f>HYPERLINK(CONCATENATE("https://portal.dnb.de/opac.htm?method=simpleSearch&amp;cqlMode=true&amp;query=idn%3D",[1]!Tabelle5[[#This Row],[idn]]))</f>
        <v/>
      </c>
      <c r="E11" s="76" t="inlineStr">
        <is>
          <t>III 3, 2</t>
        </is>
      </c>
      <c r="F11" s="76" t="n"/>
      <c r="G11" s="78" t="inlineStr">
        <is>
          <t>Ledereinband, Schließen, erhabene Buchbeschläge</t>
        </is>
      </c>
      <c r="H11" s="76" t="inlineStr">
        <is>
          <t>bis 25 cm</t>
        </is>
      </c>
      <c r="I11" s="78" t="inlineStr">
        <is>
          <t>180°</t>
        </is>
      </c>
      <c r="J11" s="78" t="inlineStr">
        <is>
          <t>hohler Rücken</t>
        </is>
      </c>
      <c r="K11" s="76" t="n"/>
      <c r="L11" s="76" t="inlineStr">
        <is>
          <t>Buchschuh</t>
        </is>
      </c>
      <c r="M11" s="76" t="inlineStr">
        <is>
          <t>Nein</t>
        </is>
      </c>
      <c r="N11" s="76" t="n">
        <v>0</v>
      </c>
      <c r="O11" s="76" t="n"/>
      <c r="P11" s="76" t="n"/>
      <c r="Q11" s="76" t="n"/>
      <c r="R11" s="76" t="n"/>
      <c r="X11" s="94" t="inlineStr">
        <is>
          <t>L</t>
        </is>
      </c>
      <c r="Z11" s="94" t="inlineStr">
        <is>
          <t>x</t>
        </is>
      </c>
      <c r="AA11" s="94" t="inlineStr">
        <is>
          <t>x</t>
        </is>
      </c>
      <c r="AB11" s="94" t="inlineStr">
        <is>
          <t>h/E</t>
        </is>
      </c>
      <c r="AH11" s="94" t="inlineStr">
        <is>
          <t>Pa</t>
        </is>
      </c>
      <c r="AI11" s="94" t="inlineStr">
        <is>
          <t>x</t>
        </is>
      </c>
      <c r="AV11" s="94" t="n">
        <v>80</v>
      </c>
      <c r="AZ11" s="96" t="inlineStr">
        <is>
          <t>ja vor</t>
        </is>
      </c>
      <c r="BA11" s="88">
        <f>BY11+CR11</f>
        <v/>
      </c>
      <c r="BE11" s="94" t="inlineStr">
        <is>
          <t>x</t>
        </is>
      </c>
      <c r="BL11" s="90" t="inlineStr">
        <is>
          <t>x</t>
        </is>
      </c>
      <c r="BP11" s="94" t="inlineStr">
        <is>
          <t>v</t>
        </is>
      </c>
      <c r="BY11" s="88" t="n">
        <v>0.5</v>
      </c>
      <c r="BZ11" s="117" t="inlineStr">
        <is>
          <t>Gelenk überfangen mit JP</t>
        </is>
      </c>
      <c r="CR11" s="88" t="n"/>
    </row>
    <row r="12" outlineLevel="1" s="143">
      <c r="A12" s="76" t="n">
        <v>11</v>
      </c>
      <c r="B12" s="76" t="inlineStr">
        <is>
          <t>L-1508-315469293</t>
        </is>
      </c>
      <c r="C12" s="76" t="n">
        <v>1066941645</v>
      </c>
      <c r="D12" s="80">
        <f>HYPERLINK(CONCATENATE("https://portal.dnb.de/opac.htm?method=simpleSearch&amp;cqlMode=true&amp;query=idn%3D",[1]!Tabelle5[[#This Row],[idn]]))</f>
        <v/>
      </c>
      <c r="E12" s="76" t="inlineStr">
        <is>
          <t>III 3, 3</t>
        </is>
      </c>
      <c r="F12" s="76" t="inlineStr">
        <is>
          <t>X</t>
        </is>
      </c>
      <c r="G12" s="78" t="inlineStr">
        <is>
          <t>Ledereinband</t>
        </is>
      </c>
      <c r="H12" s="76" t="inlineStr">
        <is>
          <t>bis 35 cm</t>
        </is>
      </c>
      <c r="I12" s="78" t="inlineStr">
        <is>
          <t>180°</t>
        </is>
      </c>
      <c r="J12" s="78" t="inlineStr">
        <is>
          <t>hohler Rücken</t>
        </is>
      </c>
      <c r="K12" s="76" t="n"/>
      <c r="L12" s="76" t="n"/>
      <c r="M12" s="76" t="n"/>
      <c r="N12" s="76" t="n">
        <v>0</v>
      </c>
      <c r="O12" s="76" t="n"/>
      <c r="P12" s="76" t="n"/>
      <c r="Q12" s="76" t="n"/>
      <c r="R12" s="76" t="n"/>
      <c r="BA12" s="88">
        <f>BY12+CR12</f>
        <v/>
      </c>
      <c r="BY12" s="88" t="n"/>
      <c r="CR12" s="88" t="n"/>
    </row>
    <row r="13" outlineLevel="1" ht="22.5" customHeight="1" s="143">
      <c r="A13" s="76" t="n">
        <v>12</v>
      </c>
      <c r="B13" s="76" t="inlineStr">
        <is>
          <t>L-1508-31549204X</t>
        </is>
      </c>
      <c r="C13" s="76" t="n">
        <v>1066961646</v>
      </c>
      <c r="D13" s="80">
        <f>HYPERLINK(CONCATENATE("https://portal.dnb.de/opac.htm?method=simpleSearch&amp;cqlMode=true&amp;query=idn%3D",[1]!Tabelle5[[#This Row],[idn]]))</f>
        <v/>
      </c>
      <c r="E13" s="76" t="inlineStr">
        <is>
          <t>III 3, 4</t>
        </is>
      </c>
      <c r="F13" s="76" t="inlineStr">
        <is>
          <t>X</t>
        </is>
      </c>
      <c r="G13" s="78" t="inlineStr">
        <is>
          <t>Ledereinband, Schließen, erhabene Buchbeschläge</t>
        </is>
      </c>
      <c r="H13" s="76" t="inlineStr">
        <is>
          <t>bis 35 cm</t>
        </is>
      </c>
      <c r="I13" s="78" t="inlineStr">
        <is>
          <t>80° bis 110°, einseitig digitalisierbar?</t>
        </is>
      </c>
      <c r="J13" s="78" t="n"/>
      <c r="K13" s="76" t="n"/>
      <c r="L13" s="76" t="inlineStr">
        <is>
          <t>Buchschuh</t>
        </is>
      </c>
      <c r="M13" s="76" t="inlineStr">
        <is>
          <t>Nein</t>
        </is>
      </c>
      <c r="N13" s="76" t="n">
        <v>0</v>
      </c>
      <c r="O13" s="76" t="n"/>
      <c r="P13" s="76" t="n"/>
      <c r="Q13" s="76" t="n"/>
      <c r="R13" s="76" t="n"/>
      <c r="BA13" s="88">
        <f>BY13+CR13</f>
        <v/>
      </c>
      <c r="BY13" s="88" t="n"/>
      <c r="CR13" s="88" t="n"/>
    </row>
    <row r="14" outlineLevel="1" ht="22.5" customHeight="1" s="143">
      <c r="A14" s="76" t="n">
        <v>13</v>
      </c>
      <c r="B14" s="76" t="inlineStr">
        <is>
          <t>L-1512-315492252</t>
        </is>
      </c>
      <c r="C14" s="76" t="n">
        <v>1066961859</v>
      </c>
      <c r="D14" s="80">
        <f>HYPERLINK(CONCATENATE("https://portal.dnb.de/opac.htm?method=simpleSearch&amp;cqlMode=true&amp;query=idn%3D",[1]!Tabelle5[[#This Row],[idn]]))</f>
        <v/>
      </c>
      <c r="E14" s="76" t="inlineStr">
        <is>
          <t>III 3, 5</t>
        </is>
      </c>
      <c r="F14" s="76" t="inlineStr">
        <is>
          <t>X</t>
        </is>
      </c>
      <c r="G14" s="78" t="inlineStr">
        <is>
          <t>Halbledereinband, Schließen, erhabene Buchbeschläge</t>
        </is>
      </c>
      <c r="H14" s="76" t="inlineStr">
        <is>
          <t>bis 35 cm</t>
        </is>
      </c>
      <c r="I14" s="78" t="inlineStr">
        <is>
          <t>80° bis 110°, einseitig digitalisierbar?</t>
        </is>
      </c>
      <c r="J14" s="78" t="inlineStr">
        <is>
          <t>welliger Buchblock, hohler Rücken</t>
        </is>
      </c>
      <c r="K14" s="76" t="n"/>
      <c r="L14" s="76" t="inlineStr">
        <is>
          <t>Buchschuh</t>
        </is>
      </c>
      <c r="M14" s="76" t="inlineStr">
        <is>
          <t>Nein</t>
        </is>
      </c>
      <c r="N14" s="76" t="n">
        <v>0</v>
      </c>
      <c r="O14" s="76" t="n"/>
      <c r="P14" s="76" t="n"/>
      <c r="Q14" s="76" t="n"/>
      <c r="R14" s="76" t="n"/>
      <c r="BA14" s="88">
        <f>BY14+CR14</f>
        <v/>
      </c>
      <c r="BY14" s="88" t="n"/>
      <c r="CR14" s="88" t="n"/>
    </row>
    <row r="15" outlineLevel="1" s="143">
      <c r="A15" s="76" t="n">
        <v>14</v>
      </c>
      <c r="B15" s="76" t="inlineStr">
        <is>
          <t>L-1510-315494212</t>
        </is>
      </c>
      <c r="C15" s="76" t="n">
        <v>1066964009</v>
      </c>
      <c r="D15" s="80">
        <f>HYPERLINK(CONCATENATE("https://portal.dnb.de/opac.htm?method=simpleSearch&amp;cqlMode=true&amp;query=idn%3D",[1]!Tabelle5[[#This Row],[idn]]))</f>
        <v/>
      </c>
      <c r="E15" s="76" t="inlineStr">
        <is>
          <t>III 3, 6</t>
        </is>
      </c>
      <c r="F15" s="76" t="inlineStr">
        <is>
          <t>X</t>
        </is>
      </c>
      <c r="G15" s="78" t="inlineStr">
        <is>
          <t>Pergamentband</t>
        </is>
      </c>
      <c r="H15" s="76" t="inlineStr">
        <is>
          <t>bis 25 cm</t>
        </is>
      </c>
      <c r="I15" s="78" t="inlineStr">
        <is>
          <t>180°</t>
        </is>
      </c>
      <c r="J15" s="78" t="inlineStr">
        <is>
          <t>hohler Rücken</t>
        </is>
      </c>
      <c r="K15" s="76" t="n"/>
      <c r="L15" s="76" t="inlineStr">
        <is>
          <t xml:space="preserve">Papierumschlag </t>
        </is>
      </c>
      <c r="M15" s="76" t="inlineStr">
        <is>
          <t>Unklar</t>
        </is>
      </c>
      <c r="N15" s="76" t="n">
        <v>0</v>
      </c>
      <c r="O15" s="76" t="n"/>
      <c r="P15" s="76" t="n"/>
      <c r="Q15" s="76" t="n"/>
      <c r="R15" s="76" t="n"/>
      <c r="BA15" s="88">
        <f>BY15+CR15</f>
        <v/>
      </c>
      <c r="BY15" s="88" t="n"/>
      <c r="CR15" s="88" t="n"/>
    </row>
    <row r="16" outlineLevel="1" s="143">
      <c r="A16" s="76" t="n">
        <v>15</v>
      </c>
      <c r="B16" s="76" t="inlineStr">
        <is>
          <t>L-1513-315493801</t>
        </is>
      </c>
      <c r="C16" s="76" t="n">
        <v>1066963568</v>
      </c>
      <c r="D16" s="80">
        <f>HYPERLINK(CONCATENATE("https://portal.dnb.de/opac.htm?method=simpleSearch&amp;cqlMode=true&amp;query=idn%3D",[1]!Tabelle5[[#This Row],[idn]]))</f>
        <v/>
      </c>
      <c r="E16" s="76" t="inlineStr">
        <is>
          <t>III 3, 7</t>
        </is>
      </c>
      <c r="F16" s="76" t="n"/>
      <c r="G16" s="78" t="n"/>
      <c r="H16" s="76" t="n"/>
      <c r="I16" s="78" t="n"/>
      <c r="J16" s="78" t="n"/>
      <c r="K16" s="76" t="n"/>
      <c r="L16" s="76" t="n"/>
      <c r="M16" s="76" t="n"/>
      <c r="N16" s="76" t="n"/>
      <c r="O16" s="76" t="n"/>
      <c r="P16" s="76" t="n"/>
      <c r="Q16" s="76" t="n"/>
      <c r="R16" s="76" t="n"/>
      <c r="BA16" s="88">
        <f>BY16+CR16</f>
        <v/>
      </c>
      <c r="BY16" s="88" t="n"/>
      <c r="CR16" s="88" t="n"/>
    </row>
    <row r="17" outlineLevel="1" ht="22.5" customHeight="1" s="143">
      <c r="A17" s="76" t="n">
        <v>16</v>
      </c>
      <c r="B17" s="76" t="inlineStr">
        <is>
          <t>L-1515-315487372</t>
        </is>
      </c>
      <c r="C17" s="76" t="inlineStr">
        <is>
          <t>106695674X</t>
        </is>
      </c>
      <c r="D17" s="80">
        <f>HYPERLINK(CONCATENATE("https://portal.dnb.de/opac.htm?method=simpleSearch&amp;cqlMode=true&amp;query=idn%3D",[1]!Tabelle5[[#This Row],[idn]]))</f>
        <v/>
      </c>
      <c r="E17" s="76" t="inlineStr">
        <is>
          <t>III 3, 8</t>
        </is>
      </c>
      <c r="F17" s="76" t="inlineStr">
        <is>
          <t>X</t>
        </is>
      </c>
      <c r="G17" s="78" t="inlineStr">
        <is>
          <t>Gewebeeinband, Schließen, erhabene Buchbeschläge</t>
        </is>
      </c>
      <c r="H17" s="76" t="inlineStr">
        <is>
          <t>bis 35 cm</t>
        </is>
      </c>
      <c r="I17" s="78" t="inlineStr">
        <is>
          <t>180°</t>
        </is>
      </c>
      <c r="J17" s="78" t="inlineStr">
        <is>
          <t>hohler Rücken</t>
        </is>
      </c>
      <c r="K17" s="76" t="n"/>
      <c r="L17" s="76" t="inlineStr">
        <is>
          <t>Buchschuh</t>
        </is>
      </c>
      <c r="M17" s="76" t="inlineStr">
        <is>
          <t>Nein</t>
        </is>
      </c>
      <c r="N17" s="76" t="n">
        <v>0</v>
      </c>
      <c r="O17" s="76" t="n"/>
      <c r="P17" s="76" t="n"/>
      <c r="Q17" s="76" t="n"/>
      <c r="R17" s="76" t="n"/>
      <c r="BA17" s="88">
        <f>BY17+CR17</f>
        <v/>
      </c>
      <c r="BY17" s="88" t="n"/>
      <c r="CR17" s="88" t="n"/>
    </row>
    <row r="18" outlineLevel="1" ht="22.5" customHeight="1" s="143">
      <c r="A18" s="76" t="n">
        <v>17</v>
      </c>
      <c r="B18" s="76" t="inlineStr">
        <is>
          <t>L-1517-315329688</t>
        </is>
      </c>
      <c r="C18" s="76" t="n">
        <v>1066871930</v>
      </c>
      <c r="D18" s="80">
        <f>HYPERLINK(CONCATENATE("https://portal.dnb.de/opac.htm?method=simpleSearch&amp;cqlMode=true&amp;query=idn%3D",[1]!Tabelle5[[#This Row],[idn]]))</f>
        <v/>
      </c>
      <c r="E18" s="76" t="inlineStr">
        <is>
          <t>III 3, 9</t>
        </is>
      </c>
      <c r="F18" s="76" t="inlineStr">
        <is>
          <t>X</t>
        </is>
      </c>
      <c r="G18" s="78" t="inlineStr">
        <is>
          <t>Halbledereinband</t>
        </is>
      </c>
      <c r="H18" s="76" t="inlineStr">
        <is>
          <t>bis 25 cm</t>
        </is>
      </c>
      <c r="I18" s="78" t="inlineStr">
        <is>
          <t>180°</t>
        </is>
      </c>
      <c r="J18" s="78" t="inlineStr">
        <is>
          <t>hohler Rücken, stark brüchiges Einbandmaterial</t>
        </is>
      </c>
      <c r="K18" s="76" t="n"/>
      <c r="L18" s="76" t="n"/>
      <c r="M18" s="76" t="n"/>
      <c r="N18" s="76" t="n">
        <v>1</v>
      </c>
      <c r="O18" s="76" t="n"/>
      <c r="P18" s="76" t="inlineStr">
        <is>
          <t>gereinigt</t>
        </is>
      </c>
      <c r="Q18" s="76" t="n"/>
      <c r="R18" s="76" t="n"/>
      <c r="BA18" s="88">
        <f>BY18+CR18</f>
        <v/>
      </c>
      <c r="BY18" s="88" t="n"/>
      <c r="CR18" s="88" t="n"/>
    </row>
    <row r="19" outlineLevel="1" ht="22.5" customHeight="1" s="143">
      <c r="A19" s="76" t="n">
        <v>18</v>
      </c>
      <c r="B19" s="76" t="inlineStr">
        <is>
          <t>L-1518-315487518</t>
        </is>
      </c>
      <c r="C19" s="76" t="inlineStr">
        <is>
          <t>106695691X</t>
        </is>
      </c>
      <c r="D19" s="80">
        <f>HYPERLINK(CONCATENATE("https://portal.dnb.de/opac.htm?method=simpleSearch&amp;cqlMode=true&amp;query=idn%3D",[1]!Tabelle5[[#This Row],[idn]]))</f>
        <v/>
      </c>
      <c r="E19" s="76" t="inlineStr">
        <is>
          <t>III 3, 10</t>
        </is>
      </c>
      <c r="F19" s="76" t="inlineStr">
        <is>
          <t>X</t>
        </is>
      </c>
      <c r="G19" s="78" t="inlineStr">
        <is>
          <t>Halbledereinband, Schließen, erhabene Buchbeschläge</t>
        </is>
      </c>
      <c r="H19" s="76" t="inlineStr">
        <is>
          <t>bis 25 cm</t>
        </is>
      </c>
      <c r="I19" s="78" t="inlineStr">
        <is>
          <t>180°</t>
        </is>
      </c>
      <c r="J19" s="78" t="inlineStr">
        <is>
          <t>fester Rücken mit Schmuckprägung</t>
        </is>
      </c>
      <c r="K19" s="76" t="n"/>
      <c r="L19" s="76" t="inlineStr">
        <is>
          <t>Archivkarton</t>
        </is>
      </c>
      <c r="M19" s="76" t="inlineStr">
        <is>
          <t>Nein</t>
        </is>
      </c>
      <c r="N19" s="76" t="n">
        <v>0</v>
      </c>
      <c r="O19" s="76" t="n"/>
      <c r="P19" s="76" t="n"/>
      <c r="Q19" s="76" t="n"/>
      <c r="R19" s="76" t="n"/>
      <c r="BA19" s="88">
        <f>BY19+CR19</f>
        <v/>
      </c>
      <c r="BY19" s="88" t="n"/>
      <c r="CR19" s="88" t="n"/>
    </row>
    <row r="20" outlineLevel="1" s="143">
      <c r="A20" s="76" t="n">
        <v>19</v>
      </c>
      <c r="B20" s="76" t="inlineStr">
        <is>
          <t>L-1522-154280380</t>
        </is>
      </c>
      <c r="C20" s="76" t="inlineStr">
        <is>
          <t>99400026X</t>
        </is>
      </c>
      <c r="D20" s="80">
        <f>HYPERLINK(CONCATENATE("https://portal.dnb.de/opac.htm?method=simpleSearch&amp;cqlMode=true&amp;query=idn%3D",[1]!Tabelle5[[#This Row],[idn]]))</f>
        <v/>
      </c>
      <c r="E20" s="76" t="inlineStr">
        <is>
          <t>III 3, 12</t>
        </is>
      </c>
      <c r="F20" s="76" t="inlineStr">
        <is>
          <t>X</t>
        </is>
      </c>
      <c r="G20" s="78" t="inlineStr">
        <is>
          <t>Pergamentband</t>
        </is>
      </c>
      <c r="H20" s="76" t="inlineStr">
        <is>
          <t>bis 25 cm</t>
        </is>
      </c>
      <c r="I20" s="78" t="inlineStr">
        <is>
          <t>180°</t>
        </is>
      </c>
      <c r="J20" s="78" t="inlineStr">
        <is>
          <t>stark deformiertes Objekt</t>
        </is>
      </c>
      <c r="K20" s="76" t="n"/>
      <c r="L20" s="76" t="n"/>
      <c r="M20" s="76" t="n"/>
      <c r="N20" s="76" t="n">
        <v>1</v>
      </c>
      <c r="O20" s="76" t="n"/>
      <c r="P20" s="76" t="n"/>
      <c r="Q20" s="76" t="n"/>
      <c r="R20" s="76" t="n"/>
      <c r="BA20" s="88">
        <f>BY20+CR20</f>
        <v/>
      </c>
      <c r="BY20" s="88" t="n"/>
      <c r="CR20" s="88" t="n"/>
    </row>
    <row r="21" outlineLevel="1" ht="22.5" customHeight="1" s="143">
      <c r="A21" s="76" t="n">
        <v>20</v>
      </c>
      <c r="B21" s="76" t="inlineStr">
        <is>
          <t>L-1522-31532936X</t>
        </is>
      </c>
      <c r="C21" s="76" t="n">
        <v>1066871574</v>
      </c>
      <c r="D21" s="80">
        <f>HYPERLINK(CONCATENATE("https://portal.dnb.de/opac.htm?method=simpleSearch&amp;cqlMode=true&amp;query=idn%3D",[1]!Tabelle5[[#This Row],[idn]]))</f>
        <v/>
      </c>
      <c r="E21" s="76" t="inlineStr">
        <is>
          <t>III 3, 13</t>
        </is>
      </c>
      <c r="F21" s="76" t="n"/>
      <c r="G21" s="78" t="inlineStr">
        <is>
          <t>Pergamentband, Schließen, erhabene Buchbeschläge</t>
        </is>
      </c>
      <c r="H21" s="76" t="inlineStr">
        <is>
          <t>bis 25 cm</t>
        </is>
      </c>
      <c r="I21" s="78" t="inlineStr">
        <is>
          <t>180°</t>
        </is>
      </c>
      <c r="J21" s="78" t="inlineStr">
        <is>
          <t>hohler Rücken</t>
        </is>
      </c>
      <c r="K21" s="76" t="n"/>
      <c r="L21" s="76" t="inlineStr">
        <is>
          <t>Archivkarton</t>
        </is>
      </c>
      <c r="M21" s="76" t="inlineStr">
        <is>
          <t>Nein</t>
        </is>
      </c>
      <c r="N21" s="76" t="n">
        <v>0</v>
      </c>
      <c r="O21" s="76" t="n"/>
      <c r="P21" s="76" t="n"/>
      <c r="Q21" s="76" t="n"/>
      <c r="R21" s="76" t="n"/>
      <c r="BA21" s="88">
        <f>BY21+CR21</f>
        <v/>
      </c>
      <c r="BY21" s="88" t="n"/>
      <c r="CR21" s="88" t="n"/>
    </row>
    <row r="22" outlineLevel="1" ht="33.75" customHeight="1" s="143">
      <c r="A22" s="76" t="n">
        <v>21</v>
      </c>
      <c r="B22" s="76" t="inlineStr">
        <is>
          <t>L-1523-315299215</t>
        </is>
      </c>
      <c r="C22" s="76" t="n">
        <v>1066839182</v>
      </c>
      <c r="D22" s="80">
        <f>HYPERLINK(CONCATENATE("https://portal.dnb.de/opac.htm?method=simpleSearch&amp;cqlMode=true&amp;query=idn%3D",[1]!Tabelle5[[#This Row],[idn]]))</f>
        <v/>
      </c>
      <c r="E22" s="76" t="inlineStr">
        <is>
          <t>III 3, 14</t>
        </is>
      </c>
      <c r="F22" s="76" t="inlineStr">
        <is>
          <t>X</t>
        </is>
      </c>
      <c r="G22" s="78" t="inlineStr">
        <is>
          <t>Halbpergamentband, Schließen, erhabene Buchbeschläge</t>
        </is>
      </c>
      <c r="H22" s="76" t="inlineStr">
        <is>
          <t>bis 25 cm</t>
        </is>
      </c>
      <c r="I22" s="78" t="inlineStr">
        <is>
          <t>80° bis 110°, einseitig digitalisierbar?</t>
        </is>
      </c>
      <c r="J22" s="78" t="inlineStr">
        <is>
          <t>hohler Rücken</t>
        </is>
      </c>
      <c r="K22" s="76" t="n"/>
      <c r="L22" s="76" t="n"/>
      <c r="M22" s="76" t="n"/>
      <c r="N22" s="76" t="n">
        <v>0</v>
      </c>
      <c r="O22" s="76" t="n"/>
      <c r="P22" s="76" t="n"/>
      <c r="Q22" s="76" t="n"/>
      <c r="R22" s="76" t="n"/>
      <c r="BA22" s="88">
        <f>BY22+CR22</f>
        <v/>
      </c>
      <c r="BY22" s="88" t="n"/>
      <c r="CR22" s="88" t="n"/>
    </row>
    <row r="23" outlineLevel="1" s="143">
      <c r="A23" s="76" t="n">
        <v>22</v>
      </c>
      <c r="B23" s="76" t="inlineStr">
        <is>
          <t>L-1514-315465468</t>
        </is>
      </c>
      <c r="C23" s="76" t="n">
        <v>1066937621</v>
      </c>
      <c r="D23" s="80">
        <f>HYPERLINK(CONCATENATE("https://portal.dnb.de/opac.htm?method=simpleSearch&amp;cqlMode=true&amp;query=idn%3D",[1]!Tabelle5[[#This Row],[idn]]))</f>
        <v/>
      </c>
      <c r="E23" s="76" t="inlineStr">
        <is>
          <t>III 3, 15</t>
        </is>
      </c>
      <c r="F23" s="76" t="inlineStr">
        <is>
          <t>X</t>
        </is>
      </c>
      <c r="G23" s="78" t="inlineStr">
        <is>
          <t>Papier- oder Pappeinband</t>
        </is>
      </c>
      <c r="H23" s="76" t="inlineStr">
        <is>
          <t>bis 25 cm</t>
        </is>
      </c>
      <c r="I23" s="78" t="inlineStr">
        <is>
          <t>180°</t>
        </is>
      </c>
      <c r="J23" s="78" t="inlineStr">
        <is>
          <t>hohler Rücken</t>
        </is>
      </c>
      <c r="K23" s="76" t="n"/>
      <c r="L23" s="76" t="inlineStr">
        <is>
          <t>Archivkarton</t>
        </is>
      </c>
      <c r="M23" s="76" t="inlineStr">
        <is>
          <t>Nein</t>
        </is>
      </c>
      <c r="N23" s="76" t="n">
        <v>2</v>
      </c>
      <c r="O23" s="76" t="n"/>
      <c r="P23" s="76" t="n"/>
      <c r="Q23" s="76" t="n"/>
      <c r="R23" s="76" t="n"/>
      <c r="BA23" s="88">
        <f>BY23+CR23</f>
        <v/>
      </c>
      <c r="BY23" s="88" t="n"/>
      <c r="CR23" s="88" t="n"/>
    </row>
    <row r="24" outlineLevel="1" s="143">
      <c r="A24" s="76" t="n">
        <v>23</v>
      </c>
      <c r="B24" s="76" t="inlineStr">
        <is>
          <t>L-1524-315493577</t>
        </is>
      </c>
      <c r="C24" s="76" t="n">
        <v>1066963312</v>
      </c>
      <c r="D24" s="80">
        <f>HYPERLINK(CONCATENATE("https://portal.dnb.de/opac.htm?method=simpleSearch&amp;cqlMode=true&amp;query=idn%3D",[1]!Tabelle5[[#This Row],[idn]]))</f>
        <v/>
      </c>
      <c r="E24" s="76" t="inlineStr">
        <is>
          <t>III 3, 16</t>
        </is>
      </c>
      <c r="F24" s="76" t="inlineStr">
        <is>
          <t>X</t>
        </is>
      </c>
      <c r="G24" s="78" t="inlineStr">
        <is>
          <t>Pergamentband</t>
        </is>
      </c>
      <c r="H24" s="76" t="inlineStr">
        <is>
          <t>bis 25 cm</t>
        </is>
      </c>
      <c r="I24" s="78" t="inlineStr">
        <is>
          <t>80° bis 110°, einseitig digitalisierbar?</t>
        </is>
      </c>
      <c r="J24" s="78" t="inlineStr">
        <is>
          <t>hohler Rücken</t>
        </is>
      </c>
      <c r="K24" s="76" t="n"/>
      <c r="L24" s="76" t="inlineStr">
        <is>
          <t xml:space="preserve">Papierumschlag </t>
        </is>
      </c>
      <c r="M24" s="76" t="inlineStr">
        <is>
          <t>Ja</t>
        </is>
      </c>
      <c r="N24" s="76" t="n">
        <v>0</v>
      </c>
      <c r="O24" s="76" t="n"/>
      <c r="P24" s="76" t="n"/>
      <c r="Q24" s="76" t="n"/>
      <c r="R24" s="76" t="n"/>
      <c r="BA24" s="88">
        <f>BY24+CR24</f>
        <v/>
      </c>
      <c r="BY24" s="88" t="n"/>
      <c r="CR24" s="88" t="n"/>
    </row>
    <row r="25" outlineLevel="1" ht="22.5" customHeight="1" s="143">
      <c r="A25" s="76" t="n">
        <v>24</v>
      </c>
      <c r="B25" s="76" t="inlineStr">
        <is>
          <t>L-1531-315308966</t>
        </is>
      </c>
      <c r="C25" s="76" t="inlineStr">
        <is>
          <t>106684996X</t>
        </is>
      </c>
      <c r="D25" s="80">
        <f>HYPERLINK(CONCATENATE("https://portal.dnb.de/opac.htm?method=simpleSearch&amp;cqlMode=true&amp;query=idn%3D",[1]!Tabelle5[[#This Row],[idn]]))</f>
        <v/>
      </c>
      <c r="E25" s="76" t="inlineStr">
        <is>
          <t>III 3, 17</t>
        </is>
      </c>
      <c r="F25" s="76" t="inlineStr">
        <is>
          <t>X</t>
        </is>
      </c>
      <c r="G25" s="78" t="inlineStr">
        <is>
          <t>Ledereinband, Schließen, erhabene Buchbeschläge</t>
        </is>
      </c>
      <c r="H25" s="76" t="inlineStr">
        <is>
          <t>bis 25 cm</t>
        </is>
      </c>
      <c r="I25" s="78" t="inlineStr">
        <is>
          <t>80° bis 110°, einseitig digitalisierbar?</t>
        </is>
      </c>
      <c r="J25" s="78" t="inlineStr">
        <is>
          <t>hohler Rücken, stark brüchiges Einbandmaterial</t>
        </is>
      </c>
      <c r="K25" s="76" t="n"/>
      <c r="L25" s="76" t="inlineStr">
        <is>
          <t>Buchschuh</t>
        </is>
      </c>
      <c r="M25" s="76" t="inlineStr">
        <is>
          <t>Nein</t>
        </is>
      </c>
      <c r="N25" s="76" t="n">
        <v>1</v>
      </c>
      <c r="O25" s="76" t="n"/>
      <c r="P25" s="76" t="n"/>
      <c r="Q25" s="76" t="n"/>
      <c r="R25" s="76" t="n"/>
      <c r="X25" s="94" t="inlineStr">
        <is>
          <t>G</t>
        </is>
      </c>
      <c r="Z25" s="94" t="inlineStr">
        <is>
          <t>x</t>
        </is>
      </c>
      <c r="AB25" s="94" t="inlineStr">
        <is>
          <t>h/E</t>
        </is>
      </c>
      <c r="AH25" s="94" t="inlineStr">
        <is>
          <t>Pa</t>
        </is>
      </c>
      <c r="AV25" s="94" t="n">
        <v>110</v>
      </c>
      <c r="AZ25" s="96" t="inlineStr">
        <is>
          <t>ja vor</t>
        </is>
      </c>
      <c r="BA25" s="88">
        <f>BY25+CR25</f>
        <v/>
      </c>
      <c r="BE25" s="94" t="inlineStr">
        <is>
          <t>x</t>
        </is>
      </c>
      <c r="BL25" s="90" t="inlineStr">
        <is>
          <t>x</t>
        </is>
      </c>
      <c r="BP25" s="94" t="inlineStr">
        <is>
          <t>v</t>
        </is>
      </c>
      <c r="BY25" s="88" t="n">
        <v>0.5</v>
      </c>
      <c r="BZ25" s="117" t="inlineStr">
        <is>
          <t>Hülse, ggf.! Gelenk mit JP überfangen</t>
        </is>
      </c>
      <c r="CR25" s="88" t="n"/>
    </row>
    <row r="26" outlineLevel="1" s="143">
      <c r="A26" s="76" t="n">
        <v>25</v>
      </c>
      <c r="B26" s="76" t="inlineStr">
        <is>
          <t>L-1531-315469935</t>
        </is>
      </c>
      <c r="C26" s="76" t="n">
        <v>1066942307</v>
      </c>
      <c r="D26" s="80">
        <f>HYPERLINK(CONCATENATE("https://portal.dnb.de/opac.htm?method=simpleSearch&amp;cqlMode=true&amp;query=idn%3D",[1]!Tabelle5[[#This Row],[idn]]))</f>
        <v/>
      </c>
      <c r="E26" s="76" t="inlineStr">
        <is>
          <t>III 3, 18</t>
        </is>
      </c>
      <c r="F26" s="76" t="n"/>
      <c r="G26" s="78" t="n"/>
      <c r="H26" s="76" t="inlineStr">
        <is>
          <t>bis 35 cm</t>
        </is>
      </c>
      <c r="I26" s="78" t="n"/>
      <c r="J26" s="78" t="n"/>
      <c r="K26" s="76" t="n"/>
      <c r="L26" s="76" t="n"/>
      <c r="M26" s="76" t="n"/>
      <c r="N26" s="76" t="n"/>
      <c r="O26" s="76" t="n"/>
      <c r="P26" s="76" t="n"/>
      <c r="Q26" s="76" t="n"/>
      <c r="R26" s="76" t="n"/>
      <c r="X26" s="94" t="inlineStr">
        <is>
          <t>L</t>
        </is>
      </c>
      <c r="AB26" s="94" t="inlineStr">
        <is>
          <t>f/V</t>
        </is>
      </c>
      <c r="AH26" s="94" t="inlineStr">
        <is>
          <t>Pa</t>
        </is>
      </c>
      <c r="AV26" s="94" t="n">
        <v>110</v>
      </c>
      <c r="AZ26" s="96" t="inlineStr">
        <is>
          <t>ja vor</t>
        </is>
      </c>
      <c r="BA26" s="88">
        <f>BY26+CR26</f>
        <v/>
      </c>
      <c r="BL26" s="90" t="inlineStr">
        <is>
          <t>x</t>
        </is>
      </c>
      <c r="BM26" s="94" t="inlineStr">
        <is>
          <t>x</t>
        </is>
      </c>
      <c r="BN26" s="94" t="inlineStr">
        <is>
          <t>x</t>
        </is>
      </c>
      <c r="BP26" s="94" t="inlineStr">
        <is>
          <t>v</t>
        </is>
      </c>
      <c r="BY26" s="88" t="n">
        <v>2</v>
      </c>
      <c r="BZ26" s="117" t="inlineStr">
        <is>
          <t>Gelenk mit JP unterlegen</t>
        </is>
      </c>
      <c r="CR26" s="88" t="n"/>
    </row>
    <row r="27" outlineLevel="1" s="143">
      <c r="A27" s="76" t="n">
        <v>26</v>
      </c>
      <c r="B27" s="76" t="inlineStr">
        <is>
          <t>L-1531-315469331</t>
        </is>
      </c>
      <c r="C27" s="76" t="n">
        <v>1066941688</v>
      </c>
      <c r="D27" s="80">
        <f>HYPERLINK(CONCATENATE("https://portal.dnb.de/opac.htm?method=simpleSearch&amp;cqlMode=true&amp;query=idn%3D",[1]!Tabelle5[[#This Row],[idn]]))</f>
        <v/>
      </c>
      <c r="E27" s="76" t="inlineStr">
        <is>
          <t>III 3, 19</t>
        </is>
      </c>
      <c r="F27" s="76" t="n"/>
      <c r="G27" s="78" t="n"/>
      <c r="H27" s="76" t="inlineStr">
        <is>
          <t>bis 35 cm</t>
        </is>
      </c>
      <c r="I27" s="78" t="n"/>
      <c r="J27" s="78" t="n"/>
      <c r="K27" s="76" t="n"/>
      <c r="L27" s="76" t="n"/>
      <c r="M27" s="76" t="n"/>
      <c r="N27" s="76" t="n"/>
      <c r="O27" s="76" t="n"/>
      <c r="P27" s="76" t="n"/>
      <c r="Q27" s="76" t="n"/>
      <c r="R27" s="76" t="n"/>
      <c r="X27" s="94" t="inlineStr">
        <is>
          <t>L</t>
        </is>
      </c>
      <c r="Z27" s="94" t="inlineStr">
        <is>
          <t>x</t>
        </is>
      </c>
      <c r="AB27" s="94" t="inlineStr">
        <is>
          <t>f/V</t>
        </is>
      </c>
      <c r="AH27" s="94" t="inlineStr">
        <is>
          <t>Pa</t>
        </is>
      </c>
      <c r="AV27" s="94" t="n">
        <v>110</v>
      </c>
      <c r="AZ27" s="96" t="inlineStr">
        <is>
          <t>ja vor</t>
        </is>
      </c>
      <c r="BA27" s="88">
        <f>BY27+CR27</f>
        <v/>
      </c>
      <c r="BE27" s="94" t="inlineStr">
        <is>
          <t>x</t>
        </is>
      </c>
      <c r="BL27" s="90" t="inlineStr">
        <is>
          <t>x</t>
        </is>
      </c>
      <c r="BM27" s="94" t="inlineStr">
        <is>
          <t>x</t>
        </is>
      </c>
      <c r="BN27" s="94" t="inlineStr">
        <is>
          <t>x</t>
        </is>
      </c>
      <c r="BY27" s="88" t="n">
        <v>0.5</v>
      </c>
      <c r="CR27" s="88" t="n"/>
    </row>
    <row r="28" outlineLevel="1" ht="33.75" customHeight="1" s="143">
      <c r="A28" s="76" t="n">
        <v>27</v>
      </c>
      <c r="B28" s="76" t="inlineStr">
        <is>
          <t>L-1535-315464844</t>
        </is>
      </c>
      <c r="C28" s="76">
        <f>'III Drucke 1501-1560'!AA122</f>
        <v/>
      </c>
      <c r="D28" s="80">
        <f>HYPERLINK(CONCATENATE("https://portal.dnb.de/opac.htm?method=simpleSearch&amp;cqlMode=true&amp;query=idn%3D",[1]!Tabelle5[[#This Row],[idn]]))</f>
        <v/>
      </c>
      <c r="E28" s="76" t="inlineStr">
        <is>
          <t>III 3, 20</t>
        </is>
      </c>
      <c r="F28" s="76" t="inlineStr">
        <is>
          <t>X</t>
        </is>
      </c>
      <c r="G28" s="78" t="inlineStr">
        <is>
          <t>Papier- oder Pappeinband, Schließen, erhabene Buchbeschläge</t>
        </is>
      </c>
      <c r="H28" s="76" t="inlineStr">
        <is>
          <t>bis 35 cm</t>
        </is>
      </c>
      <c r="I28" s="78" t="inlineStr">
        <is>
          <t>180°</t>
        </is>
      </c>
      <c r="J28" s="78" t="inlineStr">
        <is>
          <t>hohler Rücken</t>
        </is>
      </c>
      <c r="K28" s="76" t="n"/>
      <c r="L28" s="76" t="inlineStr">
        <is>
          <t>Buchschuh</t>
        </is>
      </c>
      <c r="M28" s="76" t="inlineStr">
        <is>
          <t>Nein</t>
        </is>
      </c>
      <c r="N28" s="76" t="n">
        <v>2</v>
      </c>
      <c r="O28" s="76" t="n"/>
      <c r="P28" s="76" t="n"/>
      <c r="Q28" s="76" t="n"/>
      <c r="R28" s="76" t="n"/>
      <c r="X28" s="94" t="inlineStr">
        <is>
          <t>Pa</t>
        </is>
      </c>
      <c r="Z28" s="94" t="inlineStr">
        <is>
          <t>x</t>
        </is>
      </c>
      <c r="AB28" s="94" t="inlineStr">
        <is>
          <t>h/E</t>
        </is>
      </c>
      <c r="AH28" s="94" t="inlineStr">
        <is>
          <t>Pa</t>
        </is>
      </c>
      <c r="AV28" s="94" t="n">
        <v>110</v>
      </c>
      <c r="AZ28" s="96" t="inlineStr">
        <is>
          <t>n</t>
        </is>
      </c>
      <c r="BA28" s="88">
        <f>BY28+CR28</f>
        <v/>
      </c>
      <c r="BE28" s="94" t="inlineStr">
        <is>
          <t>x</t>
        </is>
      </c>
      <c r="BI28" s="117" t="inlineStr">
        <is>
          <t>Schaden stabil</t>
        </is>
      </c>
      <c r="BY28" s="88" t="n"/>
      <c r="CR28" s="88" t="n"/>
    </row>
    <row r="29" outlineLevel="1" ht="33.75" customHeight="1" s="143">
      <c r="A29" s="76" t="n">
        <v>28</v>
      </c>
      <c r="B29" s="76" t="inlineStr">
        <is>
          <t>L-1535-315470097</t>
        </is>
      </c>
      <c r="C29" s="76" t="inlineStr">
        <is>
          <t>106694248X</t>
        </is>
      </c>
      <c r="D29" s="80">
        <f>HYPERLINK(CONCATENATE("https://portal.dnb.de/opac.htm?method=simpleSearch&amp;cqlMode=true&amp;query=idn%3D",[1]!Tabelle5[[#This Row],[idn]]))</f>
        <v/>
      </c>
      <c r="E29" s="76" t="inlineStr">
        <is>
          <t>III 3, 21</t>
        </is>
      </c>
      <c r="F29" s="76" t="inlineStr">
        <is>
          <t>X</t>
        </is>
      </c>
      <c r="G29" s="78" t="inlineStr">
        <is>
          <t>Papier- oder Pappeinband, Schließen, erhabene Buchbeschläge</t>
        </is>
      </c>
      <c r="H29" s="76" t="inlineStr">
        <is>
          <t>bis 35 cm</t>
        </is>
      </c>
      <c r="I29" s="78" t="inlineStr">
        <is>
          <t>180°</t>
        </is>
      </c>
      <c r="J29" s="78" t="inlineStr">
        <is>
          <t>hohler Rücken</t>
        </is>
      </c>
      <c r="K29" s="76" t="n"/>
      <c r="L29" s="76" t="inlineStr">
        <is>
          <t>Buchschuh</t>
        </is>
      </c>
      <c r="M29" s="76" t="inlineStr">
        <is>
          <t>Nein</t>
        </is>
      </c>
      <c r="N29" s="76" t="n">
        <v>2</v>
      </c>
      <c r="O29" s="76" t="n"/>
      <c r="P29" s="76" t="n"/>
      <c r="Q29" s="76" t="n"/>
      <c r="R29" s="76" t="n"/>
      <c r="X29" s="94" t="inlineStr">
        <is>
          <t>Pa</t>
        </is>
      </c>
      <c r="Z29" s="94" t="inlineStr">
        <is>
          <t>x</t>
        </is>
      </c>
      <c r="AB29" s="94" t="inlineStr">
        <is>
          <t>h/E</t>
        </is>
      </c>
      <c r="AH29" s="94" t="inlineStr">
        <is>
          <t>Pa</t>
        </is>
      </c>
      <c r="AV29" s="94" t="n">
        <v>110</v>
      </c>
      <c r="AZ29" s="96" t="inlineStr">
        <is>
          <t>ja vor</t>
        </is>
      </c>
      <c r="BA29" s="88">
        <f>BY29+CR29</f>
        <v/>
      </c>
      <c r="BE29" s="94" t="inlineStr">
        <is>
          <t>x</t>
        </is>
      </c>
      <c r="BL29" s="90" t="inlineStr">
        <is>
          <t>x</t>
        </is>
      </c>
      <c r="BN29" s="94" t="inlineStr">
        <is>
          <t>x</t>
        </is>
      </c>
      <c r="BY29" s="88" t="n">
        <v>1.5</v>
      </c>
      <c r="BZ29" s="117" t="inlineStr">
        <is>
          <t>v.a. Rücken am Kopf, ggf. Ecke hinten unten; Rest ist stabil genug</t>
        </is>
      </c>
      <c r="CR29" s="88" t="n"/>
    </row>
    <row r="30" outlineLevel="1" s="143">
      <c r="A30" s="76" t="n">
        <v>29</v>
      </c>
      <c r="B30" s="76" t="inlineStr">
        <is>
          <t>L-1535-315317280</t>
        </is>
      </c>
      <c r="C30" s="76" t="n">
        <v>1066858500</v>
      </c>
      <c r="D30" s="80">
        <f>HYPERLINK(CONCATENATE("https://portal.dnb.de/opac.htm?method=simpleSearch&amp;cqlMode=true&amp;query=idn%3D",[1]!Tabelle5[[#This Row],[idn]]))</f>
        <v/>
      </c>
      <c r="E30" s="76" t="inlineStr">
        <is>
          <t>III 3, 22</t>
        </is>
      </c>
      <c r="F30" s="76" t="n"/>
      <c r="G30" s="78" t="n"/>
      <c r="H30" s="76" t="inlineStr">
        <is>
          <t>bis 35 cm</t>
        </is>
      </c>
      <c r="I30" s="78" t="n"/>
      <c r="J30" s="78" t="n"/>
      <c r="K30" s="76" t="n"/>
      <c r="L30" s="76" t="n"/>
      <c r="M30" s="76" t="n"/>
      <c r="N30" s="76" t="n"/>
      <c r="O30" s="76" t="n"/>
      <c r="Q30" s="76" t="n"/>
      <c r="R30" s="76" t="n"/>
      <c r="X30" s="94" t="inlineStr">
        <is>
          <t>HL</t>
        </is>
      </c>
      <c r="Z30" s="94" t="inlineStr">
        <is>
          <t>x</t>
        </is>
      </c>
      <c r="AB30" s="94" t="inlineStr">
        <is>
          <t>h/E</t>
        </is>
      </c>
      <c r="AH30" s="94" t="inlineStr">
        <is>
          <t>Pa</t>
        </is>
      </c>
      <c r="AV30" s="94" t="n">
        <v>110</v>
      </c>
      <c r="AZ30" s="96" t="inlineStr">
        <is>
          <t>n</t>
        </is>
      </c>
      <c r="BA30" s="88">
        <f>BY30+CR30</f>
        <v/>
      </c>
      <c r="BI30" s="117" t="inlineStr">
        <is>
          <t>Schaden stabil</t>
        </is>
      </c>
      <c r="BY30" s="88" t="n"/>
      <c r="CR30" s="88" t="n"/>
    </row>
    <row r="31" outlineLevel="1" ht="22.5" customHeight="1" s="143">
      <c r="A31" s="76" t="n">
        <v>30</v>
      </c>
      <c r="B31" s="76" t="inlineStr">
        <is>
          <t>L-1540-31549347X</t>
        </is>
      </c>
      <c r="C31" s="76" t="n">
        <v>1066963193</v>
      </c>
      <c r="D31" s="80">
        <f>HYPERLINK(CONCATENATE("https://portal.dnb.de/opac.htm?method=simpleSearch&amp;cqlMode=true&amp;query=idn%3D",[1]!Tabelle5[[#This Row],[idn]]))</f>
        <v/>
      </c>
      <c r="E31" s="76" t="inlineStr">
        <is>
          <t>III 3, 23</t>
        </is>
      </c>
      <c r="F31" s="76" t="inlineStr">
        <is>
          <t>X</t>
        </is>
      </c>
      <c r="G31" s="78" t="inlineStr">
        <is>
          <t>Halbledereinband, Schließen, erhabene Buchbeschläge</t>
        </is>
      </c>
      <c r="H31" s="76" t="inlineStr">
        <is>
          <t>bis 35 cm</t>
        </is>
      </c>
      <c r="I31" s="78" t="inlineStr">
        <is>
          <t>180°</t>
        </is>
      </c>
      <c r="J31" s="78" t="inlineStr">
        <is>
          <t>hohler Rücken, welliger Buchblock</t>
        </is>
      </c>
      <c r="K31" s="76" t="n"/>
      <c r="L31" s="76" t="inlineStr">
        <is>
          <t>Buchschuh</t>
        </is>
      </c>
      <c r="M31" s="76" t="inlineStr">
        <is>
          <t>Nein</t>
        </is>
      </c>
      <c r="N31" s="76" t="n">
        <v>3</v>
      </c>
      <c r="O31" s="76" t="n"/>
      <c r="P31" s="76" t="n"/>
      <c r="Q31" s="76" t="n"/>
      <c r="R31" s="76" t="n"/>
      <c r="X31" s="94" t="inlineStr">
        <is>
          <t>Pa</t>
        </is>
      </c>
      <c r="Z31" s="94" t="inlineStr">
        <is>
          <t>x</t>
        </is>
      </c>
      <c r="AB31" s="94" t="inlineStr">
        <is>
          <t>h/E</t>
        </is>
      </c>
      <c r="AH31" s="94" t="inlineStr">
        <is>
          <t>Pa</t>
        </is>
      </c>
      <c r="AV31" s="94" t="n">
        <v>110</v>
      </c>
      <c r="AZ31" s="96" t="inlineStr">
        <is>
          <t>ja vor</t>
        </is>
      </c>
      <c r="BA31" s="88">
        <f>BY31+CR31</f>
        <v/>
      </c>
      <c r="BE31" s="94" t="inlineStr">
        <is>
          <t>x</t>
        </is>
      </c>
      <c r="BL31" s="90" t="inlineStr">
        <is>
          <t>x</t>
        </is>
      </c>
      <c r="BM31" s="94" t="inlineStr">
        <is>
          <t>x</t>
        </is>
      </c>
      <c r="BN31" s="94" t="inlineStr">
        <is>
          <t>x</t>
        </is>
      </c>
      <c r="BY31" s="88" t="n">
        <v>0.5</v>
      </c>
      <c r="CR31" s="88" t="n"/>
    </row>
    <row r="32" outlineLevel="1" ht="22.5" customHeight="1" s="143">
      <c r="A32" s="76" t="n">
        <v>31</v>
      </c>
      <c r="B32" s="76" t="inlineStr">
        <is>
          <t>L-1537-315486937</t>
        </is>
      </c>
      <c r="C32" s="76" t="n">
        <v>1066956219</v>
      </c>
      <c r="D32" s="80">
        <f>HYPERLINK(CONCATENATE("https://portal.dnb.de/opac.htm?method=simpleSearch&amp;cqlMode=true&amp;query=idn%3D",[1]!Tabelle5[[#This Row],[idn]]))</f>
        <v/>
      </c>
      <c r="E32" s="76" t="inlineStr">
        <is>
          <t>III 3, 24</t>
        </is>
      </c>
      <c r="F32" s="76" t="inlineStr">
        <is>
          <t>X</t>
        </is>
      </c>
      <c r="G32" s="78" t="inlineStr">
        <is>
          <t>Halbledereinband, Schließen, erhabene Buchbeschläge</t>
        </is>
      </c>
      <c r="H32" s="76" t="inlineStr">
        <is>
          <t>bis 35 cm</t>
        </is>
      </c>
      <c r="I32" s="78" t="inlineStr">
        <is>
          <t>80° bis 110°, einseitig digitalisierbar?</t>
        </is>
      </c>
      <c r="J32" s="78" t="inlineStr">
        <is>
          <t>fester Rücken mit Schmuckprägung</t>
        </is>
      </c>
      <c r="K32" s="76" t="n"/>
      <c r="L32" s="76" t="inlineStr">
        <is>
          <t>Buchschuh</t>
        </is>
      </c>
      <c r="M32" s="76" t="inlineStr">
        <is>
          <t>Nein</t>
        </is>
      </c>
      <c r="N32" s="76" t="n">
        <v>3</v>
      </c>
      <c r="O32" s="76" t="n"/>
      <c r="P32" s="76" t="n"/>
      <c r="Q32" s="76" t="n"/>
      <c r="R32" s="76" t="n"/>
      <c r="X32" s="94" t="inlineStr">
        <is>
          <t>HL</t>
        </is>
      </c>
      <c r="Z32" s="94" t="inlineStr">
        <is>
          <t>x</t>
        </is>
      </c>
      <c r="AB32" s="94" t="inlineStr">
        <is>
          <t>h/E</t>
        </is>
      </c>
      <c r="AH32" s="94" t="inlineStr">
        <is>
          <t>Pa</t>
        </is>
      </c>
      <c r="AJ32" s="94" t="inlineStr">
        <is>
          <t>x</t>
        </is>
      </c>
      <c r="AV32" s="94" t="n">
        <v>110</v>
      </c>
      <c r="AZ32" s="96" t="inlineStr">
        <is>
          <t>ja vor</t>
        </is>
      </c>
      <c r="BA32" s="88">
        <f>BY32+CR32</f>
        <v/>
      </c>
      <c r="BE32" s="94" t="inlineStr">
        <is>
          <t>x</t>
        </is>
      </c>
      <c r="BL32" s="90" t="inlineStr">
        <is>
          <t>x</t>
        </is>
      </c>
      <c r="BM32" s="94" t="inlineStr">
        <is>
          <t>x</t>
        </is>
      </c>
      <c r="BN32" s="94" t="inlineStr">
        <is>
          <t>x</t>
        </is>
      </c>
      <c r="BP32" s="94" t="inlineStr">
        <is>
          <t>v</t>
        </is>
      </c>
      <c r="BY32" s="88" t="n">
        <v>0.5</v>
      </c>
      <c r="BZ32" s="117" t="inlineStr">
        <is>
          <t>Nur Titelschild und Gelenk vorn unten überfangen mit JP, Rest belassen (ist stabil genug)</t>
        </is>
      </c>
      <c r="CR32" s="88" t="n"/>
    </row>
    <row r="33" outlineLevel="1" s="143">
      <c r="A33" s="76" t="n">
        <v>32</v>
      </c>
      <c r="B33" s="76" t="inlineStr">
        <is>
          <t>L-1522-315469528</t>
        </is>
      </c>
      <c r="C33" s="76" t="n">
        <v>1066941874</v>
      </c>
      <c r="D33" s="81">
        <f>HYPERLINK(CONCATENATE("https://portal.dnb.de/opac.htm?method=simpleSearch&amp;cqlMode=true&amp;query=idn%3D",[1]!Tabelle5[[#This Row],[idn]]))</f>
        <v/>
      </c>
      <c r="E33" s="76" t="inlineStr">
        <is>
          <t>III 3, 25</t>
        </is>
      </c>
      <c r="F33" s="76" t="n"/>
      <c r="G33" s="78" t="n"/>
      <c r="H33" s="76" t="n"/>
      <c r="I33" s="78" t="n"/>
      <c r="J33" s="78" t="n"/>
      <c r="K33" s="76" t="n"/>
      <c r="L33" s="76" t="n"/>
      <c r="M33" s="76" t="n"/>
      <c r="N33" s="76" t="n"/>
      <c r="O33" s="76" t="n"/>
      <c r="P33" s="76" t="n"/>
      <c r="Q33" s="76" t="n"/>
      <c r="R33" s="76" t="n"/>
      <c r="BA33" s="88">
        <f>BY33+CR33</f>
        <v/>
      </c>
      <c r="BY33" s="88" t="n"/>
      <c r="CR33" s="88" t="n"/>
    </row>
    <row r="34" outlineLevel="1" s="143">
      <c r="A34" s="76" t="n">
        <v>33</v>
      </c>
      <c r="B34" s="76" t="inlineStr">
        <is>
          <t>L-1525-315493941</t>
        </is>
      </c>
      <c r="C34" s="76" t="n">
        <v>1066963703</v>
      </c>
      <c r="D34" s="80">
        <f>HYPERLINK(CONCATENATE("https://portal.dnb.de/opac.htm?method=simpleSearch&amp;cqlMode=true&amp;query=idn%3D",[1]!Tabelle5[[#This Row],[idn]]))</f>
        <v/>
      </c>
      <c r="E34" s="76" t="inlineStr">
        <is>
          <t>III 3, 26</t>
        </is>
      </c>
      <c r="F34" s="76" t="inlineStr">
        <is>
          <t>X</t>
        </is>
      </c>
      <c r="G34" s="78" t="inlineStr">
        <is>
          <t>Pergamentband</t>
        </is>
      </c>
      <c r="H34" s="76" t="inlineStr">
        <is>
          <t>bis 25 cm</t>
        </is>
      </c>
      <c r="I34" s="78" t="inlineStr">
        <is>
          <t>80° bis 110°, einseitig digitalisierbar?</t>
        </is>
      </c>
      <c r="J34" s="78" t="inlineStr">
        <is>
          <t>hohler Rücken</t>
        </is>
      </c>
      <c r="K34" s="76" t="n"/>
      <c r="L34" s="76" t="inlineStr">
        <is>
          <t>Kassette</t>
        </is>
      </c>
      <c r="M34" s="76" t="inlineStr">
        <is>
          <t>Nein</t>
        </is>
      </c>
      <c r="N34" s="76" t="n">
        <v>0</v>
      </c>
      <c r="O34" s="76" t="n"/>
      <c r="P34" s="76" t="n"/>
      <c r="Q34" s="76" t="n"/>
      <c r="R34" s="76" t="n"/>
      <c r="BA34" s="88">
        <f>BY34+CR34</f>
        <v/>
      </c>
      <c r="BY34" s="88" t="n"/>
      <c r="CR34" s="88" t="n"/>
    </row>
    <row r="35" outlineLevel="1" ht="22.5" customHeight="1" s="143">
      <c r="A35" s="76" t="n">
        <v>34</v>
      </c>
      <c r="B35" s="76" t="inlineStr">
        <is>
          <t>L-1522-31548828X</t>
        </is>
      </c>
      <c r="C35" s="76" t="n">
        <v>1066957665</v>
      </c>
      <c r="D35" s="80">
        <f>HYPERLINK(CONCATENATE("https://portal.dnb.de/opac.htm?method=simpleSearch&amp;cqlMode=true&amp;query=idn%3D",[1]!Tabelle5[[#This Row],[idn]]))</f>
        <v/>
      </c>
      <c r="E35" s="76" t="inlineStr">
        <is>
          <t>III 3, 27</t>
        </is>
      </c>
      <c r="F35" s="76" t="inlineStr">
        <is>
          <t>X</t>
        </is>
      </c>
      <c r="G35" s="78" t="inlineStr">
        <is>
          <t>Broschur, Papier- oder Pappeinband</t>
        </is>
      </c>
      <c r="H35" s="76" t="inlineStr">
        <is>
          <t>bis 25 cm</t>
        </is>
      </c>
      <c r="I35" s="78" t="inlineStr">
        <is>
          <t>180°</t>
        </is>
      </c>
      <c r="J35" s="78" t="n"/>
      <c r="K35" s="76" t="n"/>
      <c r="L35" s="76" t="n"/>
      <c r="M35" s="76" t="n"/>
      <c r="N35" s="76" t="n">
        <v>0</v>
      </c>
      <c r="O35" s="76" t="n"/>
      <c r="P35" s="76" t="n"/>
      <c r="Q35" s="76" t="n"/>
      <c r="R35" s="76" t="n"/>
      <c r="BA35" s="88">
        <f>BY35+CR35</f>
        <v/>
      </c>
      <c r="BY35" s="88" t="n"/>
      <c r="CR35" s="88" t="n"/>
    </row>
    <row r="36" outlineLevel="1" s="143">
      <c r="A36" s="76" t="n">
        <v>35</v>
      </c>
      <c r="B36" s="76" t="inlineStr">
        <is>
          <t>L-1523-165117486</t>
        </is>
      </c>
      <c r="C36" s="76" t="n">
        <v>997856157</v>
      </c>
      <c r="D36" s="80">
        <f>HYPERLINK(CONCATENATE("https://portal.dnb.de/opac.htm?method=simpleSearch&amp;cqlMode=true&amp;query=idn%3D",[1]!Tabelle5[[#This Row],[idn]]))</f>
        <v/>
      </c>
      <c r="E36" s="76" t="inlineStr">
        <is>
          <t>III 3, 28</t>
        </is>
      </c>
      <c r="F36" s="76" t="n"/>
      <c r="G36" s="78" t="n"/>
      <c r="H36" s="76" t="n"/>
      <c r="I36" s="78" t="n"/>
      <c r="J36" s="78" t="n"/>
      <c r="K36" s="76" t="n"/>
      <c r="L36" s="76" t="n"/>
      <c r="M36" s="76" t="n"/>
      <c r="N36" s="76" t="n"/>
      <c r="O36" s="76" t="n"/>
      <c r="P36" s="76" t="n"/>
      <c r="Q36" s="76" t="n"/>
      <c r="R36" s="76" t="n"/>
      <c r="BA36" s="88">
        <f>BY36+CR36</f>
        <v/>
      </c>
      <c r="BY36" s="88" t="n"/>
      <c r="CR36" s="88" t="n"/>
    </row>
    <row r="37" outlineLevel="1" s="143">
      <c r="A37" s="76" t="n">
        <v>36</v>
      </c>
      <c r="B37" s="76" t="inlineStr">
        <is>
          <t>L-1524-176403655</t>
        </is>
      </c>
      <c r="C37" s="76" t="n">
        <v>1002053153</v>
      </c>
      <c r="D37" s="80">
        <f>HYPERLINK(CONCATENATE("https://portal.dnb.de/opac.htm?method=simpleSearch&amp;cqlMode=true&amp;query=idn%3D",[1]!Tabelle5[[#This Row],[idn]]))</f>
        <v/>
      </c>
      <c r="E37" s="76" t="inlineStr">
        <is>
          <t>III 3, 29</t>
        </is>
      </c>
      <c r="F37" s="76" t="n"/>
      <c r="G37" s="78" t="n"/>
      <c r="H37" s="76" t="n"/>
      <c r="I37" s="78" t="n"/>
      <c r="J37" s="78" t="n"/>
      <c r="K37" s="76" t="n"/>
      <c r="L37" s="76" t="n"/>
      <c r="M37" s="76" t="n"/>
      <c r="N37" s="76" t="n"/>
      <c r="O37" s="76" t="n"/>
      <c r="P37" s="76" t="n"/>
      <c r="Q37" s="76" t="n"/>
      <c r="R37" s="76" t="n"/>
      <c r="BA37" s="88">
        <f>BY37+CR37</f>
        <v/>
      </c>
      <c r="BY37" s="88" t="n"/>
      <c r="CR37" s="88" t="n"/>
    </row>
    <row r="38" outlineLevel="1" s="143">
      <c r="A38" s="76" t="n">
        <v>37</v>
      </c>
      <c r="B38" s="76" t="inlineStr">
        <is>
          <t>L-1525-167684566</t>
        </is>
      </c>
      <c r="C38" s="76" t="n">
        <v>999177729</v>
      </c>
      <c r="D38" s="80">
        <f>HYPERLINK(CONCATENATE("https://portal.dnb.de/opac.htm?method=simpleSearch&amp;cqlMode=true&amp;query=idn%3D",[1]!Tabelle5[[#This Row],[idn]]))</f>
        <v/>
      </c>
      <c r="E38" s="76" t="inlineStr">
        <is>
          <t>III 3, 30</t>
        </is>
      </c>
      <c r="F38" s="76" t="n"/>
      <c r="G38" s="78" t="n"/>
      <c r="H38" s="76" t="n"/>
      <c r="I38" s="78" t="n"/>
      <c r="J38" s="78" t="n"/>
      <c r="K38" s="76" t="n"/>
      <c r="L38" s="76" t="n"/>
      <c r="M38" s="76" t="n"/>
      <c r="N38" s="76" t="n"/>
      <c r="O38" s="76" t="n"/>
      <c r="P38" s="76" t="n"/>
      <c r="Q38" s="76" t="n"/>
      <c r="R38" s="76" t="n"/>
      <c r="BA38" s="88">
        <f>BY38+CR38</f>
        <v/>
      </c>
      <c r="BY38" s="88" t="n"/>
      <c r="CR38" s="88" t="n"/>
    </row>
    <row r="39" outlineLevel="1" s="143">
      <c r="A39" s="76" t="n">
        <v>38</v>
      </c>
      <c r="B39" s="76" t="inlineStr">
        <is>
          <t>L-1527-170103552</t>
        </is>
      </c>
      <c r="C39" s="76" t="n">
        <v>1000152936</v>
      </c>
      <c r="D39" s="80">
        <f>HYPERLINK(CONCATENATE("https://portal.dnb.de/opac.htm?method=simpleSearch&amp;cqlMode=true&amp;query=idn%3D",[1]!Tabelle5[[#This Row],[idn]]))</f>
        <v/>
      </c>
      <c r="E39" s="76" t="inlineStr">
        <is>
          <t>III 3, 31</t>
        </is>
      </c>
      <c r="F39" s="76" t="n"/>
      <c r="G39" s="78" t="inlineStr">
        <is>
          <t>Pergamentband</t>
        </is>
      </c>
      <c r="H39" s="76" t="inlineStr">
        <is>
          <t>bis 25 cm</t>
        </is>
      </c>
      <c r="I39" s="78" t="inlineStr">
        <is>
          <t>80° bis 110°, einseitig digitalisierbar?</t>
        </is>
      </c>
      <c r="J39" s="78" t="n"/>
      <c r="K39" s="76" t="n"/>
      <c r="L39" s="76" t="n"/>
      <c r="M39" s="76" t="n"/>
      <c r="N39" s="76" t="n">
        <v>0</v>
      </c>
      <c r="O39" s="76" t="n"/>
      <c r="P39" s="76" t="n"/>
      <c r="Q39" s="76" t="n"/>
      <c r="R39" s="76" t="n"/>
      <c r="BA39" s="88">
        <f>BY39+CR39</f>
        <v/>
      </c>
      <c r="BY39" s="88" t="n"/>
      <c r="CR39" s="88" t="n"/>
    </row>
    <row r="40" outlineLevel="1" s="143">
      <c r="A40" s="76" t="n">
        <v>39</v>
      </c>
      <c r="B40" s="76" t="inlineStr">
        <is>
          <t>L-9999-154449180</t>
        </is>
      </c>
      <c r="C40" s="76" t="n">
        <v>994061757</v>
      </c>
      <c r="D40" s="80">
        <f>HYPERLINK(CONCATENATE("https://portal.dnb.de/opac.htm?method=simpleSearch&amp;cqlMode=true&amp;query=idn%3D",[1]!Tabelle5[[#This Row],[idn]]))</f>
        <v/>
      </c>
      <c r="E40" s="76" t="inlineStr">
        <is>
          <t>III 3, 32</t>
        </is>
      </c>
      <c r="F40" s="76" t="n"/>
      <c r="G40" s="78" t="n"/>
      <c r="H40" s="76" t="n"/>
      <c r="I40" s="78" t="n"/>
      <c r="J40" s="78" t="n"/>
      <c r="K40" s="76" t="n"/>
      <c r="L40" s="76" t="n"/>
      <c r="M40" s="76" t="n"/>
      <c r="N40" s="76" t="n"/>
      <c r="O40" s="76" t="n"/>
      <c r="P40" s="76" t="n"/>
      <c r="Q40" s="76" t="n"/>
      <c r="R40" s="76" t="n"/>
      <c r="BA40" s="88">
        <f>BY40+CR40</f>
        <v/>
      </c>
      <c r="BY40" s="88" t="n"/>
      <c r="CR40" s="88" t="n"/>
    </row>
    <row r="41" outlineLevel="1" s="143">
      <c r="A41" s="76" t="n">
        <v>40</v>
      </c>
      <c r="B41" s="76" t="inlineStr">
        <is>
          <t>L-1546-167648829</t>
        </is>
      </c>
      <c r="C41" s="76" t="n">
        <v>999175432</v>
      </c>
      <c r="D41" s="80">
        <f>HYPERLINK(CONCATENATE("https://portal.dnb.de/opac.htm?method=simpleSearch&amp;cqlMode=true&amp;query=idn%3D",[1]!Tabelle5[[#This Row],[idn]]))</f>
        <v/>
      </c>
      <c r="E41" s="76" t="inlineStr">
        <is>
          <t>III 3, 33</t>
        </is>
      </c>
      <c r="F41" s="76" t="n"/>
      <c r="G41" s="78" t="inlineStr">
        <is>
          <t>Halbpergamentband</t>
        </is>
      </c>
      <c r="H41" s="76" t="inlineStr">
        <is>
          <t>bis 25 cm</t>
        </is>
      </c>
      <c r="I41" s="78" t="inlineStr">
        <is>
          <t>180°</t>
        </is>
      </c>
      <c r="J41" s="78" t="inlineStr">
        <is>
          <t>hohler Rücken</t>
        </is>
      </c>
      <c r="K41" s="76" t="n"/>
      <c r="L41" s="76" t="n"/>
      <c r="M41" s="76" t="n"/>
      <c r="N41" s="76" t="n">
        <v>0</v>
      </c>
      <c r="O41" s="76" t="n"/>
      <c r="P41" s="76" t="n"/>
      <c r="Q41" s="76" t="n"/>
      <c r="R41" s="76" t="n"/>
      <c r="BA41" s="88">
        <f>BY41+CR41</f>
        <v/>
      </c>
      <c r="BY41" s="88" t="n"/>
      <c r="CR41" s="88" t="n"/>
    </row>
    <row r="42" outlineLevel="1" s="143">
      <c r="A42" s="76" t="n">
        <v>41</v>
      </c>
      <c r="B42" s="76" t="inlineStr">
        <is>
          <t>L-1522-165117257</t>
        </is>
      </c>
      <c r="C42" s="76" t="n">
        <v>997855789</v>
      </c>
      <c r="D42" s="80">
        <f>HYPERLINK(CONCATENATE("https://portal.dnb.de/opac.htm?method=simpleSearch&amp;cqlMode=true&amp;query=idn%3D",[1]!Tabelle5[[#This Row],[idn]]))</f>
        <v/>
      </c>
      <c r="E42" s="76" t="inlineStr">
        <is>
          <t>III 3, 34</t>
        </is>
      </c>
      <c r="F42" s="76" t="n"/>
      <c r="G42" s="78" t="n"/>
      <c r="H42" s="76" t="n"/>
      <c r="I42" s="78" t="n"/>
      <c r="J42" s="78" t="n"/>
      <c r="K42" s="76" t="n"/>
      <c r="L42" s="76" t="n"/>
      <c r="M42" s="76" t="n"/>
      <c r="N42" s="76" t="n"/>
      <c r="O42" s="76" t="n"/>
      <c r="P42" s="76" t="n"/>
      <c r="Q42" s="76" t="n"/>
      <c r="R42" s="76" t="n"/>
      <c r="BA42" s="88">
        <f>BY42+CR42</f>
        <v/>
      </c>
      <c r="BY42" s="88" t="n"/>
      <c r="CR42" s="88" t="n"/>
    </row>
    <row r="43" outlineLevel="1" s="143">
      <c r="A43" s="76" t="n">
        <v>42</v>
      </c>
      <c r="B43" s="76" t="inlineStr">
        <is>
          <t>L-2009-322630</t>
        </is>
      </c>
      <c r="C43" s="76" t="n">
        <v>998431591</v>
      </c>
      <c r="D43" s="80">
        <f>HYPERLINK(CONCATENATE("https://portal.dnb.de/opac.htm?method=simpleSearch&amp;cqlMode=true&amp;query=idn%3D",[1]!Tabelle5[[#This Row],[idn]]))</f>
        <v/>
      </c>
      <c r="E43" s="76" t="inlineStr">
        <is>
          <t>III 3, 35</t>
        </is>
      </c>
      <c r="F43" s="76" t="n"/>
      <c r="G43" s="78" t="n"/>
      <c r="H43" s="76" t="n"/>
      <c r="I43" s="78" t="n"/>
      <c r="J43" s="78" t="n"/>
      <c r="K43" s="76" t="n"/>
      <c r="L43" s="76" t="n"/>
      <c r="M43" s="76" t="n"/>
      <c r="N43" s="76" t="n"/>
      <c r="O43" s="76" t="n"/>
      <c r="P43" s="76" t="n"/>
      <c r="Q43" s="76" t="n"/>
      <c r="R43" s="76" t="n"/>
      <c r="BA43" s="88">
        <f>BY43+CR43</f>
        <v/>
      </c>
      <c r="BY43" s="88" t="n"/>
      <c r="CR43" s="88" t="n"/>
    </row>
    <row r="44" outlineLevel="1" ht="22.5" customHeight="1" s="143">
      <c r="A44" s="76" t="n">
        <v>43</v>
      </c>
      <c r="B44" s="76" t="inlineStr">
        <is>
          <t>L-2012-301916</t>
        </is>
      </c>
      <c r="C44" s="76" t="n">
        <v>1013629493</v>
      </c>
      <c r="D44" s="80">
        <f>HYPERLINK(CONCATENATE("https://portal.dnb.de/opac.htm?method=simpleSearch&amp;cqlMode=true&amp;query=idn%3D",[1]!Tabelle5[[#This Row],[idn]]))</f>
        <v/>
      </c>
      <c r="E44" s="76" t="inlineStr">
        <is>
          <t>III 3, 36</t>
        </is>
      </c>
      <c r="F44" s="76" t="n"/>
      <c r="G44" s="78" t="inlineStr">
        <is>
          <t>Ledereinband, Schließen, erhabene Buchbeschläge</t>
        </is>
      </c>
      <c r="H44" s="76" t="inlineStr">
        <is>
          <t>bis 35 cm</t>
        </is>
      </c>
      <c r="I44" s="78" t="inlineStr">
        <is>
          <t>80° bis 110°, einseitig digitalisierbar?</t>
        </is>
      </c>
      <c r="J44" s="78" t="inlineStr">
        <is>
          <t>Schrift bis in den Falz</t>
        </is>
      </c>
      <c r="K44" s="76" t="n"/>
      <c r="L44" s="76" t="n"/>
      <c r="M44" s="76" t="n"/>
      <c r="N44" s="76" t="n">
        <v>0</v>
      </c>
      <c r="O44" s="76" t="n"/>
      <c r="P44" s="76" t="n"/>
      <c r="Q44" s="76" t="n"/>
      <c r="R44" s="76" t="n"/>
      <c r="X44" s="94" t="inlineStr">
        <is>
          <t>HD</t>
        </is>
      </c>
      <c r="AA44" s="94" t="inlineStr">
        <is>
          <t>x</t>
        </is>
      </c>
      <c r="AB44" s="94" t="inlineStr">
        <is>
          <t>f</t>
        </is>
      </c>
      <c r="AH44" s="94" t="inlineStr">
        <is>
          <t>Pa</t>
        </is>
      </c>
      <c r="AL44" s="94" t="inlineStr">
        <is>
          <t>x</t>
        </is>
      </c>
      <c r="AT44" s="94" t="n">
        <v>0</v>
      </c>
      <c r="AU44" s="94" t="inlineStr">
        <is>
          <t>x</t>
        </is>
      </c>
      <c r="AV44" s="94" t="n">
        <v>45</v>
      </c>
      <c r="AZ44" s="96" t="inlineStr">
        <is>
          <t>n</t>
        </is>
      </c>
      <c r="BA44" s="88">
        <f>BY44+CR44</f>
        <v/>
      </c>
      <c r="BJ44" s="90" t="inlineStr">
        <is>
          <t>x 45</t>
        </is>
      </c>
      <c r="BK44" s="117" t="inlineStr">
        <is>
          <t>Box (sperrt)</t>
        </is>
      </c>
      <c r="BY44" s="88" t="n"/>
      <c r="CR44" s="88" t="n"/>
    </row>
    <row r="45" outlineLevel="1" s="143">
      <c r="A45" s="76" t="n">
        <v>44</v>
      </c>
      <c r="B45" s="76" t="inlineStr">
        <is>
          <t>L-1522-315488867</t>
        </is>
      </c>
      <c r="C45" s="76" t="inlineStr">
        <is>
          <t>106695822X</t>
        </is>
      </c>
      <c r="D45" s="80">
        <f>HYPERLINK(CONCATENATE("https://portal.dnb.de/opac.htm?method=simpleSearch&amp;cqlMode=true&amp;query=idn%3D",[1]!Tabelle5[[#This Row],[idn]]))</f>
        <v/>
      </c>
      <c r="E45" s="76" t="inlineStr">
        <is>
          <t>III 3, 10 a</t>
        </is>
      </c>
      <c r="F45" s="76" t="inlineStr">
        <is>
          <t>X</t>
        </is>
      </c>
      <c r="G45" s="78" t="inlineStr">
        <is>
          <t>Papier- oder Pappeinband</t>
        </is>
      </c>
      <c r="H45" s="76" t="inlineStr">
        <is>
          <t>bis 25 cm</t>
        </is>
      </c>
      <c r="I45" s="78" t="inlineStr">
        <is>
          <t>180°</t>
        </is>
      </c>
      <c r="J45" s="78" t="n"/>
      <c r="K45" s="76" t="n"/>
      <c r="L45" s="76" t="inlineStr">
        <is>
          <t>Archivkarton</t>
        </is>
      </c>
      <c r="M45" s="76" t="inlineStr">
        <is>
          <t>Nein</t>
        </is>
      </c>
      <c r="N45" s="76" t="n">
        <v>0</v>
      </c>
      <c r="O45" s="76" t="n"/>
      <c r="P45" s="76" t="n"/>
      <c r="Q45" s="76" t="n"/>
      <c r="R45" s="76" t="n"/>
      <c r="BA45" s="88">
        <f>BY45+CR45</f>
        <v/>
      </c>
      <c r="BY45" s="88" t="n"/>
      <c r="CR45" s="88" t="n"/>
    </row>
    <row r="46" outlineLevel="1" s="143">
      <c r="A46" s="76" t="n">
        <v>45</v>
      </c>
      <c r="B46" s="76" t="inlineStr">
        <is>
          <t>L-1519-315489030</t>
        </is>
      </c>
      <c r="C46" s="76" t="n">
        <v>1066958416</v>
      </c>
      <c r="D46" s="80">
        <f>HYPERLINK(CONCATENATE("https://portal.dnb.de/opac.htm?method=simpleSearch&amp;cqlMode=true&amp;query=idn%3D",[1]!Tabelle5[[#This Row],[idn]]))</f>
        <v/>
      </c>
      <c r="E46" s="76" t="inlineStr">
        <is>
          <t>III 3, 10 b</t>
        </is>
      </c>
      <c r="F46" s="76" t="inlineStr">
        <is>
          <t>X</t>
        </is>
      </c>
      <c r="G46" s="78" t="inlineStr">
        <is>
          <t>Halbgewebeband</t>
        </is>
      </c>
      <c r="H46" s="76" t="inlineStr">
        <is>
          <t>bis 25 cm</t>
        </is>
      </c>
      <c r="I46" s="78" t="inlineStr">
        <is>
          <t>180°</t>
        </is>
      </c>
      <c r="J46" s="78" t="inlineStr">
        <is>
          <t>fester Rücken mit Schmuckprägung</t>
        </is>
      </c>
      <c r="K46" s="76" t="n"/>
      <c r="L46" s="76" t="n"/>
      <c r="M46" s="76" t="n"/>
      <c r="N46" s="76" t="n">
        <v>1</v>
      </c>
      <c r="O46" s="76" t="n"/>
      <c r="P46" s="76" t="n"/>
      <c r="Q46" s="76" t="n"/>
      <c r="R46" s="76" t="n"/>
      <c r="BA46" s="88">
        <f>BY46+CR46</f>
        <v/>
      </c>
      <c r="BY46" s="88" t="n"/>
      <c r="CR46" s="88" t="n"/>
    </row>
    <row r="47" outlineLevel="1" s="143">
      <c r="A47" s="76" t="n">
        <v>46</v>
      </c>
      <c r="B47" s="76" t="inlineStr">
        <is>
          <t>L-1522-315492856</t>
        </is>
      </c>
      <c r="C47" s="76" t="n">
        <v>1066962499</v>
      </c>
      <c r="D47" s="80">
        <f>HYPERLINK(CONCATENATE("https://portal.dnb.de/opac.htm?method=simpleSearch&amp;cqlMode=true&amp;query=idn%3D",[1]!Tabelle5[[#This Row],[idn]]))</f>
        <v/>
      </c>
      <c r="E47" s="76" t="inlineStr">
        <is>
          <t>III 3, 10 c</t>
        </is>
      </c>
      <c r="F47" s="76" t="inlineStr">
        <is>
          <t>X</t>
        </is>
      </c>
      <c r="G47" s="78" t="inlineStr">
        <is>
          <t>Halbledereinband</t>
        </is>
      </c>
      <c r="H47" s="76" t="inlineStr">
        <is>
          <t>bis 25 cm</t>
        </is>
      </c>
      <c r="I47" s="78" t="inlineStr">
        <is>
          <t>180°</t>
        </is>
      </c>
      <c r="J47" s="78" t="inlineStr">
        <is>
          <t>fester Rücken mit Schmuckprägung</t>
        </is>
      </c>
      <c r="K47" s="76" t="n"/>
      <c r="L47" s="76" t="n"/>
      <c r="M47" s="76" t="n"/>
      <c r="N47" s="76" t="n">
        <v>0</v>
      </c>
      <c r="O47" s="76" t="n"/>
      <c r="P47" s="76" t="n"/>
      <c r="Q47" s="76" t="n"/>
      <c r="R47" s="76" t="n"/>
      <c r="BA47" s="88">
        <f>BY47+CR47</f>
        <v/>
      </c>
      <c r="BY47" s="88" t="n"/>
      <c r="CR47" s="88" t="n"/>
    </row>
    <row r="48" outlineLevel="1" s="143">
      <c r="A48" s="76" t="n">
        <v>47</v>
      </c>
      <c r="B48" s="76" t="inlineStr">
        <is>
          <t>L-1525-164450874</t>
        </is>
      </c>
      <c r="C48" s="76" t="n">
        <v>997626313</v>
      </c>
      <c r="D48" s="80">
        <f>HYPERLINK(CONCATENATE("https://portal.dnb.de/opac.htm?method=simpleSearch&amp;cqlMode=true&amp;query=idn%3D",[1]!Tabelle5[[#This Row],[idn]]))</f>
        <v/>
      </c>
      <c r="E48" s="76" t="inlineStr">
        <is>
          <t>III 3, 10 d</t>
        </is>
      </c>
      <c r="F48" s="76" t="n"/>
      <c r="G48" s="78" t="inlineStr">
        <is>
          <t>Halbledereinband</t>
        </is>
      </c>
      <c r="H48" s="76" t="inlineStr">
        <is>
          <t>bis 25 cm</t>
        </is>
      </c>
      <c r="I48" s="78" t="inlineStr">
        <is>
          <t>180°</t>
        </is>
      </c>
      <c r="J48" s="78" t="inlineStr">
        <is>
          <t>hohler Rücken</t>
        </is>
      </c>
      <c r="K48" s="76" t="n"/>
      <c r="L48" s="76" t="n"/>
      <c r="M48" s="76" t="n"/>
      <c r="N48" s="76" t="n">
        <v>0</v>
      </c>
      <c r="O48" s="76" t="n"/>
      <c r="P48" s="76" t="n"/>
      <c r="Q48" s="76" t="n"/>
      <c r="R48" s="76" t="n"/>
      <c r="BA48" s="88">
        <f>BY48+CR48</f>
        <v/>
      </c>
      <c r="BY48" s="88" t="n"/>
      <c r="CR48" s="88" t="n"/>
    </row>
    <row r="49" outlineLevel="1" s="143">
      <c r="A49" s="76" t="n">
        <v>48</v>
      </c>
      <c r="B49" s="76" t="inlineStr">
        <is>
          <t>L-1521-170695743</t>
        </is>
      </c>
      <c r="C49" s="76" t="n">
        <v>1000478475</v>
      </c>
      <c r="D49" s="80">
        <f>HYPERLINK(CONCATENATE("https://portal.dnb.de/opac.htm?method=simpleSearch&amp;cqlMode=true&amp;query=idn%3D",[1]!Tabelle5[[#This Row],[idn]]))</f>
        <v/>
      </c>
      <c r="E49" s="76" t="inlineStr">
        <is>
          <t>III 3, 12 a</t>
        </is>
      </c>
      <c r="F49" s="76" t="n"/>
      <c r="G49" s="78" t="inlineStr">
        <is>
          <t>Halbpergamentband</t>
        </is>
      </c>
      <c r="H49" s="76" t="inlineStr">
        <is>
          <t>bis 25 cm</t>
        </is>
      </c>
      <c r="I49" s="78" t="inlineStr">
        <is>
          <t>180°</t>
        </is>
      </c>
      <c r="J49" s="78" t="inlineStr">
        <is>
          <t>hohler Rücken</t>
        </is>
      </c>
      <c r="K49" s="76" t="n"/>
      <c r="L49" s="76" t="n"/>
      <c r="M49" s="76" t="n"/>
      <c r="N49" s="76" t="n">
        <v>0</v>
      </c>
      <c r="O49" s="76" t="n"/>
      <c r="P49" s="76" t="n"/>
      <c r="Q49" s="76" t="n"/>
      <c r="R49" s="76" t="n"/>
      <c r="BA49" s="88">
        <f>BY49+CR49</f>
        <v/>
      </c>
      <c r="BY49" s="88" t="n"/>
      <c r="CR49" s="88" t="n"/>
    </row>
    <row r="50" outlineLevel="1" s="143">
      <c r="A50" s="76" t="n">
        <v>49</v>
      </c>
      <c r="B50" s="76" t="inlineStr">
        <is>
          <t>L-1521-170695743</t>
        </is>
      </c>
      <c r="C50" s="76" t="n">
        <v>1000478475</v>
      </c>
      <c r="D50" s="80">
        <f>HYPERLINK(CONCATENATE("https://portal.dnb.de/opac.htm?method=simpleSearch&amp;cqlMode=true&amp;query=idn%3D",[1]!Tabelle5[[#This Row],[idn]]))</f>
        <v/>
      </c>
      <c r="E50" s="76" t="inlineStr">
        <is>
          <t>III 3, 12 a</t>
        </is>
      </c>
      <c r="F50" s="76" t="n"/>
      <c r="G50" s="78" t="n"/>
      <c r="H50" s="76" t="n"/>
      <c r="I50" s="78" t="n"/>
      <c r="J50" s="78" t="n"/>
      <c r="K50" s="76" t="n"/>
      <c r="L50" s="76" t="n"/>
      <c r="M50" s="76" t="n"/>
      <c r="N50" s="76" t="n"/>
      <c r="O50" s="76" t="n"/>
      <c r="P50" s="76" t="n"/>
      <c r="Q50" s="76" t="n"/>
      <c r="R50" s="76" t="n"/>
      <c r="BA50" s="88">
        <f>BY50+CR50</f>
        <v/>
      </c>
      <c r="BY50" s="88" t="n"/>
      <c r="CR50" s="88" t="n"/>
    </row>
    <row r="51" outlineLevel="1" ht="22.5" customHeight="1" s="143">
      <c r="A51" s="76" t="n">
        <v>50</v>
      </c>
      <c r="B51" s="76" t="inlineStr">
        <is>
          <t>L-1524-315490551</t>
        </is>
      </c>
      <c r="C51" s="76" t="inlineStr">
        <is>
          <t>106696002X</t>
        </is>
      </c>
      <c r="D51" s="80">
        <f>HYPERLINK(CONCATENATE("https://portal.dnb.de/opac.htm?method=simpleSearch&amp;cqlMode=true&amp;query=idn%3D",[1]!Tabelle5[[#This Row],[idn]]))</f>
        <v/>
      </c>
      <c r="E51" s="76" t="inlineStr">
        <is>
          <t>III 3, 12 b</t>
        </is>
      </c>
      <c r="F51" s="76" t="inlineStr">
        <is>
          <t>X</t>
        </is>
      </c>
      <c r="G51" s="78" t="inlineStr">
        <is>
          <t>Pergamentband, Schließen, erhabene Buchbeschläge</t>
        </is>
      </c>
      <c r="H51" s="76" t="inlineStr">
        <is>
          <t>bis 25 cm</t>
        </is>
      </c>
      <c r="I51" s="78" t="inlineStr">
        <is>
          <t>180°</t>
        </is>
      </c>
      <c r="J51" s="78" t="inlineStr">
        <is>
          <t>hohler Rücken, welliger Buchblock</t>
        </is>
      </c>
      <c r="K51" s="76" t="n"/>
      <c r="L51" s="76" t="inlineStr">
        <is>
          <t>Buchschuh</t>
        </is>
      </c>
      <c r="M51" s="76" t="inlineStr">
        <is>
          <t>Nein</t>
        </is>
      </c>
      <c r="N51" s="76" t="n">
        <v>0</v>
      </c>
      <c r="O51" s="76" t="n"/>
      <c r="P51" s="76" t="n"/>
      <c r="Q51" s="76" t="n"/>
      <c r="R51" s="76" t="n"/>
      <c r="BA51" s="88">
        <f>BY51+CR51</f>
        <v/>
      </c>
      <c r="BY51" s="88" t="n"/>
      <c r="CR51" s="88" t="n"/>
    </row>
    <row r="52" outlineLevel="1" s="143">
      <c r="A52" s="76" t="n">
        <v>51</v>
      </c>
      <c r="B52" s="76" t="inlineStr">
        <is>
          <t>L-1523-153700335</t>
        </is>
      </c>
      <c r="C52" s="76" t="n">
        <v>993849784</v>
      </c>
      <c r="D52" s="80">
        <f>HYPERLINK(CONCATENATE("https://portal.dnb.de/opac.htm?method=simpleSearch&amp;cqlMode=true&amp;query=idn%3D",[1]!Tabelle5[[#This Row],[idn]]))</f>
        <v/>
      </c>
      <c r="E52" s="76" t="inlineStr">
        <is>
          <t>III 3, 13 a</t>
        </is>
      </c>
      <c r="F52" s="76" t="n"/>
      <c r="G52" s="78" t="inlineStr">
        <is>
          <t>Halbpergamentband</t>
        </is>
      </c>
      <c r="H52" s="76" t="inlineStr">
        <is>
          <t>bis 25 cm</t>
        </is>
      </c>
      <c r="I52" s="78" t="inlineStr">
        <is>
          <t>180°</t>
        </is>
      </c>
      <c r="J52" s="78" t="inlineStr">
        <is>
          <t>hohler Rücken</t>
        </is>
      </c>
      <c r="K52" s="76" t="n"/>
      <c r="L52" s="76" t="n"/>
      <c r="M52" s="76" t="n"/>
      <c r="N52" s="76" t="n">
        <v>0</v>
      </c>
      <c r="O52" s="76" t="n"/>
      <c r="P52" s="76" t="n"/>
      <c r="Q52" s="76" t="n"/>
      <c r="R52" s="76" t="n"/>
      <c r="BA52" s="88">
        <f>BY52+CR52</f>
        <v/>
      </c>
      <c r="BY52" s="88" t="n"/>
      <c r="CR52" s="88" t="n"/>
    </row>
    <row r="53" outlineLevel="1" s="143">
      <c r="A53" s="76" t="n">
        <v>52</v>
      </c>
      <c r="B53" s="76" t="inlineStr">
        <is>
          <t>L-1522-167111574</t>
        </is>
      </c>
      <c r="C53" s="76" t="n">
        <v>998888257</v>
      </c>
      <c r="D53" s="80">
        <f>HYPERLINK(CONCATENATE("https://portal.dnb.de/opac.htm?method=simpleSearch&amp;cqlMode=true&amp;query=idn%3D",[1]!Tabelle5[[#This Row],[idn]]))</f>
        <v/>
      </c>
      <c r="E53" s="76" t="inlineStr">
        <is>
          <t>III 3, 14 b</t>
        </is>
      </c>
      <c r="F53" s="76" t="inlineStr">
        <is>
          <t>X</t>
        </is>
      </c>
      <c r="G53" s="78" t="inlineStr">
        <is>
          <t>Papier- oder Pappeinband</t>
        </is>
      </c>
      <c r="H53" s="76" t="inlineStr">
        <is>
          <t>bis 25 cm</t>
        </is>
      </c>
      <c r="I53" s="78" t="inlineStr">
        <is>
          <t>180°</t>
        </is>
      </c>
      <c r="J53" s="78" t="inlineStr">
        <is>
          <t>hohler Rücken</t>
        </is>
      </c>
      <c r="K53" s="76" t="n"/>
      <c r="L53" s="76" t="inlineStr">
        <is>
          <t xml:space="preserve">Papierumschlag </t>
        </is>
      </c>
      <c r="M53" s="76" t="inlineStr">
        <is>
          <t>Ja</t>
        </is>
      </c>
      <c r="N53" s="76" t="n">
        <v>0</v>
      </c>
      <c r="O53" s="76" t="n"/>
      <c r="P53" s="76" t="n"/>
      <c r="Q53" s="76" t="n"/>
      <c r="R53" s="76" t="n"/>
      <c r="BA53" s="88">
        <f>BY53+CR53</f>
        <v/>
      </c>
      <c r="BY53" s="88" t="n"/>
      <c r="CR53" s="88" t="n"/>
    </row>
    <row r="54" outlineLevel="1" s="143">
      <c r="A54" s="76" t="n">
        <v>53</v>
      </c>
      <c r="B54" s="76" t="inlineStr">
        <is>
          <t>L-1525-170699919</t>
        </is>
      </c>
      <c r="C54" s="76" t="n">
        <v>1000482995</v>
      </c>
      <c r="D54" s="80">
        <f>HYPERLINK(CONCATENATE("https://portal.dnb.de/opac.htm?method=simpleSearch&amp;cqlMode=true&amp;query=idn%3D",[1]!Tabelle5[[#This Row],[idn]]))</f>
        <v/>
      </c>
      <c r="E54" s="76" t="inlineStr">
        <is>
          <t>III 3, 16 a</t>
        </is>
      </c>
      <c r="F54" s="76" t="n"/>
      <c r="G54" s="78" t="inlineStr">
        <is>
          <t>Halbpergamentband</t>
        </is>
      </c>
      <c r="H54" s="76" t="inlineStr">
        <is>
          <t>bis 25 cm</t>
        </is>
      </c>
      <c r="I54" s="78" t="inlineStr">
        <is>
          <t>80° bis 110°, einseitig digitalisierbar?</t>
        </is>
      </c>
      <c r="J54" s="78" t="inlineStr">
        <is>
          <t>hohler Rücken</t>
        </is>
      </c>
      <c r="K54" s="76" t="n"/>
      <c r="L54" s="76" t="n"/>
      <c r="M54" s="76" t="n"/>
      <c r="N54" s="76" t="n">
        <v>0</v>
      </c>
      <c r="O54" s="76" t="n"/>
      <c r="P54" s="76" t="n"/>
      <c r="Q54" s="76" t="n"/>
      <c r="R54" s="76" t="n"/>
      <c r="BA54" s="88">
        <f>BY54+CR54</f>
        <v/>
      </c>
      <c r="BY54" s="88" t="n"/>
      <c r="CR54" s="88" t="n"/>
    </row>
    <row r="55" outlineLevel="1" ht="33.75" customHeight="1" s="143">
      <c r="A55" s="76" t="n">
        <v>54</v>
      </c>
      <c r="B55" s="76" t="inlineStr">
        <is>
          <t>L-1526-153949872</t>
        </is>
      </c>
      <c r="C55" s="76" t="inlineStr">
        <is>
          <t>99388654X</t>
        </is>
      </c>
      <c r="D55" s="80">
        <f>HYPERLINK(CONCATENATE("https://portal.dnb.de/opac.htm?method=simpleSearch&amp;cqlMode=true&amp;query=idn%3D",[1]!Tabelle5[[#This Row],[idn]]))</f>
        <v/>
      </c>
      <c r="E55" s="76" t="inlineStr">
        <is>
          <t>III 3, 16 b</t>
        </is>
      </c>
      <c r="F55" s="76" t="inlineStr">
        <is>
          <t>X</t>
        </is>
      </c>
      <c r="G55" s="78" t="inlineStr">
        <is>
          <t>Ledereinband, Schließen, erhabene Buchbeschläge</t>
        </is>
      </c>
      <c r="H55" s="76" t="inlineStr">
        <is>
          <t>bis 25 cm</t>
        </is>
      </c>
      <c r="I55" s="78" t="inlineStr">
        <is>
          <t>80° bis 110°, einseitig digitalisierbar?</t>
        </is>
      </c>
      <c r="J55" s="78" t="inlineStr">
        <is>
          <t>fester Rücken mit Schmuckprägung, Schrift bis in den Falz</t>
        </is>
      </c>
      <c r="K55" s="76" t="n"/>
      <c r="L55" s="76" t="inlineStr">
        <is>
          <t>Buchschuh</t>
        </is>
      </c>
      <c r="M55" s="76" t="inlineStr">
        <is>
          <t>Nein</t>
        </is>
      </c>
      <c r="N55" s="76" t="n">
        <v>0</v>
      </c>
      <c r="O55" s="76" t="n"/>
      <c r="P55" s="76" t="n"/>
      <c r="Q55" s="76" t="n"/>
      <c r="R55" s="76" t="n"/>
      <c r="BA55" s="88">
        <f>BY55+CR55</f>
        <v/>
      </c>
      <c r="BY55" s="88" t="n"/>
      <c r="CR55" s="88" t="n"/>
    </row>
    <row r="56" outlineLevel="1" s="143">
      <c r="A56" s="76" t="n">
        <v>55</v>
      </c>
      <c r="B56" s="76" t="inlineStr">
        <is>
          <t>L-1881-679691685</t>
        </is>
      </c>
      <c r="C56" s="76" t="n">
        <v>1211523438</v>
      </c>
      <c r="D56" s="80">
        <f>HYPERLINK(CONCATENATE("https://portal.dnb.de/opac.htm?method=simpleSearch&amp;cqlMode=true&amp;query=idn%3D",[1]!Tabelle5[[#This Row],[idn]]))</f>
        <v/>
      </c>
      <c r="E56" s="76" t="inlineStr">
        <is>
          <t>III 3, 17 (Angebundenes Werk)</t>
        </is>
      </c>
      <c r="F56" s="76" t="n"/>
      <c r="G56" s="78" t="n"/>
      <c r="H56" s="76" t="n"/>
      <c r="I56" s="78" t="n"/>
      <c r="J56" s="78" t="n"/>
      <c r="K56" s="76" t="n"/>
      <c r="L56" s="76" t="n"/>
      <c r="M56" s="76" t="n"/>
      <c r="N56" s="76" t="n"/>
      <c r="O56" s="76" t="n"/>
      <c r="P56" s="76" t="n"/>
      <c r="Q56" s="76" t="n"/>
      <c r="R56" s="76" t="n"/>
      <c r="BA56" s="88">
        <f>BY56+CR56</f>
        <v/>
      </c>
      <c r="BY56" s="88" t="n"/>
      <c r="CR56" s="88" t="n"/>
    </row>
    <row r="57" outlineLevel="1" s="143">
      <c r="A57" s="76" t="n">
        <v>56</v>
      </c>
      <c r="B57" s="76" t="inlineStr">
        <is>
          <t>L-1523-315493887</t>
        </is>
      </c>
      <c r="C57" s="76" t="n">
        <v>1066963649</v>
      </c>
      <c r="D57" s="80">
        <f>HYPERLINK(CONCATENATE("https://portal.dnb.de/opac.htm?method=simpleSearch&amp;cqlMode=true&amp;query=idn%3D",[1]!Tabelle5[[#This Row],[idn]]))</f>
        <v/>
      </c>
      <c r="E57" s="76" t="inlineStr">
        <is>
          <t>III 3, 17 a</t>
        </is>
      </c>
      <c r="F57" s="76" t="n"/>
      <c r="G57" s="78" t="n"/>
      <c r="H57" s="76" t="n"/>
      <c r="I57" s="78" t="n"/>
      <c r="J57" s="78" t="n"/>
      <c r="K57" s="76" t="n"/>
      <c r="L57" s="76" t="n"/>
      <c r="M57" s="76" t="n"/>
      <c r="N57" s="76" t="n"/>
      <c r="O57" s="76" t="n"/>
      <c r="P57" s="76" t="n"/>
      <c r="Q57" s="76" t="n"/>
      <c r="R57" s="76" t="n"/>
      <c r="BA57" s="88">
        <f>BY57+CR57</f>
        <v/>
      </c>
      <c r="BY57" s="88" t="n"/>
      <c r="CR57" s="88" t="n"/>
    </row>
    <row r="58" outlineLevel="1" s="143">
      <c r="A58" s="76" t="n">
        <v>57</v>
      </c>
      <c r="B58" s="76" t="inlineStr">
        <is>
          <t>L-1880-15546194X</t>
        </is>
      </c>
      <c r="C58" s="76" t="n">
        <v>994349130</v>
      </c>
      <c r="D58" s="80">
        <f>HYPERLINK(CONCATENATE("https://portal.dnb.de/opac.htm?method=simpleSearch&amp;cqlMode=true&amp;query=idn%3D",[1]!Tabelle5[[#This Row],[idn]]))</f>
        <v/>
      </c>
      <c r="E58" s="76" t="inlineStr">
        <is>
          <t>III 3, 17 a (1. angebundenes Werk)</t>
        </is>
      </c>
      <c r="F58" s="76" t="n"/>
      <c r="G58" s="78" t="n"/>
      <c r="H58" s="76" t="n"/>
      <c r="I58" s="78" t="n"/>
      <c r="J58" s="78" t="n"/>
      <c r="K58" s="76" t="n"/>
      <c r="L58" s="76" t="n"/>
      <c r="M58" s="76" t="n"/>
      <c r="N58" s="76" t="n"/>
      <c r="O58" s="76" t="n"/>
      <c r="P58" s="76" t="n"/>
      <c r="Q58" s="76" t="n"/>
      <c r="R58" s="76" t="n"/>
      <c r="BA58" s="88">
        <f>BY58+CR58</f>
        <v/>
      </c>
      <c r="BY58" s="88" t="n"/>
      <c r="CR58" s="88" t="n"/>
    </row>
    <row r="59" outlineLevel="1" s="143">
      <c r="A59" s="76" t="n">
        <v>58</v>
      </c>
      <c r="B59" s="76" t="inlineStr">
        <is>
          <t>L-1879-175171637</t>
        </is>
      </c>
      <c r="C59" s="76" t="n">
        <v>1001578988</v>
      </c>
      <c r="D59" s="80">
        <f>HYPERLINK(CONCATENATE("https://portal.dnb.de/opac.htm?method=simpleSearch&amp;cqlMode=true&amp;query=idn%3D",[1]!Tabelle5[[#This Row],[idn]]))</f>
        <v/>
      </c>
      <c r="E59" s="76" t="inlineStr">
        <is>
          <t>III 3, 17 a (2.angebundenes Werk)</t>
        </is>
      </c>
      <c r="F59" s="76" t="n"/>
      <c r="G59" s="78" t="n"/>
      <c r="H59" s="76" t="n"/>
      <c r="I59" s="78" t="n"/>
      <c r="J59" s="78" t="n"/>
      <c r="K59" s="76" t="n"/>
      <c r="L59" s="76" t="n"/>
      <c r="M59" s="76" t="n"/>
      <c r="N59" s="76" t="n"/>
      <c r="O59" s="76" t="n"/>
      <c r="P59" s="76" t="n"/>
      <c r="Q59" s="76" t="n"/>
      <c r="R59" s="76" t="n"/>
      <c r="BA59" s="88">
        <f>BY59+CR59</f>
        <v/>
      </c>
      <c r="BY59" s="88" t="n"/>
      <c r="CR59" s="88" t="n"/>
    </row>
    <row r="60" outlineLevel="1" s="143">
      <c r="A60" s="76" t="n">
        <v>59</v>
      </c>
      <c r="B60" s="76" t="inlineStr">
        <is>
          <t>L-1880-676557937</t>
        </is>
      </c>
      <c r="C60" s="76" t="n">
        <v>1210223023</v>
      </c>
      <c r="D60" s="80">
        <f>HYPERLINK(CONCATENATE("https://portal.dnb.de/opac.htm?method=simpleSearch&amp;cqlMode=true&amp;query=idn%3D",[1]!Tabelle5[[#This Row],[idn]]))</f>
        <v/>
      </c>
      <c r="E60" s="76" t="inlineStr">
        <is>
          <t>III 3, 17 a (3. angebundenes Werk)</t>
        </is>
      </c>
      <c r="F60" s="76" t="n"/>
      <c r="G60" s="78" t="n"/>
      <c r="H60" s="76" t="n"/>
      <c r="I60" s="78" t="n"/>
      <c r="J60" s="78" t="n"/>
      <c r="K60" s="76" t="n"/>
      <c r="L60" s="76" t="n"/>
      <c r="M60" s="76" t="n"/>
      <c r="N60" s="76" t="n"/>
      <c r="O60" s="76" t="n"/>
      <c r="P60" s="76" t="n"/>
      <c r="Q60" s="76" t="n"/>
      <c r="R60" s="76" t="n"/>
      <c r="BA60" s="88">
        <f>BY60+CR60</f>
        <v/>
      </c>
      <c r="BY60" s="88" t="n"/>
      <c r="CR60" s="88" t="n"/>
    </row>
    <row r="61" outlineLevel="1" s="143">
      <c r="A61" s="76" t="n">
        <v>60</v>
      </c>
      <c r="B61" s="76" t="inlineStr">
        <is>
          <t>L-1880-156357070</t>
        </is>
      </c>
      <c r="C61" s="76" t="n">
        <v>17440912</v>
      </c>
      <c r="D61" s="80">
        <f>HYPERLINK(CONCATENATE("https://portal.dnb.de/opac.htm?method=simpleSearch&amp;cqlMode=true&amp;query=idn%3D",[1]!Tabelle5[[#This Row],[idn]]))</f>
        <v/>
      </c>
      <c r="E61" s="76" t="inlineStr">
        <is>
          <t>III 3, 17 a (3. angebundenes Werk)</t>
        </is>
      </c>
      <c r="F61" s="76" t="n"/>
      <c r="G61" s="78" t="n"/>
      <c r="H61" s="76" t="n"/>
      <c r="I61" s="78" t="n"/>
      <c r="J61" s="78" t="n"/>
      <c r="K61" s="76" t="n"/>
      <c r="L61" s="76" t="n"/>
      <c r="M61" s="76" t="n"/>
      <c r="N61" s="76" t="n"/>
      <c r="O61" s="76" t="n"/>
      <c r="P61" s="76" t="n"/>
      <c r="Q61" s="76" t="n"/>
      <c r="R61" s="76" t="n"/>
      <c r="BA61" s="88">
        <f>BY61+CR61</f>
        <v/>
      </c>
      <c r="BY61" s="88" t="n"/>
      <c r="CR61" s="88" t="n"/>
    </row>
    <row r="62" outlineLevel="1" s="143">
      <c r="A62" s="76" t="n">
        <v>61</v>
      </c>
      <c r="B62" s="76" t="inlineStr">
        <is>
          <t>L-1879-161366910</t>
        </is>
      </c>
      <c r="C62" s="76" t="n">
        <v>995939500</v>
      </c>
      <c r="D62" s="80">
        <f>HYPERLINK(CONCATENATE("https://portal.dnb.de/opac.htm?method=simpleSearch&amp;cqlMode=true&amp;query=idn%3D",[1]!Tabelle5[[#This Row],[idn]]))</f>
        <v/>
      </c>
      <c r="E62" s="76" t="inlineStr">
        <is>
          <t>III 3, 17 a (4. angebundenes Werk)</t>
        </is>
      </c>
      <c r="F62" s="76" t="n"/>
      <c r="G62" s="78" t="n"/>
      <c r="H62" s="76" t="n"/>
      <c r="I62" s="78" t="n"/>
      <c r="J62" s="78" t="n"/>
      <c r="K62" s="76" t="n"/>
      <c r="L62" s="76" t="n"/>
      <c r="M62" s="76" t="n"/>
      <c r="N62" s="76" t="n"/>
      <c r="O62" s="76" t="n"/>
      <c r="P62" s="76" t="n"/>
      <c r="Q62" s="76" t="n"/>
      <c r="R62" s="76" t="n"/>
      <c r="BA62" s="88">
        <f>BY62+CR62</f>
        <v/>
      </c>
      <c r="BY62" s="88" t="n"/>
      <c r="CR62" s="88" t="n"/>
    </row>
    <row r="63" outlineLevel="1" s="143">
      <c r="A63" s="76" t="n">
        <v>62</v>
      </c>
      <c r="B63" s="76" t="inlineStr">
        <is>
          <t>L-1880-161855016</t>
        </is>
      </c>
      <c r="C63" s="76" t="n">
        <v>996191984</v>
      </c>
      <c r="D63" s="80">
        <f>HYPERLINK(CONCATENATE("https://portal.dnb.de/opac.htm?method=simpleSearch&amp;cqlMode=true&amp;query=idn%3D",[1]!Tabelle5[[#This Row],[idn]]))</f>
        <v/>
      </c>
      <c r="E63" s="76" t="inlineStr">
        <is>
          <t>III 3, 17 a (5. angebundenes Werk)</t>
        </is>
      </c>
      <c r="F63" s="76" t="n"/>
      <c r="G63" s="78" t="n"/>
      <c r="H63" s="76" t="n"/>
      <c r="I63" s="78" t="n"/>
      <c r="J63" s="78" t="n"/>
      <c r="K63" s="76" t="n"/>
      <c r="L63" s="76" t="n"/>
      <c r="M63" s="76" t="n"/>
      <c r="N63" s="76" t="n"/>
      <c r="O63" s="76" t="n"/>
      <c r="P63" s="76" t="n"/>
      <c r="Q63" s="76" t="n"/>
      <c r="R63" s="76" t="n"/>
      <c r="BA63" s="88">
        <f>BY63+CR63</f>
        <v/>
      </c>
      <c r="BY63" s="88" t="n"/>
      <c r="CR63" s="88" t="n"/>
    </row>
    <row r="64" outlineLevel="1" s="143">
      <c r="A64" s="76" t="n">
        <v>63</v>
      </c>
      <c r="B64" s="76" t="inlineStr">
        <is>
          <t>L-1524-167207652</t>
        </is>
      </c>
      <c r="C64" s="76" t="n">
        <v>998923478</v>
      </c>
      <c r="D64" s="80">
        <f>HYPERLINK(CONCATENATE("https://portal.dnb.de/opac.htm?method=simpleSearch&amp;cqlMode=true&amp;query=idn%3D",[1]!Tabelle5[[#This Row],[idn]]))</f>
        <v/>
      </c>
      <c r="E64" s="76" t="inlineStr">
        <is>
          <t>III 3, 17 b</t>
        </is>
      </c>
      <c r="F64" s="76" t="inlineStr">
        <is>
          <t>X</t>
        </is>
      </c>
      <c r="G64" s="78" t="inlineStr">
        <is>
          <t>Halbledereinband</t>
        </is>
      </c>
      <c r="H64" s="76" t="inlineStr">
        <is>
          <t>bis 25 cm</t>
        </is>
      </c>
      <c r="I64" s="78" t="inlineStr">
        <is>
          <t>180°</t>
        </is>
      </c>
      <c r="J64" s="78" t="inlineStr">
        <is>
          <t>fester Rücken mit Schmuckprägung</t>
        </is>
      </c>
      <c r="K64" s="76" t="n"/>
      <c r="L64" s="76" t="n"/>
      <c r="M64" s="76" t="n"/>
      <c r="N64" s="76" t="n">
        <v>2</v>
      </c>
      <c r="O64" s="76" t="n"/>
      <c r="P64" s="76" t="n"/>
      <c r="Q64" s="76" t="n"/>
      <c r="R64" s="76" t="n"/>
      <c r="BA64" s="88">
        <f>BY64+CR64</f>
        <v/>
      </c>
      <c r="BY64" s="88" t="n"/>
      <c r="CR64" s="88" t="n"/>
    </row>
    <row r="65" outlineLevel="1" s="143">
      <c r="A65" s="76" t="n">
        <v>64</v>
      </c>
      <c r="B65" s="76" t="inlineStr">
        <is>
          <t>L-1531-336756208</t>
        </is>
      </c>
      <c r="C65" s="76" t="n">
        <v>1066941688</v>
      </c>
      <c r="D65" s="80">
        <f>HYPERLINK(CONCATENATE("https://portal.dnb.de/opac.htm?method=simpleSearch&amp;cqlMode=true&amp;query=idn%3D",[1]!Tabelle5[[#This Row],[idn]]))</f>
        <v/>
      </c>
      <c r="E65" s="76" t="inlineStr">
        <is>
          <t>III 3, 18 (1. angebundenes Werk)</t>
        </is>
      </c>
      <c r="F65" s="76" t="n"/>
      <c r="G65" s="78" t="n"/>
      <c r="H65" s="76" t="n"/>
      <c r="I65" s="78" t="n"/>
      <c r="J65" s="78" t="n"/>
      <c r="K65" s="76" t="n"/>
      <c r="L65" s="76" t="n"/>
      <c r="M65" s="76" t="n"/>
      <c r="N65" s="76" t="n"/>
      <c r="O65" s="76" t="n"/>
      <c r="P65" s="76" t="n"/>
      <c r="Q65" s="76" t="n"/>
      <c r="R65" s="76" t="n"/>
      <c r="BA65" s="88">
        <f>BY65+CR65</f>
        <v/>
      </c>
      <c r="BY65" s="88" t="n"/>
      <c r="CR65" s="88" t="n"/>
    </row>
    <row r="66" outlineLevel="1" ht="22.5" customHeight="1" s="143">
      <c r="A66" s="76" t="n">
        <v>65</v>
      </c>
      <c r="B66" s="76" t="inlineStr">
        <is>
          <t>L-1525-178547425</t>
        </is>
      </c>
      <c r="C66" s="76" t="n">
        <v>1002988691</v>
      </c>
      <c r="D66" s="80">
        <f>HYPERLINK(CONCATENATE("https://portal.dnb.de/opac.htm?method=simpleSearch&amp;cqlMode=true&amp;query=idn%3D",[1]!Tabelle5[[#This Row],[idn]]))</f>
        <v/>
      </c>
      <c r="E66" s="76" t="inlineStr">
        <is>
          <t>III 3, 18 a</t>
        </is>
      </c>
      <c r="F66" s="76" t="n"/>
      <c r="G66" s="78" t="inlineStr">
        <is>
          <t>Broschur, Halbpergamentband</t>
        </is>
      </c>
      <c r="H66" s="76" t="inlineStr">
        <is>
          <t>bis 25 cm</t>
        </is>
      </c>
      <c r="I66" s="78" t="inlineStr">
        <is>
          <t>180°</t>
        </is>
      </c>
      <c r="J66" s="78" t="n"/>
      <c r="K66" s="76" t="n"/>
      <c r="L66" s="76" t="n"/>
      <c r="M66" s="76" t="n"/>
      <c r="N66" s="76" t="n">
        <v>1</v>
      </c>
      <c r="O66" s="76" t="n"/>
      <c r="P66" s="76" t="n"/>
      <c r="Q66" s="76" t="n"/>
      <c r="R66" s="76" t="n"/>
      <c r="BA66" s="88">
        <f>BY66+CR66</f>
        <v/>
      </c>
      <c r="BY66" s="88" t="n"/>
      <c r="CR66" s="88" t="n"/>
    </row>
    <row r="67" outlineLevel="1" ht="22.5" customHeight="1" s="143">
      <c r="A67" s="76" t="n">
        <v>66</v>
      </c>
      <c r="B67" s="76" t="inlineStr">
        <is>
          <t>L-1520-315220031</t>
        </is>
      </c>
      <c r="C67" s="76" t="inlineStr">
        <is>
          <t>106680012X</t>
        </is>
      </c>
      <c r="D67" s="80">
        <f>HYPERLINK(CONCATENATE("https://portal.dnb.de/opac.htm?method=simpleSearch&amp;cqlMode=true&amp;query=idn%3D",[1]!Tabelle5[[#This Row],[idn]]))</f>
        <v/>
      </c>
      <c r="E67" s="76" t="inlineStr">
        <is>
          <t>III 3, 2 a</t>
        </is>
      </c>
      <c r="F67" s="76" t="inlineStr">
        <is>
          <t>X</t>
        </is>
      </c>
      <c r="G67" s="78" t="inlineStr">
        <is>
          <t>Pergamentband</t>
        </is>
      </c>
      <c r="H67" s="76" t="inlineStr">
        <is>
          <t>bis 25 cm</t>
        </is>
      </c>
      <c r="I67" s="78" t="inlineStr">
        <is>
          <t>80° bis 110°, einseitig digitalisierbar?</t>
        </is>
      </c>
      <c r="J67" s="78" t="inlineStr">
        <is>
          <t>hohler Rücken, Schrift bis in den Falz</t>
        </is>
      </c>
      <c r="K67" s="76" t="n"/>
      <c r="L67" s="76" t="n"/>
      <c r="M67" s="76" t="n"/>
      <c r="N67" s="76" t="n">
        <v>0</v>
      </c>
      <c r="O67" s="76" t="n"/>
      <c r="P67" s="76" t="n"/>
      <c r="Q67" s="76" t="n"/>
      <c r="R67" s="76" t="n"/>
      <c r="BA67" s="88">
        <f>BY67+CR67</f>
        <v/>
      </c>
      <c r="BY67" s="88" t="n"/>
      <c r="CR67" s="88" t="n"/>
    </row>
    <row r="68" outlineLevel="1" s="143">
      <c r="A68" s="76" t="n">
        <v>67</v>
      </c>
      <c r="B68" s="76" t="inlineStr">
        <is>
          <t>L-1522-315494719</t>
        </is>
      </c>
      <c r="C68" s="76" t="n">
        <v>1066964483</v>
      </c>
      <c r="D68" s="80">
        <f>HYPERLINK(CONCATENATE("https://portal.dnb.de/opac.htm?method=simpleSearch&amp;cqlMode=true&amp;query=idn%3D",[1]!Tabelle5[[#This Row],[idn]]))</f>
        <v/>
      </c>
      <c r="E68" s="76" t="inlineStr">
        <is>
          <t>III 3, 23 a</t>
        </is>
      </c>
      <c r="F68" s="76" t="inlineStr">
        <is>
          <t>X</t>
        </is>
      </c>
      <c r="G68" s="78" t="inlineStr">
        <is>
          <t>Broschur</t>
        </is>
      </c>
      <c r="H68" s="76" t="inlineStr">
        <is>
          <t>bis 25 cm</t>
        </is>
      </c>
      <c r="I68" s="78" t="inlineStr">
        <is>
          <t>180°</t>
        </is>
      </c>
      <c r="J68" s="78" t="n"/>
      <c r="K68" s="76" t="n"/>
      <c r="L68" s="76" t="n"/>
      <c r="M68" s="76" t="inlineStr">
        <is>
          <t>Signaturfahne austauschen</t>
        </is>
      </c>
      <c r="N68" s="76" t="n">
        <v>0</v>
      </c>
      <c r="O68" s="76" t="n"/>
      <c r="P68" s="76" t="n"/>
      <c r="Q68" s="76" t="n"/>
      <c r="R68" s="76" t="n"/>
      <c r="BA68" s="88">
        <f>BY68+CR68</f>
        <v/>
      </c>
      <c r="BY68" s="88" t="n"/>
      <c r="CR68" s="88" t="n"/>
    </row>
    <row r="69" outlineLevel="1" s="143">
      <c r="A69" s="76" t="n">
        <v>68</v>
      </c>
      <c r="B69" s="76" t="inlineStr">
        <is>
          <t>L-1544-178431168</t>
        </is>
      </c>
      <c r="C69" s="76" t="n">
        <v>1002922046</v>
      </c>
      <c r="D69" s="80">
        <f>HYPERLINK(CONCATENATE("https://portal.dnb.de/opac.htm?method=simpleSearch&amp;cqlMode=true&amp;query=idn%3D",[1]!Tabelle5[[#This Row],[idn]]))</f>
        <v/>
      </c>
      <c r="E69" s="76" t="inlineStr">
        <is>
          <t>III 3, 23 b</t>
        </is>
      </c>
      <c r="F69" s="76" t="n"/>
      <c r="G69" s="78" t="n"/>
      <c r="H69" s="76" t="inlineStr">
        <is>
          <t>bis 25 cm</t>
        </is>
      </c>
      <c r="I69" s="78" t="n"/>
      <c r="J69" s="78" t="n"/>
      <c r="K69" s="76" t="n"/>
      <c r="L69" s="76" t="n"/>
      <c r="M69" s="76" t="n"/>
      <c r="N69" s="76" t="n"/>
      <c r="O69" s="76" t="n"/>
      <c r="P69" s="76" t="n"/>
      <c r="Q69" s="76" t="n"/>
      <c r="R69" s="76" t="n"/>
      <c r="X69" s="94" t="inlineStr">
        <is>
          <t>Pa</t>
        </is>
      </c>
      <c r="AB69" s="94" t="inlineStr">
        <is>
          <t>h/E</t>
        </is>
      </c>
      <c r="AH69" s="94" t="inlineStr">
        <is>
          <t>Pa</t>
        </is>
      </c>
      <c r="AV69" s="94" t="n">
        <v>110</v>
      </c>
      <c r="AZ69" s="96" t="inlineStr">
        <is>
          <t>n</t>
        </is>
      </c>
      <c r="BA69" s="88">
        <f>BY69+CR69</f>
        <v/>
      </c>
      <c r="BI69" s="117" t="inlineStr">
        <is>
          <t>Schaden stabil</t>
        </is>
      </c>
      <c r="BY69" s="88" t="n"/>
      <c r="CR69" s="88" t="n"/>
    </row>
    <row r="70" outlineLevel="1" s="143">
      <c r="A70" s="76" t="n">
        <v>69</v>
      </c>
      <c r="B70" s="76" t="inlineStr">
        <is>
          <t>L-1523-170696316</t>
        </is>
      </c>
      <c r="C70" s="76" t="n">
        <v>1000479455</v>
      </c>
      <c r="D70" s="80">
        <f>HYPERLINK(CONCATENATE("https://portal.dnb.de/opac.htm?method=simpleSearch&amp;cqlMode=true&amp;query=idn%3D",[1]!Tabelle5[[#This Row],[idn]]))</f>
        <v/>
      </c>
      <c r="E70" s="76" t="inlineStr">
        <is>
          <t>III 3, 27 a</t>
        </is>
      </c>
      <c r="F70" s="76" t="n"/>
      <c r="G70" s="78" t="n"/>
      <c r="H70" s="76" t="n"/>
      <c r="I70" s="78" t="n"/>
      <c r="J70" s="78" t="n"/>
      <c r="K70" s="76" t="n"/>
      <c r="L70" s="76" t="n"/>
      <c r="M70" s="76" t="n"/>
      <c r="N70" s="76" t="n"/>
      <c r="O70" s="76" t="n"/>
      <c r="P70" s="76" t="n"/>
      <c r="Q70" s="76" t="n"/>
      <c r="R70" s="76" t="n"/>
      <c r="BA70" s="88">
        <f>BY70+CR70</f>
        <v/>
      </c>
      <c r="BY70" s="88" t="n"/>
      <c r="CR70" s="88" t="n"/>
    </row>
    <row r="71" outlineLevel="1" ht="22.5" customHeight="1" s="143">
      <c r="A71" s="76" t="n">
        <v>70</v>
      </c>
      <c r="B71" s="76" t="inlineStr">
        <is>
          <t>L-1523-175552843</t>
        </is>
      </c>
      <c r="C71" s="76" t="n">
        <v>1001776801</v>
      </c>
      <c r="D71" s="80">
        <f>HYPERLINK(CONCATENATE("https://portal.dnb.de/opac.htm?method=simpleSearch&amp;cqlMode=true&amp;query=idn%3D",[1]!Tabelle5[[#This Row],[idn]]))</f>
        <v/>
      </c>
      <c r="E71" s="76" t="inlineStr">
        <is>
          <t>III 3, 27 b</t>
        </is>
      </c>
      <c r="F71" s="76" t="n"/>
      <c r="G71" s="78" t="inlineStr">
        <is>
          <t>Broschur, Halbpergamentband</t>
        </is>
      </c>
      <c r="H71" s="76" t="inlineStr">
        <is>
          <t>bis 25 cm</t>
        </is>
      </c>
      <c r="I71" s="78" t="inlineStr">
        <is>
          <t>180°</t>
        </is>
      </c>
      <c r="J71" s="78" t="n"/>
      <c r="K71" s="76" t="n"/>
      <c r="L71" s="76" t="n"/>
      <c r="M71" s="76" t="n"/>
      <c r="N71" s="76" t="n">
        <v>1</v>
      </c>
      <c r="O71" s="76" t="n"/>
      <c r="P71" s="76" t="n"/>
      <c r="Q71" s="76" t="n"/>
      <c r="R71" s="76" t="n"/>
      <c r="BA71" s="88">
        <f>BY71+CR71</f>
        <v/>
      </c>
      <c r="BY71" s="88" t="n"/>
      <c r="CR71" s="88" t="n"/>
    </row>
    <row r="72" outlineLevel="1" s="143">
      <c r="A72" s="76" t="n">
        <v>71</v>
      </c>
      <c r="B72" s="76" t="inlineStr">
        <is>
          <t>L-1524-162673280</t>
        </is>
      </c>
      <c r="C72" s="76" t="n">
        <v>996725954</v>
      </c>
      <c r="D72" s="80">
        <f>HYPERLINK(CONCATENATE("https://portal.dnb.de/opac.htm?method=simpleSearch&amp;cqlMode=true&amp;query=idn%3D",[1]!Tabelle5[[#This Row],[idn]]))</f>
        <v/>
      </c>
      <c r="E72" s="76" t="inlineStr">
        <is>
          <t>III 3, 27 c</t>
        </is>
      </c>
      <c r="F72" s="76" t="n"/>
      <c r="G72" s="78" t="n"/>
      <c r="H72" s="76" t="n"/>
      <c r="I72" s="78" t="n"/>
      <c r="J72" s="78" t="n"/>
      <c r="K72" s="76" t="n"/>
      <c r="L72" s="76" t="n"/>
      <c r="M72" s="76" t="n"/>
      <c r="N72" s="76" t="n"/>
      <c r="O72" s="76" t="n"/>
      <c r="P72" s="76" t="n"/>
      <c r="Q72" s="76" t="n"/>
      <c r="R72" s="76" t="n"/>
      <c r="BA72" s="88">
        <f>BY72+CR72</f>
        <v/>
      </c>
      <c r="BY72" s="88" t="n"/>
      <c r="CR72" s="88" t="n"/>
    </row>
    <row r="73" outlineLevel="1" ht="22.5" customHeight="1" s="143">
      <c r="A73" s="76" t="n">
        <v>72</v>
      </c>
      <c r="B73" s="76" t="inlineStr">
        <is>
          <t>L-1523-15411331X</t>
        </is>
      </c>
      <c r="C73" s="76" t="n">
        <v>993973221</v>
      </c>
      <c r="D73" s="80">
        <f>HYPERLINK(CONCATENATE("https://portal.dnb.de/opac.htm?method=simpleSearch&amp;cqlMode=true&amp;query=idn%3D",[1]!Tabelle5[[#This Row],[idn]]))</f>
        <v/>
      </c>
      <c r="E73" s="76" t="inlineStr">
        <is>
          <t>III 3, 27 d</t>
        </is>
      </c>
      <c r="F73" s="76" t="inlineStr">
        <is>
          <t>X</t>
        </is>
      </c>
      <c r="G73" s="78" t="inlineStr">
        <is>
          <t>Ledereinband, Schließen, erhabene Buchbeschläge</t>
        </is>
      </c>
      <c r="H73" s="76" t="inlineStr">
        <is>
          <t>bis 25 cm</t>
        </is>
      </c>
      <c r="I73" s="78" t="inlineStr">
        <is>
          <t>80° bis 110°, einseitig digitalisierbar?</t>
        </is>
      </c>
      <c r="J73" s="78" t="inlineStr">
        <is>
          <t>hohler Rücken</t>
        </is>
      </c>
      <c r="K73" s="76" t="n"/>
      <c r="L73" s="76" t="inlineStr">
        <is>
          <t>Buchschuh</t>
        </is>
      </c>
      <c r="M73" s="76" t="inlineStr">
        <is>
          <t>Nein</t>
        </is>
      </c>
      <c r="N73" s="76" t="n">
        <v>0</v>
      </c>
      <c r="O73" s="76" t="n"/>
      <c r="P73" s="76" t="n"/>
      <c r="Q73" s="76" t="n"/>
      <c r="R73" s="76" t="n"/>
      <c r="BA73" s="88">
        <f>BY73+CR73</f>
        <v/>
      </c>
      <c r="BY73" s="88" t="n"/>
      <c r="CR73" s="88" t="n"/>
    </row>
    <row r="74" outlineLevel="1" s="143">
      <c r="A74" s="76" t="n">
        <v>73</v>
      </c>
      <c r="B74" s="76" t="inlineStr">
        <is>
          <t>L-2007-325402</t>
        </is>
      </c>
      <c r="C74" s="76" t="n">
        <v>986063355</v>
      </c>
      <c r="D74" s="80">
        <f>HYPERLINK(CONCATENATE("https://portal.dnb.de/opac.htm?method=simpleSearch&amp;cqlMode=true&amp;query=idn%3D",[1]!Tabelle5[[#This Row],[idn]]))</f>
        <v/>
      </c>
      <c r="E74" s="76" t="inlineStr">
        <is>
          <t>III 3, 27 e</t>
        </is>
      </c>
      <c r="F74" s="76" t="n"/>
      <c r="G74" s="78" t="inlineStr">
        <is>
          <t>Broschur</t>
        </is>
      </c>
      <c r="H74" s="76" t="inlineStr">
        <is>
          <t>bis 25 cm</t>
        </is>
      </c>
      <c r="I74" s="78" t="inlineStr">
        <is>
          <t>180°</t>
        </is>
      </c>
      <c r="J74" s="78" t="inlineStr">
        <is>
          <t>gefaltete Blätter</t>
        </is>
      </c>
      <c r="K74" s="76" t="n"/>
      <c r="L74" s="76" t="inlineStr">
        <is>
          <t>Mappe</t>
        </is>
      </c>
      <c r="M74" s="76" t="inlineStr">
        <is>
          <t>Nein</t>
        </is>
      </c>
      <c r="N74" s="76" t="n">
        <v>1</v>
      </c>
      <c r="O74" s="76" t="n"/>
      <c r="P74" s="76" t="n"/>
      <c r="Q74" s="76" t="n"/>
      <c r="R74" s="76" t="n"/>
      <c r="BA74" s="88">
        <f>BY74+CR74</f>
        <v/>
      </c>
      <c r="BY74" s="88" t="n"/>
      <c r="CR74" s="88" t="n"/>
    </row>
    <row r="75" outlineLevel="1" s="143">
      <c r="A75" s="76" t="n">
        <v>74</v>
      </c>
      <c r="B75" s="76" t="inlineStr">
        <is>
          <t>L-1519-170697215</t>
        </is>
      </c>
      <c r="C75" s="76" t="n">
        <v>1000480518</v>
      </c>
      <c r="D75" s="80">
        <f>HYPERLINK(CONCATENATE("https://portal.dnb.de/opac.htm?method=simpleSearch&amp;cqlMode=true&amp;query=idn%3D",[1]!Tabelle5[[#This Row],[idn]]))</f>
        <v/>
      </c>
      <c r="E75" s="76" t="inlineStr">
        <is>
          <t>III 3, 8 a</t>
        </is>
      </c>
      <c r="F75" s="76" t="n"/>
      <c r="G75" s="78" t="inlineStr">
        <is>
          <t>Halbpergamentband</t>
        </is>
      </c>
      <c r="H75" s="76" t="inlineStr">
        <is>
          <t>bis 25 cm</t>
        </is>
      </c>
      <c r="I75" s="78" t="inlineStr">
        <is>
          <t>180°</t>
        </is>
      </c>
      <c r="J75" s="78" t="inlineStr">
        <is>
          <t>hohler Rücken</t>
        </is>
      </c>
      <c r="K75" s="76" t="n"/>
      <c r="L75" s="76" t="n"/>
      <c r="M75" s="76" t="n"/>
      <c r="N75" s="76" t="n">
        <v>0</v>
      </c>
      <c r="O75" s="76" t="n"/>
      <c r="P75" s="76" t="n"/>
      <c r="Q75" s="76" t="n"/>
      <c r="R75" s="76" t="n"/>
      <c r="BA75" s="88">
        <f>BY75+CR75</f>
        <v/>
      </c>
      <c r="BY75" s="88" t="n"/>
      <c r="CR75" s="88" t="n"/>
    </row>
    <row r="76" outlineLevel="1" s="143">
      <c r="A76" s="76" t="n">
        <v>75</v>
      </c>
      <c r="B76" s="76" t="inlineStr">
        <is>
          <t>L-1556-31532421X</t>
        </is>
      </c>
      <c r="C76" s="76" t="n">
        <v>1066865930</v>
      </c>
      <c r="D76" s="81">
        <f>HYPERLINK(CONCATENATE("https://portal.dnb.de/opac.htm?method=simpleSearch&amp;cqlMode=true&amp;query=idn%3D",[1]!Tabelle5[[#This Row],[idn]]))</f>
        <v/>
      </c>
      <c r="E76" s="76" t="inlineStr">
        <is>
          <t>III 4, 1</t>
        </is>
      </c>
      <c r="F76" s="76" t="inlineStr">
        <is>
          <t>X</t>
        </is>
      </c>
      <c r="G76" s="78" t="inlineStr">
        <is>
          <t>Broschur, Halbgewebeband</t>
        </is>
      </c>
      <c r="H76" s="76" t="inlineStr">
        <is>
          <t>bis 25 cm</t>
        </is>
      </c>
      <c r="I76" s="78" t="inlineStr">
        <is>
          <t>80° bis 110°, einseitig digitalisierbar?</t>
        </is>
      </c>
      <c r="J76" s="78" t="n"/>
      <c r="K76" s="76" t="n"/>
      <c r="L76" s="76" t="n"/>
      <c r="M76" s="76" t="n"/>
      <c r="N76" s="76" t="n">
        <v>1</v>
      </c>
      <c r="O76" s="76" t="n"/>
      <c r="P76" s="76" t="n"/>
      <c r="Q76" s="76" t="n"/>
      <c r="R76" s="76" t="n"/>
      <c r="BA76" s="88">
        <f>BY76+CR76</f>
        <v/>
      </c>
      <c r="BY76" s="88" t="n"/>
      <c r="CR76" s="88" t="n"/>
    </row>
    <row r="77" outlineLevel="1" s="143">
      <c r="A77" s="76" t="n">
        <v>76</v>
      </c>
      <c r="B77" s="76" t="inlineStr">
        <is>
          <t>L-1501-315306459</t>
        </is>
      </c>
      <c r="C77" s="76" t="n">
        <v>1066847150</v>
      </c>
      <c r="D77" s="80">
        <f>HYPERLINK(CONCATENATE("https://portal.dnb.de/opac.htm?method=simpleSearch&amp;cqlMode=true&amp;query=idn%3D",[1]!Tabelle5[[#This Row],[idn]]))</f>
        <v/>
      </c>
      <c r="E77" s="76" t="inlineStr">
        <is>
          <t>III 5, 1</t>
        </is>
      </c>
      <c r="F77" s="76" t="n"/>
      <c r="G77" s="78" t="n"/>
      <c r="H77" s="76" t="inlineStr">
        <is>
          <t>bis 42 cm</t>
        </is>
      </c>
      <c r="I77" s="78" t="n"/>
      <c r="J77" s="78" t="n"/>
      <c r="K77" s="76" t="n"/>
      <c r="L77" s="76" t="n"/>
      <c r="M77" s="76" t="n"/>
      <c r="N77" s="76" t="n"/>
      <c r="O77" s="76" t="n"/>
      <c r="P77" s="76" t="n"/>
      <c r="Q77" s="76" t="n"/>
      <c r="R77" s="76" t="n"/>
      <c r="X77" s="94" t="inlineStr">
        <is>
          <t>HL</t>
        </is>
      </c>
      <c r="Z77" s="94" t="inlineStr">
        <is>
          <t>x</t>
        </is>
      </c>
      <c r="AB77" s="94" t="inlineStr">
        <is>
          <t>h/E</t>
        </is>
      </c>
      <c r="AH77" s="94" t="inlineStr">
        <is>
          <t>Pa</t>
        </is>
      </c>
      <c r="AR77" s="94" t="inlineStr">
        <is>
          <t>B/I/R</t>
        </is>
      </c>
      <c r="AS77" s="94" t="inlineStr">
        <is>
          <t>x</t>
        </is>
      </c>
      <c r="AV77" s="94" t="n">
        <v>45</v>
      </c>
      <c r="AZ77" s="96" t="inlineStr">
        <is>
          <t>n</t>
        </is>
      </c>
      <c r="BA77" s="88">
        <f>BY77+CR77</f>
        <v/>
      </c>
      <c r="BY77" s="88" t="n"/>
      <c r="CR77" s="88" t="n"/>
    </row>
    <row r="78" outlineLevel="1" ht="12.75" customHeight="1" s="143">
      <c r="A78" s="76" t="n">
        <v>77</v>
      </c>
      <c r="B78" s="76" t="inlineStr">
        <is>
          <t>L-1512-315492287</t>
        </is>
      </c>
      <c r="C78" s="76" t="n">
        <v>1066961883</v>
      </c>
      <c r="D78" s="80">
        <f>HYPERLINK(CONCATENATE("https://portal.dnb.de/opac.htm?method=simpleSearch&amp;cqlMode=true&amp;query=idn%3D",[1]!Tabelle5[[#This Row],[idn]]))</f>
        <v/>
      </c>
      <c r="E78" s="76" t="inlineStr">
        <is>
          <t>III 5, 2</t>
        </is>
      </c>
      <c r="F78" s="82" t="n"/>
      <c r="G78" s="78" t="n"/>
      <c r="H78" s="76" t="n"/>
      <c r="I78" s="78" t="n"/>
      <c r="J78" s="78" t="n"/>
      <c r="K78" s="76" t="n"/>
      <c r="L78" s="76" t="n"/>
      <c r="M78" s="76" t="n"/>
      <c r="N78" s="76" t="n"/>
      <c r="O78" s="76" t="n"/>
      <c r="P78" s="76" t="n"/>
      <c r="Q78" s="76" t="n"/>
      <c r="R78" s="76" t="n"/>
      <c r="BA78" s="88">
        <f>BY78+CR78</f>
        <v/>
      </c>
      <c r="BY78" s="88" t="n"/>
      <c r="CR78" s="88" t="n"/>
    </row>
    <row r="79" outlineLevel="1" ht="12.75" customHeight="1" s="143">
      <c r="A79" s="76" t="n">
        <v>78</v>
      </c>
      <c r="B79" s="76" t="inlineStr">
        <is>
          <t>L-1507-315492791</t>
        </is>
      </c>
      <c r="C79" s="76" t="inlineStr">
        <is>
          <t>106696243X</t>
        </is>
      </c>
      <c r="D79" s="80">
        <f>HYPERLINK(CONCATENATE("https://portal.dnb.de/opac.htm?method=simpleSearch&amp;cqlMode=true&amp;query=idn%3D",[1]!Tabelle5[[#This Row],[idn]]))</f>
        <v/>
      </c>
      <c r="E79" s="76" t="inlineStr">
        <is>
          <t>III 6, 1</t>
        </is>
      </c>
      <c r="F79" s="82" t="inlineStr">
        <is>
          <t>X</t>
        </is>
      </c>
      <c r="G79" s="78" t="inlineStr">
        <is>
          <t>Gewebeeinband</t>
        </is>
      </c>
      <c r="H79" s="76" t="inlineStr">
        <is>
          <t>bis 25 cm</t>
        </is>
      </c>
      <c r="I79" s="78" t="inlineStr">
        <is>
          <t>80° bis 110°, einseitig digitalisierbar?</t>
        </is>
      </c>
      <c r="J79" s="78" t="inlineStr">
        <is>
          <t>fester Rücken mit Schmuckprägung</t>
        </is>
      </c>
      <c r="K79" s="76" t="n"/>
      <c r="L79" s="76" t="n"/>
      <c r="M79" s="76" t="n"/>
      <c r="N79" s="76" t="n">
        <v>0</v>
      </c>
      <c r="O79" s="76" t="n"/>
      <c r="P79" s="76" t="n"/>
      <c r="Q79" s="76" t="n"/>
      <c r="R79" s="76" t="n"/>
      <c r="BA79" s="88">
        <f>BY79+CR79</f>
        <v/>
      </c>
      <c r="BY79" s="88" t="n"/>
      <c r="CR79" s="88" t="n"/>
    </row>
    <row r="80" outlineLevel="1" s="143">
      <c r="A80" s="76" t="n">
        <v>80</v>
      </c>
      <c r="B80" s="76" t="inlineStr">
        <is>
          <t>L-1510-315490659</t>
        </is>
      </c>
      <c r="C80" s="76" t="n">
        <v>1066960135</v>
      </c>
      <c r="D80" s="80">
        <f>HYPERLINK(CONCATENATE("https://portal.dnb.de/opac.htm?method=simpleSearch&amp;cqlMode=true&amp;query=idn%3D",[1]!Tabelle5[[#This Row],[idn]]))</f>
        <v/>
      </c>
      <c r="E80" s="76" t="inlineStr">
        <is>
          <t>III 6, 3</t>
        </is>
      </c>
      <c r="F80" s="76" t="n"/>
      <c r="G80" s="78" t="n"/>
      <c r="H80" s="76" t="n"/>
      <c r="I80" s="78" t="n"/>
      <c r="J80" s="78" t="n"/>
      <c r="K80" s="76" t="n"/>
      <c r="L80" s="76" t="n"/>
      <c r="M80" s="76" t="n"/>
      <c r="N80" s="76" t="n"/>
      <c r="O80" s="76" t="n"/>
      <c r="P80" s="76" t="n"/>
      <c r="Q80" s="76" t="n"/>
      <c r="R80" s="76" t="n"/>
      <c r="S80" s="94" t="inlineStr">
        <is>
          <t>DA</t>
        </is>
      </c>
      <c r="BA80" s="88">
        <f>BY80+CR80</f>
        <v/>
      </c>
      <c r="BY80" s="88" t="n"/>
      <c r="CR80" s="88" t="n"/>
    </row>
    <row r="81" outlineLevel="1" ht="33.75" customHeight="1" s="143">
      <c r="A81" s="76" t="n">
        <v>82</v>
      </c>
      <c r="B81" s="76" t="inlineStr">
        <is>
          <t>L-1509-31549011X</t>
        </is>
      </c>
      <c r="C81" s="76" t="n">
        <v>1066959587</v>
      </c>
      <c r="D81" s="81">
        <f>HYPERLINK(CONCATENATE("https://portal.dnb.de/opac.htm?method=simpleSearch&amp;cqlMode=true&amp;query=idn%3D",C81))</f>
        <v/>
      </c>
      <c r="E81" s="76" t="inlineStr">
        <is>
          <t>III 6, 5</t>
        </is>
      </c>
      <c r="F81" s="76" t="inlineStr">
        <is>
          <t>X</t>
        </is>
      </c>
      <c r="G81" s="78" t="inlineStr">
        <is>
          <t>Ledereinband</t>
        </is>
      </c>
      <c r="H81" s="76" t="inlineStr">
        <is>
          <t>bis 25 cm</t>
        </is>
      </c>
      <c r="I81" s="78" t="inlineStr">
        <is>
          <t>80° bis 110°, einseitig digitalisierbar?</t>
        </is>
      </c>
      <c r="J81" s="78" t="inlineStr">
        <is>
          <t>fester Rücken mit Schmuckprägung, stark brüchiges Einbandmaterial</t>
        </is>
      </c>
      <c r="K81" s="76" t="n"/>
      <c r="L81" s="76" t="n"/>
      <c r="M81" s="76" t="n"/>
      <c r="N81" s="76" t="n">
        <v>3</v>
      </c>
      <c r="O81" s="76" t="n"/>
      <c r="P81" s="76" t="n"/>
      <c r="Q81" s="76" t="n"/>
      <c r="R81" s="76" t="n"/>
      <c r="X81" s="94" t="inlineStr">
        <is>
          <t>L</t>
        </is>
      </c>
      <c r="Z81" s="94" t="inlineStr">
        <is>
          <t>x</t>
        </is>
      </c>
      <c r="AB81" s="94" t="inlineStr">
        <is>
          <t>f/V</t>
        </is>
      </c>
      <c r="AH81" s="94" t="inlineStr">
        <is>
          <t>Pa</t>
        </is>
      </c>
      <c r="AV81" s="94" t="n">
        <v>45</v>
      </c>
      <c r="AZ81" s="96" t="inlineStr">
        <is>
          <t>ja vor</t>
        </is>
      </c>
      <c r="BA81" s="88">
        <f>BY81+CR81</f>
        <v/>
      </c>
      <c r="BL81" s="90" t="inlineStr">
        <is>
          <t>x</t>
        </is>
      </c>
      <c r="BM81" s="94" t="inlineStr">
        <is>
          <t>x</t>
        </is>
      </c>
      <c r="BN81" s="94" t="inlineStr">
        <is>
          <t>x</t>
        </is>
      </c>
      <c r="BP81" s="94" t="inlineStr">
        <is>
          <t>v</t>
        </is>
      </c>
      <c r="BY81" s="88" t="n">
        <v>2</v>
      </c>
      <c r="BZ81" s="117" t="inlineStr">
        <is>
          <t>Ergänzung/Stabilisierung mit JP</t>
        </is>
      </c>
      <c r="CR81" s="88" t="n"/>
    </row>
    <row r="82" outlineLevel="1" ht="33.75" customHeight="1" s="143">
      <c r="A82" s="76" t="n">
        <v>83</v>
      </c>
      <c r="B82" s="76" t="inlineStr">
        <is>
          <t>L-1516-315490861</t>
        </is>
      </c>
      <c r="C82" s="76" t="n">
        <v>1066960372</v>
      </c>
      <c r="D82" s="81">
        <f>HYPERLINK(CONCATENATE("https://portal.dnb.de/opac.htm?method=simpleSearch&amp;cqlMode=true&amp;query=idn%3D",C82))</f>
        <v/>
      </c>
      <c r="E82" s="76" t="inlineStr">
        <is>
          <t>III 6, 6</t>
        </is>
      </c>
      <c r="F82" s="76" t="inlineStr">
        <is>
          <t>X</t>
        </is>
      </c>
      <c r="G82" s="78" t="inlineStr">
        <is>
          <t>Ledereinband</t>
        </is>
      </c>
      <c r="H82" s="76" t="inlineStr">
        <is>
          <t>bis 35 cm</t>
        </is>
      </c>
      <c r="I82" s="78" t="inlineStr">
        <is>
          <t>80° bis 110°, einseitig digitalisierbar?</t>
        </is>
      </c>
      <c r="J82" s="78" t="inlineStr">
        <is>
          <t>fester Rücken mit Schmuckprägung, welliger Buchblock, Schrift bis in den Falz</t>
        </is>
      </c>
      <c r="K82" s="76" t="n"/>
      <c r="L82" s="76" t="n"/>
      <c r="M82" s="76" t="n"/>
      <c r="N82" s="76" t="n">
        <v>3</v>
      </c>
      <c r="O82" s="76" t="n"/>
      <c r="P82" s="76" t="n"/>
      <c r="Q82" s="76" t="n"/>
      <c r="R82" s="76" t="n"/>
      <c r="X82" s="94" t="inlineStr">
        <is>
          <t>L</t>
        </is>
      </c>
      <c r="Z82" s="94" t="inlineStr">
        <is>
          <t>x</t>
        </is>
      </c>
      <c r="AB82" s="94" t="inlineStr">
        <is>
          <t>f/V</t>
        </is>
      </c>
      <c r="AH82" s="94" t="inlineStr">
        <is>
          <t>Pa</t>
        </is>
      </c>
      <c r="AV82" s="94" t="n">
        <v>110</v>
      </c>
      <c r="AZ82" s="96" t="inlineStr">
        <is>
          <t>n</t>
        </is>
      </c>
      <c r="BA82" s="88">
        <f>BY82+CR82</f>
        <v/>
      </c>
      <c r="BI82" s="117" t="inlineStr">
        <is>
          <t>Schaden stabil</t>
        </is>
      </c>
      <c r="BY82" s="88" t="n"/>
      <c r="CR82" s="88" t="n"/>
    </row>
    <row r="83" outlineLevel="1" s="143">
      <c r="A83" s="76" t="n">
        <v>84</v>
      </c>
      <c r="B83" s="76" t="inlineStr">
        <is>
          <t>L-1523-315488999</t>
        </is>
      </c>
      <c r="C83" s="76" t="n">
        <v>1066958378</v>
      </c>
      <c r="D83" s="81">
        <f>HYPERLINK(CONCATENATE("https://portal.dnb.de/opac.htm?method=simpleSearch&amp;cqlMode=true&amp;query=idn%3D",C83))</f>
        <v/>
      </c>
      <c r="E83" s="76" t="inlineStr">
        <is>
          <t>III 6, 7</t>
        </is>
      </c>
      <c r="F83" s="76" t="n"/>
      <c r="G83" s="78" t="n"/>
      <c r="H83" s="76" t="n"/>
      <c r="I83" s="78" t="n"/>
      <c r="J83" s="78" t="n"/>
      <c r="K83" s="76" t="n"/>
      <c r="L83" s="76" t="n"/>
      <c r="M83" s="76" t="n"/>
      <c r="N83" s="76" t="n"/>
      <c r="O83" s="76" t="n"/>
      <c r="P83" s="76" t="n"/>
      <c r="Q83" s="76" t="n"/>
      <c r="R83" s="76" t="n"/>
      <c r="BA83" s="88">
        <f>BY83+CR83</f>
        <v/>
      </c>
      <c r="BY83" s="88" t="n"/>
      <c r="CR83" s="88" t="n"/>
    </row>
    <row r="84" outlineLevel="1" ht="22.5" customHeight="1" s="143">
      <c r="A84" s="76" t="n">
        <v>85</v>
      </c>
      <c r="B84" s="76" t="inlineStr">
        <is>
          <t>L-1531-315301317</t>
        </is>
      </c>
      <c r="C84" s="76" t="n">
        <v>1066841489</v>
      </c>
      <c r="D84" s="81">
        <f>HYPERLINK(CONCATENATE("https://portal.dnb.de/opac.htm?method=simpleSearch&amp;cqlMode=true&amp;query=idn%3D",C84))</f>
        <v/>
      </c>
      <c r="E84" s="76" t="inlineStr">
        <is>
          <t>III 6, 8</t>
        </is>
      </c>
      <c r="F84" s="76" t="inlineStr">
        <is>
          <t>X</t>
        </is>
      </c>
      <c r="G84" s="78" t="inlineStr">
        <is>
          <t>Ledereinband, Schließen, erhabene Buchbeschläge</t>
        </is>
      </c>
      <c r="H84" s="76" t="inlineStr">
        <is>
          <t>bis 35 cm</t>
        </is>
      </c>
      <c r="I84" s="78" t="inlineStr">
        <is>
          <t>80° bis 110°, einseitig digitalisierbar?</t>
        </is>
      </c>
      <c r="J84" s="78" t="inlineStr">
        <is>
          <t>fester Rücken mit Schmuckprägung</t>
        </is>
      </c>
      <c r="K84" s="76" t="n"/>
      <c r="L84" s="76" t="inlineStr">
        <is>
          <t>Buchschuh</t>
        </is>
      </c>
      <c r="M84" s="76" t="inlineStr">
        <is>
          <t>Nein</t>
        </is>
      </c>
      <c r="N84" s="76" t="n">
        <v>0</v>
      </c>
      <c r="O84" s="76" t="n"/>
      <c r="P84" s="76" t="n"/>
      <c r="Q84" s="76" t="n"/>
      <c r="R84" s="76" t="n"/>
      <c r="BA84" s="88">
        <f>BY84+CR84</f>
        <v/>
      </c>
      <c r="BY84" s="88" t="n"/>
      <c r="CR84" s="88" t="n"/>
    </row>
    <row r="85" outlineLevel="1" ht="22.5" customHeight="1" s="143">
      <c r="A85" s="76" t="n">
        <v>86</v>
      </c>
      <c r="B85" s="76" t="inlineStr">
        <is>
          <t>L-1532-315491809</t>
        </is>
      </c>
      <c r="C85" s="76" t="n">
        <v>1066961395</v>
      </c>
      <c r="D85" s="81">
        <f>HYPERLINK(CONCATENATE("https://portal.dnb.de/opac.htm?method=simpleSearch&amp;cqlMode=true&amp;query=idn%3D",C85))</f>
        <v/>
      </c>
      <c r="E85" s="76" t="inlineStr">
        <is>
          <t>III 6, 9</t>
        </is>
      </c>
      <c r="F85" s="76" t="inlineStr">
        <is>
          <t>X</t>
        </is>
      </c>
      <c r="G85" s="78" t="inlineStr">
        <is>
          <t>Gewebeeinband, Schließen, erhabene Buchbeschläge</t>
        </is>
      </c>
      <c r="H85" s="76" t="inlineStr">
        <is>
          <t>bis 25 cm</t>
        </is>
      </c>
      <c r="I85" s="78" t="inlineStr">
        <is>
          <t>180°</t>
        </is>
      </c>
      <c r="J85" s="78" t="inlineStr">
        <is>
          <t>hohler Rücken</t>
        </is>
      </c>
      <c r="K85" s="76" t="n"/>
      <c r="L85" s="76" t="inlineStr">
        <is>
          <t>Buchschuh</t>
        </is>
      </c>
      <c r="M85" s="76" t="inlineStr">
        <is>
          <t>Nein</t>
        </is>
      </c>
      <c r="N85" s="76" t="n">
        <v>1</v>
      </c>
      <c r="O85" s="76" t="n"/>
      <c r="P85" s="76" t="n"/>
      <c r="Q85" s="76" t="n"/>
      <c r="R85" s="76" t="n"/>
      <c r="X85" s="94" t="inlineStr">
        <is>
          <t>G</t>
        </is>
      </c>
      <c r="Z85" s="94" t="inlineStr">
        <is>
          <t>x</t>
        </is>
      </c>
      <c r="AB85" s="94" t="inlineStr">
        <is>
          <t>h/E</t>
        </is>
      </c>
      <c r="AH85" s="94" t="inlineStr">
        <is>
          <t>Pa</t>
        </is>
      </c>
      <c r="AV85" s="94" t="n">
        <v>110</v>
      </c>
      <c r="AZ85" s="96" t="inlineStr">
        <is>
          <t>ja vor</t>
        </is>
      </c>
      <c r="BA85" s="88">
        <f>BY85+CR85</f>
        <v/>
      </c>
      <c r="BE85" s="94" t="inlineStr">
        <is>
          <t>x</t>
        </is>
      </c>
      <c r="BL85" s="90" t="inlineStr">
        <is>
          <t>x</t>
        </is>
      </c>
      <c r="BP85" s="94" t="inlineStr">
        <is>
          <t>v</t>
        </is>
      </c>
      <c r="BY85" s="88" t="n">
        <v>1</v>
      </c>
      <c r="BZ85" s="117" t="inlineStr">
        <is>
          <t>Gelenk mit JP unterlegen/überfangen</t>
        </is>
      </c>
      <c r="CR85" s="88" t="n"/>
    </row>
    <row r="86" outlineLevel="1" s="143">
      <c r="A86" s="76" t="n">
        <v>87</v>
      </c>
      <c r="B86" s="76" t="inlineStr">
        <is>
          <t>L-1534-315220279</t>
        </is>
      </c>
      <c r="C86" s="76" t="n">
        <v>1066800375</v>
      </c>
      <c r="D86" s="81">
        <f>HYPERLINK(CONCATENATE("https://portal.dnb.de/opac.htm?method=simpleSearch&amp;cqlMode=true&amp;query=idn%3D",C86))</f>
        <v/>
      </c>
      <c r="E86" s="76" t="inlineStr">
        <is>
          <t>III 6, 10 - 1</t>
        </is>
      </c>
      <c r="F86" s="76" t="n"/>
      <c r="G86" s="78" t="n"/>
      <c r="H86" s="76" t="inlineStr">
        <is>
          <t>bis 35 cm</t>
        </is>
      </c>
      <c r="I86" s="78" t="n"/>
      <c r="J86" s="78" t="n"/>
      <c r="K86" s="76" t="n"/>
      <c r="L86" s="76" t="n"/>
      <c r="M86" s="76" t="n"/>
      <c r="N86" s="76" t="n"/>
      <c r="O86" s="76" t="n"/>
      <c r="P86" s="76" t="n"/>
      <c r="Q86" s="76" t="n"/>
      <c r="R86" s="76" t="n"/>
      <c r="X86" s="94" t="inlineStr">
        <is>
          <t>G</t>
        </is>
      </c>
      <c r="Z86" s="94" t="inlineStr">
        <is>
          <t>x</t>
        </is>
      </c>
      <c r="AB86" s="94" t="inlineStr">
        <is>
          <t>h/E</t>
        </is>
      </c>
      <c r="AH86" s="94" t="inlineStr">
        <is>
          <t>Pa</t>
        </is>
      </c>
      <c r="AV86" s="94" t="n">
        <v>110</v>
      </c>
      <c r="AZ86" s="96" t="inlineStr">
        <is>
          <t>ja vor</t>
        </is>
      </c>
      <c r="BA86" s="88">
        <f>BY86+CR86</f>
        <v/>
      </c>
      <c r="BL86" s="90" t="inlineStr">
        <is>
          <t>x</t>
        </is>
      </c>
      <c r="BP86" s="94" t="inlineStr">
        <is>
          <t>v/h</t>
        </is>
      </c>
      <c r="BY86" s="88" t="n">
        <v>1</v>
      </c>
      <c r="BZ86" s="117" t="inlineStr">
        <is>
          <t>Hülse, ggf. Gelenk mit JP überfangen</t>
        </is>
      </c>
      <c r="CR86" s="88" t="n"/>
    </row>
    <row r="87" outlineLevel="1" s="143">
      <c r="A87" s="76" t="n">
        <v>88</v>
      </c>
      <c r="B87" s="76" t="inlineStr">
        <is>
          <t>L-1534-315491078</t>
        </is>
      </c>
      <c r="C87" s="76" t="n">
        <v>1066960585</v>
      </c>
      <c r="D87" s="81">
        <f>HYPERLINK(CONCATENATE("https://portal.dnb.de/opac.htm?method=simpleSearch&amp;cqlMode=true&amp;query=idn%3D",C87))</f>
        <v/>
      </c>
      <c r="E87" s="76" t="inlineStr">
        <is>
          <t>III 6, 11</t>
        </is>
      </c>
      <c r="F87" s="76" t="n"/>
      <c r="G87" s="78" t="n"/>
      <c r="H87" s="76" t="inlineStr">
        <is>
          <t>bis 25 cm</t>
        </is>
      </c>
      <c r="I87" s="78" t="n"/>
      <c r="J87" s="78" t="n"/>
      <c r="K87" s="76" t="n"/>
      <c r="L87" s="76" t="n"/>
      <c r="M87" s="76" t="n"/>
      <c r="N87" s="76" t="n"/>
      <c r="O87" s="76" t="n"/>
      <c r="P87" s="76" t="n"/>
      <c r="Q87" s="76" t="n"/>
      <c r="R87" s="76" t="n"/>
      <c r="X87" s="94" t="inlineStr">
        <is>
          <t>HD</t>
        </is>
      </c>
      <c r="Z87" s="94" t="inlineStr">
        <is>
          <t>x</t>
        </is>
      </c>
      <c r="AB87" s="94" t="inlineStr">
        <is>
          <t>f/V</t>
        </is>
      </c>
      <c r="AH87" s="94" t="inlineStr">
        <is>
          <t>Pa</t>
        </is>
      </c>
      <c r="AV87" s="94" t="n">
        <v>60</v>
      </c>
      <c r="AZ87" s="96" t="inlineStr">
        <is>
          <t>ja vor</t>
        </is>
      </c>
      <c r="BA87" s="88">
        <f>BY87+CR87</f>
        <v/>
      </c>
      <c r="BD87" s="94" t="inlineStr">
        <is>
          <t>x</t>
        </is>
      </c>
      <c r="BL87" s="90" t="inlineStr">
        <is>
          <t>x</t>
        </is>
      </c>
      <c r="BN87" s="94" t="inlineStr">
        <is>
          <t>x</t>
        </is>
      </c>
      <c r="BY87" s="88" t="n">
        <v>0.5</v>
      </c>
      <c r="CR87" s="88" t="n"/>
    </row>
    <row r="88" outlineLevel="1" s="143">
      <c r="A88" s="76" t="n">
        <v>90</v>
      </c>
      <c r="B88" s="76" t="inlineStr">
        <is>
          <t>L-1516-163534381</t>
        </is>
      </c>
      <c r="C88" s="76" t="n">
        <v>997238526</v>
      </c>
      <c r="D88" s="81">
        <f>HYPERLINK(CONCATENATE("https://portal.dnb.de/opac.htm?method=simpleSearch&amp;cqlMode=true&amp;query=idn%3D",C88))</f>
        <v/>
      </c>
      <c r="E88" s="76" t="inlineStr">
        <is>
          <t>III 6, 12 - 2 (angebunden)</t>
        </is>
      </c>
      <c r="F88" s="76" t="n"/>
      <c r="G88" s="78" t="n"/>
      <c r="H88" s="76" t="n"/>
      <c r="I88" s="78" t="n"/>
      <c r="J88" s="78" t="n"/>
      <c r="K88" s="76" t="n"/>
      <c r="L88" s="76" t="n"/>
      <c r="M88" s="76" t="n"/>
      <c r="N88" s="76" t="n"/>
      <c r="O88" s="76" t="n"/>
      <c r="P88" s="76" t="n"/>
      <c r="Q88" s="76" t="n"/>
      <c r="R88" s="76" t="n"/>
      <c r="BA88" s="88">
        <f>BY88+CR88</f>
        <v/>
      </c>
      <c r="BY88" s="88" t="n"/>
      <c r="CR88" s="88" t="n"/>
    </row>
    <row r="89" outlineLevel="1" s="143">
      <c r="A89" s="76" t="n">
        <v>91</v>
      </c>
      <c r="B89" s="76" t="inlineStr">
        <is>
          <t>L-1516-163533857</t>
        </is>
      </c>
      <c r="C89" s="76" t="inlineStr">
        <is>
          <t>99723816X</t>
        </is>
      </c>
      <c r="D89" s="81">
        <f>HYPERLINK(CONCATENATE("https://portal.dnb.de/opac.htm?method=simpleSearch&amp;cqlMode=true&amp;query=idn%3D",C89))</f>
        <v/>
      </c>
      <c r="E89" s="76" t="inlineStr">
        <is>
          <t>III 6, 12 - 1</t>
        </is>
      </c>
      <c r="F89" s="76" t="n"/>
      <c r="G89" s="78" t="n"/>
      <c r="H89" s="76" t="inlineStr">
        <is>
          <t>bis 42 cm</t>
        </is>
      </c>
      <c r="I89" s="78" t="n"/>
      <c r="J89" s="78" t="n"/>
      <c r="K89" s="76" t="n"/>
      <c r="L89" s="76" t="n"/>
      <c r="M89" s="76" t="n"/>
      <c r="N89" s="76" t="n"/>
      <c r="O89" s="76" t="n"/>
      <c r="P89" s="76" t="n"/>
      <c r="Q89" s="76" t="n"/>
      <c r="R89" s="76" t="n"/>
      <c r="X89" s="94" t="inlineStr">
        <is>
          <t>HD</t>
        </is>
      </c>
      <c r="AB89" s="94" t="inlineStr">
        <is>
          <t>f</t>
        </is>
      </c>
      <c r="AH89" s="94" t="inlineStr">
        <is>
          <t>Pa</t>
        </is>
      </c>
      <c r="AT89" s="94" t="n">
        <v>0</v>
      </c>
      <c r="AU89" s="94" t="inlineStr">
        <is>
          <t>x</t>
        </is>
      </c>
      <c r="AV89" s="94" t="n">
        <v>60</v>
      </c>
      <c r="AZ89" s="96" t="inlineStr">
        <is>
          <t>n</t>
        </is>
      </c>
      <c r="BA89" s="88">
        <f>BY89+CR89</f>
        <v/>
      </c>
      <c r="BG89" s="94" t="inlineStr">
        <is>
          <t>x sauer</t>
        </is>
      </c>
      <c r="BH89" s="94" t="inlineStr">
        <is>
          <t>x</t>
        </is>
      </c>
      <c r="BK89" s="117" t="inlineStr">
        <is>
          <t>Box (sperrt)</t>
        </is>
      </c>
      <c r="BY89" s="88" t="n"/>
      <c r="CR89" s="88" t="n"/>
    </row>
    <row r="90" outlineLevel="1" s="143">
      <c r="A90" s="76" t="n">
        <v>92</v>
      </c>
      <c r="B90" s="76" t="inlineStr">
        <is>
          <t>L-1516-163533954</t>
        </is>
      </c>
      <c r="C90" s="76" t="n">
        <v>997238208</v>
      </c>
      <c r="D90" s="81">
        <f>HYPERLINK(CONCATENATE("https://portal.dnb.de/opac.htm?method=simpleSearch&amp;cqlMode=true&amp;query=idn%3D",C90))</f>
        <v/>
      </c>
      <c r="E90" s="76" t="inlineStr">
        <is>
          <t>III 6, 12 - 1 (angebunden)</t>
        </is>
      </c>
      <c r="F90" s="76" t="n"/>
      <c r="G90" s="78" t="n"/>
      <c r="H90" s="76" t="n"/>
      <c r="I90" s="78" t="n"/>
      <c r="J90" s="78" t="n"/>
      <c r="K90" s="76" t="n"/>
      <c r="L90" s="76" t="n"/>
      <c r="M90" s="76" t="n"/>
      <c r="N90" s="76" t="n"/>
      <c r="O90" s="76" t="n"/>
      <c r="P90" s="76" t="n"/>
      <c r="Q90" s="76" t="n"/>
      <c r="R90" s="76" t="n"/>
      <c r="BA90" s="88">
        <f>BY90+CR90</f>
        <v/>
      </c>
      <c r="BY90" s="88" t="n"/>
      <c r="CR90" s="88" t="n"/>
    </row>
    <row r="91" outlineLevel="1" s="143">
      <c r="A91" s="76" t="n">
        <v>93</v>
      </c>
      <c r="B91" s="76" t="inlineStr">
        <is>
          <t>L-1517-315464437</t>
        </is>
      </c>
      <c r="C91" s="76" t="n">
        <v>1066936609</v>
      </c>
      <c r="D91" s="81">
        <f>HYPERLINK(CONCATENATE("https://portal.dnb.de/opac.htm?method=simpleSearch&amp;cqlMode=true&amp;query=idn%3D",C91))</f>
        <v/>
      </c>
      <c r="E91" s="76" t="inlineStr">
        <is>
          <t>III 6, 13</t>
        </is>
      </c>
      <c r="F91" s="76" t="n"/>
      <c r="G91" s="78" t="n"/>
      <c r="H91" s="76" t="n"/>
      <c r="I91" s="78" t="n"/>
      <c r="J91" s="78" t="n"/>
      <c r="K91" s="76" t="n"/>
      <c r="L91" s="76" t="n"/>
      <c r="M91" s="76" t="n"/>
      <c r="N91" s="76" t="n"/>
      <c r="O91" s="76" t="n"/>
      <c r="P91" s="76" t="n"/>
      <c r="Q91" s="76" t="n"/>
      <c r="R91" s="76" t="n"/>
      <c r="BA91" s="88">
        <f>BY91+CR91</f>
        <v/>
      </c>
      <c r="BY91" s="88" t="n"/>
      <c r="CR91" s="88" t="n"/>
    </row>
    <row r="92" outlineLevel="1" s="143">
      <c r="A92" s="76" t="n">
        <v>94</v>
      </c>
      <c r="B92" s="76" t="inlineStr">
        <is>
          <t>L-1520-315328991</t>
        </is>
      </c>
      <c r="C92" s="76" t="n">
        <v>1066871159</v>
      </c>
      <c r="D92" s="81">
        <f>HYPERLINK(CONCATENATE("https://portal.dnb.de/opac.htm?method=simpleSearch&amp;cqlMode=true&amp;query=idn%3D",C92))</f>
        <v/>
      </c>
      <c r="E92" s="76" t="inlineStr">
        <is>
          <t>III 6, 14</t>
        </is>
      </c>
      <c r="F92" s="76" t="n"/>
      <c r="G92" s="78" t="n"/>
      <c r="H92" s="76" t="n"/>
      <c r="I92" s="78" t="n"/>
      <c r="J92" s="78" t="n"/>
      <c r="K92" s="76" t="n"/>
      <c r="L92" s="76" t="n"/>
      <c r="M92" s="76" t="n"/>
      <c r="N92" s="76" t="n"/>
      <c r="O92" s="76" t="n"/>
      <c r="P92" s="76" t="n"/>
      <c r="Q92" s="76" t="n"/>
      <c r="R92" s="76" t="n"/>
      <c r="BA92" s="88">
        <f>BY92+CR92</f>
        <v/>
      </c>
      <c r="BY92" s="88" t="n"/>
      <c r="CR92" s="88" t="n"/>
    </row>
    <row r="93" outlineLevel="1" s="143">
      <c r="A93" s="76" t="n">
        <v>95</v>
      </c>
      <c r="B93" s="76" t="inlineStr">
        <is>
          <t>L-1520-315323825</t>
        </is>
      </c>
      <c r="C93" s="76" t="inlineStr">
        <is>
          <t>106686554X</t>
        </is>
      </c>
      <c r="D93" s="81">
        <f>HYPERLINK(CONCATENATE("https://portal.dnb.de/opac.htm?method=simpleSearch&amp;cqlMode=true&amp;query=idn%3D",C93))</f>
        <v/>
      </c>
      <c r="E93" s="76" t="inlineStr">
        <is>
          <t>III 6, 15</t>
        </is>
      </c>
      <c r="F93" s="76" t="n"/>
      <c r="G93" s="78" t="n"/>
      <c r="H93" s="76" t="n"/>
      <c r="I93" s="78" t="n"/>
      <c r="J93" s="78" t="n"/>
      <c r="K93" s="76" t="n"/>
      <c r="L93" s="76" t="n"/>
      <c r="M93" s="76" t="n"/>
      <c r="N93" s="76" t="n"/>
      <c r="O93" s="76" t="n"/>
      <c r="P93" s="76" t="n"/>
      <c r="Q93" s="76" t="n"/>
      <c r="R93" s="76" t="n"/>
      <c r="BA93" s="88">
        <f>BY93+CR93</f>
        <v/>
      </c>
      <c r="BY93" s="88" t="n"/>
      <c r="CR93" s="88" t="n"/>
    </row>
    <row r="94" outlineLevel="1" ht="22.5" customHeight="1" s="143">
      <c r="A94" s="76" t="n">
        <v>96</v>
      </c>
      <c r="B94" s="76" t="inlineStr">
        <is>
          <t>L-1528-315492996</t>
        </is>
      </c>
      <c r="C94" s="76" t="n">
        <v>1066962642</v>
      </c>
      <c r="D94" s="81">
        <f>HYPERLINK(CONCATENATE("https://portal.dnb.de/opac.htm?method=simpleSearch&amp;cqlMode=true&amp;query=idn%3D",C94))</f>
        <v/>
      </c>
      <c r="E94" s="76" t="inlineStr">
        <is>
          <t>III 6, 16</t>
        </is>
      </c>
      <c r="F94" s="76" t="inlineStr">
        <is>
          <t>X</t>
        </is>
      </c>
      <c r="G94" s="78" t="inlineStr">
        <is>
          <t>Ledereinband, Schließen, erhabene Buchbeschläge</t>
        </is>
      </c>
      <c r="H94" s="76" t="inlineStr">
        <is>
          <t>bis 35 cm</t>
        </is>
      </c>
      <c r="I94" s="78" t="inlineStr">
        <is>
          <t>180°</t>
        </is>
      </c>
      <c r="J94" s="78" t="n"/>
      <c r="K94" s="76" t="n"/>
      <c r="L94" s="76" t="n"/>
      <c r="M94" s="76" t="n"/>
      <c r="N94" s="76" t="n"/>
      <c r="O94" s="76" t="n"/>
      <c r="P94" s="76" t="inlineStr">
        <is>
          <t>defekte Schließe in Sammelbox</t>
        </is>
      </c>
      <c r="Q94" s="76" t="n"/>
      <c r="R94" s="76" t="n"/>
      <c r="X94" s="94" t="inlineStr">
        <is>
          <t>HD</t>
        </is>
      </c>
      <c r="Z94" s="94" t="inlineStr">
        <is>
          <t>x</t>
        </is>
      </c>
      <c r="AB94" s="94" t="inlineStr">
        <is>
          <t>f</t>
        </is>
      </c>
      <c r="AH94" s="94" t="inlineStr">
        <is>
          <t>Pa</t>
        </is>
      </c>
      <c r="AV94" s="94" t="n">
        <v>80</v>
      </c>
      <c r="AZ94" s="96" t="inlineStr">
        <is>
          <t>ja vor</t>
        </is>
      </c>
      <c r="BA94" s="88">
        <f>BY94+CR94</f>
        <v/>
      </c>
      <c r="BE94" s="94" t="inlineStr">
        <is>
          <t>x</t>
        </is>
      </c>
      <c r="BL94" s="90" t="inlineStr">
        <is>
          <t>x</t>
        </is>
      </c>
      <c r="BT94" s="94" t="inlineStr">
        <is>
          <t>o</t>
        </is>
      </c>
      <c r="BY94" s="88" t="n">
        <v>1</v>
      </c>
      <c r="BZ94" s="117" t="inlineStr">
        <is>
          <t>Material als "Brücke" einfügen</t>
        </is>
      </c>
      <c r="CR94" s="88" t="n"/>
    </row>
    <row r="95" outlineLevel="1" s="143">
      <c r="A95" s="76" t="n">
        <v>97</v>
      </c>
      <c r="B95" s="76" t="inlineStr">
        <is>
          <t>L-1519-315492597</t>
        </is>
      </c>
      <c r="C95" s="76" t="n">
        <v>1066962197</v>
      </c>
      <c r="D95" s="81">
        <f>HYPERLINK(CONCATENATE("https://portal.dnb.de/opac.htm?method=simpleSearch&amp;cqlMode=true&amp;query=idn%3D",C95))</f>
        <v/>
      </c>
      <c r="E95" s="76" t="inlineStr">
        <is>
          <t>III 6, 17</t>
        </is>
      </c>
      <c r="F95" s="76" t="inlineStr">
        <is>
          <t>X</t>
        </is>
      </c>
      <c r="G95" s="78" t="inlineStr">
        <is>
          <t>Gewebeeinband</t>
        </is>
      </c>
      <c r="H95" s="76" t="inlineStr">
        <is>
          <t>bis 25 cm</t>
        </is>
      </c>
      <c r="I95" s="78" t="n"/>
      <c r="J95" s="78" t="n"/>
      <c r="K95" s="76" t="n"/>
      <c r="L95" s="76" t="n"/>
      <c r="M95" s="76" t="n"/>
      <c r="N95" s="76" t="n"/>
      <c r="O95" s="76" t="n"/>
      <c r="P95" s="76" t="n"/>
      <c r="Q95" s="76" t="n"/>
      <c r="R95" s="76" t="n"/>
      <c r="BA95" s="88">
        <f>BY95+CR95</f>
        <v/>
      </c>
      <c r="BY95" s="88" t="n"/>
      <c r="CR95" s="88" t="n"/>
    </row>
    <row r="96" outlineLevel="1" ht="22.5" customHeight="1" s="143">
      <c r="A96" s="76" t="n">
        <v>98</v>
      </c>
      <c r="B96" s="76" t="inlineStr">
        <is>
          <t>L-1520-15394689X</t>
        </is>
      </c>
      <c r="C96" s="76" t="n">
        <v>993882870</v>
      </c>
      <c r="D96" s="81">
        <f>HYPERLINK(CONCATENATE("https://portal.dnb.de/opac.htm?method=simpleSearch&amp;cqlMode=true&amp;query=idn%3D",C96))</f>
        <v/>
      </c>
      <c r="E96" s="76" t="inlineStr">
        <is>
          <t>III 6, 18</t>
        </is>
      </c>
      <c r="F96" s="76" t="inlineStr">
        <is>
          <t>X</t>
        </is>
      </c>
      <c r="G96" s="78" t="inlineStr">
        <is>
          <t>Gewebeeinband, Schließen, erhabene Buchbeschläge</t>
        </is>
      </c>
      <c r="H96" s="76" t="inlineStr">
        <is>
          <t>bis 25 cm</t>
        </is>
      </c>
      <c r="I96" s="78" t="inlineStr">
        <is>
          <t>180°</t>
        </is>
      </c>
      <c r="J96" s="78" t="inlineStr">
        <is>
          <t>hohler Rücken</t>
        </is>
      </c>
      <c r="K96" s="76" t="n"/>
      <c r="L96" s="76" t="inlineStr">
        <is>
          <t>Schuber</t>
        </is>
      </c>
      <c r="M96" s="76" t="inlineStr">
        <is>
          <t>Nein</t>
        </is>
      </c>
      <c r="N96" s="76" t="n">
        <v>0</v>
      </c>
      <c r="O96" s="76" t="n"/>
      <c r="P96" s="76" t="n"/>
      <c r="Q96" s="76" t="n"/>
      <c r="R96" s="76" t="n"/>
      <c r="BA96" s="88">
        <f>BY96+CR96</f>
        <v/>
      </c>
      <c r="BY96" s="88" t="n"/>
      <c r="CR96" s="88" t="n"/>
    </row>
    <row r="97" outlineLevel="1" s="143">
      <c r="A97" s="76" t="n">
        <v>99</v>
      </c>
      <c r="B97" s="76" t="inlineStr">
        <is>
          <t>L-1520-169970418</t>
        </is>
      </c>
      <c r="C97" s="76" t="n">
        <v>1000071774</v>
      </c>
      <c r="D97" s="81">
        <f>HYPERLINK(CONCATENATE("https://portal.dnb.de/opac.htm?method=simpleSearch&amp;cqlMode=true&amp;query=idn%3D",C97))</f>
        <v/>
      </c>
      <c r="E97" s="76" t="inlineStr">
        <is>
          <t>III 6, 18</t>
        </is>
      </c>
      <c r="F97" s="76" t="n"/>
      <c r="G97" s="78" t="n"/>
      <c r="H97" s="76" t="n"/>
      <c r="I97" s="78" t="n"/>
      <c r="J97" s="78" t="n"/>
      <c r="K97" s="76" t="n"/>
      <c r="L97" s="76" t="n"/>
      <c r="M97" s="76" t="n"/>
      <c r="N97" s="76" t="n"/>
      <c r="O97" s="76" t="n"/>
      <c r="P97" s="76" t="n"/>
      <c r="Q97" s="76" t="n"/>
      <c r="R97" s="76" t="n"/>
      <c r="BA97" s="88">
        <f>BY97+CR97</f>
        <v/>
      </c>
      <c r="BY97" s="88" t="n"/>
      <c r="CR97" s="88" t="n"/>
    </row>
    <row r="98" outlineLevel="1" ht="22.5" customHeight="1" s="143">
      <c r="A98" s="76" t="n">
        <v>100</v>
      </c>
      <c r="B98" s="76" t="inlineStr">
        <is>
          <t>L-1527-315490845</t>
        </is>
      </c>
      <c r="C98" s="76" t="n">
        <v>1066960356</v>
      </c>
      <c r="D98" s="81">
        <f>HYPERLINK(CONCATENATE("https://portal.dnb.de/opac.htm?method=simpleSearch&amp;cqlMode=true&amp;query=idn%3D",C98))</f>
        <v/>
      </c>
      <c r="E98" s="76" t="inlineStr">
        <is>
          <t>III 6, 19</t>
        </is>
      </c>
      <c r="F98" s="76" t="inlineStr">
        <is>
          <t>X</t>
        </is>
      </c>
      <c r="G98" s="78" t="inlineStr">
        <is>
          <t>Gewebeeinband, Schließen, erhabene Buchbeschläge</t>
        </is>
      </c>
      <c r="H98" s="76" t="inlineStr">
        <is>
          <t>bis 25 cm</t>
        </is>
      </c>
      <c r="I98" s="78" t="inlineStr">
        <is>
          <t>180°</t>
        </is>
      </c>
      <c r="J98" s="78" t="inlineStr">
        <is>
          <t>hohler Rücken</t>
        </is>
      </c>
      <c r="K98" s="76" t="n"/>
      <c r="L98" s="76" t="inlineStr">
        <is>
          <t>Schuber</t>
        </is>
      </c>
      <c r="M98" s="76" t="inlineStr">
        <is>
          <t>Nein</t>
        </is>
      </c>
      <c r="N98" s="76" t="n">
        <v>0</v>
      </c>
      <c r="O98" s="76" t="n"/>
      <c r="P98" s="76" t="n"/>
      <c r="Q98" s="76" t="n"/>
      <c r="R98" s="76" t="n"/>
      <c r="BA98" s="88">
        <f>BY98+CR98</f>
        <v/>
      </c>
      <c r="BY98" s="88" t="n"/>
      <c r="CR98" s="88" t="n"/>
    </row>
    <row r="99" outlineLevel="1" s="143">
      <c r="A99" s="76" t="n">
        <v>101</v>
      </c>
      <c r="B99" s="76" t="inlineStr">
        <is>
          <t>L-1533-169972178</t>
        </is>
      </c>
      <c r="C99" s="76" t="n">
        <v>1000078248</v>
      </c>
      <c r="D99" s="81">
        <f>HYPERLINK(CONCATENATE("https://portal.dnb.de/opac.htm?method=simpleSearch&amp;cqlMode=true&amp;query=idn%3D",C99))</f>
        <v/>
      </c>
      <c r="E99" s="76" t="inlineStr">
        <is>
          <t>III 6, 20</t>
        </is>
      </c>
      <c r="F99" s="76" t="n"/>
      <c r="G99" s="78" t="n"/>
      <c r="H99" s="76" t="inlineStr">
        <is>
          <t>bis 35 cm</t>
        </is>
      </c>
      <c r="I99" s="78" t="n"/>
      <c r="J99" s="78" t="n"/>
      <c r="K99" s="76" t="n"/>
      <c r="L99" s="76" t="n"/>
      <c r="M99" s="76" t="n"/>
      <c r="N99" s="76" t="n"/>
      <c r="O99" s="76" t="n"/>
      <c r="P99" s="76" t="n"/>
      <c r="Q99" s="76" t="n"/>
      <c r="R99" s="76" t="n"/>
      <c r="X99" s="94" t="inlineStr">
        <is>
          <t>HD</t>
        </is>
      </c>
      <c r="Z99" s="94" t="inlineStr">
        <is>
          <t>x</t>
        </is>
      </c>
      <c r="AB99" s="94" t="inlineStr">
        <is>
          <t>f/V</t>
        </is>
      </c>
      <c r="AH99" s="94" t="inlineStr">
        <is>
          <t>Pa</t>
        </is>
      </c>
      <c r="AV99" s="94" t="n">
        <v>60</v>
      </c>
      <c r="AZ99" s="96" t="inlineStr">
        <is>
          <t>ja vor</t>
        </is>
      </c>
      <c r="BA99" s="88">
        <f>BY99+CR99</f>
        <v/>
      </c>
      <c r="BE99" s="94" t="inlineStr">
        <is>
          <t>x</t>
        </is>
      </c>
      <c r="BM99" s="94" t="inlineStr">
        <is>
          <t>x</t>
        </is>
      </c>
      <c r="BN99" s="94" t="inlineStr">
        <is>
          <t>x</t>
        </is>
      </c>
      <c r="BP99" s="94" t="inlineStr">
        <is>
          <t>v</t>
        </is>
      </c>
      <c r="BY99" s="88" t="n">
        <v>1.5</v>
      </c>
      <c r="BZ99" s="117" t="inlineStr">
        <is>
          <t>Rücken/Gelenk sichern, Ecke belassen</t>
        </is>
      </c>
      <c r="CR99" s="88" t="n"/>
    </row>
    <row r="100" outlineLevel="1" s="143">
      <c r="A100" s="76" t="n">
        <v>102</v>
      </c>
      <c r="B100" s="76" t="inlineStr">
        <is>
          <t>L-1519-315490616</t>
        </is>
      </c>
      <c r="C100" s="76" t="n">
        <v>1066960089</v>
      </c>
      <c r="D100" s="81">
        <f>HYPERLINK(CONCATENATE("https://portal.dnb.de/opac.htm?method=simpleSearch&amp;cqlMode=true&amp;query=idn%3D",C100))</f>
        <v/>
      </c>
      <c r="E100" s="76" t="inlineStr">
        <is>
          <t>III 6, 21</t>
        </is>
      </c>
      <c r="F100" s="76" t="inlineStr">
        <is>
          <t>X</t>
        </is>
      </c>
      <c r="G100" s="78" t="inlineStr">
        <is>
          <t>Gewebeeinband</t>
        </is>
      </c>
      <c r="H100" s="76" t="inlineStr">
        <is>
          <t>bis 25 cm</t>
        </is>
      </c>
      <c r="I100" s="78" t="inlineStr">
        <is>
          <t>180°</t>
        </is>
      </c>
      <c r="J100" s="78" t="inlineStr">
        <is>
          <t>hohler Rücken</t>
        </is>
      </c>
      <c r="K100" s="76" t="n"/>
      <c r="L100" s="76" t="n"/>
      <c r="M100" s="76" t="n"/>
      <c r="N100" s="76" t="n">
        <v>2</v>
      </c>
      <c r="O100" s="76" t="n"/>
      <c r="P100" s="76" t="n"/>
      <c r="Q100" s="76" t="n"/>
      <c r="R100" s="76" t="n"/>
      <c r="BA100" s="88">
        <f>BY100+CR100</f>
        <v/>
      </c>
      <c r="BY100" s="88" t="n"/>
      <c r="CR100" s="88" t="n"/>
    </row>
    <row r="101" outlineLevel="1" s="143">
      <c r="A101" s="76" t="n">
        <v>103</v>
      </c>
      <c r="B101" s="76" t="inlineStr">
        <is>
          <t>L-1522-315469250</t>
        </is>
      </c>
      <c r="C101" s="76" t="n">
        <v>1066941599</v>
      </c>
      <c r="D101" s="81">
        <f>HYPERLINK(CONCATENATE("https://portal.dnb.de/opac.htm?method=simpleSearch&amp;cqlMode=true&amp;query=idn%3D",C101))</f>
        <v/>
      </c>
      <c r="E101" s="76" t="inlineStr">
        <is>
          <t>III 6, 22</t>
        </is>
      </c>
      <c r="F101" s="76" t="inlineStr">
        <is>
          <t>X</t>
        </is>
      </c>
      <c r="G101" s="78" t="inlineStr">
        <is>
          <t>Gewebeeinband</t>
        </is>
      </c>
      <c r="H101" s="76" t="inlineStr">
        <is>
          <t>bis 25 cm</t>
        </is>
      </c>
      <c r="I101" s="78" t="inlineStr">
        <is>
          <t>180°</t>
        </is>
      </c>
      <c r="J101" s="78" t="inlineStr">
        <is>
          <t>hohler Rücken</t>
        </is>
      </c>
      <c r="K101" s="76" t="n"/>
      <c r="L101" s="76" t="n"/>
      <c r="M101" s="76" t="n"/>
      <c r="N101" s="76" t="n">
        <v>0</v>
      </c>
      <c r="O101" s="76" t="n"/>
      <c r="P101" s="76" t="n"/>
      <c r="Q101" s="76" t="n"/>
      <c r="R101" s="76" t="n"/>
      <c r="BA101" s="88">
        <f>BY101+CR101</f>
        <v/>
      </c>
      <c r="BY101" s="88" t="n"/>
      <c r="CR101" s="88" t="n"/>
    </row>
    <row r="102" outlineLevel="1" s="143">
      <c r="A102" s="76" t="n">
        <v>104</v>
      </c>
      <c r="B102" s="76" t="inlineStr">
        <is>
          <t>L-1522-315489200</t>
        </is>
      </c>
      <c r="C102" s="76" t="n">
        <v>1066958599</v>
      </c>
      <c r="D102" s="81">
        <f>HYPERLINK(CONCATENATE("https://portal.dnb.de/opac.htm?method=simpleSearch&amp;cqlMode=true&amp;query=idn%3D",C102))</f>
        <v/>
      </c>
      <c r="E102" s="76" t="inlineStr">
        <is>
          <t>III 6, 25</t>
        </is>
      </c>
      <c r="F102" s="76" t="n"/>
      <c r="G102" s="78" t="n"/>
      <c r="H102" s="76" t="n"/>
      <c r="I102" s="78" t="n"/>
      <c r="J102" s="78" t="n"/>
      <c r="K102" s="76" t="n"/>
      <c r="L102" s="76" t="n"/>
      <c r="M102" s="76" t="n"/>
      <c r="N102" s="76" t="n"/>
      <c r="O102" s="76" t="n"/>
      <c r="P102" s="76" t="n"/>
      <c r="Q102" s="76" t="n"/>
      <c r="R102" s="76" t="n"/>
      <c r="BA102" s="88">
        <f>BY102+CR102</f>
        <v/>
      </c>
      <c r="BY102" s="88" t="n"/>
      <c r="CR102" s="88" t="n"/>
    </row>
    <row r="103" outlineLevel="1" ht="22.5" customHeight="1" s="143">
      <c r="A103" s="76" t="n">
        <v>105</v>
      </c>
      <c r="B103" s="76" t="inlineStr">
        <is>
          <t>L-1530-315490063</t>
        </is>
      </c>
      <c r="C103" s="76" t="n">
        <v>1066959501</v>
      </c>
      <c r="D103" s="81">
        <f>HYPERLINK(CONCATENATE("https://portal.dnb.de/opac.htm?method=simpleSearch&amp;cqlMode=true&amp;query=idn%3D",C103))</f>
        <v/>
      </c>
      <c r="E103" s="76" t="inlineStr">
        <is>
          <t>III 6, 26</t>
        </is>
      </c>
      <c r="F103" s="76" t="inlineStr">
        <is>
          <t>X</t>
        </is>
      </c>
      <c r="G103" s="78" t="inlineStr">
        <is>
          <t>Gewebeeinband, Schließen, erhabene Buchbeschläge</t>
        </is>
      </c>
      <c r="H103" s="76" t="inlineStr">
        <is>
          <t>bis 25 cm</t>
        </is>
      </c>
      <c r="I103" s="78" t="inlineStr">
        <is>
          <t>180°</t>
        </is>
      </c>
      <c r="J103" s="78" t="inlineStr">
        <is>
          <t>hohler Rücken</t>
        </is>
      </c>
      <c r="K103" s="76" t="n"/>
      <c r="L103" s="76" t="inlineStr">
        <is>
          <t>Buchschuh</t>
        </is>
      </c>
      <c r="M103" s="76" t="inlineStr">
        <is>
          <t>Nein</t>
        </is>
      </c>
      <c r="N103" s="76" t="n">
        <v>0</v>
      </c>
      <c r="O103" s="76" t="n"/>
      <c r="P103" s="76" t="n"/>
      <c r="Q103" s="76" t="n"/>
      <c r="R103" s="76" t="n"/>
      <c r="BA103" s="88">
        <f>BY103+CR103</f>
        <v/>
      </c>
      <c r="BY103" s="88" t="n"/>
      <c r="CR103" s="88" t="n"/>
    </row>
    <row r="104" outlineLevel="1" s="143">
      <c r="A104" s="76" t="n">
        <v>106</v>
      </c>
      <c r="B104" s="76" t="inlineStr">
        <is>
          <t>L-1544-154354929</t>
        </is>
      </c>
      <c r="C104" s="76" t="n">
        <v>994041403</v>
      </c>
      <c r="D104" s="81">
        <f>HYPERLINK(CONCATENATE("https://portal.dnb.de/opac.htm?method=simpleSearch&amp;cqlMode=true&amp;query=idn%3D",C104))</f>
        <v/>
      </c>
      <c r="E104" s="76" t="inlineStr">
        <is>
          <t>III 6, 27</t>
        </is>
      </c>
      <c r="F104" s="76" t="n"/>
      <c r="G104" s="78" t="n"/>
      <c r="H104" s="76" t="n"/>
      <c r="I104" s="78" t="n"/>
      <c r="J104" s="78" t="n"/>
      <c r="K104" s="76" t="n"/>
      <c r="L104" s="76" t="n"/>
      <c r="M104" s="76" t="n"/>
      <c r="N104" s="76" t="n"/>
      <c r="O104" s="76" t="n"/>
      <c r="P104" s="76" t="n"/>
      <c r="Q104" s="76" t="n"/>
      <c r="R104" s="76" t="n"/>
      <c r="BA104" s="88">
        <f>BY104+CR104</f>
        <v/>
      </c>
      <c r="BY104" s="88" t="n"/>
      <c r="CR104" s="88" t="n"/>
    </row>
    <row r="105" outlineLevel="1" ht="22.5" customHeight="1" s="143">
      <c r="A105" s="76" t="n">
        <v>107</v>
      </c>
      <c r="B105" s="76" t="inlineStr">
        <is>
          <t>L-1540-315320400</t>
        </is>
      </c>
      <c r="C105" s="76" t="n">
        <v>1066861765</v>
      </c>
      <c r="D105" s="81">
        <f>HYPERLINK(CONCATENATE("https://portal.dnb.de/opac.htm?method=simpleSearch&amp;cqlMode=true&amp;query=idn%3D",C105))</f>
        <v/>
      </c>
      <c r="E105" s="76" t="inlineStr">
        <is>
          <t>III 6, 27</t>
        </is>
      </c>
      <c r="F105" s="76" t="inlineStr">
        <is>
          <t>X</t>
        </is>
      </c>
      <c r="G105" s="78" t="inlineStr">
        <is>
          <t>Ledereinband, Schließen, erhabene Buchbeschläge</t>
        </is>
      </c>
      <c r="H105" s="76" t="inlineStr">
        <is>
          <t>bis 35 cm</t>
        </is>
      </c>
      <c r="I105" s="78" t="inlineStr">
        <is>
          <t>80° bis 110°, einseitig digitalisierbar?</t>
        </is>
      </c>
      <c r="J105" s="78" t="inlineStr">
        <is>
          <t>fester Rücken mit Schmuckprägung</t>
        </is>
      </c>
      <c r="K105" s="76" t="n"/>
      <c r="L105" s="76" t="inlineStr">
        <is>
          <t>Buchschuh</t>
        </is>
      </c>
      <c r="M105" s="76" t="inlineStr">
        <is>
          <t>Nein</t>
        </is>
      </c>
      <c r="N105" s="76" t="n">
        <v>0</v>
      </c>
      <c r="O105" s="76" t="n"/>
      <c r="P105" s="76" t="n"/>
      <c r="Q105" s="76" t="n"/>
      <c r="R105" s="76" t="n"/>
      <c r="BA105" s="88">
        <f>BY105+CR105</f>
        <v/>
      </c>
      <c r="BY105" s="88" t="n"/>
      <c r="CR105" s="88" t="n"/>
    </row>
    <row r="106" outlineLevel="1" s="143">
      <c r="A106" s="76" t="n">
        <v>108</v>
      </c>
      <c r="B106" s="76" t="inlineStr">
        <is>
          <t>L-1544-154354929</t>
        </is>
      </c>
      <c r="C106" s="76" t="n">
        <v>994041403</v>
      </c>
      <c r="D106" s="81">
        <f>HYPERLINK(CONCATENATE("https://portal.dnb.de/opac.htm?method=simpleSearch&amp;cqlMode=true&amp;query=idn%3D",C106))</f>
        <v/>
      </c>
      <c r="E106" s="76" t="inlineStr">
        <is>
          <t>III 6, 27</t>
        </is>
      </c>
      <c r="F106" s="76" t="n"/>
      <c r="G106" s="78" t="n"/>
      <c r="H106" s="76" t="n"/>
      <c r="I106" s="78" t="n"/>
      <c r="J106" s="78" t="n"/>
      <c r="K106" s="76" t="n"/>
      <c r="L106" s="76" t="n"/>
      <c r="M106" s="76" t="n"/>
      <c r="N106" s="76" t="n"/>
      <c r="O106" s="76" t="n"/>
      <c r="P106" s="76" t="n"/>
      <c r="Q106" s="76" t="n"/>
      <c r="R106" s="76" t="n"/>
      <c r="BA106" s="88">
        <f>BY106+CR106</f>
        <v/>
      </c>
      <c r="BY106" s="88" t="n"/>
      <c r="CR106" s="88" t="n"/>
    </row>
    <row r="107" outlineLevel="1" ht="33.75" customHeight="1" s="143">
      <c r="A107" s="76" t="n">
        <v>109</v>
      </c>
      <c r="B107" s="76" t="inlineStr">
        <is>
          <t>L-1557-315488565</t>
        </is>
      </c>
      <c r="C107" s="76" t="n">
        <v>1066957924</v>
      </c>
      <c r="D107" s="81">
        <f>HYPERLINK(CONCATENATE("https://portal.dnb.de/opac.htm?method=simpleSearch&amp;cqlMode=true&amp;query=idn%3D",C107))</f>
        <v/>
      </c>
      <c r="E107" s="76" t="inlineStr">
        <is>
          <t>III 6, 28</t>
        </is>
      </c>
      <c r="F107" s="76" t="inlineStr">
        <is>
          <t>X</t>
        </is>
      </c>
      <c r="G107" s="78" t="inlineStr">
        <is>
          <t>Halbpergamentband, Schließen, erhabene Buchbeschläge</t>
        </is>
      </c>
      <c r="H107" s="76" t="inlineStr">
        <is>
          <t>bis 35 cm</t>
        </is>
      </c>
      <c r="I107" s="78" t="inlineStr">
        <is>
          <t>180°</t>
        </is>
      </c>
      <c r="J107" s="78" t="inlineStr">
        <is>
          <t>hohler Rücken</t>
        </is>
      </c>
      <c r="K107" s="76" t="n"/>
      <c r="L107" s="76" t="inlineStr">
        <is>
          <t>Buchschuh</t>
        </is>
      </c>
      <c r="M107" s="76" t="inlineStr">
        <is>
          <t>Nein</t>
        </is>
      </c>
      <c r="N107" s="76" t="n">
        <v>0</v>
      </c>
      <c r="O107" s="76" t="n"/>
      <c r="P107" s="76" t="n"/>
      <c r="Q107" s="76" t="n"/>
      <c r="R107" s="76" t="n"/>
      <c r="BA107" s="88">
        <f>BY107+CR107</f>
        <v/>
      </c>
      <c r="BY107" s="88" t="n"/>
      <c r="CR107" s="88" t="n"/>
    </row>
    <row r="108" outlineLevel="1" ht="22.5" customHeight="1" s="143">
      <c r="A108" s="76" t="n">
        <v>110</v>
      </c>
      <c r="B108" s="76" t="inlineStr">
        <is>
          <t>L-1560-315329416</t>
        </is>
      </c>
      <c r="C108" s="76" t="n">
        <v>1066871612</v>
      </c>
      <c r="D108" s="81">
        <f>HYPERLINK(CONCATENATE("https://portal.dnb.de/opac.htm?method=simpleSearch&amp;cqlMode=true&amp;query=idn%3D",C108))</f>
        <v/>
      </c>
      <c r="E108" s="76" t="inlineStr">
        <is>
          <t>III 6, 29</t>
        </is>
      </c>
      <c r="F108" s="76" t="inlineStr">
        <is>
          <t>X</t>
        </is>
      </c>
      <c r="G108" s="78" t="inlineStr">
        <is>
          <t>Pergamentband, Schließen, erhabene Buchbeschläge</t>
        </is>
      </c>
      <c r="H108" s="76" t="inlineStr">
        <is>
          <t>bis 35 cm</t>
        </is>
      </c>
      <c r="I108" s="78" t="inlineStr">
        <is>
          <t>180°</t>
        </is>
      </c>
      <c r="J108" s="78" t="inlineStr">
        <is>
          <t>hohler Rücken, welliger Buchblock</t>
        </is>
      </c>
      <c r="K108" s="76" t="n"/>
      <c r="L108" s="76" t="inlineStr">
        <is>
          <t>Buchschuh</t>
        </is>
      </c>
      <c r="M108" s="76" t="inlineStr">
        <is>
          <t>Nein</t>
        </is>
      </c>
      <c r="N108" s="76" t="n">
        <v>0</v>
      </c>
      <c r="O108" s="76" t="n"/>
      <c r="P108" s="76" t="inlineStr">
        <is>
          <t>gereinigt</t>
        </is>
      </c>
      <c r="Q108" s="76" t="n"/>
      <c r="R108" s="76" t="n"/>
      <c r="BA108" s="88">
        <f>BY108+CR108</f>
        <v/>
      </c>
      <c r="BY108" s="88" t="n"/>
      <c r="CR108" s="88" t="n"/>
    </row>
    <row r="109" outlineLevel="1" s="143">
      <c r="A109" s="76" t="n">
        <v>111</v>
      </c>
      <c r="B109" s="76" t="inlineStr">
        <is>
          <t>L-1533-315307676</t>
        </is>
      </c>
      <c r="C109" s="76" t="n">
        <v>1066848572</v>
      </c>
      <c r="D109" s="81">
        <f>HYPERLINK(CONCATENATE("https://portal.dnb.de/opac.htm?method=simpleSearch&amp;cqlMode=true&amp;query=idn%3D",C109))</f>
        <v/>
      </c>
      <c r="E109" s="76" t="inlineStr">
        <is>
          <t>III 6, 30</t>
        </is>
      </c>
      <c r="F109" s="76" t="inlineStr">
        <is>
          <t>X</t>
        </is>
      </c>
      <c r="G109" s="78" t="inlineStr">
        <is>
          <t>Papier- oder Pappeinband</t>
        </is>
      </c>
      <c r="H109" s="76" t="inlineStr">
        <is>
          <t>bis 25 cm</t>
        </is>
      </c>
      <c r="I109" s="78" t="inlineStr">
        <is>
          <t>180°</t>
        </is>
      </c>
      <c r="J109" s="78" t="n"/>
      <c r="K109" s="76" t="n"/>
      <c r="L109" s="76" t="n"/>
      <c r="M109" s="76" t="n"/>
      <c r="N109" s="76" t="n"/>
      <c r="O109" s="76" t="n"/>
      <c r="P109" s="76" t="n"/>
      <c r="Q109" s="76" t="n"/>
      <c r="R109" s="76" t="n"/>
      <c r="X109" s="94" t="inlineStr">
        <is>
          <t>Pa</t>
        </is>
      </c>
      <c r="AH109" s="94" t="inlineStr">
        <is>
          <t>Pa</t>
        </is>
      </c>
      <c r="AV109" s="94" t="n">
        <v>110</v>
      </c>
      <c r="AZ109" s="96" t="inlineStr">
        <is>
          <t>ja vor</t>
        </is>
      </c>
      <c r="BA109" s="88">
        <f>BY109+CR109</f>
        <v/>
      </c>
      <c r="BL109" s="90" t="inlineStr">
        <is>
          <t>x</t>
        </is>
      </c>
      <c r="BP109" s="94" t="inlineStr">
        <is>
          <t>v</t>
        </is>
      </c>
      <c r="BR109" s="94" t="inlineStr">
        <is>
          <t>x</t>
        </is>
      </c>
      <c r="BY109" s="88" t="n">
        <v>1.5</v>
      </c>
      <c r="BZ109" s="117" t="inlineStr">
        <is>
          <t>Hülse, Ecken stabilisieren</t>
        </is>
      </c>
      <c r="CR109" s="88" t="n"/>
    </row>
    <row r="110" outlineLevel="1" ht="22.5" customHeight="1" s="143">
      <c r="A110" s="76" t="n">
        <v>112</v>
      </c>
      <c r="B110" s="76" t="inlineStr">
        <is>
          <t>L-1534-315493275</t>
        </is>
      </c>
      <c r="C110" s="76" t="n">
        <v>1066963002</v>
      </c>
      <c r="D110" s="81">
        <f>HYPERLINK(CONCATENATE("https://portal.dnb.de/opac.htm?method=simpleSearch&amp;cqlMode=true&amp;query=idn%3D",C110))</f>
        <v/>
      </c>
      <c r="E110" s="76" t="inlineStr">
        <is>
          <t>III 6, 31</t>
        </is>
      </c>
      <c r="F110" s="76" t="inlineStr">
        <is>
          <t>X</t>
        </is>
      </c>
      <c r="G110" s="78" t="inlineStr">
        <is>
          <t>Ledereinband, Schließen, erhabene Buchbeschläge</t>
        </is>
      </c>
      <c r="H110" s="76" t="inlineStr">
        <is>
          <t>bis 25 cm</t>
        </is>
      </c>
      <c r="I110" s="78" t="inlineStr">
        <is>
          <t>80° bis 110°, einseitig digitalisierbar?</t>
        </is>
      </c>
      <c r="J110" s="78" t="inlineStr">
        <is>
          <t>hohler Rücken, welliger Buchblock</t>
        </is>
      </c>
      <c r="K110" s="76" t="n"/>
      <c r="L110" s="76" t="inlineStr">
        <is>
          <t>Buchschuh</t>
        </is>
      </c>
      <c r="M110" s="76" t="inlineStr">
        <is>
          <t>Nein</t>
        </is>
      </c>
      <c r="N110" s="76" t="n">
        <v>1</v>
      </c>
      <c r="O110" s="76" t="n"/>
      <c r="P110" s="76" t="inlineStr">
        <is>
          <t>gereinigt</t>
        </is>
      </c>
      <c r="Q110" s="76" t="n"/>
      <c r="R110" s="76" t="n"/>
      <c r="X110" s="94" t="inlineStr">
        <is>
          <t>HD</t>
        </is>
      </c>
      <c r="Z110" s="94" t="inlineStr">
        <is>
          <t>x</t>
        </is>
      </c>
      <c r="AB110" s="94" t="inlineStr">
        <is>
          <t>h</t>
        </is>
      </c>
      <c r="AH110" s="94" t="inlineStr">
        <is>
          <t>Pa</t>
        </is>
      </c>
      <c r="AV110" s="94" t="n">
        <v>80</v>
      </c>
      <c r="AZ110" s="96" t="inlineStr">
        <is>
          <t>n</t>
        </is>
      </c>
      <c r="BA110" s="88">
        <f>BY110+CR110</f>
        <v/>
      </c>
      <c r="BE110" s="94" t="inlineStr">
        <is>
          <t>x</t>
        </is>
      </c>
      <c r="BY110" s="88" t="n"/>
      <c r="CR110" s="88" t="n"/>
    </row>
    <row r="111" outlineLevel="1" s="143">
      <c r="A111" s="76" t="n">
        <v>113</v>
      </c>
      <c r="B111" s="76" t="inlineStr">
        <is>
          <t>L-1540-315308206</t>
        </is>
      </c>
      <c r="C111" s="76" t="n">
        <v>1066849153</v>
      </c>
      <c r="D111" s="81">
        <f>HYPERLINK(CONCATENATE("https://portal.dnb.de/opac.htm?method=simpleSearch&amp;cqlMode=true&amp;query=idn%3D",C111))</f>
        <v/>
      </c>
      <c r="E111" s="76" t="inlineStr">
        <is>
          <t>III 6, 32</t>
        </is>
      </c>
      <c r="F111" s="76" t="n"/>
      <c r="G111" s="78" t="n"/>
      <c r="H111" s="76" t="inlineStr">
        <is>
          <t>bis 35 cm</t>
        </is>
      </c>
      <c r="I111" s="78" t="n"/>
      <c r="J111" s="78" t="n"/>
      <c r="K111" s="76" t="n"/>
      <c r="L111" s="76" t="n"/>
      <c r="M111" s="76" t="n"/>
      <c r="N111" s="76" t="n"/>
      <c r="O111" s="76" t="n"/>
      <c r="P111" s="76" t="n"/>
      <c r="Q111" s="76" t="n"/>
      <c r="R111" s="76" t="n"/>
      <c r="X111" s="94" t="inlineStr">
        <is>
          <t>HD</t>
        </is>
      </c>
      <c r="Z111" s="94" t="inlineStr">
        <is>
          <t>x</t>
        </is>
      </c>
      <c r="AA111" s="94" t="inlineStr">
        <is>
          <t>x</t>
        </is>
      </c>
      <c r="AB111" s="94" t="inlineStr">
        <is>
          <t>f</t>
        </is>
      </c>
      <c r="AH111" s="94" t="inlineStr">
        <is>
          <t>Pa</t>
        </is>
      </c>
      <c r="AV111" s="94" t="n">
        <v>45</v>
      </c>
      <c r="AZ111" s="96" t="inlineStr">
        <is>
          <t>ja vor</t>
        </is>
      </c>
      <c r="BA111" s="88">
        <f>BY111+CR111</f>
        <v/>
      </c>
      <c r="BF111" s="94" t="inlineStr">
        <is>
          <t>x</t>
        </is>
      </c>
      <c r="BM111" s="94" t="inlineStr">
        <is>
          <t>x</t>
        </is>
      </c>
      <c r="BN111" s="94" t="inlineStr">
        <is>
          <t>x</t>
        </is>
      </c>
      <c r="BY111" s="88" t="n">
        <v>0.5</v>
      </c>
      <c r="BZ111" s="117" t="inlineStr">
        <is>
          <t>Gelenk ggf. mit JP überfangen</t>
        </is>
      </c>
      <c r="CR111" s="88" t="n"/>
    </row>
    <row r="112" outlineLevel="1" s="143">
      <c r="A112" s="76" t="n">
        <v>114</v>
      </c>
      <c r="B112" s="76" t="inlineStr">
        <is>
          <t>L-1538-315493291</t>
        </is>
      </c>
      <c r="C112" s="76" t="n">
        <v>1066963029</v>
      </c>
      <c r="D112" s="81">
        <f>HYPERLINK(CONCATENATE("https://portal.dnb.de/opac.htm?method=simpleSearch&amp;cqlMode=true&amp;query=idn%3D",C112))</f>
        <v/>
      </c>
      <c r="E112" s="76" t="inlineStr">
        <is>
          <t>III 6, 33</t>
        </is>
      </c>
      <c r="F112" s="76" t="inlineStr">
        <is>
          <t>X</t>
        </is>
      </c>
      <c r="G112" s="78" t="inlineStr">
        <is>
          <t>Halbledereinband</t>
        </is>
      </c>
      <c r="H112" s="76" t="inlineStr">
        <is>
          <t>bis 25 cm</t>
        </is>
      </c>
      <c r="I112" s="78" t="n"/>
      <c r="J112" s="78" t="n"/>
      <c r="K112" s="76" t="n"/>
      <c r="L112" s="76" t="n"/>
      <c r="M112" s="76" t="n"/>
      <c r="N112" s="76" t="n"/>
      <c r="O112" s="76" t="n"/>
      <c r="P112" s="76" t="n"/>
      <c r="Q112" s="76" t="n"/>
      <c r="R112" s="76" t="n"/>
      <c r="X112" s="94" t="inlineStr">
        <is>
          <t>L</t>
        </is>
      </c>
      <c r="AB112" s="94" t="inlineStr">
        <is>
          <t>f/V</t>
        </is>
      </c>
      <c r="AH112" s="94" t="inlineStr">
        <is>
          <t>Pa</t>
        </is>
      </c>
      <c r="AV112" s="94" t="n">
        <v>0</v>
      </c>
      <c r="AZ112" s="96" t="inlineStr">
        <is>
          <t>n</t>
        </is>
      </c>
      <c r="BA112" s="88">
        <f>BY112+CR112</f>
        <v/>
      </c>
      <c r="BY112" s="88" t="n"/>
      <c r="CR112" s="88" t="n"/>
    </row>
    <row r="113" outlineLevel="1" ht="22.5" customHeight="1" s="143">
      <c r="A113" s="76" t="n">
        <v>115</v>
      </c>
      <c r="B113" s="76" t="inlineStr">
        <is>
          <t>L-1543-315489871</t>
        </is>
      </c>
      <c r="C113" s="76" t="n">
        <v>1066959285</v>
      </c>
      <c r="D113" s="81">
        <f>HYPERLINK(CONCATENATE("https://portal.dnb.de/opac.htm?method=simpleSearch&amp;cqlMode=true&amp;query=idn%3D",C113))</f>
        <v/>
      </c>
      <c r="E113" s="76" t="inlineStr">
        <is>
          <t>III 6, 34</t>
        </is>
      </c>
      <c r="F113" s="76" t="inlineStr">
        <is>
          <t>X</t>
        </is>
      </c>
      <c r="G113" s="78" t="inlineStr">
        <is>
          <t>Halbledereinband, Schließen, erhabene Buchbeschläge</t>
        </is>
      </c>
      <c r="H113" s="76" t="inlineStr">
        <is>
          <t>bis 35 cm</t>
        </is>
      </c>
      <c r="I113" s="78" t="n"/>
      <c r="J113" s="78" t="n"/>
      <c r="K113" s="76" t="n"/>
      <c r="L113" s="76" t="n"/>
      <c r="M113" s="76" t="n"/>
      <c r="N113" s="76" t="n"/>
      <c r="O113" s="76" t="n"/>
      <c r="P113" s="76" t="n"/>
      <c r="Q113" s="76" t="n"/>
      <c r="R113" s="76" t="n"/>
      <c r="X113" s="94" t="inlineStr">
        <is>
          <t>HL</t>
        </is>
      </c>
      <c r="Z113" s="94" t="inlineStr">
        <is>
          <t>x</t>
        </is>
      </c>
      <c r="AB113" s="94" t="inlineStr">
        <is>
          <t>f/V</t>
        </is>
      </c>
      <c r="AH113" s="94" t="inlineStr">
        <is>
          <t>Pa</t>
        </is>
      </c>
      <c r="AV113" s="94" t="n">
        <v>45</v>
      </c>
      <c r="AZ113" s="96" t="inlineStr">
        <is>
          <t>ja vor</t>
        </is>
      </c>
      <c r="BA113" s="88">
        <f>BY113+CR113</f>
        <v/>
      </c>
      <c r="BE113" s="94" t="inlineStr">
        <is>
          <t>x</t>
        </is>
      </c>
      <c r="BL113" s="90" t="inlineStr">
        <is>
          <t>x</t>
        </is>
      </c>
      <c r="BM113" s="94" t="inlineStr">
        <is>
          <t>x</t>
        </is>
      </c>
      <c r="BN113" s="94" t="inlineStr">
        <is>
          <t>x</t>
        </is>
      </c>
      <c r="BP113" s="94" t="inlineStr">
        <is>
          <t>v/h</t>
        </is>
      </c>
      <c r="BY113" s="88" t="n">
        <v>6</v>
      </c>
      <c r="BZ113" s="117" t="inlineStr">
        <is>
          <t>loses Material fixieren, Gelenke mit JP unterlegen</t>
        </is>
      </c>
      <c r="CR113" s="88" t="n"/>
    </row>
    <row r="114" outlineLevel="1" ht="33.75" customHeight="1" s="143">
      <c r="A114" s="76" t="n">
        <v>116</v>
      </c>
      <c r="B114" s="76" t="inlineStr">
        <is>
          <t>L-1543-315490411</t>
        </is>
      </c>
      <c r="C114" s="76" t="n">
        <v>1066959897</v>
      </c>
      <c r="D114" s="81">
        <f>HYPERLINK(CONCATENATE("https://portal.dnb.de/opac.htm?method=simpleSearch&amp;cqlMode=true&amp;query=idn%3D",C114))</f>
        <v/>
      </c>
      <c r="E114" s="76" t="inlineStr">
        <is>
          <t>III 6, 35</t>
        </is>
      </c>
      <c r="F114" s="76" t="inlineStr">
        <is>
          <t>X</t>
        </is>
      </c>
      <c r="G114" s="78" t="inlineStr">
        <is>
          <t>Ledereinband, Schließen, erhabene Buchbeschläge</t>
        </is>
      </c>
      <c r="H114" s="76" t="inlineStr">
        <is>
          <t>bis 25 cm</t>
        </is>
      </c>
      <c r="I114" s="78" t="inlineStr">
        <is>
          <t>nur sehr geringer Öffnungswinkel</t>
        </is>
      </c>
      <c r="J114" s="78" t="inlineStr">
        <is>
          <t>fester Rücken mit Schmuckprägung, Schrift bis in den Falz</t>
        </is>
      </c>
      <c r="K114" s="76" t="n"/>
      <c r="L114" s="76" t="inlineStr">
        <is>
          <t>Kassette</t>
        </is>
      </c>
      <c r="M114" s="76" t="inlineStr">
        <is>
          <t>Nein</t>
        </is>
      </c>
      <c r="N114" s="76" t="n">
        <v>0</v>
      </c>
      <c r="O114" s="76" t="n"/>
      <c r="P114" s="76" t="n"/>
      <c r="Q114" s="76" t="n"/>
      <c r="R114" s="76" t="n"/>
      <c r="BA114" s="88">
        <f>BY114+CR114</f>
        <v/>
      </c>
      <c r="BY114" s="88" t="n"/>
      <c r="CR114" s="88" t="n"/>
    </row>
    <row r="115" outlineLevel="1" s="143">
      <c r="A115" s="76" t="n">
        <v>117</v>
      </c>
      <c r="B115" s="76" t="inlineStr">
        <is>
          <t>L-1543-315494433</t>
        </is>
      </c>
      <c r="C115" s="76" t="n">
        <v>1066964203</v>
      </c>
      <c r="D115" s="81">
        <f>HYPERLINK(CONCATENATE("https://portal.dnb.de/opac.htm?method=simpleSearch&amp;cqlMode=true&amp;query=idn%3D",C115))</f>
        <v/>
      </c>
      <c r="E115" s="76" t="inlineStr">
        <is>
          <t>III 6, 36</t>
        </is>
      </c>
      <c r="F115" s="76" t="n"/>
      <c r="G115" s="78" t="n"/>
      <c r="H115" s="76" t="n"/>
      <c r="I115" s="78" t="n"/>
      <c r="J115" s="78" t="n"/>
      <c r="K115" s="76" t="n"/>
      <c r="L115" s="76" t="n"/>
      <c r="M115" s="76" t="n"/>
      <c r="N115" s="76" t="n"/>
      <c r="O115" s="76" t="n"/>
      <c r="P115" s="76" t="n"/>
      <c r="Q115" s="76" t="n"/>
      <c r="R115" s="76" t="n"/>
      <c r="BA115" s="88">
        <f>BY115+CR115</f>
        <v/>
      </c>
      <c r="BY115" s="88" t="n"/>
      <c r="CR115" s="88" t="n"/>
    </row>
    <row r="116" outlineLevel="1" s="143">
      <c r="A116" s="76" t="n">
        <v>118</v>
      </c>
      <c r="B116" s="76" t="inlineStr">
        <is>
          <t>L-1551-163598088</t>
        </is>
      </c>
      <c r="C116" s="76" t="n">
        <v>997291915</v>
      </c>
      <c r="D116" s="81">
        <f>HYPERLINK(CONCATENATE("https://portal.dnb.de/opac.htm?method=simpleSearch&amp;cqlMode=true&amp;query=idn%3D",C116))</f>
        <v/>
      </c>
      <c r="E116" s="76" t="inlineStr">
        <is>
          <t>III 6, 37</t>
        </is>
      </c>
      <c r="F116" s="76" t="n"/>
      <c r="G116" s="78" t="n"/>
      <c r="H116" s="76" t="inlineStr">
        <is>
          <t>bis 35 cm</t>
        </is>
      </c>
      <c r="I116" s="78" t="n"/>
      <c r="J116" s="78" t="n"/>
      <c r="K116" s="76" t="n"/>
      <c r="L116" s="76" t="n"/>
      <c r="M116" s="76" t="n"/>
      <c r="N116" s="76" t="n"/>
      <c r="O116" s="76" t="n"/>
      <c r="P116" s="76" t="n"/>
      <c r="Q116" s="76" t="n"/>
      <c r="R116" s="76" t="n"/>
      <c r="X116" s="94" t="inlineStr">
        <is>
          <t>Pg</t>
        </is>
      </c>
      <c r="Z116" s="94" t="inlineStr">
        <is>
          <t>x</t>
        </is>
      </c>
      <c r="AB116" s="94" t="inlineStr">
        <is>
          <t>h</t>
        </is>
      </c>
      <c r="AC116" s="94" t="inlineStr">
        <is>
          <t>x</t>
        </is>
      </c>
      <c r="AH116" s="94" t="inlineStr">
        <is>
          <t>Pa</t>
        </is>
      </c>
      <c r="AV116" s="94" t="n">
        <v>110</v>
      </c>
      <c r="AZ116" s="96" t="inlineStr">
        <is>
          <t>ja vor</t>
        </is>
      </c>
      <c r="BA116" s="88">
        <f>BY116+CR116</f>
        <v/>
      </c>
      <c r="BE116" s="94" t="inlineStr">
        <is>
          <t>x</t>
        </is>
      </c>
      <c r="BL116" s="90" t="inlineStr">
        <is>
          <t>x</t>
        </is>
      </c>
      <c r="BN116" s="94" t="inlineStr">
        <is>
          <t>x</t>
        </is>
      </c>
      <c r="BY116" s="88" t="n">
        <v>0.5</v>
      </c>
      <c r="CR116" s="88" t="n"/>
    </row>
    <row r="117" outlineLevel="1" s="143">
      <c r="A117" s="76" t="n">
        <v>119</v>
      </c>
      <c r="B117" s="76" t="inlineStr">
        <is>
          <t>L-1551-163598045</t>
        </is>
      </c>
      <c r="C117" s="76" t="n">
        <v>997291877</v>
      </c>
      <c r="D117" s="81">
        <f>HYPERLINK(CONCATENATE("https://portal.dnb.de/opac.htm?method=simpleSearch&amp;cqlMode=true&amp;query=idn%3D",C117))</f>
        <v/>
      </c>
      <c r="E117" s="76" t="inlineStr">
        <is>
          <t>III 6, 37 (angebunden?)</t>
        </is>
      </c>
      <c r="F117" s="76" t="n"/>
      <c r="G117" s="78" t="n"/>
      <c r="H117" s="76" t="n"/>
      <c r="I117" s="78" t="n"/>
      <c r="J117" s="78" t="n"/>
      <c r="K117" s="76" t="n"/>
      <c r="L117" s="76" t="n"/>
      <c r="M117" s="76" t="n"/>
      <c r="N117" s="76" t="n"/>
      <c r="O117" s="76" t="n"/>
      <c r="P117" s="76" t="n"/>
      <c r="Q117" s="76" t="n"/>
      <c r="R117" s="76" t="n"/>
      <c r="BA117" s="88">
        <f>BY117+CR117</f>
        <v/>
      </c>
      <c r="BY117" s="88" t="n"/>
      <c r="CR117" s="88" t="n"/>
    </row>
    <row r="118" outlineLevel="1" s="143">
      <c r="A118" s="76" t="n">
        <v>120</v>
      </c>
      <c r="B118" s="76" t="inlineStr">
        <is>
          <t>L-1551-169971058</t>
        </is>
      </c>
      <c r="C118" s="76" t="n">
        <v>1000072444</v>
      </c>
      <c r="D118" s="81">
        <f>HYPERLINK(CONCATENATE("https://portal.dnb.de/opac.htm?method=simpleSearch&amp;cqlMode=true&amp;query=idn%3D",C118))</f>
        <v/>
      </c>
      <c r="E118" s="76" t="inlineStr">
        <is>
          <t>III 6, 37 (angebunden?)</t>
        </is>
      </c>
      <c r="F118" s="76" t="n"/>
      <c r="G118" s="78" t="n"/>
      <c r="H118" s="76" t="n"/>
      <c r="I118" s="78" t="n"/>
      <c r="J118" s="78" t="n"/>
      <c r="K118" s="76" t="n"/>
      <c r="L118" s="76" t="n"/>
      <c r="M118" s="76" t="n"/>
      <c r="N118" s="76" t="n"/>
      <c r="O118" s="76" t="n"/>
      <c r="P118" s="76" t="n"/>
      <c r="Q118" s="76" t="n"/>
      <c r="R118" s="76" t="n"/>
      <c r="BA118" s="88">
        <f>BY118+CR118</f>
        <v/>
      </c>
      <c r="BY118" s="88" t="n"/>
      <c r="CR118" s="88" t="n"/>
    </row>
    <row r="119" outlineLevel="1" s="143">
      <c r="A119" s="76" t="n">
        <v>121</v>
      </c>
      <c r="B119" s="76" t="inlineStr">
        <is>
          <t>L-1552-315493992</t>
        </is>
      </c>
      <c r="C119" s="76" t="n">
        <v>1066963789</v>
      </c>
      <c r="D119" s="81">
        <f>HYPERLINK(CONCATENATE("https://portal.dnb.de/opac.htm?method=simpleSearch&amp;cqlMode=true&amp;query=idn%3D",C119))</f>
        <v/>
      </c>
      <c r="E119" s="76" t="inlineStr">
        <is>
          <t>III 6, 38</t>
        </is>
      </c>
      <c r="F119" s="76" t="n"/>
      <c r="G119" s="78" t="n"/>
      <c r="H119" s="76" t="n"/>
      <c r="I119" s="78" t="n"/>
      <c r="J119" s="78" t="n"/>
      <c r="K119" s="76" t="n"/>
      <c r="L119" s="76" t="n"/>
      <c r="M119" s="76" t="n"/>
      <c r="N119" s="76" t="n"/>
      <c r="O119" s="76" t="n"/>
      <c r="P119" s="76" t="n"/>
      <c r="Q119" s="76" t="n"/>
      <c r="R119" s="76" t="n"/>
      <c r="BA119" s="88">
        <f>BY119+CR119</f>
        <v/>
      </c>
      <c r="BY119" s="88" t="n"/>
      <c r="CR119" s="88" t="n"/>
    </row>
    <row r="120" outlineLevel="1" s="143">
      <c r="A120" s="76" t="n">
        <v>122</v>
      </c>
      <c r="B120" s="76" t="inlineStr">
        <is>
          <t>L-1555-17842868X</t>
        </is>
      </c>
      <c r="C120" s="76" t="n">
        <v>1002919940</v>
      </c>
      <c r="D120" s="81">
        <f>HYPERLINK(CONCATENATE("https://portal.dnb.de/opac.htm?method=simpleSearch&amp;cqlMode=true&amp;query=idn%3D",C120))</f>
        <v/>
      </c>
      <c r="E120" s="76" t="inlineStr">
        <is>
          <t>III 6, 40</t>
        </is>
      </c>
      <c r="F120" s="76" t="n"/>
      <c r="G120" s="78" t="n"/>
      <c r="H120" s="76" t="n"/>
      <c r="I120" s="78" t="n"/>
      <c r="J120" s="78" t="n"/>
      <c r="K120" s="76" t="n"/>
      <c r="L120" s="76" t="n"/>
      <c r="M120" s="76" t="n"/>
      <c r="N120" s="76" t="n"/>
      <c r="O120" s="76" t="n"/>
      <c r="P120" s="76" t="n"/>
      <c r="Q120" s="76" t="n"/>
      <c r="R120" s="76" t="n"/>
      <c r="BA120" s="88">
        <f>BY120+CR120</f>
        <v/>
      </c>
      <c r="BY120" s="88" t="n"/>
      <c r="CR120" s="88" t="n"/>
    </row>
    <row r="121" outlineLevel="1" s="143">
      <c r="A121" s="76" t="n">
        <v>123</v>
      </c>
      <c r="B121" s="76" t="inlineStr">
        <is>
          <t>L-1555-170542408</t>
        </is>
      </c>
      <c r="C121" s="76" t="n">
        <v>1000376133</v>
      </c>
      <c r="D121" s="81">
        <f>HYPERLINK(CONCATENATE("https://portal.dnb.de/opac.htm?method=simpleSearch&amp;cqlMode=true&amp;query=idn%3D",C121))</f>
        <v/>
      </c>
      <c r="E121" s="76" t="inlineStr">
        <is>
          <t>III 6, 40</t>
        </is>
      </c>
      <c r="F121" s="76" t="n"/>
      <c r="G121" s="78" t="n"/>
      <c r="H121" s="76" t="n"/>
      <c r="I121" s="78" t="n"/>
      <c r="J121" s="78" t="n"/>
      <c r="K121" s="76" t="n"/>
      <c r="L121" s="76" t="n"/>
      <c r="M121" s="76" t="n"/>
      <c r="N121" s="76" t="n"/>
      <c r="O121" s="76" t="n"/>
      <c r="P121" s="76" t="n"/>
      <c r="Q121" s="76" t="n"/>
      <c r="R121" s="76" t="n"/>
      <c r="BA121" s="88">
        <f>BY121+CR121</f>
        <v/>
      </c>
      <c r="BY121" s="88" t="n"/>
      <c r="CR121" s="88" t="n"/>
    </row>
    <row r="122" outlineLevel="1" ht="22.5" customHeight="1" s="143">
      <c r="A122" s="76" t="n">
        <v>124</v>
      </c>
      <c r="B122" s="76" t="inlineStr">
        <is>
          <t>L-1555-159344743</t>
        </is>
      </c>
      <c r="C122" s="76" t="n">
        <v>995360138</v>
      </c>
      <c r="D122" s="81">
        <f>HYPERLINK(CONCATENATE("https://portal.dnb.de/opac.htm?method=simpleSearch&amp;cqlMode=true&amp;query=idn%3D",C122))</f>
        <v/>
      </c>
      <c r="E122" s="76" t="inlineStr">
        <is>
          <t>III 6, 40</t>
        </is>
      </c>
      <c r="F122" s="76" t="inlineStr">
        <is>
          <t>X</t>
        </is>
      </c>
      <c r="G122" s="78" t="inlineStr">
        <is>
          <t>Ledereinband, Schließen, erhabene Buchbeschläge</t>
        </is>
      </c>
      <c r="H122" s="76" t="inlineStr">
        <is>
          <t>bis 25 cm</t>
        </is>
      </c>
      <c r="I122" s="78" t="inlineStr">
        <is>
          <t>180°</t>
        </is>
      </c>
      <c r="J122" s="78" t="inlineStr">
        <is>
          <t>hohler Rücken</t>
        </is>
      </c>
      <c r="K122" s="76" t="n"/>
      <c r="L122" s="76" t="inlineStr">
        <is>
          <t>Buchschuh</t>
        </is>
      </c>
      <c r="M122" s="76" t="inlineStr">
        <is>
          <t>Nein, Signaturfahne austauschen</t>
        </is>
      </c>
      <c r="N122" s="76" t="n">
        <v>1</v>
      </c>
      <c r="O122" s="76" t="n"/>
      <c r="P122" s="76" t="n"/>
      <c r="Q122" s="76" t="n"/>
      <c r="R122" s="76" t="n"/>
      <c r="BA122" s="88">
        <f>BY122+CR122</f>
        <v/>
      </c>
      <c r="BY122" s="88" t="n"/>
      <c r="CR122" s="88" t="n"/>
    </row>
    <row r="123" outlineLevel="1" ht="22.5" customHeight="1" s="143">
      <c r="A123" s="76" t="n">
        <v>125</v>
      </c>
      <c r="B123" s="76" t="inlineStr">
        <is>
          <t>L-1555-178428493</t>
        </is>
      </c>
      <c r="C123" s="76" t="n">
        <v>1002919827</v>
      </c>
      <c r="D123" s="81">
        <f>HYPERLINK(CONCATENATE("https://portal.dnb.de/opac.htm?method=simpleSearch&amp;cqlMode=true&amp;query=idn%3D",C123))</f>
        <v/>
      </c>
      <c r="E123" s="76" t="inlineStr">
        <is>
          <t>III 6, 42</t>
        </is>
      </c>
      <c r="F123" s="76" t="inlineStr">
        <is>
          <t>X</t>
        </is>
      </c>
      <c r="G123" s="78" t="inlineStr">
        <is>
          <t>Pergamentband</t>
        </is>
      </c>
      <c r="H123" s="76" t="inlineStr">
        <is>
          <t>bis 35 cm</t>
        </is>
      </c>
      <c r="I123" s="78" t="inlineStr">
        <is>
          <t>80° bis 110°, einseitig digitalisierbar?</t>
        </is>
      </c>
      <c r="J123" s="78" t="inlineStr">
        <is>
          <t>hohler Rücken, Einband mit Schutz- oder Stoßkanten</t>
        </is>
      </c>
      <c r="K123" s="76" t="n"/>
      <c r="L123" s="76" t="inlineStr">
        <is>
          <t>Kassette</t>
        </is>
      </c>
      <c r="M123" s="76" t="inlineStr">
        <is>
          <t>Nein</t>
        </is>
      </c>
      <c r="N123" s="76" t="n">
        <v>0</v>
      </c>
      <c r="O123" s="76" t="n"/>
      <c r="P123" s="76" t="n"/>
      <c r="Q123" s="76" t="n"/>
      <c r="R123" s="76" t="n"/>
      <c r="X123" s="94" t="inlineStr">
        <is>
          <t>Pg</t>
        </is>
      </c>
      <c r="AA123" s="94" t="inlineStr">
        <is>
          <t>x</t>
        </is>
      </c>
      <c r="AB123" s="94" t="inlineStr">
        <is>
          <t>h/E</t>
        </is>
      </c>
      <c r="AC123" s="94" t="inlineStr">
        <is>
          <t>x</t>
        </is>
      </c>
      <c r="AH123" s="94" t="inlineStr">
        <is>
          <t>Pa</t>
        </is>
      </c>
      <c r="AV123" s="94" t="n">
        <v>110</v>
      </c>
      <c r="AZ123" s="96" t="inlineStr">
        <is>
          <t>n</t>
        </is>
      </c>
      <c r="BA123" s="88">
        <f>BY123+CR123</f>
        <v/>
      </c>
      <c r="BC123" s="94" t="inlineStr">
        <is>
          <t>Gewebe</t>
        </is>
      </c>
      <c r="BY123" s="88" t="n"/>
      <c r="CR123" s="88" t="n"/>
    </row>
    <row r="124" outlineLevel="1" ht="33.75" customHeight="1" s="143">
      <c r="A124" s="76" t="n">
        <v>126</v>
      </c>
      <c r="B124" s="76" t="inlineStr">
        <is>
          <t>L-1560-178157546</t>
        </is>
      </c>
      <c r="C124" s="76" t="n">
        <v>1002778123</v>
      </c>
      <c r="D124" s="81">
        <f>HYPERLINK(CONCATENATE("https://portal.dnb.de/opac.htm?method=simpleSearch&amp;cqlMode=true&amp;query=idn%3D",C124))</f>
        <v/>
      </c>
      <c r="E124" s="76" t="inlineStr">
        <is>
          <t>III 6, 43</t>
        </is>
      </c>
      <c r="F124" s="76" t="n"/>
      <c r="G124" s="78" t="inlineStr">
        <is>
          <t>Ledereinband, Schließen, erhabene Buchbeschläge</t>
        </is>
      </c>
      <c r="H124" s="76" t="inlineStr">
        <is>
          <t>bis 25 cm</t>
        </is>
      </c>
      <c r="I124" s="78" t="inlineStr">
        <is>
          <t>nur sehr geringer Öffnungswinkel</t>
        </is>
      </c>
      <c r="J124" s="78" t="inlineStr">
        <is>
          <t>fester Rücken mit Schmuckprägung, Schrift bis in den Falz</t>
        </is>
      </c>
      <c r="K124" s="76" t="n"/>
      <c r="L124" s="76" t="inlineStr">
        <is>
          <t>Kassette</t>
        </is>
      </c>
      <c r="M124" s="76" t="inlineStr">
        <is>
          <t>Nein</t>
        </is>
      </c>
      <c r="N124" s="76" t="n">
        <v>0</v>
      </c>
      <c r="O124" s="76" t="n"/>
      <c r="P124" s="76" t="n"/>
      <c r="Q124" s="76" t="n"/>
      <c r="R124" s="76" t="n"/>
      <c r="BA124" s="88">
        <f>BY124+CR124</f>
        <v/>
      </c>
      <c r="BY124" s="88" t="n"/>
      <c r="CR124" s="88" t="n"/>
    </row>
    <row r="125" outlineLevel="1" ht="22.5" customHeight="1" s="143">
      <c r="A125" s="76" t="n">
        <v>127</v>
      </c>
      <c r="B125" s="76" t="inlineStr">
        <is>
          <t>L-1560-162039808</t>
        </is>
      </c>
      <c r="C125" s="76" t="n">
        <v>996355340</v>
      </c>
      <c r="D125" s="81">
        <f>HYPERLINK(CONCATENATE("https://portal.dnb.de/opac.htm?method=simpleSearch&amp;cqlMode=true&amp;query=idn%3D",C125))</f>
        <v/>
      </c>
      <c r="E125" s="76" t="inlineStr">
        <is>
          <t>III 6, 44</t>
        </is>
      </c>
      <c r="F125" s="76" t="n"/>
      <c r="G125" s="78" t="inlineStr">
        <is>
          <t>Ledereinband, Schließen, erhabene Buchbeschläge</t>
        </is>
      </c>
      <c r="H125" s="76" t="inlineStr">
        <is>
          <t>bis 35 cm</t>
        </is>
      </c>
      <c r="I125" s="78" t="inlineStr">
        <is>
          <t>nur sehr geringer Öffnungswinkel</t>
        </is>
      </c>
      <c r="J125" s="78" t="inlineStr">
        <is>
          <t>Schrift bis in den Falz</t>
        </is>
      </c>
      <c r="K125" s="76" t="n"/>
      <c r="L125" s="76" t="inlineStr">
        <is>
          <t>Buchschuh</t>
        </is>
      </c>
      <c r="M125" s="76" t="inlineStr">
        <is>
          <t>Nein</t>
        </is>
      </c>
      <c r="N125" s="76" t="n">
        <v>1</v>
      </c>
      <c r="O125" s="76" t="n"/>
      <c r="P125" s="76" t="n"/>
      <c r="Q125" s="76" t="n"/>
      <c r="R125" s="76" t="n"/>
      <c r="X125" s="94" t="inlineStr">
        <is>
          <t>HD</t>
        </is>
      </c>
      <c r="AB125" s="94" t="inlineStr">
        <is>
          <t>f</t>
        </is>
      </c>
      <c r="AH125" s="94" t="inlineStr">
        <is>
          <t>Pa</t>
        </is>
      </c>
      <c r="AL125" s="94" t="inlineStr">
        <is>
          <t>x</t>
        </is>
      </c>
      <c r="AT125" s="94" t="n">
        <v>2</v>
      </c>
      <c r="AU125" s="94" t="inlineStr">
        <is>
          <t>x</t>
        </is>
      </c>
      <c r="AV125" s="94" t="n">
        <v>45</v>
      </c>
      <c r="AZ125" s="96" t="inlineStr">
        <is>
          <t>ja vor</t>
        </is>
      </c>
      <c r="BA125" s="88">
        <f>BY125+CR125</f>
        <v/>
      </c>
      <c r="BE125" s="94" t="inlineStr">
        <is>
          <t>x</t>
        </is>
      </c>
      <c r="BN125" s="94" t="inlineStr">
        <is>
          <t>x</t>
        </is>
      </c>
      <c r="BT125" s="94" t="inlineStr">
        <is>
          <t>x</t>
        </is>
      </c>
      <c r="BY125" s="88" t="n">
        <v>2</v>
      </c>
      <c r="CR125" s="88" t="n"/>
    </row>
    <row r="126" outlineLevel="1" s="143">
      <c r="A126" s="76" t="n">
        <v>128</v>
      </c>
      <c r="B126" s="76" t="inlineStr">
        <is>
          <t>L-1550-154117374</t>
        </is>
      </c>
      <c r="C126" s="76" t="n">
        <v>993976697</v>
      </c>
      <c r="D126" s="81">
        <f>HYPERLINK(CONCATENATE("https://portal.dnb.de/opac.htm?method=simpleSearch&amp;cqlMode=true&amp;query=idn%3D",C126))</f>
        <v/>
      </c>
      <c r="E126" s="76" t="inlineStr">
        <is>
          <t>III 6, 45</t>
        </is>
      </c>
      <c r="F126" s="76" t="n"/>
      <c r="G126" s="78" t="n"/>
      <c r="H126" s="76" t="n"/>
      <c r="I126" s="78" t="n"/>
      <c r="J126" s="78" t="n"/>
      <c r="K126" s="76" t="n"/>
      <c r="L126" s="76" t="n"/>
      <c r="M126" s="76" t="n"/>
      <c r="N126" s="76" t="n"/>
      <c r="O126" s="76" t="n"/>
      <c r="P126" s="76" t="n"/>
      <c r="Q126" s="76" t="n"/>
      <c r="R126" s="76" t="n"/>
      <c r="BA126" s="88">
        <f>BY126+CR126</f>
        <v/>
      </c>
      <c r="BY126" s="88" t="n"/>
      <c r="CR126" s="88" t="n"/>
    </row>
    <row r="127" outlineLevel="1" ht="22.5" customHeight="1" s="143">
      <c r="A127" s="76" t="n">
        <v>129</v>
      </c>
      <c r="B127" s="76" t="inlineStr">
        <is>
          <t>L-1550-154117307</t>
        </is>
      </c>
      <c r="C127" s="76" t="n">
        <v>993976670</v>
      </c>
      <c r="D127" s="81">
        <f>HYPERLINK(CONCATENATE("https://portal.dnb.de/opac.htm?method=simpleSearch&amp;cqlMode=true&amp;query=idn%3D",C127))</f>
        <v/>
      </c>
      <c r="E127" s="76" t="inlineStr">
        <is>
          <t>III 6, 45</t>
        </is>
      </c>
      <c r="F127" s="76" t="n"/>
      <c r="G127" s="78" t="inlineStr">
        <is>
          <t>Ledereinband, Schließen, erhabene Buchbeschläge</t>
        </is>
      </c>
      <c r="H127" s="76" t="inlineStr">
        <is>
          <t>bis 42 cm</t>
        </is>
      </c>
      <c r="I127" s="78" t="inlineStr">
        <is>
          <t>80° bis 110°, einseitig digitalisierbar?</t>
        </is>
      </c>
      <c r="J127" s="78" t="inlineStr">
        <is>
          <t>Schrift bis in den Falz</t>
        </is>
      </c>
      <c r="K127" s="76" t="n"/>
      <c r="L127" s="76" t="inlineStr">
        <is>
          <t>Kassette</t>
        </is>
      </c>
      <c r="M127" s="76" t="inlineStr">
        <is>
          <t>Nein</t>
        </is>
      </c>
      <c r="N127" s="76" t="n">
        <v>0</v>
      </c>
      <c r="O127" s="76" t="n"/>
      <c r="P127" s="76" t="n"/>
      <c r="Q127" s="76" t="n"/>
      <c r="R127" s="76" t="n"/>
      <c r="X127" s="94" t="inlineStr">
        <is>
          <t>HD</t>
        </is>
      </c>
      <c r="AA127" s="94" t="inlineStr">
        <is>
          <t>x</t>
        </is>
      </c>
      <c r="AB127" s="94" t="inlineStr">
        <is>
          <t>f</t>
        </is>
      </c>
      <c r="AH127" s="94" t="inlineStr">
        <is>
          <t>Pa</t>
        </is>
      </c>
      <c r="AM127" s="94" t="inlineStr">
        <is>
          <t>x</t>
        </is>
      </c>
      <c r="AT127" s="94" t="n">
        <v>2</v>
      </c>
      <c r="AV127" s="94" t="n">
        <v>110</v>
      </c>
      <c r="AZ127" s="96" t="inlineStr">
        <is>
          <t>ja vor</t>
        </is>
      </c>
      <c r="BA127" s="88">
        <f>BY127+CR127</f>
        <v/>
      </c>
      <c r="BC127" s="94" t="inlineStr">
        <is>
          <t>Gewebe</t>
        </is>
      </c>
      <c r="BS127" s="94" t="inlineStr">
        <is>
          <t>x</t>
        </is>
      </c>
      <c r="BY127" s="88" t="n">
        <v>1</v>
      </c>
      <c r="CR127" s="88" t="n"/>
    </row>
    <row r="128" outlineLevel="1" s="143">
      <c r="A128" s="76" t="n">
        <v>130</v>
      </c>
      <c r="B128" s="76" t="inlineStr">
        <is>
          <t>L-2009-322713</t>
        </is>
      </c>
      <c r="C128" s="76" t="n">
        <v>998517313</v>
      </c>
      <c r="D128" s="81">
        <f>HYPERLINK(CONCATENATE("https://portal.dnb.de/opac.htm?method=simpleSearch&amp;cqlMode=true&amp;query=idn%3D",C128))</f>
        <v/>
      </c>
      <c r="E128" s="76" t="inlineStr">
        <is>
          <t>III 6, 46</t>
        </is>
      </c>
      <c r="F128" s="76" t="n"/>
      <c r="G128" s="78" t="inlineStr">
        <is>
          <t>Halbpergamentband</t>
        </is>
      </c>
      <c r="H128" s="76" t="inlineStr">
        <is>
          <t>bis 35 cm</t>
        </is>
      </c>
      <c r="I128" s="78" t="inlineStr">
        <is>
          <t>180°</t>
        </is>
      </c>
      <c r="J128" s="78" t="inlineStr">
        <is>
          <t>hohler Rücken</t>
        </is>
      </c>
      <c r="K128" s="76" t="n"/>
      <c r="L128" s="76" t="inlineStr">
        <is>
          <t xml:space="preserve">Papierumschlag </t>
        </is>
      </c>
      <c r="M128" s="76" t="inlineStr">
        <is>
          <t>Unklar</t>
        </is>
      </c>
      <c r="N128" s="76" t="n">
        <v>0</v>
      </c>
      <c r="O128" s="76" t="n"/>
      <c r="P128" s="76" t="inlineStr">
        <is>
          <t>gereinigt</t>
        </is>
      </c>
      <c r="Q128" s="76" t="n"/>
      <c r="R128" s="76" t="n"/>
      <c r="BA128" s="88">
        <f>BY128+CR128</f>
        <v/>
      </c>
      <c r="BY128" s="88" t="n"/>
      <c r="CR128" s="88" t="n"/>
    </row>
    <row r="129" outlineLevel="1" s="143">
      <c r="A129" s="76" t="n">
        <v>131</v>
      </c>
      <c r="B129" s="76" t="inlineStr">
        <is>
          <t>L-2012-327132</t>
        </is>
      </c>
      <c r="C129" s="76" t="n">
        <v>1027390439</v>
      </c>
      <c r="D129" s="81">
        <f>HYPERLINK(CONCATENATE("https://portal.dnb.de/opac.htm?method=simpleSearch&amp;cqlMode=true&amp;query=idn%3D",C129))</f>
        <v/>
      </c>
      <c r="E129" s="76" t="inlineStr">
        <is>
          <t>III 6, 47</t>
        </is>
      </c>
      <c r="F129" s="76" t="n"/>
      <c r="G129" s="78" t="inlineStr">
        <is>
          <t>Gewebeeinband</t>
        </is>
      </c>
      <c r="H129" s="76" t="inlineStr">
        <is>
          <t>bis 35 cm</t>
        </is>
      </c>
      <c r="I129" s="78" t="inlineStr">
        <is>
          <t>180°</t>
        </is>
      </c>
      <c r="J129" s="78" t="inlineStr">
        <is>
          <t>hohler Rücken</t>
        </is>
      </c>
      <c r="K129" s="76" t="n"/>
      <c r="L129" s="76" t="inlineStr">
        <is>
          <t>Archivkarton</t>
        </is>
      </c>
      <c r="M129" s="76" t="inlineStr">
        <is>
          <t>Nein</t>
        </is>
      </c>
      <c r="N129" s="76" t="n">
        <v>0</v>
      </c>
      <c r="O129" s="76" t="n"/>
      <c r="P129" s="76" t="n"/>
      <c r="Q129" s="76" t="n"/>
      <c r="R129" s="76" t="n"/>
      <c r="BA129" s="88">
        <f>BY129+CR129</f>
        <v/>
      </c>
      <c r="BY129" s="88" t="n"/>
      <c r="CR129" s="88" t="n"/>
    </row>
    <row r="130" outlineLevel="1" s="143">
      <c r="A130" s="76" t="n">
        <v>132</v>
      </c>
      <c r="B130" s="76" t="inlineStr">
        <is>
          <t>L-1534-667829652</t>
        </is>
      </c>
      <c r="C130" s="76" t="n">
        <v>1207422266</v>
      </c>
      <c r="D130" s="81">
        <f>HYPERLINK(CONCATENATE("https://portal.dnb.de/opac.htm?method=simpleSearch&amp;cqlMode=true&amp;query=idn%3D",C130))</f>
        <v/>
      </c>
      <c r="E130" s="76" t="inlineStr">
        <is>
          <t>III 6, 11 (angebunden)</t>
        </is>
      </c>
      <c r="F130" s="76" t="n"/>
      <c r="G130" s="78" t="n"/>
      <c r="H130" s="76" t="n"/>
      <c r="I130" s="78" t="n"/>
      <c r="J130" s="78" t="n"/>
      <c r="K130" s="76" t="n"/>
      <c r="L130" s="76" t="n"/>
      <c r="M130" s="76" t="n"/>
      <c r="N130" s="76" t="n"/>
      <c r="O130" s="76" t="n"/>
      <c r="P130" s="76" t="n"/>
      <c r="Q130" s="76" t="n"/>
      <c r="R130" s="76" t="n"/>
      <c r="BA130" s="88">
        <f>BY130+CR130</f>
        <v/>
      </c>
      <c r="BY130" s="88" t="n"/>
      <c r="CR130" s="88" t="n"/>
    </row>
    <row r="131" outlineLevel="1" s="143">
      <c r="A131" s="76" t="n">
        <v>133</v>
      </c>
      <c r="B131" s="76" t="inlineStr">
        <is>
          <t>L-1538-169844722</t>
        </is>
      </c>
      <c r="C131" s="76" t="n">
        <v>1000007804</v>
      </c>
      <c r="D131" s="81">
        <f>HYPERLINK(CONCATENATE("https://portal.dnb.de/opac.htm?method=simpleSearch&amp;cqlMode=true&amp;query=idn%3D",C131))</f>
        <v/>
      </c>
      <c r="E131" s="76" t="inlineStr">
        <is>
          <t>III 6, 11 a</t>
        </is>
      </c>
      <c r="F131" s="76" t="n"/>
      <c r="G131" s="78" t="n"/>
      <c r="H131" s="76" t="inlineStr">
        <is>
          <t>bis 35 cm</t>
        </is>
      </c>
      <c r="I131" s="78" t="n"/>
      <c r="J131" s="78" t="n"/>
      <c r="K131" s="76" t="n"/>
      <c r="L131" s="76" t="n"/>
      <c r="M131" s="76" t="n"/>
      <c r="N131" s="76" t="n"/>
      <c r="O131" s="76" t="n"/>
      <c r="P131" s="76" t="n"/>
      <c r="Q131" s="76" t="n"/>
      <c r="R131" s="76" t="n"/>
      <c r="X131" s="94" t="inlineStr">
        <is>
          <t>G</t>
        </is>
      </c>
      <c r="Z131" s="94" t="inlineStr">
        <is>
          <t>x</t>
        </is>
      </c>
      <c r="AB131" s="94" t="inlineStr">
        <is>
          <t>h/E</t>
        </is>
      </c>
      <c r="AH131" s="94" t="inlineStr">
        <is>
          <t>Pa</t>
        </is>
      </c>
      <c r="AV131" s="94" t="n">
        <v>110</v>
      </c>
      <c r="AZ131" s="96" t="inlineStr">
        <is>
          <t>n</t>
        </is>
      </c>
      <c r="BA131" s="88">
        <f>BY131+CR131</f>
        <v/>
      </c>
      <c r="BI131" s="117" t="inlineStr">
        <is>
          <t>Schaden stabil</t>
        </is>
      </c>
      <c r="BY131" s="88" t="n"/>
      <c r="CR131" s="88" t="n"/>
    </row>
    <row r="132" outlineLevel="1" s="143">
      <c r="A132" s="76" t="n">
        <v>134</v>
      </c>
      <c r="B132" s="76" t="inlineStr">
        <is>
          <t>L-1555-163773319</t>
        </is>
      </c>
      <c r="C132" s="76" t="n">
        <v>997393971</v>
      </c>
      <c r="D132" s="81">
        <f>HYPERLINK(CONCATENATE("https://portal.dnb.de/opac.htm?method=simpleSearch&amp;cqlMode=true&amp;query=idn%3D",C132))</f>
        <v/>
      </c>
      <c r="E132" s="76" t="inlineStr">
        <is>
          <t>III 6, 11 b</t>
        </is>
      </c>
      <c r="F132" s="76" t="n"/>
      <c r="G132" s="78" t="n"/>
      <c r="H132" s="76" t="n"/>
      <c r="I132" s="78" t="n"/>
      <c r="J132" s="78" t="n"/>
      <c r="K132" s="76" t="n"/>
      <c r="L132" s="76" t="n"/>
      <c r="M132" s="76" t="n"/>
      <c r="N132" s="76" t="n"/>
      <c r="O132" s="76" t="n"/>
      <c r="P132" s="76" t="n"/>
      <c r="Q132" s="76" t="n"/>
      <c r="R132" s="76" t="n"/>
      <c r="BA132" s="88">
        <f>BY132+CR132</f>
        <v/>
      </c>
      <c r="BY132" s="88" t="n"/>
      <c r="CR132" s="88" t="n"/>
    </row>
    <row r="133" outlineLevel="1" s="143">
      <c r="A133" s="76" t="n">
        <v>135</v>
      </c>
      <c r="B133" s="76" t="inlineStr">
        <is>
          <t>L-1555-163773475</t>
        </is>
      </c>
      <c r="C133" s="76" t="n">
        <v>997394153</v>
      </c>
      <c r="D133" s="81">
        <f>HYPERLINK(CONCATENATE("https://portal.dnb.de/opac.htm?method=simpleSearch&amp;cqlMode=true&amp;query=idn%3D",C133))</f>
        <v/>
      </c>
      <c r="E133" s="76" t="inlineStr">
        <is>
          <t>III 6, 11 b</t>
        </is>
      </c>
      <c r="F133" s="76" t="n"/>
      <c r="G133" s="78" t="n"/>
      <c r="H133" s="76" t="n"/>
      <c r="I133" s="78" t="n"/>
      <c r="J133" s="78" t="n"/>
      <c r="K133" s="76" t="n"/>
      <c r="L133" s="76" t="n"/>
      <c r="M133" s="76" t="n"/>
      <c r="N133" s="76" t="n"/>
      <c r="O133" s="76" t="n"/>
      <c r="P133" s="76" t="n"/>
      <c r="Q133" s="76" t="n"/>
      <c r="R133" s="76" t="n"/>
      <c r="BA133" s="88">
        <f>BY133+CR133</f>
        <v/>
      </c>
      <c r="BY133" s="88" t="n"/>
      <c r="CR133" s="88" t="n"/>
    </row>
    <row r="134" outlineLevel="1" s="143">
      <c r="A134" s="76" t="n">
        <v>136</v>
      </c>
      <c r="B134" s="76" t="inlineStr">
        <is>
          <t>L-1557-167183141</t>
        </is>
      </c>
      <c r="C134" s="76" t="inlineStr">
        <is>
          <t>99889818X</t>
        </is>
      </c>
      <c r="D134" s="81">
        <f>HYPERLINK(CONCATENATE("https://portal.dnb.de/opac.htm?method=simpleSearch&amp;cqlMode=true&amp;query=idn%3D",C134))</f>
        <v/>
      </c>
      <c r="E134" s="76" t="inlineStr">
        <is>
          <t>III 6, 11 c</t>
        </is>
      </c>
      <c r="F134" s="76" t="n"/>
      <c r="G134" s="78" t="n"/>
      <c r="H134" s="76" t="n"/>
      <c r="I134" s="78" t="n"/>
      <c r="J134" s="78" t="n"/>
      <c r="K134" s="76" t="n"/>
      <c r="L134" s="76" t="n"/>
      <c r="M134" s="76" t="n"/>
      <c r="N134" s="76" t="n"/>
      <c r="O134" s="76" t="n"/>
      <c r="P134" s="76" t="n"/>
      <c r="Q134" s="76" t="n"/>
      <c r="R134" s="76" t="n"/>
      <c r="BA134" s="88">
        <f>BY134+CR134</f>
        <v/>
      </c>
      <c r="BY134" s="88" t="n"/>
      <c r="CR134" s="88" t="n"/>
    </row>
    <row r="135" outlineLevel="1" s="143">
      <c r="A135" s="76" t="n">
        <v>137</v>
      </c>
      <c r="B135" s="76" t="inlineStr">
        <is>
          <t>L-1517-668125241</t>
        </is>
      </c>
      <c r="C135" s="76" t="n">
        <v>1207570680</v>
      </c>
      <c r="D135" s="81">
        <f>HYPERLINK(CONCATENATE("https://portal.dnb.de/opac.htm?method=simpleSearch&amp;cqlMode=true&amp;query=idn%3D",C135))</f>
        <v/>
      </c>
      <c r="E135" s="76" t="inlineStr">
        <is>
          <t>III 6, 13 (Angebundenes Werk)</t>
        </is>
      </c>
      <c r="F135" s="76" t="n"/>
      <c r="G135" s="78" t="n"/>
      <c r="H135" s="76" t="n"/>
      <c r="I135" s="78" t="n"/>
      <c r="J135" s="78" t="n"/>
      <c r="K135" s="76" t="n"/>
      <c r="L135" s="76" t="n"/>
      <c r="M135" s="76" t="n"/>
      <c r="N135" s="76" t="n"/>
      <c r="O135" s="76" t="n"/>
      <c r="P135" s="76" t="n"/>
      <c r="Q135" s="76" t="n"/>
      <c r="R135" s="76" t="n"/>
      <c r="BA135" s="88">
        <f>BY135+CR135</f>
        <v/>
      </c>
      <c r="BY135" s="88" t="n"/>
      <c r="CR135" s="88" t="n"/>
    </row>
    <row r="136" outlineLevel="1" s="143">
      <c r="A136" s="76" t="n">
        <v>138</v>
      </c>
      <c r="B136" s="76" t="inlineStr">
        <is>
          <t>L-1522-176986065</t>
        </is>
      </c>
      <c r="C136" s="76" t="n">
        <v>1002284589</v>
      </c>
      <c r="D136" s="81">
        <f>HYPERLINK(CONCATENATE("https://portal.dnb.de/opac.htm?method=simpleSearch&amp;cqlMode=true&amp;query=idn%3D",C136))</f>
        <v/>
      </c>
      <c r="E136" s="76" t="inlineStr">
        <is>
          <t>III 6, 14 a</t>
        </is>
      </c>
      <c r="F136" s="76" t="n"/>
      <c r="G136" s="78" t="n"/>
      <c r="H136" s="76" t="inlineStr">
        <is>
          <t>bis 35 cm</t>
        </is>
      </c>
      <c r="I136" s="78" t="n"/>
      <c r="J136" s="78" t="n"/>
      <c r="K136" s="76" t="n"/>
      <c r="L136" s="76" t="n"/>
      <c r="M136" s="76" t="n"/>
      <c r="N136" s="76" t="n"/>
      <c r="O136" s="76" t="n"/>
      <c r="P136" s="76" t="n"/>
      <c r="Q136" s="76" t="n"/>
      <c r="R136" s="76" t="n"/>
      <c r="X136" s="94" t="inlineStr">
        <is>
          <t>HD</t>
        </is>
      </c>
      <c r="AA136" s="94" t="inlineStr">
        <is>
          <t>x</t>
        </is>
      </c>
      <c r="AB136" s="94" t="inlineStr">
        <is>
          <t>f</t>
        </is>
      </c>
      <c r="AH136" s="94" t="inlineStr">
        <is>
          <t>Pa</t>
        </is>
      </c>
      <c r="AV136" s="94" t="n">
        <v>110</v>
      </c>
      <c r="AZ136" s="96" t="inlineStr">
        <is>
          <t>n</t>
        </is>
      </c>
      <c r="BA136" s="88">
        <f>BY136+CR136</f>
        <v/>
      </c>
      <c r="BC136" s="94" t="inlineStr">
        <is>
          <t>Gewebe</t>
        </is>
      </c>
      <c r="BY136" s="88" t="n"/>
      <c r="CR136" s="88" t="n"/>
    </row>
    <row r="137" outlineLevel="1" s="143">
      <c r="A137" s="76" t="n">
        <v>139</v>
      </c>
      <c r="B137" s="76" t="inlineStr">
        <is>
          <t>L-1517-170718212</t>
        </is>
      </c>
      <c r="C137" s="76" t="n">
        <v>1000490092</v>
      </c>
      <c r="D137" s="81">
        <f>HYPERLINK(CONCATENATE("https://portal.dnb.de/opac.htm?method=simpleSearch&amp;cqlMode=true&amp;query=idn%3D",C137))</f>
        <v/>
      </c>
      <c r="E137" s="76" t="inlineStr">
        <is>
          <t>III 6, 14 b</t>
        </is>
      </c>
      <c r="F137" s="76" t="n"/>
      <c r="G137" s="78" t="n"/>
      <c r="H137" s="76" t="n"/>
      <c r="I137" s="78" t="n"/>
      <c r="J137" s="78" t="n"/>
      <c r="K137" s="76" t="n"/>
      <c r="L137" s="76" t="n"/>
      <c r="M137" s="76" t="n"/>
      <c r="N137" s="76" t="n"/>
      <c r="O137" s="76" t="n"/>
      <c r="P137" s="76" t="n"/>
      <c r="Q137" s="76" t="n"/>
      <c r="R137" s="76" t="n"/>
      <c r="BA137" s="88">
        <f>BY137+CR137</f>
        <v/>
      </c>
      <c r="BY137" s="88" t="n"/>
      <c r="CR137" s="88" t="n"/>
    </row>
    <row r="138" outlineLevel="1" s="143">
      <c r="A138" s="76" t="n">
        <v>140</v>
      </c>
      <c r="B138" s="76" t="inlineStr">
        <is>
          <t>L-1522-167627902</t>
        </is>
      </c>
      <c r="C138" s="76" t="n">
        <v>999154273</v>
      </c>
      <c r="D138" s="81">
        <f>HYPERLINK(CONCATENATE("https://portal.dnb.de/opac.htm?method=simpleSearch&amp;cqlMode=true&amp;query=idn%3D",C138))</f>
        <v/>
      </c>
      <c r="E138" s="76" t="inlineStr">
        <is>
          <t>III 6, 14 c</t>
        </is>
      </c>
      <c r="F138" s="76" t="n"/>
      <c r="G138" s="78" t="n"/>
      <c r="H138" s="76" t="n"/>
      <c r="I138" s="78" t="n"/>
      <c r="J138" s="78" t="n"/>
      <c r="K138" s="76" t="n"/>
      <c r="L138" s="76" t="n"/>
      <c r="M138" s="76" t="n"/>
      <c r="N138" s="76" t="n"/>
      <c r="O138" s="76" t="n"/>
      <c r="P138" s="76" t="n"/>
      <c r="Q138" s="76" t="n"/>
      <c r="R138" s="76" t="n"/>
      <c r="BA138" s="88">
        <f>BY138+CR138</f>
        <v/>
      </c>
      <c r="BY138" s="88" t="n"/>
      <c r="CR138" s="88" t="n"/>
    </row>
    <row r="139" outlineLevel="1" s="143">
      <c r="A139" s="76" t="n">
        <v>141</v>
      </c>
      <c r="B139" s="76" t="inlineStr">
        <is>
          <t>L-1521-159347181</t>
        </is>
      </c>
      <c r="C139" s="76" t="n">
        <v>995362432</v>
      </c>
      <c r="D139" s="81">
        <f>HYPERLINK(CONCATENATE("https://portal.dnb.de/opac.htm?method=simpleSearch&amp;cqlMode=true&amp;query=idn%3D",C139))</f>
        <v/>
      </c>
      <c r="E139" s="76" t="inlineStr">
        <is>
          <t>III 6, 15 a (Angebundenes Werk)</t>
        </is>
      </c>
      <c r="F139" s="76" t="n"/>
      <c r="G139" s="78" t="n"/>
      <c r="H139" s="76" t="n"/>
      <c r="I139" s="78" t="n"/>
      <c r="J139" s="78" t="n"/>
      <c r="K139" s="76" t="n"/>
      <c r="L139" s="76" t="n"/>
      <c r="M139" s="76" t="n"/>
      <c r="N139" s="76" t="n"/>
      <c r="O139" s="76" t="n"/>
      <c r="P139" s="76" t="n"/>
      <c r="Q139" s="76" t="n"/>
      <c r="R139" s="76" t="n"/>
      <c r="BA139" s="88">
        <f>BY139+CR139</f>
        <v/>
      </c>
      <c r="BY139" s="88" t="n"/>
      <c r="CR139" s="88" t="n"/>
    </row>
    <row r="140" outlineLevel="1" ht="22.5" customHeight="1" s="143">
      <c r="A140" s="76" t="n">
        <v>142</v>
      </c>
      <c r="B140" s="76" t="inlineStr">
        <is>
          <t>L-1531-16647780X</t>
        </is>
      </c>
      <c r="C140" s="76" t="n">
        <v>998550892</v>
      </c>
      <c r="D140" s="81">
        <f>HYPERLINK(CONCATENATE("https://portal.dnb.de/opac.htm?method=simpleSearch&amp;cqlMode=true&amp;query=idn%3D",C140))</f>
        <v/>
      </c>
      <c r="E140" s="76" t="inlineStr">
        <is>
          <t>III 6, 15 a</t>
        </is>
      </c>
      <c r="F140" s="76" t="inlineStr">
        <is>
          <t>X</t>
        </is>
      </c>
      <c r="G140" s="78" t="inlineStr">
        <is>
          <t>Ledereinband, Schließen, erhabene Buchbeschläge</t>
        </is>
      </c>
      <c r="H140" s="76" t="inlineStr">
        <is>
          <t>bis 25 cm</t>
        </is>
      </c>
      <c r="I140" s="78" t="inlineStr">
        <is>
          <t>80° bis 110°, einseitig digitalisierbar?</t>
        </is>
      </c>
      <c r="J140" s="78" t="inlineStr">
        <is>
          <t>fester Rücken mit Schmuckprägung</t>
        </is>
      </c>
      <c r="K140" s="76" t="n"/>
      <c r="L140" s="76" t="inlineStr">
        <is>
          <t>Kassette</t>
        </is>
      </c>
      <c r="M140" s="76" t="inlineStr">
        <is>
          <t>Nein</t>
        </is>
      </c>
      <c r="N140" s="76" t="n">
        <v>0</v>
      </c>
      <c r="O140" s="76" t="n"/>
      <c r="P140" s="76" t="n"/>
      <c r="Q140" s="76" t="n"/>
      <c r="R140" s="76" t="n"/>
      <c r="BA140" s="88">
        <f>BY140+CR140</f>
        <v/>
      </c>
      <c r="BY140" s="88" t="n"/>
      <c r="CR140" s="88" t="n"/>
    </row>
    <row r="141" outlineLevel="1" s="143">
      <c r="A141" s="76" t="n">
        <v>143</v>
      </c>
      <c r="B141" s="76" t="inlineStr">
        <is>
          <t>L-1533-154002852</t>
        </is>
      </c>
      <c r="C141" s="76" t="n">
        <v>993914608</v>
      </c>
      <c r="D141" s="81">
        <f>HYPERLINK(CONCATENATE("https://portal.dnb.de/opac.htm?method=simpleSearch&amp;cqlMode=true&amp;query=idn%3D",C141))</f>
        <v/>
      </c>
      <c r="E141" s="76" t="inlineStr">
        <is>
          <t>III 6, 15 b (angebunden?)</t>
        </is>
      </c>
      <c r="F141" s="76" t="n"/>
      <c r="G141" s="78" t="n"/>
      <c r="H141" s="76" t="n"/>
      <c r="I141" s="78" t="n"/>
      <c r="J141" s="78" t="n"/>
      <c r="K141" s="76" t="n"/>
      <c r="L141" s="76" t="n"/>
      <c r="M141" s="76" t="n"/>
      <c r="N141" s="76" t="n"/>
      <c r="O141" s="76" t="n"/>
      <c r="P141" s="76" t="n"/>
      <c r="Q141" s="76" t="n"/>
      <c r="R141" s="76" t="n"/>
      <c r="BA141" s="88">
        <f>BY141+CR141</f>
        <v/>
      </c>
      <c r="BY141" s="88" t="n"/>
      <c r="CR141" s="88" t="n"/>
    </row>
    <row r="142" outlineLevel="1" s="143">
      <c r="A142" s="76" t="n">
        <v>144</v>
      </c>
      <c r="B142" s="76" t="inlineStr">
        <is>
          <t>L-1533-175496242</t>
        </is>
      </c>
      <c r="C142" s="76" t="n">
        <v>1001756231</v>
      </c>
      <c r="D142" s="81">
        <f>HYPERLINK(CONCATENATE("https://portal.dnb.de/opac.htm?method=simpleSearch&amp;cqlMode=true&amp;query=idn%3D",C142))</f>
        <v/>
      </c>
      <c r="E142" s="76" t="inlineStr">
        <is>
          <t>III 6, 15 b (angebunden?)</t>
        </is>
      </c>
      <c r="F142" s="76" t="n"/>
      <c r="G142" s="78" t="n"/>
      <c r="H142" s="76" t="n"/>
      <c r="I142" s="78" t="n"/>
      <c r="J142" s="78" t="n"/>
      <c r="K142" s="76" t="n"/>
      <c r="L142" s="76" t="n"/>
      <c r="M142" s="76" t="n"/>
      <c r="N142" s="76" t="n"/>
      <c r="O142" s="76" t="n"/>
      <c r="P142" s="76" t="n"/>
      <c r="Q142" s="76" t="n"/>
      <c r="R142" s="76" t="n"/>
      <c r="BA142" s="88">
        <f>BY142+CR142</f>
        <v/>
      </c>
      <c r="BY142" s="88" t="n"/>
      <c r="CR142" s="88" t="n"/>
    </row>
    <row r="143" outlineLevel="1" s="143">
      <c r="A143" s="76" t="n">
        <v>145</v>
      </c>
      <c r="B143" s="76" t="inlineStr">
        <is>
          <t>L-1533-176474358</t>
        </is>
      </c>
      <c r="C143" s="76" t="n">
        <v>1002109876</v>
      </c>
      <c r="D143" s="81">
        <f>HYPERLINK(CONCATENATE("https://portal.dnb.de/opac.htm?method=simpleSearch&amp;cqlMode=true&amp;query=idn%3D",C143))</f>
        <v/>
      </c>
      <c r="E143" s="76" t="inlineStr">
        <is>
          <t>III 6, 15 b</t>
        </is>
      </c>
      <c r="F143" s="76" t="n"/>
      <c r="G143" s="78" t="n"/>
      <c r="H143" s="76" t="inlineStr">
        <is>
          <t>bis 42 cm</t>
        </is>
      </c>
      <c r="I143" s="78" t="n"/>
      <c r="J143" s="78" t="n"/>
      <c r="K143" s="76" t="n"/>
      <c r="L143" s="76" t="n"/>
      <c r="M143" s="76" t="n"/>
      <c r="N143" s="76" t="n"/>
      <c r="O143" s="76" t="n"/>
      <c r="P143" s="76" t="n"/>
      <c r="Q143" s="76" t="n"/>
      <c r="R143" s="76" t="n"/>
      <c r="X143" s="94" t="inlineStr">
        <is>
          <t>HD</t>
        </is>
      </c>
      <c r="AB143" s="94" t="inlineStr">
        <is>
          <t>f</t>
        </is>
      </c>
      <c r="AG143" s="94" t="inlineStr">
        <is>
          <t>x</t>
        </is>
      </c>
      <c r="AH143" s="94" t="inlineStr">
        <is>
          <t>Pa</t>
        </is>
      </c>
      <c r="AV143" s="94" t="n">
        <v>45</v>
      </c>
      <c r="AZ143" s="96" t="inlineStr">
        <is>
          <t>n</t>
        </is>
      </c>
      <c r="BA143" s="88">
        <f>BY143+CR143</f>
        <v/>
      </c>
      <c r="BC143" s="96" t="n"/>
      <c r="BE143" s="94" t="inlineStr">
        <is>
          <t>x</t>
        </is>
      </c>
      <c r="BJ143" s="90" t="inlineStr">
        <is>
          <t>x? 45</t>
        </is>
      </c>
      <c r="BY143" s="88" t="n"/>
      <c r="CR143" s="88" t="n"/>
    </row>
    <row r="144" outlineLevel="1" s="143">
      <c r="A144" s="76" t="n">
        <v>146</v>
      </c>
      <c r="B144" s="76" t="inlineStr">
        <is>
          <t>L-9999-155943421</t>
        </is>
      </c>
      <c r="C144" s="76" t="n">
        <v>994442157</v>
      </c>
      <c r="D144" s="81">
        <f>HYPERLINK(CONCATENATE("https://portal.dnb.de/opac.htm?method=simpleSearch&amp;cqlMode=true&amp;query=idn%3D",C144))</f>
        <v/>
      </c>
      <c r="E144" s="76" t="inlineStr">
        <is>
          <t>III 6, 15 b (angebunden?)</t>
        </is>
      </c>
      <c r="F144" s="76" t="n"/>
      <c r="G144" s="78" t="n"/>
      <c r="H144" s="76" t="n"/>
      <c r="I144" s="78" t="n"/>
      <c r="J144" s="78" t="n"/>
      <c r="K144" s="76" t="n"/>
      <c r="L144" s="76" t="n"/>
      <c r="M144" s="76" t="n"/>
      <c r="N144" s="76" t="n"/>
      <c r="O144" s="76" t="n"/>
      <c r="P144" s="76" t="n"/>
      <c r="Q144" s="76" t="n"/>
      <c r="R144" s="76" t="n"/>
      <c r="BA144" s="88">
        <f>BY144+CR144</f>
        <v/>
      </c>
      <c r="BY144" s="88" t="n"/>
      <c r="CR144" s="88" t="n"/>
    </row>
    <row r="145" outlineLevel="1" ht="22.5" customHeight="1" s="143">
      <c r="A145" s="76" t="n">
        <v>147</v>
      </c>
      <c r="B145" s="76" t="inlineStr">
        <is>
          <t>L-1535-169968472</t>
        </is>
      </c>
      <c r="C145" s="76" t="n">
        <v>1000069990</v>
      </c>
      <c r="D145" s="81">
        <f>HYPERLINK(CONCATENATE("https://portal.dnb.de/opac.htm?method=simpleSearch&amp;cqlMode=true&amp;query=idn%3D",C145))</f>
        <v/>
      </c>
      <c r="E145" s="76" t="inlineStr">
        <is>
          <t>III 6, 15 c</t>
        </is>
      </c>
      <c r="F145" s="76" t="n"/>
      <c r="G145" s="78" t="n"/>
      <c r="H145" s="76" t="inlineStr">
        <is>
          <t>bis 42 cm</t>
        </is>
      </c>
      <c r="I145" s="78" t="n"/>
      <c r="J145" s="78" t="n"/>
      <c r="K145" s="76" t="n"/>
      <c r="L145" s="76" t="n"/>
      <c r="M145" s="76" t="n"/>
      <c r="N145" s="76" t="n"/>
      <c r="O145" s="76" t="n"/>
      <c r="P145" s="76" t="n"/>
      <c r="Q145" s="76" t="n"/>
      <c r="R145" s="76" t="n"/>
      <c r="X145" s="94" t="inlineStr">
        <is>
          <t>L</t>
        </is>
      </c>
      <c r="AA145" s="94" t="inlineStr">
        <is>
          <t>x</t>
        </is>
      </c>
      <c r="AB145" s="94" t="inlineStr">
        <is>
          <t>f/V</t>
        </is>
      </c>
      <c r="AH145" s="94" t="inlineStr">
        <is>
          <t>Pa</t>
        </is>
      </c>
      <c r="AV145" s="94" t="n">
        <v>45</v>
      </c>
      <c r="AZ145" s="96" t="inlineStr">
        <is>
          <t>n</t>
        </is>
      </c>
      <c r="BA145" s="88">
        <f>BY145+CR145</f>
        <v/>
      </c>
      <c r="BC145" s="96" t="inlineStr">
        <is>
          <t>Halbgewebe mit Papier</t>
        </is>
      </c>
      <c r="BY145" s="88" t="n"/>
      <c r="CR145" s="88" t="n"/>
    </row>
    <row r="146" outlineLevel="1" s="143">
      <c r="A146" s="76" t="n">
        <v>148</v>
      </c>
      <c r="B146" s="76" t="inlineStr">
        <is>
          <t>L-1551-159354684</t>
        </is>
      </c>
      <c r="C146" s="76" t="n">
        <v>995369925</v>
      </c>
      <c r="D146" s="81">
        <f>HYPERLINK(CONCATENATE("https://portal.dnb.de/opac.htm?method=simpleSearch&amp;cqlMode=true&amp;query=idn%3D",C146))</f>
        <v/>
      </c>
      <c r="E146" s="76" t="inlineStr">
        <is>
          <t>III 6, 15 d</t>
        </is>
      </c>
      <c r="F146" s="76" t="n"/>
      <c r="G146" s="78" t="inlineStr">
        <is>
          <t>Papier- oder Pappeinband</t>
        </is>
      </c>
      <c r="H146" s="76" t="inlineStr">
        <is>
          <t>bis 25 cm</t>
        </is>
      </c>
      <c r="I146" s="78" t="inlineStr">
        <is>
          <t>80° bis 110°, einseitig digitalisierbar?</t>
        </is>
      </c>
      <c r="J146" s="78" t="inlineStr">
        <is>
          <t>hohler Rücken</t>
        </is>
      </c>
      <c r="K146" s="76" t="n"/>
      <c r="L146" s="76" t="n"/>
      <c r="M146" s="76" t="inlineStr">
        <is>
          <t>Signaturfahne austauschen</t>
        </is>
      </c>
      <c r="N146" s="76" t="n">
        <v>0</v>
      </c>
      <c r="O146" s="76" t="n"/>
      <c r="P146" s="76" t="n"/>
      <c r="Q146" s="76" t="n"/>
      <c r="R146" s="76" t="n"/>
      <c r="BA146" s="88">
        <f>BY146+CR146</f>
        <v/>
      </c>
      <c r="BY146" s="88" t="n"/>
      <c r="CR146" s="88" t="n"/>
    </row>
    <row r="147" outlineLevel="1" s="143">
      <c r="A147" s="76" t="n">
        <v>149</v>
      </c>
      <c r="B147" s="76" t="inlineStr">
        <is>
          <t>L-1551-175065330</t>
        </is>
      </c>
      <c r="C147" s="76" t="inlineStr">
        <is>
          <t>100152828X</t>
        </is>
      </c>
      <c r="D147" s="81">
        <f>HYPERLINK(CONCATENATE("https://portal.dnb.de/opac.htm?method=simpleSearch&amp;cqlMode=true&amp;query=idn%3D",C147))</f>
        <v/>
      </c>
      <c r="E147" s="76" t="inlineStr">
        <is>
          <t>III 6, 15 d</t>
        </is>
      </c>
      <c r="F147" s="76" t="n"/>
      <c r="G147" s="78" t="n"/>
      <c r="H147" s="76" t="n"/>
      <c r="I147" s="78" t="n"/>
      <c r="J147" s="78" t="n"/>
      <c r="K147" s="76" t="n"/>
      <c r="L147" s="76" t="n"/>
      <c r="M147" s="76" t="n"/>
      <c r="N147" s="76" t="n"/>
      <c r="O147" s="76" t="n"/>
      <c r="P147" s="76" t="n"/>
      <c r="Q147" s="76" t="n"/>
      <c r="R147" s="76" t="n"/>
      <c r="BA147" s="88">
        <f>BY147+CR147</f>
        <v/>
      </c>
      <c r="BY147" s="88" t="n"/>
      <c r="CR147" s="88" t="n"/>
    </row>
    <row r="148" outlineLevel="1" s="143">
      <c r="A148" s="76" t="n">
        <v>150</v>
      </c>
      <c r="B148" s="76" t="inlineStr">
        <is>
          <t>L-1551-176762302</t>
        </is>
      </c>
      <c r="C148" s="76" t="n">
        <v>1002180104</v>
      </c>
      <c r="D148" s="81">
        <f>HYPERLINK(CONCATENATE("https://portal.dnb.de/opac.htm?method=simpleSearch&amp;cqlMode=true&amp;query=idn%3D",C148))</f>
        <v/>
      </c>
      <c r="E148" s="76" t="inlineStr">
        <is>
          <t>III 6, 15 d</t>
        </is>
      </c>
      <c r="F148" s="76" t="n"/>
      <c r="G148" s="78" t="n"/>
      <c r="H148" s="76" t="n"/>
      <c r="I148" s="78" t="n"/>
      <c r="J148" s="78" t="n"/>
      <c r="K148" s="76" t="n"/>
      <c r="L148" s="76" t="n"/>
      <c r="M148" s="76" t="n"/>
      <c r="N148" s="76" t="n"/>
      <c r="O148" s="76" t="n"/>
      <c r="P148" s="76" t="n"/>
      <c r="Q148" s="76" t="n"/>
      <c r="R148" s="76" t="n"/>
      <c r="BA148" s="88">
        <f>BY148+CR148</f>
        <v/>
      </c>
      <c r="BY148" s="88" t="n"/>
      <c r="CR148" s="88" t="n"/>
    </row>
    <row r="149" outlineLevel="1" ht="22.5" customHeight="1" s="143">
      <c r="A149" s="76" t="n">
        <v>151</v>
      </c>
      <c r="B149" s="76" t="inlineStr">
        <is>
          <t>L-1559-163620636</t>
        </is>
      </c>
      <c r="C149" s="76" t="n">
        <v>997304758</v>
      </c>
      <c r="D149" s="81">
        <f>HYPERLINK(CONCATENATE("https://portal.dnb.de/opac.htm?method=simpleSearch&amp;cqlMode=true&amp;query=idn%3D",C149))</f>
        <v/>
      </c>
      <c r="E149" s="76" t="inlineStr">
        <is>
          <t>III 6, 15 e</t>
        </is>
      </c>
      <c r="F149" s="76" t="n"/>
      <c r="G149" s="78" t="n"/>
      <c r="H149" s="76" t="inlineStr">
        <is>
          <t>bis 35 cm</t>
        </is>
      </c>
      <c r="I149" s="78" t="n"/>
      <c r="J149" s="78" t="n"/>
      <c r="K149" s="76" t="n"/>
      <c r="L149" s="76" t="n"/>
      <c r="M149" s="76" t="n"/>
      <c r="N149" s="76" t="n"/>
      <c r="O149" s="76" t="n"/>
      <c r="P149" s="76" t="n"/>
      <c r="Q149" s="76" t="n"/>
      <c r="R149" s="76" t="n"/>
      <c r="X149" s="94" t="inlineStr">
        <is>
          <t>HL</t>
        </is>
      </c>
      <c r="AB149" s="94" t="inlineStr">
        <is>
          <t>f</t>
        </is>
      </c>
      <c r="AH149" s="94" t="inlineStr">
        <is>
          <t>Pa</t>
        </is>
      </c>
      <c r="AV149" s="94" t="n">
        <v>60</v>
      </c>
      <c r="AZ149" s="96" t="inlineStr">
        <is>
          <t>ja vor</t>
        </is>
      </c>
      <c r="BA149" s="88">
        <f>BY149+CR149</f>
        <v/>
      </c>
      <c r="BE149" s="94" t="inlineStr">
        <is>
          <t>x</t>
        </is>
      </c>
      <c r="BN149" s="94" t="inlineStr">
        <is>
          <t>x</t>
        </is>
      </c>
      <c r="BY149" s="88" t="n">
        <v>1</v>
      </c>
      <c r="BZ149" s="117" t="inlineStr">
        <is>
          <t>nur das Nötigste: loses Material an Ecken und Kanten zurückkleben/sichern</t>
        </is>
      </c>
      <c r="CL149" s="94" t="inlineStr">
        <is>
          <t>x</t>
        </is>
      </c>
      <c r="CR149" s="88" t="n">
        <v>3.5</v>
      </c>
    </row>
    <row r="150" outlineLevel="1" s="143">
      <c r="A150" s="76" t="n">
        <v>152</v>
      </c>
      <c r="B150" s="76" t="inlineStr">
        <is>
          <t>L-1534-171135792</t>
        </is>
      </c>
      <c r="C150" s="76" t="inlineStr">
        <is>
          <t>100077130X</t>
        </is>
      </c>
      <c r="D150" s="81">
        <f>HYPERLINK(CONCATENATE("https://portal.dnb.de/opac.htm?method=simpleSearch&amp;cqlMode=true&amp;query=idn%3D",C150))</f>
        <v/>
      </c>
      <c r="E150" s="76" t="inlineStr">
        <is>
          <t>III 6, 15 f</t>
        </is>
      </c>
      <c r="F150" s="76" t="n"/>
      <c r="G150" s="78" t="n"/>
      <c r="H150" s="76" t="n"/>
      <c r="I150" s="78" t="n"/>
      <c r="J150" s="78" t="n"/>
      <c r="K150" s="76" t="n"/>
      <c r="L150" s="76" t="n"/>
      <c r="M150" s="76" t="n"/>
      <c r="N150" s="76" t="n"/>
      <c r="O150" s="76" t="n"/>
      <c r="P150" s="76" t="n"/>
      <c r="Q150" s="76" t="n"/>
      <c r="R150" s="76" t="n"/>
      <c r="BA150" s="88">
        <f>BY150+CR150</f>
        <v/>
      </c>
      <c r="BY150" s="88" t="n"/>
      <c r="CR150" s="88" t="n"/>
    </row>
    <row r="151" outlineLevel="1" s="143">
      <c r="A151" s="76" t="n">
        <v>153</v>
      </c>
      <c r="B151" s="76" t="inlineStr">
        <is>
          <t>L-1534-161289894</t>
        </is>
      </c>
      <c r="C151" s="76" t="n">
        <v>995883831</v>
      </c>
      <c r="D151" s="81">
        <f>HYPERLINK(CONCATENATE("https://portal.dnb.de/opac.htm?method=simpleSearch&amp;cqlMode=true&amp;query=idn%3D",C151))</f>
        <v/>
      </c>
      <c r="E151" s="76" t="inlineStr">
        <is>
          <t>III 6, 15 f</t>
        </is>
      </c>
      <c r="F151" s="76" t="n"/>
      <c r="G151" s="78" t="n"/>
      <c r="H151" s="76" t="n"/>
      <c r="I151" s="78" t="n"/>
      <c r="J151" s="78" t="n"/>
      <c r="K151" s="76" t="n"/>
      <c r="L151" s="76" t="n"/>
      <c r="M151" s="76" t="n"/>
      <c r="N151" s="76" t="n"/>
      <c r="O151" s="76" t="n"/>
      <c r="P151" s="76" t="n"/>
      <c r="Q151" s="76" t="n"/>
      <c r="R151" s="76" t="n"/>
      <c r="BA151" s="88">
        <f>BY151+CR151</f>
        <v/>
      </c>
      <c r="BY151" s="88" t="n"/>
      <c r="CR151" s="88" t="n"/>
    </row>
    <row r="152" outlineLevel="1" s="143">
      <c r="A152" s="76" t="n">
        <v>154</v>
      </c>
      <c r="B152" s="76" t="inlineStr">
        <is>
          <t>L-1534-169918203</t>
        </is>
      </c>
      <c r="C152" s="76" t="n">
        <v>1000043290</v>
      </c>
      <c r="D152" s="81">
        <f>HYPERLINK(CONCATENATE("https://portal.dnb.de/opac.htm?method=simpleSearch&amp;cqlMode=true&amp;query=idn%3D",C152))</f>
        <v/>
      </c>
      <c r="E152" s="76" t="inlineStr">
        <is>
          <t>III 6, 15 f</t>
        </is>
      </c>
      <c r="F152" s="76" t="n"/>
      <c r="G152" s="78" t="n"/>
      <c r="H152" s="76" t="n"/>
      <c r="I152" s="78" t="n"/>
      <c r="J152" s="78" t="n"/>
      <c r="K152" s="76" t="n"/>
      <c r="L152" s="76" t="n"/>
      <c r="M152" s="76" t="n"/>
      <c r="N152" s="76" t="n"/>
      <c r="O152" s="76" t="n"/>
      <c r="P152" s="76" t="n"/>
      <c r="Q152" s="76" t="n"/>
      <c r="R152" s="76" t="n"/>
      <c r="BA152" s="88">
        <f>BY152+CR152</f>
        <v/>
      </c>
      <c r="BY152" s="88" t="n"/>
      <c r="CR152" s="88" t="n"/>
    </row>
    <row r="153" outlineLevel="1" s="143">
      <c r="A153" s="76" t="n">
        <v>155</v>
      </c>
      <c r="B153" s="76" t="inlineStr">
        <is>
          <t>L-1534-153917210</t>
        </is>
      </c>
      <c r="C153" s="76" t="n">
        <v>993863388</v>
      </c>
      <c r="D153" s="81">
        <f>HYPERLINK(CONCATENATE("https://portal.dnb.de/opac.htm?method=simpleSearch&amp;cqlMode=true&amp;query=idn%3D",C153))</f>
        <v/>
      </c>
      <c r="E153" s="76" t="inlineStr">
        <is>
          <t>III 6, 15 f</t>
        </is>
      </c>
      <c r="F153" s="76" t="inlineStr">
        <is>
          <t>X</t>
        </is>
      </c>
      <c r="G153" s="78" t="inlineStr">
        <is>
          <t>Halbledereinband</t>
        </is>
      </c>
      <c r="H153" s="76" t="inlineStr">
        <is>
          <t>bis 25 cm</t>
        </is>
      </c>
      <c r="I153" s="78" t="inlineStr">
        <is>
          <t>80° bis 110°, einseitig digitalisierbar?</t>
        </is>
      </c>
      <c r="J153" s="78" t="inlineStr">
        <is>
          <t>hohler Rücken, Kupferfraß</t>
        </is>
      </c>
      <c r="K153" s="76" t="n"/>
      <c r="L153" s="76" t="inlineStr">
        <is>
          <t xml:space="preserve">Papierumschlag </t>
        </is>
      </c>
      <c r="M153" s="76" t="inlineStr">
        <is>
          <t>Ja</t>
        </is>
      </c>
      <c r="N153" s="76" t="n">
        <v>1</v>
      </c>
      <c r="O153" s="76" t="n"/>
      <c r="P153" s="76" t="n"/>
      <c r="Q153" s="76" t="n"/>
      <c r="R153" s="76" t="n"/>
      <c r="BA153" s="88">
        <f>BY153+CR153</f>
        <v/>
      </c>
      <c r="BY153" s="88" t="n"/>
      <c r="CR153" s="88" t="n"/>
    </row>
    <row r="154" outlineLevel="1" s="143">
      <c r="A154" s="76" t="n">
        <v>156</v>
      </c>
      <c r="B154" s="76" t="inlineStr">
        <is>
          <t>L-1549-162141661</t>
        </is>
      </c>
      <c r="C154" s="76" t="n">
        <v>996432159</v>
      </c>
      <c r="D154" s="81">
        <f>HYPERLINK(CONCATENATE("https://portal.dnb.de/opac.htm?method=simpleSearch&amp;cqlMode=true&amp;query=idn%3D",C154))</f>
        <v/>
      </c>
      <c r="E154" s="76" t="inlineStr">
        <is>
          <t>III 6, 15 g (angebunden)</t>
        </is>
      </c>
      <c r="F154" s="76" t="n"/>
      <c r="G154" s="78" t="n"/>
      <c r="H154" s="76" t="n"/>
      <c r="I154" s="78" t="n"/>
      <c r="J154" s="78" t="n"/>
      <c r="K154" s="76" t="n"/>
      <c r="L154" s="76" t="n"/>
      <c r="M154" s="76" t="n"/>
      <c r="N154" s="76" t="n"/>
      <c r="O154" s="76" t="n"/>
      <c r="P154" s="76" t="n"/>
      <c r="Q154" s="76" t="n"/>
      <c r="R154" s="76" t="n"/>
      <c r="BA154" s="88">
        <f>BY154+CR154</f>
        <v/>
      </c>
      <c r="BY154" s="88" t="n"/>
      <c r="CR154" s="88" t="n"/>
    </row>
    <row r="155" outlineLevel="1" s="143">
      <c r="A155" s="76" t="n">
        <v>157</v>
      </c>
      <c r="B155" s="76" t="inlineStr">
        <is>
          <t>L-1549-157863611</t>
        </is>
      </c>
      <c r="C155" s="76" t="inlineStr">
        <is>
          <t>99480251X</t>
        </is>
      </c>
      <c r="D155" s="81">
        <f>HYPERLINK(CONCATENATE("https://portal.dnb.de/opac.htm?method=simpleSearch&amp;cqlMode=true&amp;query=idn%3D",C155))</f>
        <v/>
      </c>
      <c r="E155" s="76" t="inlineStr">
        <is>
          <t>III 6, 15 g</t>
        </is>
      </c>
      <c r="F155" s="76" t="n"/>
      <c r="G155" s="78" t="n"/>
      <c r="H155" s="76" t="inlineStr">
        <is>
          <t>bis 35 cm</t>
        </is>
      </c>
      <c r="I155" s="78" t="n"/>
      <c r="J155" s="78" t="n"/>
      <c r="K155" s="76" t="n"/>
      <c r="L155" s="76" t="n"/>
      <c r="M155" s="76" t="n"/>
      <c r="N155" s="76" t="n"/>
      <c r="O155" s="76" t="n"/>
      <c r="P155" s="76" t="n"/>
      <c r="Q155" s="76" t="n"/>
      <c r="R155" s="76" t="n"/>
      <c r="X155" s="94" t="inlineStr">
        <is>
          <t>L</t>
        </is>
      </c>
      <c r="AA155" s="94" t="inlineStr">
        <is>
          <t>x</t>
        </is>
      </c>
      <c r="AB155" s="94" t="inlineStr">
        <is>
          <t>f</t>
        </is>
      </c>
      <c r="AH155" s="94" t="inlineStr">
        <is>
          <t>Pa</t>
        </is>
      </c>
      <c r="AV155" s="94" t="n">
        <v>110</v>
      </c>
      <c r="AZ155" s="96" t="inlineStr">
        <is>
          <t>n</t>
        </is>
      </c>
      <c r="BA155" s="88">
        <f>BY155+CR155</f>
        <v/>
      </c>
      <c r="BC155" s="94" t="inlineStr">
        <is>
          <t>Gewebe</t>
        </is>
      </c>
      <c r="BY155" s="88" t="n"/>
      <c r="CR155" s="88" t="n"/>
    </row>
    <row r="156" outlineLevel="1" s="143">
      <c r="A156" s="76" t="n">
        <v>158</v>
      </c>
      <c r="B156" s="76" t="inlineStr">
        <is>
          <t>L-1537-315066954</t>
        </is>
      </c>
      <c r="C156" s="76" t="n">
        <v>1066678316</v>
      </c>
      <c r="D156" s="81">
        <f>HYPERLINK(CONCATENATE("https://portal.dnb.de/opac.htm?method=simpleSearch&amp;cqlMode=true&amp;query=idn%3D",C156))</f>
        <v/>
      </c>
      <c r="E156" s="76" t="inlineStr">
        <is>
          <t>III 6, 15 h</t>
        </is>
      </c>
      <c r="F156" s="76" t="inlineStr">
        <is>
          <t>X</t>
        </is>
      </c>
      <c r="G156" s="78" t="inlineStr">
        <is>
          <t>Pergamentband</t>
        </is>
      </c>
      <c r="H156" s="76" t="inlineStr">
        <is>
          <t>bis 35 cm</t>
        </is>
      </c>
      <c r="I156" s="78" t="inlineStr">
        <is>
          <t>180°</t>
        </is>
      </c>
      <c r="J156" s="78" t="inlineStr">
        <is>
          <t>hohler Rücken</t>
        </is>
      </c>
      <c r="K156" s="76" t="n"/>
      <c r="L156" s="76" t="inlineStr">
        <is>
          <t xml:space="preserve">Papierumschlag </t>
        </is>
      </c>
      <c r="M156" s="76" t="inlineStr">
        <is>
          <t>Ja</t>
        </is>
      </c>
      <c r="N156" s="76" t="n">
        <v>1</v>
      </c>
      <c r="O156" s="76" t="n"/>
      <c r="P156" s="76" t="n"/>
      <c r="Q156" s="76" t="n"/>
      <c r="R156" s="76" t="n"/>
      <c r="X156" s="94" t="inlineStr">
        <is>
          <t>Pg</t>
        </is>
      </c>
      <c r="AB156" s="94" t="inlineStr">
        <is>
          <t>h</t>
        </is>
      </c>
      <c r="AH156" s="94" t="inlineStr">
        <is>
          <t>Pa</t>
        </is>
      </c>
      <c r="AV156" s="94" t="n">
        <v>80</v>
      </c>
      <c r="AZ156" s="96" t="inlineStr">
        <is>
          <t>ja vor</t>
        </is>
      </c>
      <c r="BA156" s="88">
        <f>BY156+CR156</f>
        <v/>
      </c>
      <c r="BG156" s="94" t="inlineStr">
        <is>
          <t>x sauer</t>
        </is>
      </c>
      <c r="BH156" s="94" t="inlineStr">
        <is>
          <t>x</t>
        </is>
      </c>
      <c r="BL156" s="90" t="inlineStr">
        <is>
          <t>x</t>
        </is>
      </c>
      <c r="BN156" s="94" t="inlineStr">
        <is>
          <t>x</t>
        </is>
      </c>
      <c r="BY156" s="88" t="n">
        <v>2</v>
      </c>
      <c r="BZ156" s="117" t="inlineStr">
        <is>
          <t>Fehlstelle mit JP ergänzen</t>
        </is>
      </c>
      <c r="CR156" s="88" t="n"/>
    </row>
    <row r="157" outlineLevel="1" s="143">
      <c r="A157" s="76" t="n">
        <v>159</v>
      </c>
      <c r="B157" s="76" t="inlineStr">
        <is>
          <t>L-1521-169770265</t>
        </is>
      </c>
      <c r="C157" s="76" t="n">
        <v>999957643</v>
      </c>
      <c r="D157" s="81">
        <f>HYPERLINK(CONCATENATE("https://portal.dnb.de/opac.htm?method=simpleSearch&amp;cqlMode=true&amp;query=idn%3D",C157))</f>
        <v/>
      </c>
      <c r="E157" s="76" t="inlineStr">
        <is>
          <t>III 6, 18 a</t>
        </is>
      </c>
      <c r="F157" s="76" t="n"/>
      <c r="G157" s="78" t="n"/>
      <c r="H157" s="76" t="inlineStr">
        <is>
          <t>bis 35 cm</t>
        </is>
      </c>
      <c r="I157" s="78" t="n"/>
      <c r="J157" s="78" t="n"/>
      <c r="K157" s="76" t="n"/>
      <c r="L157" s="76" t="n"/>
      <c r="M157" s="76" t="n"/>
      <c r="N157" s="76" t="n"/>
      <c r="O157" s="76" t="n"/>
      <c r="P157" s="76" t="n"/>
      <c r="Q157" s="76" t="n"/>
      <c r="R157" s="76" t="n"/>
      <c r="X157" s="94" t="inlineStr">
        <is>
          <t>HD</t>
        </is>
      </c>
      <c r="AB157" s="94" t="inlineStr">
        <is>
          <t>f</t>
        </is>
      </c>
      <c r="AG157" s="94" t="inlineStr">
        <is>
          <t>x</t>
        </is>
      </c>
      <c r="AH157" s="94" t="inlineStr">
        <is>
          <t>Pa</t>
        </is>
      </c>
      <c r="AV157" s="94" t="n">
        <v>80</v>
      </c>
      <c r="AZ157" s="96" t="inlineStr">
        <is>
          <t>ja vor</t>
        </is>
      </c>
      <c r="BA157" s="88">
        <f>BY157+CR157</f>
        <v/>
      </c>
      <c r="BG157" s="94" t="inlineStr">
        <is>
          <t>x sauer</t>
        </is>
      </c>
      <c r="BH157" s="94" t="inlineStr">
        <is>
          <t>x</t>
        </is>
      </c>
      <c r="BK157" s="117" t="inlineStr">
        <is>
          <t>Box (wg. Schließe, sperrt)</t>
        </is>
      </c>
      <c r="BN157" s="94" t="inlineStr">
        <is>
          <t>x</t>
        </is>
      </c>
      <c r="BX157" s="94" t="inlineStr">
        <is>
          <t>x</t>
        </is>
      </c>
      <c r="BY157" s="88" t="n">
        <v>1</v>
      </c>
      <c r="CJ157" s="94" t="inlineStr">
        <is>
          <t>x</t>
        </is>
      </c>
      <c r="CR157" s="88" t="n">
        <v>1</v>
      </c>
    </row>
    <row r="158" outlineLevel="1" s="143">
      <c r="A158" s="76" t="n">
        <v>160</v>
      </c>
      <c r="B158" s="76" t="inlineStr">
        <is>
          <t>L-1521-168951355</t>
        </is>
      </c>
      <c r="C158" s="76" t="n">
        <v>999656791</v>
      </c>
      <c r="D158" s="81">
        <f>HYPERLINK(CONCATENATE("https://portal.dnb.de/opac.htm?method=simpleSearch&amp;cqlMode=true&amp;query=idn%3D",C158))</f>
        <v/>
      </c>
      <c r="E158" s="76" t="inlineStr">
        <is>
          <t>III 6, 18 a (angebunden?)</t>
        </is>
      </c>
      <c r="F158" s="76" t="n"/>
      <c r="G158" s="78" t="n"/>
      <c r="H158" s="76" t="n"/>
      <c r="I158" s="78" t="n"/>
      <c r="J158" s="78" t="n"/>
      <c r="K158" s="76" t="n"/>
      <c r="L158" s="76" t="n"/>
      <c r="M158" s="76" t="n"/>
      <c r="N158" s="76" t="n"/>
      <c r="O158" s="76" t="n"/>
      <c r="P158" s="76" t="n"/>
      <c r="Q158" s="76" t="n"/>
      <c r="R158" s="76" t="n"/>
      <c r="BA158" s="88">
        <f>BY158+CR158</f>
        <v/>
      </c>
      <c r="BY158" s="88" t="n"/>
      <c r="CR158" s="88" t="n"/>
    </row>
    <row r="159" outlineLevel="1" s="143">
      <c r="A159" s="76" t="n">
        <v>161</v>
      </c>
      <c r="B159" s="76" t="inlineStr">
        <is>
          <t>L-1521-177835885</t>
        </is>
      </c>
      <c r="C159" s="76" t="n">
        <v>1002682134</v>
      </c>
      <c r="D159" s="81">
        <f>HYPERLINK(CONCATENATE("https://portal.dnb.de/opac.htm?method=simpleSearch&amp;cqlMode=true&amp;query=idn%3D",C159))</f>
        <v/>
      </c>
      <c r="E159" s="76" t="inlineStr">
        <is>
          <t>III 6, 18 a (angebunden?)</t>
        </is>
      </c>
      <c r="F159" s="76" t="n"/>
      <c r="G159" s="78" t="n"/>
      <c r="H159" s="76" t="n"/>
      <c r="I159" s="78" t="n"/>
      <c r="J159" s="78" t="n"/>
      <c r="K159" s="76" t="n"/>
      <c r="L159" s="76" t="n"/>
      <c r="M159" s="76" t="n"/>
      <c r="N159" s="76" t="n"/>
      <c r="O159" s="76" t="n"/>
      <c r="P159" s="76" t="n"/>
      <c r="Q159" s="76" t="n"/>
      <c r="R159" s="76" t="n"/>
      <c r="BA159" s="88">
        <f>BY159+CR159</f>
        <v/>
      </c>
      <c r="BY159" s="88" t="n"/>
      <c r="CR159" s="88" t="n"/>
    </row>
    <row r="160" outlineLevel="1" s="143">
      <c r="A160" s="76" t="n">
        <v>162</v>
      </c>
      <c r="B160" s="76" t="inlineStr">
        <is>
          <t>L-2009-324233</t>
        </is>
      </c>
      <c r="C160" s="76" t="n">
        <v>997607521</v>
      </c>
      <c r="D160" s="81">
        <f>HYPERLINK(CONCATENATE("https://portal.dnb.de/opac.htm?method=simpleSearch&amp;cqlMode=true&amp;query=idn%3D",C160))</f>
        <v/>
      </c>
      <c r="E160" s="76" t="inlineStr">
        <is>
          <t>III 6, 26 a</t>
        </is>
      </c>
      <c r="F160" s="76" t="n"/>
      <c r="G160" s="78" t="inlineStr">
        <is>
          <t>Broschur</t>
        </is>
      </c>
      <c r="H160" s="76" t="inlineStr">
        <is>
          <t>bis 25 cm</t>
        </is>
      </c>
      <c r="I160" s="78" t="inlineStr">
        <is>
          <t>180°</t>
        </is>
      </c>
      <c r="J160" s="78" t="n"/>
      <c r="K160" s="76" t="n"/>
      <c r="L160" s="76" t="inlineStr">
        <is>
          <t xml:space="preserve">Papierumschlag </t>
        </is>
      </c>
      <c r="M160" s="76" t="inlineStr">
        <is>
          <t>Nein</t>
        </is>
      </c>
      <c r="N160" s="76" t="n">
        <v>0</v>
      </c>
      <c r="O160" s="76" t="n"/>
      <c r="P160" s="76" t="n"/>
      <c r="Q160" s="76" t="n"/>
      <c r="R160" s="76" t="n"/>
      <c r="BA160" s="88">
        <f>BY160+CR160</f>
        <v/>
      </c>
      <c r="BY160" s="88" t="n"/>
      <c r="CR160" s="88" t="n"/>
    </row>
    <row r="161" outlineLevel="1" ht="33.75" customHeight="1" s="143">
      <c r="A161" s="76" t="n">
        <v>163</v>
      </c>
      <c r="B161" s="76" t="inlineStr">
        <is>
          <t>L-1544-15952167X</t>
        </is>
      </c>
      <c r="C161" s="76" t="n">
        <v>995434395</v>
      </c>
      <c r="D161" s="81">
        <f>HYPERLINK(CONCATENATE("https://portal.dnb.de/opac.htm?method=simpleSearch&amp;cqlMode=true&amp;query=idn%3D",C161))</f>
        <v/>
      </c>
      <c r="E161" s="76" t="inlineStr">
        <is>
          <t>III 6, 27 a - 2</t>
        </is>
      </c>
      <c r="F161" s="76" t="n"/>
      <c r="G161" s="78" t="inlineStr">
        <is>
          <t>Papier- oder Pappeinband</t>
        </is>
      </c>
      <c r="H161" s="76" t="inlineStr">
        <is>
          <t>bis 25 cm</t>
        </is>
      </c>
      <c r="I161" s="78" t="inlineStr">
        <is>
          <t>80° bis 110°, einseitig digitalisierbar?</t>
        </is>
      </c>
      <c r="J161" s="78" t="inlineStr">
        <is>
          <t>welliger Buchblock</t>
        </is>
      </c>
      <c r="K161" s="76" t="n"/>
      <c r="L161" s="76" t="inlineStr">
        <is>
          <t xml:space="preserve">Papierumschlag </t>
        </is>
      </c>
      <c r="M161" s="76" t="inlineStr">
        <is>
          <t>Ja</t>
        </is>
      </c>
      <c r="N161" s="76" t="n">
        <v>2</v>
      </c>
      <c r="O161" s="76" t="n"/>
      <c r="P161" s="76" t="n"/>
      <c r="Q161" s="76" t="n"/>
      <c r="R161" s="76" t="n"/>
      <c r="X161" s="94" t="inlineStr">
        <is>
          <t>Pg (Mak.)</t>
        </is>
      </c>
      <c r="AB161" s="94" t="inlineStr">
        <is>
          <t>f</t>
        </is>
      </c>
      <c r="AH161" s="94" t="inlineStr">
        <is>
          <t>Pa</t>
        </is>
      </c>
      <c r="AV161" s="94" t="n">
        <v>45</v>
      </c>
      <c r="AZ161" s="96" t="inlineStr">
        <is>
          <t>ja vor</t>
        </is>
      </c>
      <c r="BA161" s="88">
        <f>BY161+CR161</f>
        <v/>
      </c>
      <c r="BG161" s="94" t="inlineStr">
        <is>
          <t>x sauer</t>
        </is>
      </c>
      <c r="BH161" s="94" t="inlineStr">
        <is>
          <t>x</t>
        </is>
      </c>
      <c r="BK161" s="117" t="inlineStr">
        <is>
          <t>Box (Pg. Mak.)</t>
        </is>
      </c>
      <c r="BL161" s="90" t="inlineStr">
        <is>
          <t>x</t>
        </is>
      </c>
      <c r="BN161" s="94" t="inlineStr">
        <is>
          <t>x</t>
        </is>
      </c>
      <c r="BP161" s="94" t="inlineStr">
        <is>
          <t>v/h</t>
        </is>
      </c>
      <c r="BU161" s="94" t="inlineStr">
        <is>
          <t>x</t>
        </is>
      </c>
      <c r="BY161" s="88" t="n">
        <v>3</v>
      </c>
      <c r="BZ161" s="117" t="inlineStr">
        <is>
          <t>nur das Nötigste: Ecken stabilisieren, loses Material an Rücken und Ecken zurückkleben/sichern, ggf. teils mit JP überfangen</t>
        </is>
      </c>
      <c r="CR161" s="88" t="n"/>
    </row>
    <row r="162" outlineLevel="1" s="143">
      <c r="A162" s="76" t="n">
        <v>164</v>
      </c>
      <c r="B162" s="76" t="inlineStr">
        <is>
          <t>L-1544-159504325</t>
        </is>
      </c>
      <c r="C162" s="76" t="n">
        <v>995417059</v>
      </c>
      <c r="D162" s="81">
        <f>HYPERLINK(CONCATENATE("https://portal.dnb.de/opac.htm?method=simpleSearch&amp;cqlMode=true&amp;query=idn%3D",C162))</f>
        <v/>
      </c>
      <c r="E162" s="76" t="inlineStr">
        <is>
          <t>III 6, 27 a - 1</t>
        </is>
      </c>
      <c r="F162" s="76" t="inlineStr">
        <is>
          <t>X</t>
        </is>
      </c>
      <c r="G162" s="78" t="inlineStr">
        <is>
          <t>Ledereinband</t>
        </is>
      </c>
      <c r="H162" s="76" t="inlineStr">
        <is>
          <t>bis 25 cm</t>
        </is>
      </c>
      <c r="I162" s="78" t="inlineStr">
        <is>
          <t>80° bis 110°, einseitig digitalisierbar?</t>
        </is>
      </c>
      <c r="J162" s="78" t="inlineStr">
        <is>
          <t>fester Rücken mit Schmuckprägung</t>
        </is>
      </c>
      <c r="K162" s="76" t="n"/>
      <c r="L162" s="76" t="inlineStr">
        <is>
          <t>Kassette</t>
        </is>
      </c>
      <c r="M162" s="76" t="inlineStr">
        <is>
          <t>Nein</t>
        </is>
      </c>
      <c r="N162" s="76" t="n">
        <v>0</v>
      </c>
      <c r="O162" s="76" t="n"/>
      <c r="P162" s="76" t="n"/>
      <c r="Q162" s="76" t="n"/>
      <c r="R162" s="76" t="n"/>
      <c r="BA162" s="88">
        <f>BY162+CR162</f>
        <v/>
      </c>
      <c r="BY162" s="88" t="n"/>
      <c r="CR162" s="88" t="n"/>
    </row>
    <row r="163" outlineLevel="1" s="143">
      <c r="A163" s="76" t="n">
        <v>165</v>
      </c>
      <c r="B163" s="76" t="inlineStr">
        <is>
          <t>L-1536-169681939</t>
        </is>
      </c>
      <c r="C163" s="76" t="n">
        <v>999907077</v>
      </c>
      <c r="D163" s="81">
        <f>HYPERLINK(CONCATENATE("https://portal.dnb.de/opac.htm?method=simpleSearch&amp;cqlMode=true&amp;query=idn%3D",C163))</f>
        <v/>
      </c>
      <c r="E163" s="76" t="inlineStr">
        <is>
          <t>III 6, 27 b (angebunden?)</t>
        </is>
      </c>
      <c r="F163" s="76" t="n"/>
      <c r="G163" s="78" t="n"/>
      <c r="H163" s="76" t="n"/>
      <c r="I163" s="78" t="n"/>
      <c r="J163" s="78" t="n"/>
      <c r="K163" s="76" t="n"/>
      <c r="L163" s="76" t="n"/>
      <c r="M163" s="76" t="n"/>
      <c r="N163" s="76" t="n"/>
      <c r="O163" s="76" t="n"/>
      <c r="P163" s="76" t="n"/>
      <c r="Q163" s="76" t="n"/>
      <c r="R163" s="76" t="n"/>
      <c r="BA163" s="88">
        <f>BY163+CR163</f>
        <v/>
      </c>
      <c r="BY163" s="88" t="n"/>
      <c r="CR163" s="88" t="n"/>
    </row>
    <row r="164" outlineLevel="1" ht="22.5" customHeight="1" s="143">
      <c r="A164" s="76" t="n">
        <v>166</v>
      </c>
      <c r="B164" s="76" t="inlineStr">
        <is>
          <t>L-1536-164449248</t>
        </is>
      </c>
      <c r="C164" s="76" t="n">
        <v>997624930</v>
      </c>
      <c r="D164" s="81">
        <f>HYPERLINK(CONCATENATE("https://portal.dnb.de/opac.htm?method=simpleSearch&amp;cqlMode=true&amp;query=idn%3D",C164))</f>
        <v/>
      </c>
      <c r="E164" s="76" t="inlineStr">
        <is>
          <t>III 6, 27 b</t>
        </is>
      </c>
      <c r="F164" s="76" t="n"/>
      <c r="G164" s="78" t="n"/>
      <c r="H164" s="76" t="inlineStr">
        <is>
          <t>bis 35 cm</t>
        </is>
      </c>
      <c r="I164" s="78" t="n"/>
      <c r="J164" s="78" t="n"/>
      <c r="K164" s="76" t="n"/>
      <c r="L164" s="76" t="n"/>
      <c r="M164" s="76" t="n"/>
      <c r="N164" s="76" t="n"/>
      <c r="O164" s="76" t="n"/>
      <c r="P164" s="76" t="n"/>
      <c r="Q164" s="76" t="n"/>
      <c r="R164" s="76" t="n"/>
      <c r="X164" s="94" t="inlineStr">
        <is>
          <t>HD</t>
        </is>
      </c>
      <c r="AA164" s="94" t="inlineStr">
        <is>
          <t>x</t>
        </is>
      </c>
      <c r="AB164" s="94" t="inlineStr">
        <is>
          <t>f</t>
        </is>
      </c>
      <c r="AH164" s="94" t="inlineStr">
        <is>
          <t>Pa</t>
        </is>
      </c>
      <c r="AV164" s="94" t="n">
        <v>110</v>
      </c>
      <c r="AX164" s="94" t="inlineStr">
        <is>
          <t>x</t>
        </is>
      </c>
      <c r="AZ164" s="96" t="inlineStr">
        <is>
          <t>n</t>
        </is>
      </c>
      <c r="BA164" s="88">
        <f>BY164+CR164</f>
        <v/>
      </c>
      <c r="BC164" s="96" t="inlineStr">
        <is>
          <t>Gewebe mit Papier</t>
        </is>
      </c>
      <c r="BY164" s="88" t="n"/>
      <c r="CR164" s="88" t="n"/>
    </row>
    <row r="165" outlineLevel="1" s="143">
      <c r="A165" s="76" t="n">
        <v>167</v>
      </c>
      <c r="B165" s="76" t="inlineStr">
        <is>
          <t>L-1557-161526888</t>
        </is>
      </c>
      <c r="C165" s="76" t="n">
        <v>995989966</v>
      </c>
      <c r="D165" s="81">
        <f>HYPERLINK(CONCATENATE("https://portal.dnb.de/opac.htm?method=simpleSearch&amp;cqlMode=true&amp;query=idn%3D",C165))</f>
        <v/>
      </c>
      <c r="E165" s="76" t="inlineStr">
        <is>
          <t>III 6, 27 c</t>
        </is>
      </c>
      <c r="F165" s="76" t="n"/>
      <c r="G165" s="78" t="n"/>
      <c r="H165" s="76" t="n"/>
      <c r="I165" s="78" t="n"/>
      <c r="J165" s="78" t="n"/>
      <c r="K165" s="76" t="n"/>
      <c r="L165" s="76" t="n"/>
      <c r="M165" s="76" t="n"/>
      <c r="N165" s="76" t="n"/>
      <c r="O165" s="76" t="n"/>
      <c r="P165" s="76" t="n"/>
      <c r="Q165" s="76" t="n"/>
      <c r="R165" s="76" t="n"/>
      <c r="BA165" s="88">
        <f>BY165+CR165</f>
        <v/>
      </c>
      <c r="BY165" s="88" t="n"/>
      <c r="CR165" s="88" t="n"/>
    </row>
    <row r="166" outlineLevel="1" s="143">
      <c r="A166" s="76" t="n">
        <v>168</v>
      </c>
      <c r="B166" s="76" t="inlineStr">
        <is>
          <t>L-1557-163414513</t>
        </is>
      </c>
      <c r="C166" s="76" t="inlineStr">
        <is>
          <t>99713237X</t>
        </is>
      </c>
      <c r="D166" s="81">
        <f>HYPERLINK(CONCATENATE("https://portal.dnb.de/opac.htm?method=simpleSearch&amp;cqlMode=true&amp;query=idn%3D",C166))</f>
        <v/>
      </c>
      <c r="E166" s="76" t="inlineStr">
        <is>
          <t>III 6, 27 c</t>
        </is>
      </c>
      <c r="F166" s="76" t="inlineStr">
        <is>
          <t>X</t>
        </is>
      </c>
      <c r="G166" s="78" t="inlineStr">
        <is>
          <t>Halbpergamentband</t>
        </is>
      </c>
      <c r="H166" s="76" t="inlineStr">
        <is>
          <t>bis 35 cm</t>
        </is>
      </c>
      <c r="I166" s="78" t="inlineStr">
        <is>
          <t>180°</t>
        </is>
      </c>
      <c r="J166" s="78" t="inlineStr">
        <is>
          <t>hohler Rücken, welliger Buchblock</t>
        </is>
      </c>
      <c r="K166" s="76" t="n"/>
      <c r="L166" s="76" t="n"/>
      <c r="M166" s="76" t="n"/>
      <c r="N166" s="76" t="n"/>
      <c r="O166" s="76" t="n"/>
      <c r="P166" s="76" t="n"/>
      <c r="Q166" s="76" t="n"/>
      <c r="R166" s="76" t="n"/>
      <c r="BA166" s="88">
        <f>BY166+CR166</f>
        <v/>
      </c>
      <c r="BY166" s="88" t="n"/>
      <c r="CR166" s="88" t="n"/>
    </row>
    <row r="167" outlineLevel="1" s="143">
      <c r="A167" s="76" t="n">
        <v>169</v>
      </c>
      <c r="B167" s="76" t="inlineStr">
        <is>
          <t>L-1556-162142099</t>
        </is>
      </c>
      <c r="C167" s="76" t="n">
        <v>996432566</v>
      </c>
      <c r="D167" s="81">
        <f>HYPERLINK(CONCATENATE("https://portal.dnb.de/opac.htm?method=simpleSearch&amp;cqlMode=true&amp;query=idn%3D",C167))</f>
        <v/>
      </c>
      <c r="E167" s="76" t="inlineStr">
        <is>
          <t>III 6, 27 d</t>
        </is>
      </c>
      <c r="F167" s="76" t="n"/>
      <c r="G167" s="78" t="n"/>
      <c r="H167" s="76" t="n"/>
      <c r="I167" s="78" t="n"/>
      <c r="J167" s="78" t="n"/>
      <c r="K167" s="76" t="n"/>
      <c r="L167" s="76" t="n"/>
      <c r="M167" s="76" t="n"/>
      <c r="N167" s="76" t="n"/>
      <c r="O167" s="76" t="n"/>
      <c r="P167" s="76" t="n"/>
      <c r="Q167" s="76" t="n"/>
      <c r="R167" s="76" t="n"/>
      <c r="BA167" s="88">
        <f>BY167+CR167</f>
        <v/>
      </c>
      <c r="BY167" s="88" t="n"/>
      <c r="CR167" s="88" t="n"/>
    </row>
    <row r="168" outlineLevel="1" ht="33.75" customHeight="1" s="143">
      <c r="A168" s="76" t="n">
        <v>170</v>
      </c>
      <c r="B168" s="76" t="inlineStr">
        <is>
          <t>L-1556-16692430X</t>
        </is>
      </c>
      <c r="C168" s="76" t="n">
        <v>998780723</v>
      </c>
      <c r="D168" s="81">
        <f>HYPERLINK(CONCATENATE("https://portal.dnb.de/opac.htm?method=simpleSearch&amp;cqlMode=true&amp;query=idn%3D",C168))</f>
        <v/>
      </c>
      <c r="E168" s="76" t="inlineStr">
        <is>
          <t>III 6, 27 d - 3</t>
        </is>
      </c>
      <c r="F168" s="76" t="inlineStr">
        <is>
          <t>X</t>
        </is>
      </c>
      <c r="G168" s="78" t="inlineStr">
        <is>
          <t>Ledereinband, Schließen, erhabene Buchbeschläge</t>
        </is>
      </c>
      <c r="H168" s="76" t="inlineStr">
        <is>
          <t>bis 25 cm</t>
        </is>
      </c>
      <c r="I168" s="78" t="inlineStr">
        <is>
          <t>80° bis 110°, einseitig digitalisierbar?</t>
        </is>
      </c>
      <c r="J168" s="78" t="inlineStr">
        <is>
          <t>fester Rücken mit Schmuckprägung, welliger Buchblock</t>
        </is>
      </c>
      <c r="K168" s="76" t="n"/>
      <c r="L168" s="76" t="inlineStr">
        <is>
          <t>Kassette</t>
        </is>
      </c>
      <c r="M168" s="76" t="inlineStr">
        <is>
          <t>Nein</t>
        </is>
      </c>
      <c r="N168" s="76" t="n">
        <v>0</v>
      </c>
      <c r="O168" s="76" t="n"/>
      <c r="P168" s="76" t="n"/>
      <c r="Q168" s="76" t="n"/>
      <c r="R168" s="76" t="n"/>
      <c r="BA168" s="88">
        <f>BY168+CR168</f>
        <v/>
      </c>
      <c r="BY168" s="88" t="n"/>
      <c r="CR168" s="88" t="n"/>
    </row>
    <row r="169" outlineLevel="1" ht="33.75" customHeight="1" s="143">
      <c r="A169" s="76" t="n">
        <v>171</v>
      </c>
      <c r="B169" s="76" t="inlineStr">
        <is>
          <t>L-1556-166924229</t>
        </is>
      </c>
      <c r="C169" s="76" t="n">
        <v>998780650</v>
      </c>
      <c r="D169" s="81">
        <f>HYPERLINK(CONCATENATE("https://portal.dnb.de/opac.htm?method=simpleSearch&amp;cqlMode=true&amp;query=idn%3D",C169))</f>
        <v/>
      </c>
      <c r="E169" s="76" t="inlineStr">
        <is>
          <t>III 6, 27 d - 2</t>
        </is>
      </c>
      <c r="F169" s="76" t="inlineStr">
        <is>
          <t>X</t>
        </is>
      </c>
      <c r="G169" s="78" t="inlineStr">
        <is>
          <t>Ledereinband, Schließen, erhabene Buchbeschläge</t>
        </is>
      </c>
      <c r="H169" s="76" t="inlineStr">
        <is>
          <t>bis 25 cm</t>
        </is>
      </c>
      <c r="I169" s="78" t="inlineStr">
        <is>
          <t>80° bis 110°, einseitig digitalisierbar?</t>
        </is>
      </c>
      <c r="J169" s="78" t="inlineStr">
        <is>
          <t>fester Rücken mit Schmuckprägung, welliger Buchblock</t>
        </is>
      </c>
      <c r="K169" s="76" t="n"/>
      <c r="L169" s="76" t="inlineStr">
        <is>
          <t>Kassette</t>
        </is>
      </c>
      <c r="M169" s="76" t="inlineStr">
        <is>
          <t>Nein</t>
        </is>
      </c>
      <c r="N169" s="76" t="n">
        <v>0</v>
      </c>
      <c r="O169" s="76" t="n"/>
      <c r="P169" s="76" t="n"/>
      <c r="Q169" s="76" t="n"/>
      <c r="R169" s="76" t="n"/>
      <c r="BA169" s="88">
        <f>BY169+CR169</f>
        <v/>
      </c>
      <c r="BY169" s="88" t="n"/>
      <c r="CR169" s="88" t="n"/>
    </row>
    <row r="170" outlineLevel="1" ht="33.75" customHeight="1" s="143">
      <c r="A170" s="76" t="n">
        <v>172</v>
      </c>
      <c r="B170" s="76" t="inlineStr">
        <is>
          <t>L-1556-166924490</t>
        </is>
      </c>
      <c r="C170" s="76" t="n">
        <v>998780944</v>
      </c>
      <c r="D170" s="81">
        <f>HYPERLINK(CONCATENATE("https://portal.dnb.de/opac.htm?method=simpleSearch&amp;cqlMode=true&amp;query=idn%3D",C170))</f>
        <v/>
      </c>
      <c r="E170" s="76" t="inlineStr">
        <is>
          <t>III 6, 27 d - 4</t>
        </is>
      </c>
      <c r="F170" s="76" t="inlineStr">
        <is>
          <t>X</t>
        </is>
      </c>
      <c r="G170" s="78" t="inlineStr">
        <is>
          <t>Ledereinband, Schließen, erhabene Buchbeschläge</t>
        </is>
      </c>
      <c r="H170" s="76" t="inlineStr">
        <is>
          <t>bis 25 cm</t>
        </is>
      </c>
      <c r="I170" s="78" t="inlineStr">
        <is>
          <t>80° bis 110°, einseitig digitalisierbar?</t>
        </is>
      </c>
      <c r="J170" s="78" t="inlineStr">
        <is>
          <t>fester Rücken mit Schmuckprägung, welliger Buchblock, Tintenfraß</t>
        </is>
      </c>
      <c r="K170" s="76" t="n"/>
      <c r="L170" s="76" t="inlineStr">
        <is>
          <t>Kassette</t>
        </is>
      </c>
      <c r="M170" s="76" t="inlineStr">
        <is>
          <t>Nein</t>
        </is>
      </c>
      <c r="N170" s="76" t="n">
        <v>0</v>
      </c>
      <c r="O170" s="76" t="n"/>
      <c r="P170" s="76" t="n"/>
      <c r="Q170" s="76" t="n"/>
      <c r="R170" s="76" t="n"/>
      <c r="BA170" s="88">
        <f>BY170+CR170</f>
        <v/>
      </c>
      <c r="BY170" s="88" t="n"/>
      <c r="CR170" s="88" t="n"/>
    </row>
    <row r="171" outlineLevel="1" s="143">
      <c r="A171" s="76" t="n">
        <v>173</v>
      </c>
      <c r="B171" s="76" t="inlineStr">
        <is>
          <t>L-1540-17709835X</t>
        </is>
      </c>
      <c r="C171" s="76" t="n">
        <v>1002374065</v>
      </c>
      <c r="D171" s="81">
        <f>HYPERLINK(CONCATENATE("https://portal.dnb.de/opac.htm?method=simpleSearch&amp;cqlMode=true&amp;query=idn%3D",C171))</f>
        <v/>
      </c>
      <c r="E171" s="76" t="inlineStr">
        <is>
          <t>III 6, 27 e</t>
        </is>
      </c>
      <c r="F171" s="76" t="inlineStr">
        <is>
          <t>X</t>
        </is>
      </c>
      <c r="G171" s="78" t="inlineStr">
        <is>
          <t>Papier- oder Pappeinband</t>
        </is>
      </c>
      <c r="H171" s="76" t="inlineStr">
        <is>
          <t>bis 35 cm</t>
        </is>
      </c>
      <c r="I171" s="78" t="inlineStr">
        <is>
          <t>180°</t>
        </is>
      </c>
      <c r="J171" s="78" t="inlineStr">
        <is>
          <t>hohler Rücken</t>
        </is>
      </c>
      <c r="K171" s="76" t="n"/>
      <c r="L171" s="76" t="inlineStr">
        <is>
          <t xml:space="preserve">Papierumschlag </t>
        </is>
      </c>
      <c r="M171" s="76" t="inlineStr">
        <is>
          <t>Ja</t>
        </is>
      </c>
      <c r="N171" s="76" t="n">
        <v>0</v>
      </c>
      <c r="O171" s="76" t="n"/>
      <c r="P171" s="76" t="n"/>
      <c r="Q171" s="76" t="n"/>
      <c r="R171" s="76" t="n"/>
      <c r="BA171" s="88">
        <f>BY171+CR171</f>
        <v/>
      </c>
      <c r="BY171" s="88" t="n"/>
      <c r="CR171" s="88" t="n"/>
    </row>
    <row r="172" outlineLevel="1" s="143">
      <c r="A172" s="76" t="n">
        <v>174</v>
      </c>
      <c r="B172" s="76" t="inlineStr">
        <is>
          <t>L-1549-175974756</t>
        </is>
      </c>
      <c r="C172" s="76" t="inlineStr">
        <is>
          <t>100199566X</t>
        </is>
      </c>
      <c r="D172" s="81">
        <f>HYPERLINK(CONCATENATE("https://portal.dnb.de/opac.htm?method=simpleSearch&amp;cqlMode=true&amp;query=idn%3D",C172))</f>
        <v/>
      </c>
      <c r="E172" s="76" t="inlineStr">
        <is>
          <t>III 6, 29 a</t>
        </is>
      </c>
      <c r="F172" s="76" t="n"/>
      <c r="G172" s="78" t="n"/>
      <c r="H172" s="76" t="inlineStr">
        <is>
          <t>bis 35 cm</t>
        </is>
      </c>
      <c r="I172" s="78" t="n"/>
      <c r="J172" s="78" t="n"/>
      <c r="K172" s="76" t="n"/>
      <c r="L172" s="76" t="n"/>
      <c r="M172" s="76" t="n"/>
      <c r="N172" s="76" t="n"/>
      <c r="O172" s="76" t="n"/>
      <c r="P172" s="76" t="n"/>
      <c r="Q172" s="76" t="n"/>
      <c r="R172" s="76" t="n"/>
      <c r="X172" s="94" t="inlineStr">
        <is>
          <t>HD</t>
        </is>
      </c>
      <c r="AA172" s="94" t="inlineStr">
        <is>
          <t>x</t>
        </is>
      </c>
      <c r="AB172" s="94" t="inlineStr">
        <is>
          <t>f</t>
        </is>
      </c>
      <c r="AH172" s="94" t="inlineStr">
        <is>
          <t>Pa</t>
        </is>
      </c>
      <c r="AV172" s="94" t="n">
        <v>110</v>
      </c>
      <c r="AZ172" s="96" t="inlineStr">
        <is>
          <t>n</t>
        </is>
      </c>
      <c r="BA172" s="88">
        <f>BY172+CR172</f>
        <v/>
      </c>
      <c r="BC172" s="94" t="inlineStr">
        <is>
          <t>Gewebe</t>
        </is>
      </c>
      <c r="BY172" s="88" t="n"/>
      <c r="CR172" s="88" t="n"/>
    </row>
    <row r="173" outlineLevel="1" s="143">
      <c r="A173" s="76" t="n">
        <v>175</v>
      </c>
      <c r="B173" s="76" t="inlineStr">
        <is>
          <t>L-1538-170205894</t>
        </is>
      </c>
      <c r="C173" s="76" t="n">
        <v>1000202720</v>
      </c>
      <c r="D173" s="81">
        <f>HYPERLINK(CONCATENATE("https://portal.dnb.de/opac.htm?method=simpleSearch&amp;cqlMode=true&amp;query=idn%3D",C173))</f>
        <v/>
      </c>
      <c r="E173" s="76" t="inlineStr">
        <is>
          <t>III 6, 32 a</t>
        </is>
      </c>
      <c r="F173" s="76" t="inlineStr">
        <is>
          <t>X</t>
        </is>
      </c>
      <c r="G173" s="78" t="inlineStr">
        <is>
          <t>Papier- oder Pappeinband</t>
        </is>
      </c>
      <c r="H173" s="76" t="inlineStr">
        <is>
          <t>bis 35 cm</t>
        </is>
      </c>
      <c r="I173" s="78" t="inlineStr">
        <is>
          <t>180°</t>
        </is>
      </c>
      <c r="J173" s="78" t="inlineStr">
        <is>
          <t>hohler Rücken</t>
        </is>
      </c>
      <c r="K173" s="76" t="n"/>
      <c r="L173" s="76" t="n"/>
      <c r="M173" s="76" t="n"/>
      <c r="N173" s="76" t="n">
        <v>0</v>
      </c>
      <c r="O173" s="76" t="n"/>
      <c r="P173" s="76" t="n"/>
      <c r="Q173" s="76" t="n"/>
      <c r="R173" s="76" t="n"/>
      <c r="X173" s="94" t="inlineStr">
        <is>
          <t>Pa</t>
        </is>
      </c>
      <c r="AB173" s="94" t="inlineStr">
        <is>
          <t>h/E</t>
        </is>
      </c>
      <c r="AH173" s="94" t="inlineStr">
        <is>
          <t>Pa</t>
        </is>
      </c>
      <c r="AV173" s="94" t="n">
        <v>110</v>
      </c>
      <c r="AZ173" s="96" t="inlineStr">
        <is>
          <t>n</t>
        </is>
      </c>
      <c r="BA173" s="88">
        <f>BY173+CR173</f>
        <v/>
      </c>
      <c r="BI173" s="117" t="inlineStr">
        <is>
          <t>Schaden stabil</t>
        </is>
      </c>
      <c r="BY173" s="88" t="n"/>
      <c r="CR173" s="88" t="n"/>
    </row>
    <row r="174" outlineLevel="1" ht="22.5" customHeight="1" s="143">
      <c r="A174" s="76" t="n">
        <v>176</v>
      </c>
      <c r="B174" s="76" t="inlineStr">
        <is>
          <t>L-1539-176023844</t>
        </is>
      </c>
      <c r="C174" s="76" t="n">
        <v>1002030188</v>
      </c>
      <c r="D174" s="81">
        <f>HYPERLINK(CONCATENATE("https://portal.dnb.de/opac.htm?method=simpleSearch&amp;cqlMode=true&amp;query=idn%3D",C174))</f>
        <v/>
      </c>
      <c r="E174" s="76" t="inlineStr">
        <is>
          <t>III 6, 32 b</t>
        </is>
      </c>
      <c r="F174" s="76" t="n"/>
      <c r="G174" s="78" t="n"/>
      <c r="H174" s="76" t="inlineStr">
        <is>
          <t>bis 35 cm</t>
        </is>
      </c>
      <c r="I174" s="78" t="n"/>
      <c r="J174" s="78" t="n"/>
      <c r="K174" s="76" t="n"/>
      <c r="L174" s="76" t="n"/>
      <c r="M174" s="76" t="n"/>
      <c r="N174" s="76" t="n"/>
      <c r="O174" s="76" t="n"/>
      <c r="P174" s="76" t="n"/>
      <c r="Q174" s="76" t="n"/>
      <c r="R174" s="76" t="n"/>
      <c r="X174" s="94" t="inlineStr">
        <is>
          <t>HPg</t>
        </is>
      </c>
      <c r="AB174" s="94" t="inlineStr">
        <is>
          <t>h/E</t>
        </is>
      </c>
      <c r="AH174" s="94" t="inlineStr">
        <is>
          <t>Pa</t>
        </is>
      </c>
      <c r="AV174" s="94" t="inlineStr">
        <is>
          <t>max 110</t>
        </is>
      </c>
      <c r="AY174" s="94" t="inlineStr">
        <is>
          <t>x</t>
        </is>
      </c>
      <c r="AZ174" s="96" t="inlineStr">
        <is>
          <t>ja vor</t>
        </is>
      </c>
      <c r="BA174" s="88">
        <f>BY174+CR174</f>
        <v/>
      </c>
      <c r="BG174" s="94" t="inlineStr">
        <is>
          <t>x sauer</t>
        </is>
      </c>
      <c r="BH174" s="94" t="inlineStr">
        <is>
          <t>x</t>
        </is>
      </c>
      <c r="BK174" s="117" t="inlineStr">
        <is>
          <t>Umschlag (abriebgefährdet)</t>
        </is>
      </c>
      <c r="BY174" s="88" t="n"/>
      <c r="CI174" s="94" t="inlineStr">
        <is>
          <t>x</t>
        </is>
      </c>
      <c r="CR174" s="88" t="n">
        <v>5</v>
      </c>
      <c r="CS174" s="117" t="inlineStr">
        <is>
          <t>ca. 100-120 Seiten sind am Vorderschnitt sehr wattig --&gt; Nachleimen (Sprühen)</t>
        </is>
      </c>
    </row>
    <row r="175" outlineLevel="1" s="143">
      <c r="A175" s="76" t="n">
        <v>177</v>
      </c>
      <c r="B175" s="76" t="inlineStr">
        <is>
          <t>L-1538-315494654</t>
        </is>
      </c>
      <c r="C175" s="76" t="n">
        <v>1066964424</v>
      </c>
      <c r="D175" s="81">
        <f>HYPERLINK(CONCATENATE("https://portal.dnb.de/opac.htm?method=simpleSearch&amp;cqlMode=true&amp;query=idn%3D",C175))</f>
        <v/>
      </c>
      <c r="E175" s="76" t="inlineStr">
        <is>
          <t>III 6, 33 a</t>
        </is>
      </c>
      <c r="F175" s="76" t="n"/>
      <c r="G175" s="78" t="n"/>
      <c r="H175" s="76" t="inlineStr">
        <is>
          <t>bis 35 cm</t>
        </is>
      </c>
      <c r="I175" s="78" t="n"/>
      <c r="J175" s="78" t="n"/>
      <c r="K175" s="76" t="n"/>
      <c r="L175" s="76" t="n"/>
      <c r="M175" s="76" t="n"/>
      <c r="N175" s="76" t="n"/>
      <c r="O175" s="76" t="n"/>
      <c r="P175" s="76" t="n"/>
      <c r="Q175" s="76" t="n"/>
      <c r="R175" s="76" t="n"/>
      <c r="X175" s="94" t="inlineStr">
        <is>
          <t>HD</t>
        </is>
      </c>
      <c r="AB175" s="94" t="inlineStr">
        <is>
          <t>f</t>
        </is>
      </c>
      <c r="AG175" s="94" t="inlineStr">
        <is>
          <t>x</t>
        </is>
      </c>
      <c r="AH175" s="94" t="inlineStr">
        <is>
          <t>Pa</t>
        </is>
      </c>
      <c r="AV175" s="94" t="n">
        <v>60</v>
      </c>
      <c r="AY175" s="94" t="inlineStr">
        <is>
          <t>x</t>
        </is>
      </c>
      <c r="AZ175" s="96" t="inlineStr">
        <is>
          <t>n</t>
        </is>
      </c>
      <c r="BA175" s="88">
        <f>BY175+CR175</f>
        <v/>
      </c>
      <c r="BC175" s="94" t="inlineStr">
        <is>
          <t>Gewebe</t>
        </is>
      </c>
      <c r="BY175" s="88" t="n"/>
      <c r="CR175" s="88" t="n"/>
    </row>
    <row r="176" outlineLevel="1" ht="22.5" customHeight="1" s="143">
      <c r="A176" s="76" t="n">
        <v>178</v>
      </c>
      <c r="B176" s="76" t="inlineStr">
        <is>
          <t>L-1543-159380235</t>
        </is>
      </c>
      <c r="C176" s="76" t="n">
        <v>995382972</v>
      </c>
      <c r="D176" s="81">
        <f>HYPERLINK(CONCATENATE("https://portal.dnb.de/opac.htm?method=simpleSearch&amp;cqlMode=true&amp;query=idn%3D",C176))</f>
        <v/>
      </c>
      <c r="E176" s="76" t="inlineStr">
        <is>
          <t>III 6, 33 b</t>
        </is>
      </c>
      <c r="F176" s="76" t="n"/>
      <c r="G176" s="78" t="n"/>
      <c r="H176" s="76" t="inlineStr">
        <is>
          <t>bis 42 cm</t>
        </is>
      </c>
      <c r="I176" s="78" t="n"/>
      <c r="J176" s="78" t="n"/>
      <c r="K176" s="76" t="n"/>
      <c r="L176" s="76" t="n"/>
      <c r="M176" s="76" t="n"/>
      <c r="N176" s="76" t="n"/>
      <c r="O176" s="76" t="n"/>
      <c r="P176" s="76" t="n"/>
      <c r="Q176" s="76" t="n"/>
      <c r="R176" s="76" t="n"/>
      <c r="X176" s="94" t="inlineStr">
        <is>
          <t>HD</t>
        </is>
      </c>
      <c r="AB176" s="94" t="inlineStr">
        <is>
          <t>f</t>
        </is>
      </c>
      <c r="AH176" s="94" t="inlineStr">
        <is>
          <t>Pa</t>
        </is>
      </c>
      <c r="AV176" s="94" t="n">
        <v>60</v>
      </c>
      <c r="AZ176" s="96" t="inlineStr">
        <is>
          <t>ja vor</t>
        </is>
      </c>
      <c r="BA176" s="88">
        <f>BY176+CR176</f>
        <v/>
      </c>
      <c r="BG176" s="94" t="inlineStr">
        <is>
          <t>x sauer</t>
        </is>
      </c>
      <c r="BH176" s="94" t="inlineStr">
        <is>
          <t>x</t>
        </is>
      </c>
      <c r="BK176" s="117" t="inlineStr">
        <is>
          <t>Box (sperrt)</t>
        </is>
      </c>
      <c r="BM176" s="94" t="inlineStr">
        <is>
          <t>x</t>
        </is>
      </c>
      <c r="BN176" s="94" t="inlineStr">
        <is>
          <t>x</t>
        </is>
      </c>
      <c r="BP176" s="94" t="inlineStr">
        <is>
          <t>v</t>
        </is>
      </c>
      <c r="BY176" s="88" t="n">
        <v>2</v>
      </c>
      <c r="BZ176" s="117" t="inlineStr">
        <is>
          <t>Gelenk evtl. mit Leder anstatt JP unterlegen wegen Flexibilität</t>
        </is>
      </c>
      <c r="CR176" s="88" t="n"/>
    </row>
    <row r="177" outlineLevel="1" s="143">
      <c r="A177" s="76" t="n">
        <v>179</v>
      </c>
      <c r="B177" s="76" t="inlineStr">
        <is>
          <t>L-1553-177912766</t>
        </is>
      </c>
      <c r="C177" s="76" t="n">
        <v>1002740533</v>
      </c>
      <c r="D177" s="81">
        <f>HYPERLINK(CONCATENATE("https://portal.dnb.de/opac.htm?method=simpleSearch&amp;cqlMode=true&amp;query=idn%3D",C177))</f>
        <v/>
      </c>
      <c r="E177" s="76" t="inlineStr">
        <is>
          <t>III 6, 34 a</t>
        </is>
      </c>
      <c r="F177" s="76" t="n"/>
      <c r="G177" s="78" t="n"/>
      <c r="H177" s="76" t="n"/>
      <c r="I177" s="78" t="n"/>
      <c r="J177" s="78" t="n"/>
      <c r="K177" s="76" t="n"/>
      <c r="L177" s="76" t="n"/>
      <c r="M177" s="76" t="n"/>
      <c r="N177" s="76" t="n"/>
      <c r="O177" s="76" t="n"/>
      <c r="P177" s="76" t="n"/>
      <c r="Q177" s="76" t="n"/>
      <c r="R177" s="76" t="n"/>
      <c r="BA177" s="88">
        <f>BY177+CR177</f>
        <v/>
      </c>
      <c r="BY177" s="88" t="n"/>
      <c r="CR177" s="88" t="n"/>
    </row>
    <row r="178" outlineLevel="1" ht="22.5" customHeight="1" s="143">
      <c r="A178" s="76" t="n">
        <v>180</v>
      </c>
      <c r="B178" s="76" t="inlineStr">
        <is>
          <t>L-1553-177913002</t>
        </is>
      </c>
      <c r="C178" s="76" t="n">
        <v>1002740738</v>
      </c>
      <c r="D178" s="81">
        <f>HYPERLINK(CONCATENATE("https://portal.dnb.de/opac.htm?method=simpleSearch&amp;cqlMode=true&amp;query=idn%3D",C178))</f>
        <v/>
      </c>
      <c r="E178" s="76" t="inlineStr">
        <is>
          <t>III 6, 34 a</t>
        </is>
      </c>
      <c r="F178" s="76" t="inlineStr">
        <is>
          <t>X</t>
        </is>
      </c>
      <c r="G178" s="78" t="inlineStr">
        <is>
          <t>Ledereinband, Schließen, erhabene Buchbeschläge</t>
        </is>
      </c>
      <c r="H178" s="76" t="inlineStr">
        <is>
          <t>bis 25 cm</t>
        </is>
      </c>
      <c r="I178" s="78" t="inlineStr">
        <is>
          <t>80° bis 110°, einseitig digitalisierbar?</t>
        </is>
      </c>
      <c r="J178" s="78" t="inlineStr">
        <is>
          <t>welliger Buchblock</t>
        </is>
      </c>
      <c r="K178" s="76" t="n"/>
      <c r="L178" s="76" t="inlineStr">
        <is>
          <t>Kassette</t>
        </is>
      </c>
      <c r="M178" s="76" t="inlineStr">
        <is>
          <t>Nein</t>
        </is>
      </c>
      <c r="N178" s="76" t="n">
        <v>0</v>
      </c>
      <c r="O178" s="76" t="n"/>
      <c r="P178" s="76" t="inlineStr">
        <is>
          <t>gereinigt</t>
        </is>
      </c>
      <c r="Q178" s="76" t="n"/>
      <c r="R178" s="76" t="n"/>
      <c r="BA178" s="88">
        <f>BY178+CR178</f>
        <v/>
      </c>
      <c r="BY178" s="88" t="n"/>
      <c r="CR178" s="88" t="n"/>
    </row>
    <row r="179" outlineLevel="1" s="143">
      <c r="A179" s="76" t="n">
        <v>181</v>
      </c>
      <c r="B179" s="76" t="inlineStr">
        <is>
          <t>L-1549-169972550</t>
        </is>
      </c>
      <c r="C179" s="76" t="n">
        <v>1000079600</v>
      </c>
      <c r="D179" s="81">
        <f>HYPERLINK(CONCATENATE("https://portal.dnb.de/opac.htm?method=simpleSearch&amp;cqlMode=true&amp;query=idn%3D",C179))</f>
        <v/>
      </c>
      <c r="E179" s="76" t="inlineStr">
        <is>
          <t>III 6, 34 b</t>
        </is>
      </c>
      <c r="F179" s="76" t="n"/>
      <c r="G179" s="78" t="n"/>
      <c r="H179" s="76" t="inlineStr">
        <is>
          <t>bis 42 cm</t>
        </is>
      </c>
      <c r="I179" s="78" t="n"/>
      <c r="J179" s="78" t="n"/>
      <c r="K179" s="76" t="n"/>
      <c r="L179" s="76" t="n"/>
      <c r="M179" s="76" t="n"/>
      <c r="N179" s="76" t="n"/>
      <c r="O179" s="76" t="n"/>
      <c r="P179" s="76" t="n"/>
      <c r="Q179" s="76" t="n"/>
      <c r="R179" s="76" t="n"/>
      <c r="X179" s="94" t="inlineStr">
        <is>
          <t>HD</t>
        </is>
      </c>
      <c r="AB179" s="94" t="inlineStr">
        <is>
          <t>f</t>
        </is>
      </c>
      <c r="AH179" s="94" t="inlineStr">
        <is>
          <t>Pa</t>
        </is>
      </c>
      <c r="AV179" s="94" t="n">
        <v>60</v>
      </c>
      <c r="AZ179" s="96" t="inlineStr">
        <is>
          <t>n</t>
        </is>
      </c>
      <c r="BA179" s="88">
        <f>BY179+CR179</f>
        <v/>
      </c>
      <c r="BD179" s="94" t="inlineStr">
        <is>
          <t>x</t>
        </is>
      </c>
      <c r="BH179" s="94" t="inlineStr">
        <is>
          <t>x</t>
        </is>
      </c>
      <c r="BK179" s="117" t="inlineStr">
        <is>
          <t>Box (sperrt)</t>
        </is>
      </c>
      <c r="BY179" s="88" t="n"/>
      <c r="CR179" s="88" t="n"/>
    </row>
    <row r="180" outlineLevel="1" ht="33.75" customHeight="1" s="143">
      <c r="A180" s="76" t="n">
        <v>182</v>
      </c>
      <c r="B180" s="76" t="inlineStr">
        <is>
          <t>L-1551-180257552</t>
        </is>
      </c>
      <c r="C180" s="76" t="n">
        <v>1003588670</v>
      </c>
      <c r="D180" s="81">
        <f>HYPERLINK(CONCATENATE("https://portal.dnb.de/opac.htm?method=simpleSearch&amp;cqlMode=true&amp;query=idn%3D",C180))</f>
        <v/>
      </c>
      <c r="E180" s="76" t="inlineStr">
        <is>
          <t>III 6, 34 c</t>
        </is>
      </c>
      <c r="F180" s="76" t="n"/>
      <c r="G180" s="78" t="inlineStr">
        <is>
          <t>Ledereinband</t>
        </is>
      </c>
      <c r="H180" s="76" t="inlineStr">
        <is>
          <t>bis 25 cm</t>
        </is>
      </c>
      <c r="I180" s="78" t="inlineStr">
        <is>
          <t>nur sehr geringer Öffnungswinkel</t>
        </is>
      </c>
      <c r="J180" s="78" t="inlineStr">
        <is>
          <t>fester Rücken mit Schmuckprägung, Schrift bis in den Falz</t>
        </is>
      </c>
      <c r="K180" s="76" t="n"/>
      <c r="L180" s="76" t="inlineStr">
        <is>
          <t>Kassette</t>
        </is>
      </c>
      <c r="M180" s="76" t="inlineStr">
        <is>
          <t>Nein</t>
        </is>
      </c>
      <c r="N180" s="76" t="n">
        <v>0</v>
      </c>
      <c r="O180" s="76" t="n"/>
      <c r="P180" s="76" t="n"/>
      <c r="Q180" s="76" t="n"/>
      <c r="R180" s="76" t="n"/>
      <c r="BA180" s="88">
        <f>BY180+CR180</f>
        <v/>
      </c>
      <c r="BY180" s="88" t="n"/>
      <c r="CR180" s="88" t="n"/>
    </row>
    <row r="181" outlineLevel="1" s="143">
      <c r="A181" s="76" t="n">
        <v>183</v>
      </c>
      <c r="B181" s="76" t="inlineStr">
        <is>
          <t>L-1538-179398717</t>
        </is>
      </c>
      <c r="C181" s="76" t="n">
        <v>1003299857</v>
      </c>
      <c r="D181" s="81">
        <f>HYPERLINK(CONCATENATE("https://portal.dnb.de/opac.htm?method=simpleSearch&amp;cqlMode=true&amp;query=idn%3D",C181))</f>
        <v/>
      </c>
      <c r="E181" s="76" t="inlineStr">
        <is>
          <t>III 6, 36 a</t>
        </is>
      </c>
      <c r="F181" s="76" t="n"/>
      <c r="G181" s="78" t="n"/>
      <c r="H181" s="76" t="n"/>
      <c r="I181" s="78" t="n"/>
      <c r="J181" s="78" t="n"/>
      <c r="K181" s="76" t="n"/>
      <c r="L181" s="76" t="n"/>
      <c r="M181" s="76" t="n"/>
      <c r="N181" s="76" t="n"/>
      <c r="O181" s="76" t="n"/>
      <c r="P181" s="76" t="n"/>
      <c r="Q181" s="76" t="n"/>
      <c r="R181" s="76" t="n"/>
      <c r="BA181" s="88">
        <f>BY181+CR181</f>
        <v/>
      </c>
      <c r="BY181" s="88" t="n"/>
      <c r="CR181" s="88" t="n"/>
    </row>
    <row r="182" outlineLevel="1" s="143">
      <c r="A182" s="76" t="n">
        <v>184</v>
      </c>
      <c r="B182" s="76" t="inlineStr">
        <is>
          <t>L-1551-163598789</t>
        </is>
      </c>
      <c r="C182" s="76" t="n">
        <v>997291915</v>
      </c>
      <c r="D182" s="81">
        <f>HYPERLINK(CONCATENATE("https://portal.dnb.de/opac.htm?method=simpleSearch&amp;cqlMode=true&amp;query=idn%3D",C182))</f>
        <v/>
      </c>
      <c r="E182" s="76" t="inlineStr">
        <is>
          <t>III 6, 37 a</t>
        </is>
      </c>
      <c r="F182" s="76" t="n"/>
      <c r="G182" s="78" t="n"/>
      <c r="H182" s="76" t="n"/>
      <c r="I182" s="78" t="n"/>
      <c r="J182" s="78" t="n"/>
      <c r="K182" s="76" t="n"/>
      <c r="L182" s="76" t="n"/>
      <c r="M182" s="76" t="n"/>
      <c r="N182" s="76" t="n"/>
      <c r="O182" s="76" t="n"/>
      <c r="P182" s="76" t="n"/>
      <c r="Q182" s="76" t="n"/>
      <c r="R182" s="76" t="n"/>
      <c r="BA182" s="88">
        <f>BY182+CR182</f>
        <v/>
      </c>
      <c r="BY182" s="88" t="n"/>
      <c r="CR182" s="88" t="n"/>
    </row>
    <row r="183" outlineLevel="1" ht="22.5" customHeight="1" s="143">
      <c r="A183" s="76" t="n">
        <v>185</v>
      </c>
      <c r="B183" s="76" t="inlineStr">
        <is>
          <t>L-1553-16359869X</t>
        </is>
      </c>
      <c r="C183" s="76" t="inlineStr">
        <is>
          <t>99729261X</t>
        </is>
      </c>
      <c r="D183" s="81">
        <f>HYPERLINK(CONCATENATE("https://portal.dnb.de/opac.htm?method=simpleSearch&amp;cqlMode=true&amp;query=idn%3D",C183))</f>
        <v/>
      </c>
      <c r="E183" s="76" t="inlineStr">
        <is>
          <t>III 6, 37 a</t>
        </is>
      </c>
      <c r="F183" s="76" t="n"/>
      <c r="G183" s="78" t="inlineStr">
        <is>
          <t>Ledereinband, Schließen, erhabene Buchbeschläge</t>
        </is>
      </c>
      <c r="H183" s="76" t="inlineStr">
        <is>
          <t>bis 35 cm</t>
        </is>
      </c>
      <c r="I183" s="78" t="inlineStr">
        <is>
          <t>80° bis 110°, einseitig digitalisierbar?</t>
        </is>
      </c>
      <c r="J183" s="78" t="inlineStr">
        <is>
          <t>Schrift bis in den Falz</t>
        </is>
      </c>
      <c r="K183" s="76" t="n"/>
      <c r="L183" s="76" t="inlineStr">
        <is>
          <t>Kassette</t>
        </is>
      </c>
      <c r="M183" s="76" t="inlineStr">
        <is>
          <t>Nein, Signaturfahne austauschen</t>
        </is>
      </c>
      <c r="N183" s="76" t="n">
        <v>0</v>
      </c>
      <c r="O183" s="76" t="n"/>
      <c r="P183" s="76" t="n"/>
      <c r="Q183" s="76" t="n"/>
      <c r="R183" s="76" t="n"/>
      <c r="X183" s="94" t="inlineStr">
        <is>
          <t>HD</t>
        </is>
      </c>
      <c r="AA183" s="94" t="inlineStr">
        <is>
          <t>x</t>
        </is>
      </c>
      <c r="AB183" s="94" t="inlineStr">
        <is>
          <t>f</t>
        </is>
      </c>
      <c r="AH183" s="94" t="inlineStr">
        <is>
          <t>Pa</t>
        </is>
      </c>
      <c r="AV183" s="94" t="n">
        <v>110</v>
      </c>
      <c r="AX183" s="94" t="inlineStr">
        <is>
          <t>x</t>
        </is>
      </c>
      <c r="AZ183" s="96" t="inlineStr">
        <is>
          <t>n</t>
        </is>
      </c>
      <c r="BA183" s="88">
        <f>BY183+CR183</f>
        <v/>
      </c>
      <c r="BC183" s="94" t="inlineStr">
        <is>
          <t>Gewebe</t>
        </is>
      </c>
      <c r="BY183" s="88" t="n"/>
      <c r="CR183" s="88" t="n"/>
    </row>
    <row r="184" outlineLevel="1" s="143">
      <c r="A184" s="76" t="n">
        <v>186</v>
      </c>
      <c r="B184" s="76" t="inlineStr">
        <is>
          <t>L-1553-173762050</t>
        </is>
      </c>
      <c r="C184" s="76" t="n">
        <v>1001169433</v>
      </c>
      <c r="D184" s="81">
        <f>HYPERLINK(CONCATENATE("https://portal.dnb.de/opac.htm?method=simpleSearch&amp;cqlMode=true&amp;query=idn%3D",C184))</f>
        <v/>
      </c>
      <c r="E184" s="76" t="inlineStr">
        <is>
          <t>III 6, 37 a</t>
        </is>
      </c>
      <c r="F184" s="76" t="n"/>
      <c r="G184" s="78" t="n"/>
      <c r="H184" s="76" t="n"/>
      <c r="I184" s="78" t="n"/>
      <c r="J184" s="78" t="n"/>
      <c r="K184" s="76" t="n"/>
      <c r="L184" s="76" t="n"/>
      <c r="M184" s="76" t="n"/>
      <c r="N184" s="76" t="n"/>
      <c r="O184" s="76" t="n"/>
      <c r="P184" s="76" t="n"/>
      <c r="Q184" s="76" t="n"/>
      <c r="R184" s="76" t="n"/>
      <c r="BA184" s="88">
        <f>BY184+CR184</f>
        <v/>
      </c>
      <c r="BY184" s="88" t="n"/>
      <c r="CR184" s="88" t="n"/>
    </row>
    <row r="185" outlineLevel="1" s="143">
      <c r="A185" s="76" t="n">
        <v>187</v>
      </c>
      <c r="B185" s="76" t="inlineStr">
        <is>
          <t>L-1551-169971120</t>
        </is>
      </c>
      <c r="C185" s="76" t="n">
        <v>1000072495</v>
      </c>
      <c r="D185" s="81">
        <f>HYPERLINK(CONCATENATE("https://portal.dnb.de/opac.htm?method=simpleSearch&amp;cqlMode=true&amp;query=idn%3D",C185))</f>
        <v/>
      </c>
      <c r="E185" s="76" t="inlineStr">
        <is>
          <t>III 6, 37 a</t>
        </is>
      </c>
      <c r="F185" s="76" t="n"/>
      <c r="G185" s="78" t="n"/>
      <c r="H185" s="76" t="n"/>
      <c r="I185" s="78" t="n"/>
      <c r="J185" s="78" t="n"/>
      <c r="K185" s="76" t="n"/>
      <c r="L185" s="76" t="n"/>
      <c r="M185" s="76" t="n"/>
      <c r="N185" s="76" t="n"/>
      <c r="O185" s="76" t="n"/>
      <c r="P185" s="76" t="n"/>
      <c r="Q185" s="76" t="n"/>
      <c r="R185" s="76" t="n"/>
      <c r="BA185" s="88">
        <f>BY185+CR185</f>
        <v/>
      </c>
      <c r="BY185" s="88" t="n"/>
      <c r="CR185" s="88" t="n"/>
    </row>
    <row r="186" outlineLevel="1" s="143">
      <c r="A186" s="76" t="n">
        <v>188</v>
      </c>
      <c r="B186" s="76" t="inlineStr">
        <is>
          <t>L-1513-320046397</t>
        </is>
      </c>
      <c r="C186" s="76" t="n">
        <v>1068927240</v>
      </c>
      <c r="D186" s="81">
        <f>HYPERLINK(CONCATENATE("https://portal.dnb.de/opac.htm?method=simpleSearch&amp;cqlMode=true&amp;query=idn%3D",C186))</f>
        <v/>
      </c>
      <c r="E186" s="76" t="inlineStr">
        <is>
          <t>III 6, 48 - Fragm.</t>
        </is>
      </c>
      <c r="F186" s="76" t="n"/>
      <c r="G186" s="78" t="n"/>
      <c r="H186" s="76" t="n"/>
      <c r="I186" s="78" t="n"/>
      <c r="J186" s="78" t="n"/>
      <c r="K186" s="76" t="n"/>
      <c r="L186" s="76" t="n"/>
      <c r="M186" s="76" t="n"/>
      <c r="N186" s="76" t="n"/>
      <c r="O186" s="76" t="n"/>
      <c r="P186" s="76" t="n"/>
      <c r="Q186" s="76" t="n"/>
      <c r="R186" s="76" t="n"/>
      <c r="BA186" s="88">
        <f>BY186+CR186</f>
        <v/>
      </c>
      <c r="BY186" s="88" t="n"/>
      <c r="CR186" s="88" t="n"/>
    </row>
    <row r="187" outlineLevel="1" ht="22.5" customHeight="1" s="143">
      <c r="A187" s="76" t="n">
        <v>189</v>
      </c>
      <c r="B187" s="76" t="inlineStr">
        <is>
          <t>L-1516-315489715</t>
        </is>
      </c>
      <c r="C187" s="76" t="n">
        <v>1066959099</v>
      </c>
      <c r="D187" s="81">
        <f>HYPERLINK(CONCATENATE("https://portal.dnb.de/opac.htm?method=simpleSearch&amp;cqlMode=true&amp;query=idn%3D",C187))</f>
        <v/>
      </c>
      <c r="E187" s="76" t="inlineStr">
        <is>
          <t>III 6, 6 a</t>
        </is>
      </c>
      <c r="F187" s="76" t="inlineStr">
        <is>
          <t>X</t>
        </is>
      </c>
      <c r="G187" s="78" t="inlineStr">
        <is>
          <t>Gewebeeinband</t>
        </is>
      </c>
      <c r="H187" s="76" t="inlineStr">
        <is>
          <t>bis 35 cm</t>
        </is>
      </c>
      <c r="I187" s="78" t="inlineStr">
        <is>
          <t>80° bis 110°, einseitig digitalisierbar?</t>
        </is>
      </c>
      <c r="J187" s="78" t="inlineStr">
        <is>
          <t>hohler Rücken, Schrift bis in den Falz</t>
        </is>
      </c>
      <c r="K187" s="76" t="n"/>
      <c r="L187" s="76" t="n"/>
      <c r="M187" s="76" t="n"/>
      <c r="N187" s="76" t="n">
        <v>0</v>
      </c>
      <c r="O187" s="76" t="n"/>
      <c r="P187" s="76" t="n"/>
      <c r="Q187" s="76" t="n"/>
      <c r="R187" s="76" t="n"/>
      <c r="BA187" s="88">
        <f>BY187+CR187</f>
        <v/>
      </c>
      <c r="BY187" s="88" t="n"/>
      <c r="CR187" s="88" t="n"/>
    </row>
    <row r="188" outlineLevel="1" ht="22.5" customHeight="1" s="143">
      <c r="A188" s="76" t="n">
        <v>190</v>
      </c>
      <c r="B188" s="76" t="inlineStr">
        <is>
          <t>L-1522-177748214</t>
        </is>
      </c>
      <c r="C188" s="76" t="n">
        <v>1002641578</v>
      </c>
      <c r="D188" s="81">
        <f>HYPERLINK(CONCATENATE("https://portal.dnb.de/opac.htm?method=simpleSearch&amp;cqlMode=true&amp;query=idn%3D",C188))</f>
        <v/>
      </c>
      <c r="E188" s="76" t="inlineStr">
        <is>
          <t>III 6, 6 d</t>
        </is>
      </c>
      <c r="F188" s="76" t="n"/>
      <c r="G188" s="78" t="inlineStr">
        <is>
          <t>Broschur, Papier- oder Pappeinband</t>
        </is>
      </c>
      <c r="H188" s="76" t="inlineStr">
        <is>
          <t>bis 25 cm</t>
        </is>
      </c>
      <c r="I188" s="78" t="inlineStr">
        <is>
          <t>180°</t>
        </is>
      </c>
      <c r="J188" s="78" t="n"/>
      <c r="K188" s="76" t="n"/>
      <c r="L188" s="76" t="n"/>
      <c r="M188" s="76" t="n"/>
      <c r="N188" s="76" t="n">
        <v>0</v>
      </c>
      <c r="O188" s="76" t="n"/>
      <c r="P188" s="76" t="n"/>
      <c r="Q188" s="76" t="n"/>
      <c r="R188" s="76" t="n"/>
      <c r="BA188" s="88">
        <f>BY188+CR188</f>
        <v/>
      </c>
      <c r="BY188" s="88" t="n"/>
      <c r="CR188" s="88" t="n"/>
    </row>
    <row r="189" outlineLevel="1" s="143">
      <c r="A189" s="76" t="n">
        <v>191</v>
      </c>
      <c r="B189" s="76" t="inlineStr">
        <is>
          <t>L-1532-672619741</t>
        </is>
      </c>
      <c r="C189" s="76" t="n">
        <v>1209069822</v>
      </c>
      <c r="D189" s="81">
        <f>HYPERLINK(CONCATENATE("https://portal.dnb.de/opac.htm?method=simpleSearch&amp;cqlMode=true&amp;query=idn%3D",C189))</f>
        <v/>
      </c>
      <c r="E189" s="76" t="inlineStr">
        <is>
          <t>III 6, 8 (angebundenes Werk)</t>
        </is>
      </c>
      <c r="F189" s="76" t="n"/>
      <c r="G189" s="78" t="n"/>
      <c r="H189" s="76" t="n"/>
      <c r="I189" s="78" t="n"/>
      <c r="J189" s="78" t="n"/>
      <c r="K189" s="76" t="n"/>
      <c r="L189" s="76" t="n"/>
      <c r="M189" s="76" t="n"/>
      <c r="N189" s="76" t="n"/>
      <c r="O189" s="76" t="n"/>
      <c r="P189" s="76" t="n"/>
      <c r="Q189" s="76" t="n"/>
      <c r="R189" s="76" t="n"/>
      <c r="BA189" s="88">
        <f>BY189+CR189</f>
        <v/>
      </c>
      <c r="BY189" s="88" t="n"/>
      <c r="CR189" s="88" t="n"/>
    </row>
    <row r="190" outlineLevel="1" ht="22.5" customHeight="1" s="143">
      <c r="A190" s="76" t="n">
        <v>192</v>
      </c>
      <c r="B190" s="76" t="inlineStr">
        <is>
          <t>L-1542-315494409</t>
        </is>
      </c>
      <c r="C190" s="76" t="n">
        <v>1066964181</v>
      </c>
      <c r="D190" s="81">
        <f>HYPERLINK(CONCATENATE("https://portal.dnb.de/opac.htm?method=simpleSearch&amp;cqlMode=true&amp;query=idn%3D",C190))</f>
        <v/>
      </c>
      <c r="E190" s="76" t="inlineStr">
        <is>
          <t>III 7, 1</t>
        </is>
      </c>
      <c r="F190" s="76" t="inlineStr">
        <is>
          <t>X</t>
        </is>
      </c>
      <c r="G190" s="78" t="inlineStr">
        <is>
          <t>Pergamentband, Schließen, erhabene Buchbeschläge</t>
        </is>
      </c>
      <c r="H190" s="76" t="inlineStr">
        <is>
          <t>bis 25 cm</t>
        </is>
      </c>
      <c r="I190" s="78" t="inlineStr">
        <is>
          <t>180°</t>
        </is>
      </c>
      <c r="J190" s="78" t="n"/>
      <c r="K190" s="76" t="n"/>
      <c r="L190" s="76" t="inlineStr">
        <is>
          <t>Kassette</t>
        </is>
      </c>
      <c r="M190" s="76" t="inlineStr">
        <is>
          <t>Nein</t>
        </is>
      </c>
      <c r="N190" s="76" t="n">
        <v>3</v>
      </c>
      <c r="O190" s="76" t="n"/>
      <c r="P190" s="76" t="inlineStr">
        <is>
          <t>Einband und Buchblock jeweils einzeln im Archivkarton</t>
        </is>
      </c>
      <c r="Q190" s="76" t="n"/>
      <c r="R190" s="76" t="n"/>
      <c r="BA190" s="88">
        <f>BY190+CR190</f>
        <v/>
      </c>
      <c r="BY190" s="88" t="n"/>
      <c r="CR190" s="88" t="n"/>
    </row>
    <row r="191" outlineLevel="1" ht="22.5" customHeight="1" s="143">
      <c r="A191" s="76" t="n">
        <v>193</v>
      </c>
      <c r="B191" s="76" t="inlineStr">
        <is>
          <t>L-1555-315487259</t>
        </is>
      </c>
      <c r="C191" s="76" t="n">
        <v>1066956596</v>
      </c>
      <c r="D191" s="81">
        <f>HYPERLINK(CONCATENATE("https://portal.dnb.de/opac.htm?method=simpleSearch&amp;cqlMode=true&amp;query=idn%3D",C191))</f>
        <v/>
      </c>
      <c r="E191" s="76" t="inlineStr">
        <is>
          <t>III 7, 2</t>
        </is>
      </c>
      <c r="F191" s="76" t="inlineStr">
        <is>
          <t>X</t>
        </is>
      </c>
      <c r="G191" s="78" t="inlineStr">
        <is>
          <t>Halbledereinband</t>
        </is>
      </c>
      <c r="H191" s="76" t="inlineStr">
        <is>
          <t>bis 25 cm</t>
        </is>
      </c>
      <c r="I191" s="78" t="inlineStr">
        <is>
          <t>80° bis 110°, einseitig digitalisierbar?</t>
        </is>
      </c>
      <c r="J191" s="78" t="inlineStr">
        <is>
          <t>fester Rücken mit Schmuckprägung, gefaltete Blätter</t>
        </is>
      </c>
      <c r="K191" s="76" t="n"/>
      <c r="L191" s="76" t="inlineStr">
        <is>
          <t xml:space="preserve">Papierumschlag </t>
        </is>
      </c>
      <c r="M191" s="76" t="inlineStr">
        <is>
          <t>Ja</t>
        </is>
      </c>
      <c r="N191" s="76" t="n">
        <v>0</v>
      </c>
      <c r="O191" s="76" t="n"/>
      <c r="P191" s="76" t="n"/>
      <c r="Q191" s="76" t="n"/>
      <c r="R191" s="76" t="n"/>
      <c r="X191" s="94" t="inlineStr">
        <is>
          <t>HL</t>
        </is>
      </c>
      <c r="AB191" s="94" t="inlineStr">
        <is>
          <t>f</t>
        </is>
      </c>
      <c r="AH191" s="94" t="inlineStr">
        <is>
          <t>Pa</t>
        </is>
      </c>
      <c r="AO191" s="94" t="inlineStr">
        <is>
          <t>x</t>
        </is>
      </c>
      <c r="AP191" s="96" t="inlineStr">
        <is>
          <t>B: 15x21
F: 33x42</t>
        </is>
      </c>
      <c r="AV191" s="94" t="n">
        <v>80</v>
      </c>
      <c r="AZ191" s="96" t="inlineStr">
        <is>
          <t>ja vor</t>
        </is>
      </c>
      <c r="BA191" s="88">
        <f>BY191+CR191</f>
        <v/>
      </c>
      <c r="BG191" s="94" t="inlineStr">
        <is>
          <t>x sauer</t>
        </is>
      </c>
      <c r="BH191" s="94" t="inlineStr">
        <is>
          <t>x</t>
        </is>
      </c>
      <c r="BY191" s="88" t="n"/>
      <c r="CJ191" s="94" t="inlineStr">
        <is>
          <t>x</t>
        </is>
      </c>
      <c r="CM191" s="94" t="inlineStr">
        <is>
          <t>x</t>
        </is>
      </c>
      <c r="CR191" s="88" t="n">
        <v>1</v>
      </c>
    </row>
    <row r="192" outlineLevel="1" ht="22.5" customHeight="1" s="143">
      <c r="A192" s="76" t="n">
        <v>194</v>
      </c>
      <c r="B192" s="76" t="inlineStr">
        <is>
          <t>L-1556-315306424</t>
        </is>
      </c>
      <c r="C192" s="76" t="n">
        <v>1066847134</v>
      </c>
      <c r="D192" s="81">
        <f>HYPERLINK(CONCATENATE("https://portal.dnb.de/opac.htm?method=simpleSearch&amp;cqlMode=true&amp;query=idn%3D",C192))</f>
        <v/>
      </c>
      <c r="E192" s="76" t="inlineStr">
        <is>
          <t>III 7, 3</t>
        </is>
      </c>
      <c r="F192" s="76" t="inlineStr">
        <is>
          <t>X</t>
        </is>
      </c>
      <c r="G192" s="78" t="inlineStr">
        <is>
          <t>Gewebeeinband, Schließen, erhabene Buchbeschläge</t>
        </is>
      </c>
      <c r="H192" s="76" t="inlineStr">
        <is>
          <t>bis 25 cm</t>
        </is>
      </c>
      <c r="I192" s="78" t="inlineStr">
        <is>
          <t>180°</t>
        </is>
      </c>
      <c r="J192" s="78" t="inlineStr">
        <is>
          <t>hohler Rücken</t>
        </is>
      </c>
      <c r="K192" s="76" t="n"/>
      <c r="L192" s="76" t="inlineStr">
        <is>
          <t>Buchschuh</t>
        </is>
      </c>
      <c r="M192" s="76" t="inlineStr">
        <is>
          <t>Nein</t>
        </is>
      </c>
      <c r="N192" s="76" t="n">
        <v>0</v>
      </c>
      <c r="O192" s="76" t="n"/>
      <c r="P192" s="76" t="n"/>
      <c r="Q192" s="76" t="n"/>
      <c r="R192" s="76" t="n"/>
      <c r="BA192" s="88">
        <f>BY192+CR192</f>
        <v/>
      </c>
      <c r="BY192" s="88" t="n"/>
      <c r="CR192" s="88" t="n"/>
    </row>
    <row r="193" outlineLevel="1" s="143">
      <c r="A193" s="76" t="n">
        <v>195</v>
      </c>
      <c r="B193" s="76" t="inlineStr">
        <is>
          <t>L-1557-315490152</t>
        </is>
      </c>
      <c r="C193" s="76" t="n">
        <v>1066959625</v>
      </c>
      <c r="D193" s="81">
        <f>HYPERLINK(CONCATENATE("https://portal.dnb.de/opac.htm?method=simpleSearch&amp;cqlMode=true&amp;query=idn%3D",C193))</f>
        <v/>
      </c>
      <c r="E193" s="76" t="inlineStr">
        <is>
          <t>III 7, 4</t>
        </is>
      </c>
      <c r="F193" s="76" t="n"/>
      <c r="G193" s="78" t="n"/>
      <c r="H193" s="76" t="n"/>
      <c r="I193" s="78" t="n"/>
      <c r="J193" s="78" t="n"/>
      <c r="K193" s="76" t="n"/>
      <c r="L193" s="76" t="n"/>
      <c r="M193" s="76" t="n"/>
      <c r="N193" s="76" t="n"/>
      <c r="O193" s="76" t="n"/>
      <c r="P193" s="76" t="n"/>
      <c r="Q193" s="76" t="n"/>
      <c r="R193" s="76" t="n"/>
      <c r="BA193" s="88">
        <f>BY193+CR193</f>
        <v/>
      </c>
      <c r="BY193" s="88" t="n"/>
      <c r="CR193" s="88" t="n"/>
    </row>
    <row r="194" outlineLevel="1" s="143">
      <c r="A194" s="76" t="n">
        <v>196</v>
      </c>
      <c r="B194" s="76" t="inlineStr">
        <is>
          <t>L-1540-315328770</t>
        </is>
      </c>
      <c r="C194" s="76" t="n">
        <v>1066870896</v>
      </c>
      <c r="D194" s="81">
        <f>HYPERLINK(CONCATENATE("https://portal.dnb.de/opac.htm?method=simpleSearch&amp;cqlMode=true&amp;query=idn%3D",C194))</f>
        <v/>
      </c>
      <c r="E194" s="76" t="inlineStr">
        <is>
          <t>III 8, 1</t>
        </is>
      </c>
      <c r="F194" s="76" t="n"/>
      <c r="G194" s="78" t="n"/>
      <c r="H194" s="76" t="n"/>
      <c r="I194" s="78" t="n"/>
      <c r="J194" s="78" t="n"/>
      <c r="K194" s="76" t="n"/>
      <c r="L194" s="76" t="n"/>
      <c r="M194" s="76" t="n"/>
      <c r="N194" s="76" t="n"/>
      <c r="O194" s="76" t="n"/>
      <c r="P194" s="76" t="n"/>
      <c r="Q194" s="76" t="n"/>
      <c r="R194" s="76" t="n"/>
      <c r="BA194" s="88">
        <f>BY194+CR194</f>
        <v/>
      </c>
      <c r="BY194" s="88" t="n"/>
      <c r="CR194" s="88" t="n"/>
    </row>
    <row r="195" outlineLevel="1" s="143">
      <c r="A195" s="76" t="n">
        <v>197</v>
      </c>
      <c r="B195" s="76" t="inlineStr">
        <is>
          <t>L-1541-315183861</t>
        </is>
      </c>
      <c r="C195" s="76" t="n">
        <v>1066761140</v>
      </c>
      <c r="D195" s="81">
        <f>HYPERLINK(CONCATENATE("https://portal.dnb.de/opac.htm?method=simpleSearch&amp;cqlMode=true&amp;query=idn%3D",C195))</f>
        <v/>
      </c>
      <c r="E195" s="76" t="inlineStr">
        <is>
          <t>III 8, 2</t>
        </is>
      </c>
      <c r="F195" s="76" t="n"/>
      <c r="G195" s="78" t="n"/>
      <c r="H195" s="76" t="n"/>
      <c r="I195" s="78" t="n"/>
      <c r="J195" s="78" t="n"/>
      <c r="K195" s="76" t="n"/>
      <c r="L195" s="76" t="n"/>
      <c r="M195" s="76" t="n"/>
      <c r="N195" s="76" t="n"/>
      <c r="O195" s="76" t="n"/>
      <c r="P195" s="76" t="n"/>
      <c r="Q195" s="76" t="n"/>
      <c r="R195" s="76" t="n"/>
      <c r="BA195" s="88">
        <f>BY195+CR195</f>
        <v/>
      </c>
      <c r="BY195" s="88" t="n"/>
      <c r="CR195" s="88" t="n"/>
    </row>
    <row r="196" outlineLevel="1" s="143">
      <c r="A196" s="76" t="n">
        <v>198</v>
      </c>
      <c r="B196" s="76" t="inlineStr">
        <is>
          <t>L-1542-315330813</t>
        </is>
      </c>
      <c r="C196" s="76" t="n">
        <v>1066873054</v>
      </c>
      <c r="D196" s="81">
        <f>HYPERLINK(CONCATENATE("https://portal.dnb.de/opac.htm?method=simpleSearch&amp;cqlMode=true&amp;query=idn%3D",C196))</f>
        <v/>
      </c>
      <c r="E196" s="76" t="inlineStr">
        <is>
          <t>III 8, 3</t>
        </is>
      </c>
      <c r="F196" s="76" t="n"/>
      <c r="G196" s="78" t="n"/>
      <c r="H196" s="76" t="n"/>
      <c r="I196" s="78" t="n"/>
      <c r="J196" s="78" t="n"/>
      <c r="K196" s="76" t="n"/>
      <c r="L196" s="76" t="n"/>
      <c r="M196" s="76" t="n"/>
      <c r="N196" s="76" t="n"/>
      <c r="O196" s="76" t="n"/>
      <c r="P196" s="76" t="n"/>
      <c r="Q196" s="76" t="n"/>
      <c r="R196" s="76" t="n"/>
      <c r="BA196" s="88">
        <f>BY196+CR196</f>
        <v/>
      </c>
      <c r="BY196" s="88" t="n"/>
      <c r="CR196" s="88" t="n"/>
    </row>
    <row r="197" outlineLevel="1" s="143">
      <c r="A197" s="76" t="n">
        <v>199</v>
      </c>
      <c r="B197" s="76" t="inlineStr">
        <is>
          <t>L-1939-315298626</t>
        </is>
      </c>
      <c r="C197" s="76" t="n">
        <v>1066838550</v>
      </c>
      <c r="D197" s="81">
        <f>HYPERLINK(CONCATENATE("https://portal.dnb.de/opac.htm?method=simpleSearch&amp;cqlMode=true&amp;query=idn%3D",C197))</f>
        <v/>
      </c>
      <c r="E197" s="76" t="inlineStr">
        <is>
          <t>III 9, 1</t>
        </is>
      </c>
      <c r="F197" s="76" t="n"/>
      <c r="G197" s="78" t="n"/>
      <c r="H197" s="76" t="n"/>
      <c r="I197" s="78" t="n"/>
      <c r="J197" s="78" t="n"/>
      <c r="K197" s="76" t="n"/>
      <c r="L197" s="76" t="n"/>
      <c r="M197" s="76" t="n"/>
      <c r="N197" s="76" t="n"/>
      <c r="O197" s="76" t="n"/>
      <c r="P197" s="76" t="n"/>
      <c r="Q197" s="76" t="n"/>
      <c r="R197" s="76" t="n"/>
      <c r="BA197" s="88">
        <f>BY197+CR197</f>
        <v/>
      </c>
      <c r="BY197" s="88" t="n"/>
      <c r="CR197" s="88" t="n"/>
    </row>
    <row r="198" outlineLevel="1" s="143">
      <c r="A198" s="76" t="n">
        <v>200</v>
      </c>
      <c r="B198" s="76" t="inlineStr">
        <is>
          <t>L-1543-315487356</t>
        </is>
      </c>
      <c r="C198" s="76" t="n">
        <v>1066956715</v>
      </c>
      <c r="D198" s="81">
        <f>HYPERLINK(CONCATENATE("https://portal.dnb.de/opac.htm?method=simpleSearch&amp;cqlMode=true&amp;query=idn%3D",C198))</f>
        <v/>
      </c>
      <c r="E198" s="76" t="inlineStr">
        <is>
          <t>III 10, 1</t>
        </is>
      </c>
      <c r="F198" s="76" t="inlineStr">
        <is>
          <t>X</t>
        </is>
      </c>
      <c r="G198" s="78" t="inlineStr">
        <is>
          <t>Pergamentband</t>
        </is>
      </c>
      <c r="H198" s="76" t="inlineStr">
        <is>
          <t>bis 35 cm</t>
        </is>
      </c>
      <c r="I198" s="78" t="inlineStr">
        <is>
          <t>180°</t>
        </is>
      </c>
      <c r="J198" s="78" t="inlineStr">
        <is>
          <t>hohler Rücken</t>
        </is>
      </c>
      <c r="K198" s="76" t="n"/>
      <c r="L198" s="76" t="inlineStr">
        <is>
          <t>Kassette</t>
        </is>
      </c>
      <c r="M198" s="76" t="inlineStr">
        <is>
          <t>Nein</t>
        </is>
      </c>
      <c r="N198" s="76" t="n">
        <v>3</v>
      </c>
      <c r="O198" s="76" t="n"/>
      <c r="P198" s="76" t="n"/>
      <c r="Q198" s="76" t="n"/>
      <c r="R198" s="76" t="n"/>
      <c r="X198" s="94" t="inlineStr">
        <is>
          <t>Pg</t>
        </is>
      </c>
      <c r="Y198" t="inlineStr">
        <is>
          <t>Thomschke, Friedrun:
flexibler Pg.</t>
        </is>
      </c>
      <c r="AB198" s="94" t="inlineStr">
        <is>
          <t>h</t>
        </is>
      </c>
      <c r="AH198" s="94" t="inlineStr">
        <is>
          <t>Pa</t>
        </is>
      </c>
      <c r="AV198" s="94" t="n">
        <v>80</v>
      </c>
      <c r="AZ198" s="96" t="inlineStr">
        <is>
          <t>n</t>
        </is>
      </c>
      <c r="BA198" s="88">
        <f>BY198+CR198</f>
        <v/>
      </c>
      <c r="BC198" s="94" t="inlineStr">
        <is>
          <t>Gewebe</t>
        </is>
      </c>
      <c r="BI198" s="117" t="inlineStr">
        <is>
          <t>Schaden stabil</t>
        </is>
      </c>
      <c r="BY198" s="88" t="n"/>
      <c r="CR198" s="88" t="n"/>
    </row>
    <row r="199" outlineLevel="1" s="143">
      <c r="A199" s="76" t="n">
        <v>201</v>
      </c>
      <c r="B199" s="76" t="inlineStr">
        <is>
          <t>L-1545-667831827</t>
        </is>
      </c>
      <c r="C199" s="76" t="n">
        <v>1207426016</v>
      </c>
      <c r="D199" s="81">
        <f>HYPERLINK(CONCATENATE("https://portal.dnb.de/opac.htm?method=simpleSearch&amp;cqlMode=true&amp;query=idn%3D",C199))</f>
        <v/>
      </c>
      <c r="E199" s="76" t="inlineStr">
        <is>
          <t>III 10, 1 (1. angebundenes Werk)</t>
        </is>
      </c>
      <c r="F199" s="76" t="n"/>
      <c r="G199" s="78" t="n"/>
      <c r="H199" s="76" t="n"/>
      <c r="I199" s="78" t="n"/>
      <c r="J199" s="78" t="n"/>
      <c r="K199" s="76" t="n"/>
      <c r="L199" s="76" t="n"/>
      <c r="M199" s="76" t="n"/>
      <c r="N199" s="76" t="n"/>
      <c r="O199" s="76" t="n"/>
      <c r="P199" s="76" t="n"/>
      <c r="Q199" s="76" t="n"/>
      <c r="R199" s="76" t="n"/>
      <c r="BA199" s="88">
        <f>BY199+CR199</f>
        <v/>
      </c>
      <c r="BY199" s="88" t="n"/>
      <c r="CR199" s="88" t="n"/>
    </row>
    <row r="200" outlineLevel="1" s="143">
      <c r="A200" s="76" t="n">
        <v>202</v>
      </c>
      <c r="B200" s="76" t="inlineStr">
        <is>
          <t>L-1547-668126027</t>
        </is>
      </c>
      <c r="C200" s="76" t="n">
        <v>1207571555</v>
      </c>
      <c r="D200" s="81">
        <f>HYPERLINK(CONCATENATE("https://portal.dnb.de/opac.htm?method=simpleSearch&amp;cqlMode=true&amp;query=idn%3D",C200))</f>
        <v/>
      </c>
      <c r="E200" s="76" t="inlineStr">
        <is>
          <t>III 10, 1 (2. angebundenes Werk)</t>
        </is>
      </c>
      <c r="F200" s="76" t="n"/>
      <c r="G200" s="78" t="n"/>
      <c r="H200" s="76" t="n"/>
      <c r="I200" s="78" t="n"/>
      <c r="J200" s="78" t="n"/>
      <c r="K200" s="76" t="n"/>
      <c r="L200" s="76" t="n"/>
      <c r="M200" s="76" t="n"/>
      <c r="N200" s="76" t="n"/>
      <c r="O200" s="76" t="n"/>
      <c r="P200" s="76" t="n"/>
      <c r="Q200" s="76" t="n"/>
      <c r="R200" s="76" t="n"/>
      <c r="BA200" s="88">
        <f>BY200+CR200</f>
        <v/>
      </c>
      <c r="BY200" s="88" t="n"/>
      <c r="CR200" s="88" t="n"/>
    </row>
    <row r="201" outlineLevel="1" s="143">
      <c r="A201" s="76" t="n">
        <v>203</v>
      </c>
      <c r="B201" s="76" t="inlineStr">
        <is>
          <t>L-1557-315334738</t>
        </is>
      </c>
      <c r="C201" s="76" t="n">
        <v>1066877033</v>
      </c>
      <c r="D201" s="81">
        <f>HYPERLINK(CONCATENATE("https://portal.dnb.de/opac.htm?method=simpleSearch&amp;cqlMode=true&amp;query=idn%3D",C201))</f>
        <v/>
      </c>
      <c r="E201" s="76" t="inlineStr">
        <is>
          <t>III 11, 1</t>
        </is>
      </c>
      <c r="F201" s="76" t="n"/>
      <c r="G201" s="78" t="n"/>
      <c r="H201" s="76" t="n"/>
      <c r="I201" s="78" t="n"/>
      <c r="J201" s="78" t="n"/>
      <c r="K201" s="76" t="n"/>
      <c r="L201" s="76" t="n"/>
      <c r="M201" s="76" t="n"/>
      <c r="N201" s="76" t="n"/>
      <c r="O201" s="76" t="n"/>
      <c r="P201" s="76" t="n"/>
      <c r="Q201" s="76" t="n"/>
      <c r="R201" s="76" t="n"/>
      <c r="BA201" s="88">
        <f>BY201+CR201</f>
        <v/>
      </c>
      <c r="BY201" s="88" t="n"/>
      <c r="CR201" s="88" t="n"/>
    </row>
    <row r="202" outlineLevel="1" ht="22.5" customHeight="1" s="143">
      <c r="A202" s="76" t="n">
        <v>204</v>
      </c>
      <c r="B202" s="76" t="inlineStr">
        <is>
          <t>L-1523-315469307</t>
        </is>
      </c>
      <c r="C202" s="76" t="n">
        <v>1066941653</v>
      </c>
      <c r="D202" s="81">
        <f>HYPERLINK(CONCATENATE("https://portal.dnb.de/opac.htm?method=simpleSearch&amp;cqlMode=true&amp;query=idn%3D",C202))</f>
        <v/>
      </c>
      <c r="E202" s="76" t="inlineStr">
        <is>
          <t>III 12, 1</t>
        </is>
      </c>
      <c r="F202" s="76" t="n"/>
      <c r="G202" s="78" t="inlineStr">
        <is>
          <t>Halbledereinband, Schließen, erhabene Buchbeschläge</t>
        </is>
      </c>
      <c r="H202" s="76" t="inlineStr">
        <is>
          <t>bis 25 cm</t>
        </is>
      </c>
      <c r="I202" s="78" t="inlineStr">
        <is>
          <t>180°</t>
        </is>
      </c>
      <c r="J202" s="78" t="inlineStr">
        <is>
          <t>hohler Rücken</t>
        </is>
      </c>
      <c r="K202" s="76" t="n"/>
      <c r="L202" s="76" t="inlineStr">
        <is>
          <t>Buchschuh</t>
        </is>
      </c>
      <c r="M202" s="76" t="inlineStr">
        <is>
          <t>Nein</t>
        </is>
      </c>
      <c r="N202" s="76" t="n">
        <v>0</v>
      </c>
      <c r="O202" s="76" t="n"/>
      <c r="P202" s="76" t="n"/>
      <c r="Q202" s="76" t="n"/>
      <c r="R202" s="76" t="n"/>
      <c r="BA202" s="88">
        <f>BY202+CR202</f>
        <v/>
      </c>
      <c r="BY202" s="88" t="n"/>
      <c r="CR202" s="88" t="n"/>
    </row>
    <row r="203" outlineLevel="1" s="143">
      <c r="A203" s="76" t="n">
        <v>205</v>
      </c>
      <c r="B203" s="76" t="inlineStr">
        <is>
          <t>L-1523-315488174</t>
        </is>
      </c>
      <c r="C203" s="76" t="n">
        <v>1066957541</v>
      </c>
      <c r="D203" s="81">
        <f>HYPERLINK(CONCATENATE("https://portal.dnb.de/opac.htm?method=simpleSearch&amp;cqlMode=true&amp;query=idn%3D",C203))</f>
        <v/>
      </c>
      <c r="E203" s="76" t="inlineStr">
        <is>
          <t>III 12, 2</t>
        </is>
      </c>
      <c r="F203" s="76" t="n"/>
      <c r="G203" s="78" t="n"/>
      <c r="H203" s="76" t="n"/>
      <c r="I203" s="78" t="n"/>
      <c r="J203" s="78" t="n"/>
      <c r="K203" s="76" t="n"/>
      <c r="L203" s="76" t="n"/>
      <c r="M203" s="76" t="n"/>
      <c r="N203" s="76" t="n"/>
      <c r="O203" s="76" t="n"/>
      <c r="P203" s="76" t="n"/>
      <c r="Q203" s="76" t="n"/>
      <c r="R203" s="76" t="n"/>
      <c r="BA203" s="88">
        <f>BY203+CR203</f>
        <v/>
      </c>
      <c r="BY203" s="88" t="n"/>
      <c r="CR203" s="88" t="n"/>
    </row>
    <row r="204" outlineLevel="1" s="143">
      <c r="A204" s="76" t="n">
        <v>206</v>
      </c>
      <c r="B204" s="76" t="inlineStr">
        <is>
          <t>L-1519-315488638</t>
        </is>
      </c>
      <c r="C204" s="76" t="n">
        <v>1066957991</v>
      </c>
      <c r="D204" s="81">
        <f>HYPERLINK(CONCATENATE("https://portal.dnb.de/opac.htm?method=simpleSearch&amp;cqlMode=true&amp;query=idn%3D",C204))</f>
        <v/>
      </c>
      <c r="E204" s="76" t="inlineStr">
        <is>
          <t>III 12, 3</t>
        </is>
      </c>
      <c r="F204" s="76" t="inlineStr">
        <is>
          <t>X</t>
        </is>
      </c>
      <c r="G204" s="78" t="inlineStr">
        <is>
          <t>Halbgewebeband</t>
        </is>
      </c>
      <c r="H204" s="76" t="inlineStr">
        <is>
          <t>bis 25 cm</t>
        </is>
      </c>
      <c r="I204" s="78" t="inlineStr">
        <is>
          <t>180°</t>
        </is>
      </c>
      <c r="J204" s="78" t="n"/>
      <c r="K204" s="76" t="n"/>
      <c r="L204" s="76" t="n"/>
      <c r="M204" s="76" t="inlineStr">
        <is>
          <t>Signaturfahne austauschen</t>
        </is>
      </c>
      <c r="N204" s="76" t="n">
        <v>0</v>
      </c>
      <c r="O204" s="76" t="n"/>
      <c r="P204" s="76" t="n"/>
      <c r="Q204" s="76" t="n"/>
      <c r="R204" s="76" t="n"/>
      <c r="BA204" s="88">
        <f>BY204+CR204</f>
        <v/>
      </c>
      <c r="BY204" s="88" t="n"/>
      <c r="CR204" s="88" t="n"/>
    </row>
    <row r="205" outlineLevel="1" s="143">
      <c r="A205" s="76" t="n">
        <v>207</v>
      </c>
      <c r="B205" s="76" t="inlineStr">
        <is>
          <t>L-1870-370531019</t>
        </is>
      </c>
      <c r="C205" s="76" t="n">
        <v>10730419</v>
      </c>
      <c r="D205" s="81">
        <f>HYPERLINK(CONCATENATE("https://portal.dnb.de/opac.htm?method=simpleSearch&amp;cqlMode=true&amp;query=idn%3D",C205))</f>
        <v/>
      </c>
      <c r="E205" s="76" t="inlineStr">
        <is>
          <t>III 12, 1 (angebunden)</t>
        </is>
      </c>
      <c r="F205" s="76" t="n"/>
      <c r="G205" s="78" t="n"/>
      <c r="H205" s="76" t="n"/>
      <c r="I205" s="78" t="n"/>
      <c r="J205" s="78" t="n"/>
      <c r="K205" s="76" t="n"/>
      <c r="L205" s="76" t="n"/>
      <c r="M205" s="76" t="n"/>
      <c r="N205" s="76" t="n"/>
      <c r="O205" s="76" t="n"/>
      <c r="P205" s="76" t="n"/>
      <c r="Q205" s="76" t="n"/>
      <c r="R205" s="76" t="n"/>
      <c r="BA205" s="88">
        <f>BY205+CR205</f>
        <v/>
      </c>
      <c r="BY205" s="88" t="n"/>
      <c r="CR205" s="88" t="n"/>
    </row>
    <row r="206" outlineLevel="1" s="143">
      <c r="A206" s="76" t="n">
        <v>208</v>
      </c>
      <c r="B206" s="76" t="inlineStr">
        <is>
          <t>L-1520-315338350</t>
        </is>
      </c>
      <c r="C206" s="76" t="n">
        <v>1066880867</v>
      </c>
      <c r="D206" s="81">
        <f>HYPERLINK(CONCATENATE("https://portal.dnb.de/opac.htm?method=simpleSearch&amp;cqlMode=true&amp;query=idn%3D",C206))</f>
        <v/>
      </c>
      <c r="E206" s="76" t="inlineStr">
        <is>
          <t>III 13, 1</t>
        </is>
      </c>
      <c r="F206" s="76" t="n"/>
      <c r="G206" s="78" t="n"/>
      <c r="H206" s="76" t="n"/>
      <c r="I206" s="78" t="n"/>
      <c r="J206" s="78" t="n"/>
      <c r="K206" s="76" t="n"/>
      <c r="L206" s="76" t="n"/>
      <c r="M206" s="76" t="n"/>
      <c r="N206" s="76" t="n"/>
      <c r="O206" s="76" t="n"/>
      <c r="P206" s="76" t="n"/>
      <c r="Q206" s="76" t="n"/>
      <c r="R206" s="76" t="n"/>
      <c r="BA206" s="88">
        <f>BY206+CR206</f>
        <v/>
      </c>
      <c r="BY206" s="88" t="n"/>
      <c r="CR206" s="88" t="n"/>
    </row>
    <row r="207" outlineLevel="1" ht="22.5" customHeight="1" s="143">
      <c r="A207" s="76" t="n">
        <v>209</v>
      </c>
      <c r="B207" s="76" t="inlineStr">
        <is>
          <t>L-1545-406971099</t>
        </is>
      </c>
      <c r="C207" s="76" t="n">
        <v>1132654785</v>
      </c>
      <c r="D207" s="81">
        <f>HYPERLINK(CONCATENATE("https://portal.dnb.de/opac.htm?method=simpleSearch&amp;cqlMode=true&amp;query=idn%3D",C207))</f>
        <v/>
      </c>
      <c r="E207" s="76" t="inlineStr">
        <is>
          <t>III 14, 1</t>
        </is>
      </c>
      <c r="F207" s="76" t="inlineStr">
        <is>
          <t>X</t>
        </is>
      </c>
      <c r="G207" s="78" t="inlineStr">
        <is>
          <t>Halbledereinband, Schließen, erhabene Buchbeschläge</t>
        </is>
      </c>
      <c r="H207" s="76" t="inlineStr">
        <is>
          <t>bis 35 cm</t>
        </is>
      </c>
      <c r="I207" s="78" t="inlineStr">
        <is>
          <t>180°</t>
        </is>
      </c>
      <c r="J207" s="78" t="inlineStr">
        <is>
          <t>fester Rücken mit Schmuckprägung</t>
        </is>
      </c>
      <c r="K207" s="76" t="n"/>
      <c r="L207" s="76" t="inlineStr">
        <is>
          <t>Buchschuh</t>
        </is>
      </c>
      <c r="M207" s="76" t="inlineStr">
        <is>
          <t>Nein</t>
        </is>
      </c>
      <c r="N207" s="76" t="n">
        <v>2</v>
      </c>
      <c r="O207" s="76" t="n"/>
      <c r="P207" s="76" t="n"/>
      <c r="Q207" s="76" t="n"/>
      <c r="R207" s="76" t="n"/>
      <c r="X207" s="94" t="inlineStr">
        <is>
          <t>HL</t>
        </is>
      </c>
      <c r="Z207" s="94" t="inlineStr">
        <is>
          <t>x</t>
        </is>
      </c>
      <c r="AB207" s="94" t="inlineStr">
        <is>
          <t>h/E</t>
        </is>
      </c>
      <c r="AH207" s="94" t="inlineStr">
        <is>
          <t>Pa</t>
        </is>
      </c>
      <c r="AI207" s="94" t="inlineStr">
        <is>
          <t>x</t>
        </is>
      </c>
      <c r="AV207" s="94" t="n">
        <v>110</v>
      </c>
      <c r="AZ207" s="96" t="inlineStr">
        <is>
          <t>n</t>
        </is>
      </c>
      <c r="BA207" s="88">
        <f>BY207+CR207</f>
        <v/>
      </c>
      <c r="BE207" s="94" t="inlineStr">
        <is>
          <t>x</t>
        </is>
      </c>
      <c r="BI207" s="117" t="inlineStr">
        <is>
          <t>Schaden stabil</t>
        </is>
      </c>
      <c r="BY207" s="88" t="n"/>
      <c r="CR207" s="88" t="n"/>
    </row>
    <row r="208" outlineLevel="1" s="143">
      <c r="A208" s="76" t="n">
        <v>210</v>
      </c>
      <c r="B208" s="76" t="inlineStr">
        <is>
          <t>L-1506-315066989</t>
        </is>
      </c>
      <c r="C208" s="76" t="n">
        <v>1066678340</v>
      </c>
      <c r="D208" s="81">
        <f>HYPERLINK(CONCATENATE("https://portal.dnb.de/opac.htm?method=simpleSearch&amp;cqlMode=true&amp;query=idn%3D",C208))</f>
        <v/>
      </c>
      <c r="E208" s="76" t="inlineStr">
        <is>
          <t>III 15, 1</t>
        </is>
      </c>
      <c r="F208" s="76" t="n"/>
      <c r="G208" s="78" t="n"/>
      <c r="H208" s="76" t="n"/>
      <c r="I208" s="78" t="n"/>
      <c r="J208" s="78" t="n"/>
      <c r="K208" s="76" t="n"/>
      <c r="L208" s="76" t="n"/>
      <c r="M208" s="76" t="n"/>
      <c r="N208" s="76" t="n"/>
      <c r="O208" s="76" t="n"/>
      <c r="P208" s="76" t="n"/>
      <c r="Q208" s="76" t="n"/>
      <c r="R208" s="76" t="n"/>
      <c r="BA208" s="88">
        <f>BY208+CR208</f>
        <v/>
      </c>
      <c r="BY208" s="88" t="n"/>
      <c r="CR208" s="88" t="n"/>
    </row>
    <row r="209" outlineLevel="1" s="143">
      <c r="A209" s="76" t="n">
        <v>211</v>
      </c>
      <c r="B209" s="76" t="inlineStr">
        <is>
          <t>L-1510-315468580</t>
        </is>
      </c>
      <c r="C209" s="76" t="n">
        <v>1066940827</v>
      </c>
      <c r="D209" s="81">
        <f>HYPERLINK(CONCATENATE("https://portal.dnb.de/opac.htm?method=simpleSearch&amp;cqlMode=true&amp;query=idn%3D",C209))</f>
        <v/>
      </c>
      <c r="E209" s="76" t="inlineStr">
        <is>
          <t>III 17, 1</t>
        </is>
      </c>
      <c r="F209" s="76" t="n"/>
      <c r="G209" s="78" t="n"/>
      <c r="H209" s="76" t="inlineStr">
        <is>
          <t>bis 35 cm</t>
        </is>
      </c>
      <c r="I209" s="78" t="n"/>
      <c r="J209" s="78" t="n"/>
      <c r="K209" s="76" t="n"/>
      <c r="L209" s="76" t="n"/>
      <c r="M209" s="76" t="n"/>
      <c r="N209" s="76" t="n"/>
      <c r="O209" s="76" t="n"/>
      <c r="P209" s="76" t="n"/>
      <c r="Q209" s="76" t="n"/>
      <c r="R209" s="76" t="n"/>
      <c r="X209" s="94" t="inlineStr">
        <is>
          <t>HL</t>
        </is>
      </c>
      <c r="Z209" s="94" t="inlineStr">
        <is>
          <t>x</t>
        </is>
      </c>
      <c r="AB209" s="94" t="inlineStr">
        <is>
          <t>h/E</t>
        </is>
      </c>
      <c r="AD209" s="94" t="inlineStr">
        <is>
          <t>x</t>
        </is>
      </c>
      <c r="AH209" s="94" t="inlineStr">
        <is>
          <t>Pa</t>
        </is>
      </c>
      <c r="AV209" s="94" t="n">
        <v>110</v>
      </c>
      <c r="AZ209" s="96" t="inlineStr">
        <is>
          <t>n</t>
        </is>
      </c>
      <c r="BA209" s="88">
        <f>BY209+CR209</f>
        <v/>
      </c>
      <c r="BE209" s="94" t="inlineStr">
        <is>
          <t>x</t>
        </is>
      </c>
      <c r="BI209" s="117" t="inlineStr">
        <is>
          <t>Schaden stabil</t>
        </is>
      </c>
      <c r="BJ209" s="90" t="inlineStr">
        <is>
          <t>x 110</t>
        </is>
      </c>
      <c r="BK209" s="117" t="inlineStr">
        <is>
          <t>Umschlag (Leder pudert)</t>
        </is>
      </c>
      <c r="BY209" s="88" t="n"/>
      <c r="CR209" s="88" t="n"/>
    </row>
    <row r="210" outlineLevel="1" ht="22.5" customHeight="1" s="143">
      <c r="A210" s="76" t="n">
        <v>212</v>
      </c>
      <c r="B210" s="76" t="inlineStr">
        <is>
          <t>L-1543-153967803</t>
        </is>
      </c>
      <c r="C210" s="76" t="n">
        <v>993906184</v>
      </c>
      <c r="D210" s="81">
        <f>HYPERLINK(CONCATENATE("https://portal.dnb.de/opac.htm?method=simpleSearch&amp;cqlMode=true&amp;query=idn%3D",C210))</f>
        <v/>
      </c>
      <c r="E210" s="76" t="inlineStr">
        <is>
          <t>III 18, 1</t>
        </is>
      </c>
      <c r="F210" s="76" t="inlineStr">
        <is>
          <t>X</t>
        </is>
      </c>
      <c r="G210" s="78" t="inlineStr">
        <is>
          <t>Pergamentband, Schließen, erhabene Buchbeschläge</t>
        </is>
      </c>
      <c r="H210" s="76" t="inlineStr">
        <is>
          <t>bis 25 cm</t>
        </is>
      </c>
      <c r="I210" s="78" t="inlineStr">
        <is>
          <t>180°</t>
        </is>
      </c>
      <c r="J210" s="78" t="inlineStr">
        <is>
          <t>hohler Rücken</t>
        </is>
      </c>
      <c r="K210" s="76" t="n"/>
      <c r="L210" s="76" t="inlineStr">
        <is>
          <t>Buchschuh</t>
        </is>
      </c>
      <c r="M210" s="76" t="inlineStr">
        <is>
          <t>Nein</t>
        </is>
      </c>
      <c r="N210" s="76" t="n">
        <v>0</v>
      </c>
      <c r="O210" s="76" t="n"/>
      <c r="P210" s="76" t="n"/>
      <c r="Q210" s="76" t="n"/>
      <c r="R210" s="76" t="n"/>
      <c r="BA210" s="88">
        <f>BY210+CR210</f>
        <v/>
      </c>
      <c r="BY210" s="88" t="n"/>
      <c r="CR210" s="88" t="n"/>
    </row>
    <row r="211" outlineLevel="1" s="143">
      <c r="A211" s="76" t="n">
        <v>213</v>
      </c>
      <c r="B211" s="76" t="inlineStr">
        <is>
          <t>L-1550-153916583</t>
        </is>
      </c>
      <c r="C211" s="76" t="n">
        <v>993862659</v>
      </c>
      <c r="D211" s="81">
        <f>HYPERLINK(CONCATENATE("https://portal.dnb.de/opac.htm?method=simpleSearch&amp;cqlMode=true&amp;query=idn%3D",C211))</f>
        <v/>
      </c>
      <c r="E211" s="76" t="inlineStr">
        <is>
          <t>III 20, 1</t>
        </is>
      </c>
      <c r="F211" s="76" t="inlineStr">
        <is>
          <t>X</t>
        </is>
      </c>
      <c r="G211" s="78" t="inlineStr">
        <is>
          <t>Papier- oder Pappeinband</t>
        </is>
      </c>
      <c r="H211" s="76" t="inlineStr">
        <is>
          <t>bis 25 cm</t>
        </is>
      </c>
      <c r="I211" s="78" t="inlineStr">
        <is>
          <t>180°</t>
        </is>
      </c>
      <c r="J211" s="78" t="inlineStr">
        <is>
          <t>hohler Rücken</t>
        </is>
      </c>
      <c r="K211" s="76" t="n"/>
      <c r="L211" s="76" t="n"/>
      <c r="M211" s="76" t="n"/>
      <c r="N211" s="76" t="n">
        <v>1</v>
      </c>
      <c r="O211" s="76" t="n"/>
      <c r="P211" s="76" t="n"/>
      <c r="Q211" s="76" t="n"/>
      <c r="R211" s="76" t="n"/>
      <c r="BA211" s="88">
        <f>BY211+CR211</f>
        <v/>
      </c>
      <c r="BY211" s="88" t="n"/>
      <c r="CR211" s="88" t="n"/>
    </row>
    <row r="212" outlineLevel="1" s="143">
      <c r="A212" s="76" t="n">
        <v>214</v>
      </c>
      <c r="B212" s="76" t="inlineStr">
        <is>
          <t>L-1551-315492651</t>
        </is>
      </c>
      <c r="C212" s="76" t="n">
        <v>1066962251</v>
      </c>
      <c r="D212" s="81">
        <f>HYPERLINK(CONCATENATE("https://portal.dnb.de/opac.htm?method=simpleSearch&amp;cqlMode=true&amp;query=idn%3D",C212))</f>
        <v/>
      </c>
      <c r="E212" s="76" t="inlineStr">
        <is>
          <t>III 20, 2</t>
        </is>
      </c>
      <c r="F212" s="76" t="inlineStr">
        <is>
          <t>x</t>
        </is>
      </c>
      <c r="G212" s="78" t="inlineStr">
        <is>
          <t>Halbgewebeband</t>
        </is>
      </c>
      <c r="H212" s="76" t="inlineStr">
        <is>
          <t>bis 25 cm</t>
        </is>
      </c>
      <c r="I212" s="78" t="inlineStr">
        <is>
          <t>180°</t>
        </is>
      </c>
      <c r="J212" s="78" t="n"/>
      <c r="K212" s="76" t="n"/>
      <c r="L212" s="76" t="n"/>
      <c r="M212" s="76" t="n"/>
      <c r="N212" s="76" t="n">
        <v>0</v>
      </c>
      <c r="O212" s="76" t="n"/>
      <c r="P212" s="76" t="n"/>
      <c r="Q212" s="76" t="n"/>
      <c r="R212" s="76" t="n"/>
      <c r="BA212" s="88">
        <f>BY212+CR212</f>
        <v/>
      </c>
      <c r="BY212" s="88" t="n"/>
      <c r="CR212" s="88" t="n"/>
    </row>
    <row r="213" outlineLevel="1" ht="33.75" customHeight="1" s="143">
      <c r="A213" s="76" t="n">
        <v>215</v>
      </c>
      <c r="B213" s="76" t="inlineStr">
        <is>
          <t>L-1501-31533228X</t>
        </is>
      </c>
      <c r="C213" s="76" t="n">
        <v>1066874492</v>
      </c>
      <c r="D213" s="81">
        <f>HYPERLINK(CONCATENATE("https://portal.dnb.de/opac.htm?method=simpleSearch&amp;cqlMode=true&amp;query=idn%3D",C213))</f>
        <v/>
      </c>
      <c r="E213" s="76" t="inlineStr">
        <is>
          <t>III 21, 1</t>
        </is>
      </c>
      <c r="F213" s="76" t="inlineStr">
        <is>
          <t>x</t>
        </is>
      </c>
      <c r="G213" s="78" t="inlineStr">
        <is>
          <t>Halbledereinband, Schließen, erhabene Buchbeschläge</t>
        </is>
      </c>
      <c r="H213" s="76" t="inlineStr">
        <is>
          <t>bis 25 cm</t>
        </is>
      </c>
      <c r="I213" s="78" t="inlineStr">
        <is>
          <t>180°</t>
        </is>
      </c>
      <c r="J213" s="78" t="inlineStr">
        <is>
          <t>fester Rücken mit Schmuckprägung, Schrift bis in den Falz</t>
        </is>
      </c>
      <c r="K213" s="76" t="n"/>
      <c r="L213" s="76" t="inlineStr">
        <is>
          <t>Buchschuh</t>
        </is>
      </c>
      <c r="M213" s="76" t="inlineStr">
        <is>
          <t>Nein</t>
        </is>
      </c>
      <c r="N213" s="76" t="n">
        <v>3</v>
      </c>
      <c r="O213" s="76" t="n"/>
      <c r="P213" s="76" t="n"/>
      <c r="Q213" s="76" t="n"/>
      <c r="R213" s="76" t="n"/>
      <c r="X213" s="94" t="inlineStr">
        <is>
          <t>HL</t>
        </is>
      </c>
      <c r="Z213" s="94" t="inlineStr">
        <is>
          <t>x</t>
        </is>
      </c>
      <c r="AB213" s="94" t="inlineStr">
        <is>
          <t>h/E</t>
        </is>
      </c>
      <c r="AH213" s="94" t="inlineStr">
        <is>
          <t>Pa</t>
        </is>
      </c>
      <c r="AI213" s="94" t="inlineStr">
        <is>
          <t>x</t>
        </is>
      </c>
      <c r="AV213" s="94" t="n">
        <v>80</v>
      </c>
      <c r="AZ213" s="96" t="inlineStr">
        <is>
          <t>n</t>
        </is>
      </c>
      <c r="BA213" s="88">
        <f>BY213+CR213</f>
        <v/>
      </c>
      <c r="BE213" s="94" t="inlineStr">
        <is>
          <t>x</t>
        </is>
      </c>
      <c r="BY213" s="88" t="n"/>
      <c r="CR213" s="88" t="n"/>
    </row>
    <row r="214" outlineLevel="1" ht="22.5" customHeight="1" s="143">
      <c r="A214" s="76" t="n">
        <v>216</v>
      </c>
      <c r="B214" s="76" t="inlineStr">
        <is>
          <t>L-1502-154070270</t>
        </is>
      </c>
      <c r="C214" s="76" t="n">
        <v>993948014</v>
      </c>
      <c r="D214" s="81">
        <f>HYPERLINK(CONCATENATE("https://portal.dnb.de/opac.htm?method=simpleSearch&amp;cqlMode=true&amp;query=idn%3D",C214))</f>
        <v/>
      </c>
      <c r="E214" s="76" t="inlineStr">
        <is>
          <t>III 21, 2</t>
        </is>
      </c>
      <c r="F214" s="76" t="n"/>
      <c r="G214" s="78" t="inlineStr">
        <is>
          <t>Ledereinband, Schließen, erhabene Buchbeschläge</t>
        </is>
      </c>
      <c r="H214" s="76" t="inlineStr">
        <is>
          <t>bis 25 cm</t>
        </is>
      </c>
      <c r="I214" s="78" t="inlineStr">
        <is>
          <t>80° bis 110°, einseitig digitalisierbar?</t>
        </is>
      </c>
      <c r="J214" s="78" t="inlineStr">
        <is>
          <t>hohler Rücken</t>
        </is>
      </c>
      <c r="K214" s="76" t="n"/>
      <c r="L214" s="76" t="inlineStr">
        <is>
          <t>Buchschuh</t>
        </is>
      </c>
      <c r="M214" s="76" t="inlineStr">
        <is>
          <t>Nein</t>
        </is>
      </c>
      <c r="N214" s="76" t="n">
        <v>0</v>
      </c>
      <c r="O214" s="76" t="n"/>
      <c r="P214" s="76" t="n"/>
      <c r="Q214" s="76" t="n"/>
      <c r="R214" s="76" t="n"/>
      <c r="BA214" s="88">
        <f>BY214+CR214</f>
        <v/>
      </c>
      <c r="BY214" s="88" t="n"/>
      <c r="CR214" s="88" t="n"/>
    </row>
    <row r="215" outlineLevel="1" s="143">
      <c r="A215" s="76" t="n"/>
      <c r="B215" s="76" t="n"/>
      <c r="C215" s="76" t="n"/>
      <c r="D215" s="81" t="n"/>
      <c r="E215" s="76" t="inlineStr">
        <is>
          <t>III 21, 3</t>
        </is>
      </c>
      <c r="F215" s="76" t="inlineStr">
        <is>
          <t>X</t>
        </is>
      </c>
      <c r="G215" s="78" t="inlineStr">
        <is>
          <t>Gewebeeinband</t>
        </is>
      </c>
      <c r="H215" s="76" t="inlineStr">
        <is>
          <t>bis 25 cm</t>
        </is>
      </c>
      <c r="I215" s="78" t="inlineStr">
        <is>
          <t>180°</t>
        </is>
      </c>
      <c r="J215" s="78" t="inlineStr">
        <is>
          <t>hohler Rücken</t>
        </is>
      </c>
      <c r="K215" s="76" t="n"/>
      <c r="L215" s="76" t="n"/>
      <c r="M215" s="76" t="n"/>
      <c r="N215" s="76" t="n">
        <v>0</v>
      </c>
      <c r="O215" s="76" t="n"/>
      <c r="P215" s="76" t="n"/>
      <c r="Q215" s="76" t="n"/>
      <c r="R215" s="76" t="n"/>
      <c r="BA215" s="88">
        <f>BY215+CR215</f>
        <v/>
      </c>
      <c r="BY215" s="88" t="n"/>
      <c r="CR215" s="88" t="n"/>
    </row>
    <row r="216" outlineLevel="1" s="143">
      <c r="A216" s="76" t="n">
        <v>217</v>
      </c>
      <c r="B216" s="76" t="inlineStr">
        <is>
          <t>L-1516-31549249X</t>
        </is>
      </c>
      <c r="C216" s="76" t="inlineStr">
        <is>
          <t>106696209X</t>
        </is>
      </c>
      <c r="D216" s="81">
        <f>HYPERLINK(CONCATENATE("https://portal.dnb.de/opac.htm?method=simpleSearch&amp;cqlMode=true&amp;query=idn%3D",C216))</f>
        <v/>
      </c>
      <c r="E216" s="76" t="inlineStr">
        <is>
          <t>III 21, 4</t>
        </is>
      </c>
      <c r="F216" s="76" t="inlineStr">
        <is>
          <t>X</t>
        </is>
      </c>
      <c r="G216" s="78" t="inlineStr">
        <is>
          <t>Gewebeeinband</t>
        </is>
      </c>
      <c r="H216" s="76" t="inlineStr">
        <is>
          <t>bis 25 cm</t>
        </is>
      </c>
      <c r="I216" s="78" t="inlineStr">
        <is>
          <t>180°</t>
        </is>
      </c>
      <c r="J216" s="78" t="inlineStr">
        <is>
          <t>hohler Rücken</t>
        </is>
      </c>
      <c r="K216" s="76" t="n"/>
      <c r="L216" s="76" t="n"/>
      <c r="M216" s="76" t="n"/>
      <c r="N216" s="76" t="n">
        <v>0</v>
      </c>
      <c r="O216" s="76" t="n"/>
      <c r="P216" s="76" t="n"/>
      <c r="Q216" s="76" t="n"/>
      <c r="R216" s="76" t="n"/>
      <c r="BA216" s="88">
        <f>BY216+CR216</f>
        <v/>
      </c>
      <c r="BY216" s="88" t="n"/>
      <c r="CR216" s="88" t="n"/>
    </row>
    <row r="217" outlineLevel="1" ht="22.5" customHeight="1" s="143">
      <c r="A217" s="76" t="n">
        <v>218</v>
      </c>
      <c r="B217" s="76" t="inlineStr">
        <is>
          <t>L-1518-315299193</t>
        </is>
      </c>
      <c r="C217" s="76" t="inlineStr">
        <is>
          <t>106683914X</t>
        </is>
      </c>
      <c r="D217" s="81">
        <f>HYPERLINK(CONCATENATE("https://portal.dnb.de/opac.htm?method=simpleSearch&amp;cqlMode=true&amp;query=idn%3D",C217))</f>
        <v/>
      </c>
      <c r="E217" s="76" t="inlineStr">
        <is>
          <t>III 21, 5</t>
        </is>
      </c>
      <c r="F217" s="76" t="inlineStr">
        <is>
          <t>X</t>
        </is>
      </c>
      <c r="G217" s="78" t="inlineStr">
        <is>
          <t>Gewebeeinband, Schließen, erhabene Buchbeschläge</t>
        </is>
      </c>
      <c r="H217" s="76" t="inlineStr">
        <is>
          <t>bis 25 cm</t>
        </is>
      </c>
      <c r="I217" s="78" t="inlineStr">
        <is>
          <t>80° bis 110°, einseitig digitalisierbar?</t>
        </is>
      </c>
      <c r="J217" s="78" t="inlineStr">
        <is>
          <t>hohler Rücken</t>
        </is>
      </c>
      <c r="K217" s="76" t="n"/>
      <c r="L217" s="76" t="inlineStr">
        <is>
          <t>Buchschuh</t>
        </is>
      </c>
      <c r="M217" s="76" t="inlineStr">
        <is>
          <t>Nein</t>
        </is>
      </c>
      <c r="N217" s="76" t="n">
        <v>0</v>
      </c>
      <c r="O217" s="76" t="n"/>
      <c r="P217" s="76" t="n"/>
      <c r="Q217" s="76" t="n"/>
      <c r="R217" s="76" t="n"/>
      <c r="BA217" s="88">
        <f>BY217+CR217</f>
        <v/>
      </c>
      <c r="BY217" s="88" t="n"/>
      <c r="CR217" s="88" t="n"/>
    </row>
    <row r="218" outlineLevel="1" ht="22.5" customHeight="1" s="143">
      <c r="A218" s="76" t="n">
        <v>219</v>
      </c>
      <c r="B218" s="76" t="inlineStr">
        <is>
          <t>L-1524-315329734</t>
        </is>
      </c>
      <c r="C218" s="76" t="n">
        <v>1066871981</v>
      </c>
      <c r="D218" s="81">
        <f>HYPERLINK(CONCATENATE("https://portal.dnb.de/opac.htm?method=simpleSearch&amp;cqlMode=true&amp;query=idn%3D",C218))</f>
        <v/>
      </c>
      <c r="E218" s="76" t="inlineStr">
        <is>
          <t>III 21, 6</t>
        </is>
      </c>
      <c r="F218" s="76" t="inlineStr">
        <is>
          <t>X</t>
        </is>
      </c>
      <c r="G218" s="78" t="inlineStr">
        <is>
          <t>Gewebeeinband, Schließen, erhabene Buchbeschläge</t>
        </is>
      </c>
      <c r="H218" s="76" t="inlineStr">
        <is>
          <t>bis 25 cm</t>
        </is>
      </c>
      <c r="I218" s="78" t="inlineStr">
        <is>
          <t>180°</t>
        </is>
      </c>
      <c r="J218" s="78" t="inlineStr">
        <is>
          <t>hohler Rücken</t>
        </is>
      </c>
      <c r="K218" s="76" t="n"/>
      <c r="L218" s="76" t="inlineStr">
        <is>
          <t>Buchschuh</t>
        </is>
      </c>
      <c r="M218" s="76" t="inlineStr">
        <is>
          <t>Nein</t>
        </is>
      </c>
      <c r="N218" s="76" t="n">
        <v>0</v>
      </c>
      <c r="O218" s="76" t="n"/>
      <c r="P218" s="76" t="n"/>
      <c r="Q218" s="76" t="n"/>
      <c r="R218" s="76" t="n"/>
      <c r="BA218" s="88">
        <f>BY218+CR218</f>
        <v/>
      </c>
      <c r="BY218" s="88" t="n"/>
      <c r="CR218" s="88" t="n"/>
    </row>
    <row r="219" outlineLevel="1" s="143">
      <c r="A219" s="76" t="n">
        <v>220</v>
      </c>
      <c r="B219" s="76" t="inlineStr">
        <is>
          <t>L-1525-315323558</t>
        </is>
      </c>
      <c r="C219" s="76" t="n">
        <v>1066865256</v>
      </c>
      <c r="D219" s="81">
        <f>HYPERLINK(CONCATENATE("https://portal.dnb.de/opac.htm?method=simpleSearch&amp;cqlMode=true&amp;query=idn%3D",C219))</f>
        <v/>
      </c>
      <c r="E219" s="76" t="inlineStr">
        <is>
          <t>III 21, 7</t>
        </is>
      </c>
      <c r="F219" s="76" t="inlineStr">
        <is>
          <t>X</t>
        </is>
      </c>
      <c r="G219" s="78" t="inlineStr">
        <is>
          <t>Gewebeeinband</t>
        </is>
      </c>
      <c r="H219" s="76" t="inlineStr">
        <is>
          <t>bis 25 cm</t>
        </is>
      </c>
      <c r="I219" s="78" t="inlineStr">
        <is>
          <t>180°</t>
        </is>
      </c>
      <c r="J219" s="78" t="inlineStr">
        <is>
          <t>hohler Rücken</t>
        </is>
      </c>
      <c r="K219" s="76" t="n"/>
      <c r="L219" s="76" t="n"/>
      <c r="M219" s="76" t="n"/>
      <c r="N219" s="76" t="n">
        <v>0</v>
      </c>
      <c r="O219" s="76" t="n"/>
      <c r="P219" s="76" t="n"/>
      <c r="Q219" s="76" t="n"/>
      <c r="R219" s="76" t="n"/>
      <c r="BA219" s="88">
        <f>BY219+CR219</f>
        <v/>
      </c>
      <c r="BY219" s="88" t="n"/>
      <c r="CR219" s="88" t="n"/>
    </row>
    <row r="220" outlineLevel="1" s="143">
      <c r="A220" s="76" t="n">
        <v>221</v>
      </c>
      <c r="B220" s="76" t="inlineStr">
        <is>
          <t>L-1508-31548960X</t>
        </is>
      </c>
      <c r="C220" s="76" t="n">
        <v>1066958998</v>
      </c>
      <c r="D220" s="81">
        <f>HYPERLINK(CONCATENATE("https://portal.dnb.de/opac.htm?method=simpleSearch&amp;cqlMode=true&amp;query=idn%3D",C220))</f>
        <v/>
      </c>
      <c r="E220" s="76" t="inlineStr">
        <is>
          <t>III 21, 8</t>
        </is>
      </c>
      <c r="F220" s="76" t="inlineStr">
        <is>
          <t>X</t>
        </is>
      </c>
      <c r="G220" s="78" t="inlineStr">
        <is>
          <t>Ledereinband</t>
        </is>
      </c>
      <c r="H220" s="76" t="inlineStr">
        <is>
          <t>bis 25 cm</t>
        </is>
      </c>
      <c r="I220" s="78" t="inlineStr">
        <is>
          <t>80° bis 110°, einseitig digitalisierbar?</t>
        </is>
      </c>
      <c r="J220" s="78" t="inlineStr">
        <is>
          <t>hohler Rücken</t>
        </is>
      </c>
      <c r="K220" s="76" t="n"/>
      <c r="L220" s="76" t="inlineStr">
        <is>
          <t>Kassette</t>
        </is>
      </c>
      <c r="M220" s="76" t="inlineStr">
        <is>
          <t>Nein</t>
        </is>
      </c>
      <c r="N220" s="76" t="n">
        <v>0</v>
      </c>
      <c r="O220" s="76" t="n"/>
      <c r="P220" s="76" t="n"/>
      <c r="Q220" s="76" t="inlineStr">
        <is>
          <t>falscher Link zum Portal; Link gehört zu III 21, 3</t>
        </is>
      </c>
      <c r="R220" s="76" t="n"/>
      <c r="BA220" s="88">
        <f>BY220+CR220</f>
        <v/>
      </c>
      <c r="BY220" s="88" t="n"/>
      <c r="CR220" s="88" t="n"/>
    </row>
    <row r="221" outlineLevel="1" s="143">
      <c r="A221" s="76" t="n">
        <v>222</v>
      </c>
      <c r="B221" s="76" t="inlineStr">
        <is>
          <t>L-1549-315488158</t>
        </is>
      </c>
      <c r="C221" s="76" t="n">
        <v>1066957525</v>
      </c>
      <c r="D221" s="81">
        <f>HYPERLINK(CONCATENATE("https://portal.dnb.de/opac.htm?method=simpleSearch&amp;cqlMode=true&amp;query=idn%3D",C221))</f>
        <v/>
      </c>
      <c r="E221" s="76" t="inlineStr">
        <is>
          <t>III 21, 9</t>
        </is>
      </c>
      <c r="F221" s="76" t="inlineStr">
        <is>
          <t>X</t>
        </is>
      </c>
      <c r="G221" s="78" t="inlineStr">
        <is>
          <t>Gewebeeinband</t>
        </is>
      </c>
      <c r="H221" s="76" t="inlineStr">
        <is>
          <t>bis 25 cm</t>
        </is>
      </c>
      <c r="I221" s="78" t="inlineStr">
        <is>
          <t>180°</t>
        </is>
      </c>
      <c r="J221" s="78" t="inlineStr">
        <is>
          <t>hohler Rücken</t>
        </is>
      </c>
      <c r="K221" s="76" t="n"/>
      <c r="L221" s="76" t="n"/>
      <c r="M221" s="76" t="n"/>
      <c r="N221" s="76" t="n">
        <v>1</v>
      </c>
      <c r="O221" s="76" t="n"/>
      <c r="P221" s="76" t="n"/>
      <c r="Q221" s="76" t="n"/>
      <c r="R221" s="76" t="n"/>
      <c r="BA221" s="88">
        <f>BY221+CR221</f>
        <v/>
      </c>
      <c r="BY221" s="88" t="n"/>
      <c r="CR221" s="88" t="n"/>
    </row>
    <row r="222" outlineLevel="1" s="143">
      <c r="A222" s="76" t="n">
        <v>223</v>
      </c>
      <c r="B222" s="76" t="inlineStr">
        <is>
          <t>L-1549-315493429</t>
        </is>
      </c>
      <c r="C222" s="76" t="n">
        <v>1066963142</v>
      </c>
      <c r="D222" s="81">
        <f>HYPERLINK(CONCATENATE("https://portal.dnb.de/opac.htm?method=simpleSearch&amp;cqlMode=true&amp;query=idn%3D",C222))</f>
        <v/>
      </c>
      <c r="E222" s="76" t="inlineStr">
        <is>
          <t>III 21, 10</t>
        </is>
      </c>
      <c r="F222" s="76" t="inlineStr">
        <is>
          <t>X</t>
        </is>
      </c>
      <c r="G222" s="78" t="inlineStr">
        <is>
          <t>Gewebeeinband</t>
        </is>
      </c>
      <c r="H222" s="76" t="inlineStr">
        <is>
          <t>bis 25 cm</t>
        </is>
      </c>
      <c r="I222" s="78" t="inlineStr">
        <is>
          <t>180°</t>
        </is>
      </c>
      <c r="J222" s="78" t="inlineStr">
        <is>
          <t>hohler Rücken</t>
        </is>
      </c>
      <c r="K222" s="76" t="n"/>
      <c r="L222" s="76" t="n"/>
      <c r="M222" s="76" t="n"/>
      <c r="N222" s="76" t="n">
        <v>0</v>
      </c>
      <c r="O222" s="76" t="n"/>
      <c r="P222" s="76" t="n"/>
      <c r="Q222" s="76" t="n"/>
      <c r="R222" s="76" t="n"/>
      <c r="BA222" s="88">
        <f>BY222+CR222</f>
        <v/>
      </c>
      <c r="BY222" s="88" t="n"/>
      <c r="CR222" s="88" t="n"/>
    </row>
    <row r="223" outlineLevel="1" s="143">
      <c r="A223" s="76" t="n">
        <v>224</v>
      </c>
      <c r="B223" s="76" t="inlineStr">
        <is>
          <t>L-1554-315492392</t>
        </is>
      </c>
      <c r="C223" s="76" t="n">
        <v>1066961999</v>
      </c>
      <c r="D223" s="81">
        <f>HYPERLINK(CONCATENATE("https://portal.dnb.de/opac.htm?method=simpleSearch&amp;cqlMode=true&amp;query=idn%3D",C223))</f>
        <v/>
      </c>
      <c r="E223" s="76" t="inlineStr">
        <is>
          <t>III 21, 11</t>
        </is>
      </c>
      <c r="F223" s="76" t="inlineStr">
        <is>
          <t>X</t>
        </is>
      </c>
      <c r="G223" s="78" t="inlineStr">
        <is>
          <t>Ledereinband</t>
        </is>
      </c>
      <c r="H223" s="76" t="inlineStr">
        <is>
          <t>bis 35 cm</t>
        </is>
      </c>
      <c r="I223" s="78" t="n"/>
      <c r="J223" s="78" t="inlineStr">
        <is>
          <t>hohler Rücken</t>
        </is>
      </c>
      <c r="K223" s="76" t="n"/>
      <c r="L223" s="76" t="n"/>
      <c r="M223" s="76" t="n"/>
      <c r="N223" s="76" t="n">
        <v>0</v>
      </c>
      <c r="O223" s="76" t="n"/>
      <c r="P223" s="76" t="n"/>
      <c r="Q223" s="76" t="n"/>
      <c r="R223" s="76" t="n"/>
      <c r="X223" s="94" t="inlineStr">
        <is>
          <t>L</t>
        </is>
      </c>
      <c r="Z223" s="94" t="inlineStr">
        <is>
          <t>x</t>
        </is>
      </c>
      <c r="AB223" s="94" t="inlineStr">
        <is>
          <t>h/E</t>
        </is>
      </c>
      <c r="AH223" s="94" t="inlineStr">
        <is>
          <t>Pa</t>
        </is>
      </c>
      <c r="AV223" s="94" t="n">
        <v>110</v>
      </c>
      <c r="AZ223" s="96" t="inlineStr">
        <is>
          <t>n</t>
        </is>
      </c>
      <c r="BA223" s="88">
        <f>BY223+CR223</f>
        <v/>
      </c>
      <c r="BJ223" s="90" t="inlineStr">
        <is>
          <t>x 110</t>
        </is>
      </c>
      <c r="BY223" s="88" t="n"/>
      <c r="CR223" s="88" t="n"/>
    </row>
    <row r="224" outlineLevel="1" ht="33.75" customHeight="1" s="143">
      <c r="A224" s="76" t="n">
        <v>225</v>
      </c>
      <c r="B224" s="76" t="inlineStr">
        <is>
          <t>L-1555-315490748</t>
        </is>
      </c>
      <c r="C224" s="76" t="n">
        <v>1066960232</v>
      </c>
      <c r="D224" s="81">
        <f>HYPERLINK(CONCATENATE("https://portal.dnb.de/opac.htm?method=simpleSearch&amp;cqlMode=true&amp;query=idn%3D",C224))</f>
        <v/>
      </c>
      <c r="E224" s="76" t="inlineStr">
        <is>
          <t>III 21, 12</t>
        </is>
      </c>
      <c r="F224" s="76" t="inlineStr">
        <is>
          <t>X</t>
        </is>
      </c>
      <c r="G224" s="78" t="inlineStr">
        <is>
          <t>Ledereinband, Schließen, erhabene Buchbeschläge</t>
        </is>
      </c>
      <c r="H224" s="76" t="inlineStr">
        <is>
          <t>bis 25 cm</t>
        </is>
      </c>
      <c r="I224" s="78" t="inlineStr">
        <is>
          <t>nur sehr geringer Öffnungswinkel</t>
        </is>
      </c>
      <c r="J224" s="78" t="inlineStr">
        <is>
          <t>fester Rücken mit Schmuckprägung, welliger Buchblock, Schrift bis in den Falz</t>
        </is>
      </c>
      <c r="K224" s="76" t="n"/>
      <c r="L224" s="76" t="inlineStr">
        <is>
          <t>Buchschuh</t>
        </is>
      </c>
      <c r="M224" s="76" t="inlineStr">
        <is>
          <t>Nein</t>
        </is>
      </c>
      <c r="N224" s="76" t="n">
        <v>0</v>
      </c>
      <c r="O224" s="76" t="n"/>
      <c r="P224" s="76" t="n"/>
      <c r="Q224" s="76" t="n"/>
      <c r="R224" s="76" t="n"/>
      <c r="BA224" s="88">
        <f>BY224+CR224</f>
        <v/>
      </c>
      <c r="BY224" s="88" t="n"/>
      <c r="CR224" s="88" t="n"/>
    </row>
    <row r="225" outlineLevel="1" s="143">
      <c r="A225" s="76" t="n">
        <v>226</v>
      </c>
      <c r="B225" s="76" t="inlineStr">
        <is>
          <t>L-1503-315489111</t>
        </is>
      </c>
      <c r="C225" s="76" t="n">
        <v>1066958491</v>
      </c>
      <c r="D225" s="81">
        <f>HYPERLINK(CONCATENATE("https://portal.dnb.de/opac.htm?method=simpleSearch&amp;cqlMode=true&amp;query=idn%3D",C225))</f>
        <v/>
      </c>
      <c r="E225" s="76" t="inlineStr">
        <is>
          <t>III 21, 13</t>
        </is>
      </c>
      <c r="F225" s="76" t="inlineStr">
        <is>
          <t>X</t>
        </is>
      </c>
      <c r="G225" s="78" t="inlineStr">
        <is>
          <t>Gewebeeinband</t>
        </is>
      </c>
      <c r="H225" s="76" t="inlineStr">
        <is>
          <t>bis 25 cm</t>
        </is>
      </c>
      <c r="I225" s="78" t="inlineStr">
        <is>
          <t>80° bis 110°, einseitig digitalisierbar?</t>
        </is>
      </c>
      <c r="J225" s="78" t="inlineStr">
        <is>
          <t>hohler Rücken</t>
        </is>
      </c>
      <c r="K225" s="76" t="n"/>
      <c r="L225" s="76" t="n"/>
      <c r="M225" s="76" t="n"/>
      <c r="N225" s="76" t="n">
        <v>0</v>
      </c>
      <c r="O225" s="76" t="n"/>
      <c r="P225" s="76" t="n"/>
      <c r="Q225" s="76" t="n"/>
      <c r="R225" s="76" t="n"/>
      <c r="BA225" s="88">
        <f>BY225+CR225</f>
        <v/>
      </c>
      <c r="BY225" s="88" t="n"/>
      <c r="CR225" s="88" t="n"/>
    </row>
    <row r="226" outlineLevel="1" ht="33.75" customHeight="1" s="143">
      <c r="A226" s="76" t="n">
        <v>227</v>
      </c>
      <c r="B226" s="76" t="inlineStr">
        <is>
          <t>L-1504-315464100</t>
        </is>
      </c>
      <c r="C226" s="76" t="n">
        <v>1066936242</v>
      </c>
      <c r="D226" s="81">
        <f>HYPERLINK(CONCATENATE("https://portal.dnb.de/opac.htm?method=simpleSearch&amp;cqlMode=true&amp;query=idn%3D",C226))</f>
        <v/>
      </c>
      <c r="E226" s="76" t="inlineStr">
        <is>
          <t>III 21, 14</t>
        </is>
      </c>
      <c r="F226" s="76" t="inlineStr">
        <is>
          <t>X</t>
        </is>
      </c>
      <c r="G226" s="78" t="inlineStr">
        <is>
          <t>Ledereinband, Schließen, erhabene Buchbeschläge</t>
        </is>
      </c>
      <c r="H226" s="76" t="inlineStr">
        <is>
          <t>bis 25 cm</t>
        </is>
      </c>
      <c r="I226" s="78" t="inlineStr">
        <is>
          <t>nur sehr geringer Öffnungswinkel</t>
        </is>
      </c>
      <c r="J226" s="78" t="inlineStr">
        <is>
          <t>fester Rücken mit Schmuckprägung, welliger Buchblock, Schrift bis in den Falz</t>
        </is>
      </c>
      <c r="K226" s="76" t="n"/>
      <c r="L226" s="76" t="inlineStr">
        <is>
          <t>Kassette</t>
        </is>
      </c>
      <c r="M226" s="76" t="inlineStr">
        <is>
          <t>Nein</t>
        </is>
      </c>
      <c r="N226" s="76" t="n">
        <v>0</v>
      </c>
      <c r="O226" s="76" t="n"/>
      <c r="P226" s="76" t="n"/>
      <c r="Q226" s="76" t="n"/>
      <c r="R226" s="76" t="n"/>
      <c r="BA226" s="88">
        <f>BY226+CR226</f>
        <v/>
      </c>
      <c r="BY226" s="88" t="n"/>
      <c r="CR226" s="88" t="n"/>
    </row>
    <row r="227" outlineLevel="1" ht="22.5" customHeight="1" s="143">
      <c r="A227" s="76" t="n">
        <v>228</v>
      </c>
      <c r="B227" s="76" t="inlineStr">
        <is>
          <t>L-1506-315492910</t>
        </is>
      </c>
      <c r="C227" s="76" t="n">
        <v>1066962561</v>
      </c>
      <c r="D227" s="81">
        <f>HYPERLINK(CONCATENATE("https://portal.dnb.de/opac.htm?method=simpleSearch&amp;cqlMode=true&amp;query=idn%3D",C227))</f>
        <v/>
      </c>
      <c r="E227" s="76" t="inlineStr">
        <is>
          <t>III 21, 15</t>
        </is>
      </c>
      <c r="F227" s="76" t="inlineStr">
        <is>
          <t>X</t>
        </is>
      </c>
      <c r="G227" s="78" t="inlineStr">
        <is>
          <t>Halbledereinband, Schließen, erhabene Buchbeschläge</t>
        </is>
      </c>
      <c r="H227" s="76" t="inlineStr">
        <is>
          <t>bis 25 cm</t>
        </is>
      </c>
      <c r="I227" s="78" t="inlineStr">
        <is>
          <t>80° bis 110°, einseitig digitalisierbar?</t>
        </is>
      </c>
      <c r="J227" s="78" t="inlineStr">
        <is>
          <t>fester Rücken mit Schmuckprägung</t>
        </is>
      </c>
      <c r="K227" s="76" t="n"/>
      <c r="L227" s="76" t="inlineStr">
        <is>
          <t>Buchschuh</t>
        </is>
      </c>
      <c r="M227" s="76" t="inlineStr">
        <is>
          <t>Nein</t>
        </is>
      </c>
      <c r="N227" s="76" t="n">
        <v>0</v>
      </c>
      <c r="O227" s="76" t="n"/>
      <c r="P227" s="76" t="n"/>
      <c r="Q227" s="76" t="n"/>
      <c r="R227" s="76" t="n"/>
      <c r="BA227" s="88">
        <f>BY227+CR227</f>
        <v/>
      </c>
      <c r="BY227" s="88" t="n"/>
      <c r="CR227" s="88" t="n"/>
    </row>
    <row r="228" outlineLevel="1" s="143">
      <c r="A228" s="76" t="n">
        <v>229</v>
      </c>
      <c r="B228" s="76" t="inlineStr">
        <is>
          <t>L-1508-315324228</t>
        </is>
      </c>
      <c r="C228" s="76" t="n">
        <v>1066865949</v>
      </c>
      <c r="D228" s="81">
        <f>HYPERLINK(CONCATENATE("https://portal.dnb.de/opac.htm?method=simpleSearch&amp;cqlMode=true&amp;query=idn%3D",C228))</f>
        <v/>
      </c>
      <c r="E228" s="76" t="inlineStr">
        <is>
          <t>III 21, 16</t>
        </is>
      </c>
      <c r="F228" s="76" t="inlineStr">
        <is>
          <t>X</t>
        </is>
      </c>
      <c r="G228" s="78" t="inlineStr">
        <is>
          <t>Gewebeeinband</t>
        </is>
      </c>
      <c r="H228" s="76" t="inlineStr">
        <is>
          <t>bis 25 cm</t>
        </is>
      </c>
      <c r="I228" s="78" t="inlineStr">
        <is>
          <t>180°</t>
        </is>
      </c>
      <c r="J228" s="78" t="inlineStr">
        <is>
          <t>hohler Rücken</t>
        </is>
      </c>
      <c r="K228" s="76" t="n"/>
      <c r="L228" s="76" t="n"/>
      <c r="M228" s="76" t="n"/>
      <c r="N228" s="76" t="n">
        <v>0</v>
      </c>
      <c r="O228" s="76" t="n"/>
      <c r="P228" s="76" t="n"/>
      <c r="Q228" s="76" t="n"/>
      <c r="R228" s="76" t="n"/>
      <c r="BA228" s="88">
        <f>BY228+CR228</f>
        <v/>
      </c>
      <c r="BY228" s="88" t="n"/>
      <c r="CR228" s="88" t="n"/>
    </row>
    <row r="229" outlineLevel="1" ht="22.5" customHeight="1" s="143">
      <c r="A229" s="76" t="n">
        <v>230</v>
      </c>
      <c r="B229" s="76" t="inlineStr">
        <is>
          <t>L-1510-315487119</t>
        </is>
      </c>
      <c r="C229" s="76" t="inlineStr">
        <is>
          <t>106695643X</t>
        </is>
      </c>
      <c r="D229" s="81">
        <f>HYPERLINK(CONCATENATE("https://portal.dnb.de/opac.htm?method=simpleSearch&amp;cqlMode=true&amp;query=idn%3D",C229))</f>
        <v/>
      </c>
      <c r="E229" s="76" t="inlineStr">
        <is>
          <t>III 21, 17</t>
        </is>
      </c>
      <c r="F229" s="76" t="inlineStr">
        <is>
          <t>X</t>
        </is>
      </c>
      <c r="G229" s="78" t="inlineStr">
        <is>
          <t>Gewebeeinband, Schließen, erhabene Buchbeschläge</t>
        </is>
      </c>
      <c r="H229" s="76" t="inlineStr">
        <is>
          <t>bis 25 cm</t>
        </is>
      </c>
      <c r="I229" s="78" t="inlineStr">
        <is>
          <t>80° bis 110°, einseitig digitalisierbar?</t>
        </is>
      </c>
      <c r="J229" s="78" t="inlineStr">
        <is>
          <t>hohler Rücken</t>
        </is>
      </c>
      <c r="K229" s="76" t="n"/>
      <c r="L229" s="76" t="inlineStr">
        <is>
          <t>Buchschuh</t>
        </is>
      </c>
      <c r="M229" s="76" t="inlineStr">
        <is>
          <t>Nein</t>
        </is>
      </c>
      <c r="N229" s="76" t="n">
        <v>0</v>
      </c>
      <c r="O229" s="76" t="n"/>
      <c r="P229" s="76" t="n"/>
      <c r="Q229" s="76" t="n"/>
      <c r="R229" s="76" t="n"/>
      <c r="BA229" s="88">
        <f>BY229+CR229</f>
        <v/>
      </c>
      <c r="BY229" s="88" t="n"/>
      <c r="CR229" s="88" t="n"/>
    </row>
    <row r="230" outlineLevel="1" ht="22.5" customHeight="1" s="143">
      <c r="A230" s="76" t="n">
        <v>231</v>
      </c>
      <c r="B230" s="76" t="inlineStr">
        <is>
          <t>L-1508-315490632</t>
        </is>
      </c>
      <c r="C230" s="76" t="n">
        <v>1066960119</v>
      </c>
      <c r="D230" s="81">
        <f>HYPERLINK(CONCATENATE("https://portal.dnb.de/opac.htm?method=simpleSearch&amp;cqlMode=true&amp;query=idn%3D",C230))</f>
        <v/>
      </c>
      <c r="E230" s="76" t="inlineStr">
        <is>
          <t>III 21, 18</t>
        </is>
      </c>
      <c r="F230" s="76" t="inlineStr">
        <is>
          <t>X</t>
        </is>
      </c>
      <c r="G230" s="78" t="inlineStr">
        <is>
          <t>Halbledereinband, Schließen, erhabene Buchbeschläge</t>
        </is>
      </c>
      <c r="H230" s="76" t="inlineStr">
        <is>
          <t>bis 25 cm</t>
        </is>
      </c>
      <c r="I230" s="78" t="inlineStr">
        <is>
          <t>180°</t>
        </is>
      </c>
      <c r="J230" s="78" t="inlineStr">
        <is>
          <t>hohler Rücken</t>
        </is>
      </c>
      <c r="K230" s="76" t="n"/>
      <c r="L230" s="76" t="inlineStr">
        <is>
          <t>Buchschuh</t>
        </is>
      </c>
      <c r="M230" s="76" t="inlineStr">
        <is>
          <t>Nein</t>
        </is>
      </c>
      <c r="N230" s="76" t="n">
        <v>0</v>
      </c>
      <c r="O230" s="76" t="n"/>
      <c r="P230" s="76" t="n"/>
      <c r="Q230" s="76" t="n"/>
      <c r="R230" s="76" t="n"/>
      <c r="BA230" s="88">
        <f>BY230+CR230</f>
        <v/>
      </c>
      <c r="BY230" s="88" t="n"/>
      <c r="CR230" s="88" t="n"/>
    </row>
    <row r="231" outlineLevel="1" s="143">
      <c r="A231" s="76" t="n">
        <v>232</v>
      </c>
      <c r="B231" s="76" t="inlineStr">
        <is>
          <t>L-1508-315491116</t>
        </is>
      </c>
      <c r="C231" s="76" t="n">
        <v>1066960623</v>
      </c>
      <c r="D231" s="81">
        <f>HYPERLINK(CONCATENATE("https://portal.dnb.de/opac.htm?method=simpleSearch&amp;cqlMode=true&amp;query=idn%3D",C231))</f>
        <v/>
      </c>
      <c r="E231" s="76" t="inlineStr">
        <is>
          <t>III 21, 19</t>
        </is>
      </c>
      <c r="F231" s="76" t="inlineStr">
        <is>
          <t>X</t>
        </is>
      </c>
      <c r="G231" s="78" t="inlineStr">
        <is>
          <t>Halbledereinband</t>
        </is>
      </c>
      <c r="H231" s="76" t="inlineStr">
        <is>
          <t>bis 25 cm</t>
        </is>
      </c>
      <c r="I231" s="78" t="inlineStr">
        <is>
          <t>180°</t>
        </is>
      </c>
      <c r="J231" s="78" t="inlineStr">
        <is>
          <t>hohler Rücken</t>
        </is>
      </c>
      <c r="K231" s="76" t="n"/>
      <c r="L231" s="76" t="n"/>
      <c r="M231" s="76" t="n"/>
      <c r="N231" s="76" t="n">
        <v>1</v>
      </c>
      <c r="O231" s="76" t="n"/>
      <c r="P231" s="76" t="n"/>
      <c r="Q231" s="76" t="n"/>
      <c r="R231" s="76" t="n"/>
      <c r="BA231" s="88">
        <f>BY231+CR231</f>
        <v/>
      </c>
      <c r="BY231" s="88" t="n"/>
      <c r="CR231" s="88" t="n"/>
    </row>
    <row r="232" outlineLevel="1" ht="22.5" customHeight="1" s="143">
      <c r="A232" s="76" t="n">
        <v>233</v>
      </c>
      <c r="B232" s="76" t="inlineStr">
        <is>
          <t>L-1509-315493216</t>
        </is>
      </c>
      <c r="C232" s="76" t="n">
        <v>1066962944</v>
      </c>
      <c r="D232" s="81">
        <f>HYPERLINK(CONCATENATE("https://portal.dnb.de/opac.htm?method=simpleSearch&amp;cqlMode=true&amp;query=idn%3D",C232))</f>
        <v/>
      </c>
      <c r="E232" s="76" t="inlineStr">
        <is>
          <t>III 21, 20</t>
        </is>
      </c>
      <c r="F232" s="76" t="inlineStr">
        <is>
          <t>X</t>
        </is>
      </c>
      <c r="G232" s="78" t="inlineStr">
        <is>
          <t>Gewebeeinband, Schließen, erhabene Buchbeschläge</t>
        </is>
      </c>
      <c r="H232" s="76" t="inlineStr">
        <is>
          <t>bis 25 cm</t>
        </is>
      </c>
      <c r="I232" s="78" t="inlineStr">
        <is>
          <t>180°</t>
        </is>
      </c>
      <c r="J232" s="78" t="inlineStr">
        <is>
          <t>hohler Rücken</t>
        </is>
      </c>
      <c r="K232" s="76" t="n"/>
      <c r="L232" s="76" t="inlineStr">
        <is>
          <t>Buchschuh</t>
        </is>
      </c>
      <c r="M232" s="76" t="inlineStr">
        <is>
          <t>Nein</t>
        </is>
      </c>
      <c r="N232" s="76" t="n">
        <v>0</v>
      </c>
      <c r="O232" s="76" t="n"/>
      <c r="P232" s="76" t="n"/>
      <c r="Q232" s="76" t="n"/>
      <c r="R232" s="76" t="n"/>
      <c r="BA232" s="88">
        <f>BY232+CR232</f>
        <v/>
      </c>
      <c r="BY232" s="88" t="n"/>
      <c r="CR232" s="88" t="n"/>
    </row>
    <row r="233" outlineLevel="1" ht="22.5" customHeight="1" s="143">
      <c r="A233" s="76" t="n">
        <v>234</v>
      </c>
      <c r="B233" s="76" t="inlineStr">
        <is>
          <t>L-1519-315487623</t>
        </is>
      </c>
      <c r="C233" s="76" t="n">
        <v>1066957002</v>
      </c>
      <c r="D233" s="81">
        <f>HYPERLINK(CONCATENATE("https://portal.dnb.de/opac.htm?method=simpleSearch&amp;cqlMode=true&amp;query=idn%3D",C233))</f>
        <v/>
      </c>
      <c r="E233" s="76" t="inlineStr">
        <is>
          <t>III 21, 21</t>
        </is>
      </c>
      <c r="F233" s="76" t="inlineStr">
        <is>
          <t>X</t>
        </is>
      </c>
      <c r="G233" s="78" t="inlineStr">
        <is>
          <t>Ledereinband, Schließen, erhabene Buchbeschläge</t>
        </is>
      </c>
      <c r="H233" s="76" t="inlineStr">
        <is>
          <t>bis 35 cm</t>
        </is>
      </c>
      <c r="I233" s="78" t="inlineStr">
        <is>
          <t>80° bis 110°, einseitig digitalisierbar?</t>
        </is>
      </c>
      <c r="J233" s="78" t="inlineStr">
        <is>
          <t>fester Rücken mit Schmuckprägung</t>
        </is>
      </c>
      <c r="K233" s="76" t="n"/>
      <c r="L233" s="76" t="inlineStr">
        <is>
          <t>Kassette</t>
        </is>
      </c>
      <c r="M233" s="76" t="inlineStr">
        <is>
          <t>Nein</t>
        </is>
      </c>
      <c r="N233" s="76" t="n">
        <v>0</v>
      </c>
      <c r="O233" s="76" t="n"/>
      <c r="P233" s="76" t="n"/>
      <c r="Q233" s="76" t="n"/>
      <c r="R233" s="76" t="n"/>
      <c r="BA233" s="88">
        <f>BY233+CR233</f>
        <v/>
      </c>
      <c r="BY233" s="88" t="n"/>
      <c r="CR233" s="88" t="n"/>
    </row>
    <row r="234" outlineLevel="1" s="143">
      <c r="A234" s="76" t="n">
        <v>235</v>
      </c>
      <c r="B234" s="76" t="inlineStr">
        <is>
          <t>L-1522-315494190</t>
        </is>
      </c>
      <c r="C234" s="76" t="n">
        <v>1066963983</v>
      </c>
      <c r="D234" s="81">
        <f>HYPERLINK(CONCATENATE("https://portal.dnb.de/opac.htm?method=simpleSearch&amp;cqlMode=true&amp;query=idn%3D",C234))</f>
        <v/>
      </c>
      <c r="E234" s="76" t="inlineStr">
        <is>
          <t>III 21, 22</t>
        </is>
      </c>
      <c r="F234" s="76" t="inlineStr">
        <is>
          <t>X</t>
        </is>
      </c>
      <c r="G234" s="78" t="inlineStr">
        <is>
          <t>Pergamentband</t>
        </is>
      </c>
      <c r="H234" s="76" t="inlineStr">
        <is>
          <t>bis 25 cm</t>
        </is>
      </c>
      <c r="I234" s="78" t="inlineStr">
        <is>
          <t>80° bis 110°, einseitig digitalisierbar?</t>
        </is>
      </c>
      <c r="J234" s="78" t="inlineStr">
        <is>
          <t>hohler Rücken</t>
        </is>
      </c>
      <c r="K234" s="76" t="n"/>
      <c r="L234" s="76" t="inlineStr">
        <is>
          <t>Kassette</t>
        </is>
      </c>
      <c r="M234" s="76" t="inlineStr">
        <is>
          <t>Nein</t>
        </is>
      </c>
      <c r="N234" s="76" t="n">
        <v>0</v>
      </c>
      <c r="O234" s="76" t="n"/>
      <c r="P234" s="76" t="n"/>
      <c r="Q234" s="76" t="n"/>
      <c r="R234" s="76" t="n"/>
      <c r="BA234" s="88">
        <f>BY234+CR234</f>
        <v/>
      </c>
      <c r="BY234" s="88" t="n"/>
      <c r="CR234" s="88" t="n"/>
    </row>
    <row r="235" outlineLevel="1" s="143">
      <c r="A235" s="76" t="n">
        <v>236</v>
      </c>
      <c r="B235" s="76" t="inlineStr">
        <is>
          <t>L-1510-315493909</t>
        </is>
      </c>
      <c r="C235" s="76" t="n">
        <v>1066963665</v>
      </c>
      <c r="D235" s="81">
        <f>HYPERLINK(CONCATENATE("https://portal.dnb.de/opac.htm?method=simpleSearch&amp;cqlMode=true&amp;query=idn%3D",C235))</f>
        <v/>
      </c>
      <c r="E235" s="76" t="inlineStr">
        <is>
          <t>III 21, 23</t>
        </is>
      </c>
      <c r="F235" s="76" t="inlineStr">
        <is>
          <t>X</t>
        </is>
      </c>
      <c r="G235" s="78" t="inlineStr">
        <is>
          <t>Gewebeeinband</t>
        </is>
      </c>
      <c r="H235" s="76" t="inlineStr">
        <is>
          <t>bis 25 cm</t>
        </is>
      </c>
      <c r="I235" s="78" t="inlineStr">
        <is>
          <t>80° bis 110°, einseitig digitalisierbar?</t>
        </is>
      </c>
      <c r="J235" s="78" t="inlineStr">
        <is>
          <t>hohler Rücken</t>
        </is>
      </c>
      <c r="K235" s="76" t="n"/>
      <c r="L235" s="76" t="n"/>
      <c r="M235" s="76" t="n"/>
      <c r="N235" s="76" t="n">
        <v>0</v>
      </c>
      <c r="O235" s="76" t="n"/>
      <c r="P235" s="76" t="n"/>
      <c r="Q235" s="76" t="n"/>
      <c r="R235" s="76" t="n"/>
      <c r="S235" s="94" t="inlineStr">
        <is>
          <t>Sonderkonto</t>
        </is>
      </c>
      <c r="BA235" s="88">
        <f>BY235+CR235</f>
        <v/>
      </c>
      <c r="BY235" s="88" t="n"/>
      <c r="CR235" s="88" t="n"/>
    </row>
    <row r="236" outlineLevel="1" ht="33.75" customHeight="1" s="143">
      <c r="A236" s="76" t="n">
        <v>237</v>
      </c>
      <c r="B236" s="76" t="inlineStr">
        <is>
          <t>L-1526-315492473</t>
        </is>
      </c>
      <c r="C236" s="76" t="n">
        <v>1066962073</v>
      </c>
      <c r="D236" s="81">
        <f>HYPERLINK(CONCATENATE("https://portal.dnb.de/opac.htm?method=simpleSearch&amp;cqlMode=true&amp;query=idn%3D",C236))</f>
        <v/>
      </c>
      <c r="E236" s="76" t="inlineStr">
        <is>
          <t>III 21, 24</t>
        </is>
      </c>
      <c r="F236" s="76" t="inlineStr">
        <is>
          <t>X</t>
        </is>
      </c>
      <c r="G236" s="78" t="inlineStr">
        <is>
          <t>Ledereinband, Schließen, erhabene Buchbeschläge</t>
        </is>
      </c>
      <c r="H236" s="76" t="inlineStr">
        <is>
          <t>bis 35 cm</t>
        </is>
      </c>
      <c r="I236" s="78" t="inlineStr">
        <is>
          <t>80° bis 110°, einseitig digitalisierbar?</t>
        </is>
      </c>
      <c r="J236" s="78" t="inlineStr">
        <is>
          <t>fester Rücken mit Schmuckprägung, welliger Buchblock</t>
        </is>
      </c>
      <c r="K236" s="76" t="n"/>
      <c r="L236" s="76" t="inlineStr">
        <is>
          <t>Buchschuh</t>
        </is>
      </c>
      <c r="M236" s="76" t="inlineStr">
        <is>
          <t>Nein</t>
        </is>
      </c>
      <c r="N236" s="76" t="n">
        <v>1</v>
      </c>
      <c r="O236" s="76" t="n"/>
      <c r="P236" s="76" t="n"/>
      <c r="Q236" s="76" t="n"/>
      <c r="R236" s="76" t="n"/>
      <c r="X236" s="94" t="inlineStr">
        <is>
          <t>HD</t>
        </is>
      </c>
      <c r="Z236" s="94" t="inlineStr">
        <is>
          <t>x</t>
        </is>
      </c>
      <c r="AB236" s="94" t="inlineStr">
        <is>
          <t>f/V</t>
        </is>
      </c>
      <c r="AH236" s="94" t="inlineStr">
        <is>
          <t>Pa</t>
        </is>
      </c>
      <c r="AV236" s="94" t="n">
        <v>45</v>
      </c>
      <c r="AZ236" s="96" t="inlineStr">
        <is>
          <t>ja vor</t>
        </is>
      </c>
      <c r="BA236" s="88">
        <f>BY236+CR236</f>
        <v/>
      </c>
      <c r="BE236" s="94" t="inlineStr">
        <is>
          <t>x</t>
        </is>
      </c>
      <c r="BL236" s="90" t="inlineStr">
        <is>
          <t>x</t>
        </is>
      </c>
      <c r="BN236" s="94" t="inlineStr">
        <is>
          <t>x</t>
        </is>
      </c>
      <c r="BX236" s="94" t="inlineStr">
        <is>
          <t>o</t>
        </is>
      </c>
      <c r="BY236" s="88" t="n">
        <v>1</v>
      </c>
      <c r="CR236" s="88" t="n"/>
    </row>
    <row r="237" outlineLevel="1" ht="22.5" customHeight="1" s="143">
      <c r="A237" s="76" t="n">
        <v>238</v>
      </c>
      <c r="B237" s="76" t="inlineStr">
        <is>
          <t>L-1526-315488379</t>
        </is>
      </c>
      <c r="C237" s="76" t="n">
        <v>1066957754</v>
      </c>
      <c r="D237" s="81">
        <f>HYPERLINK(CONCATENATE("https://portal.dnb.de/opac.htm?method=simpleSearch&amp;cqlMode=true&amp;query=idn%3D",C237))</f>
        <v/>
      </c>
      <c r="E237" s="76" t="inlineStr">
        <is>
          <t>III 21, 25</t>
        </is>
      </c>
      <c r="F237" s="76" t="inlineStr">
        <is>
          <t>X</t>
        </is>
      </c>
      <c r="G237" s="78" t="inlineStr">
        <is>
          <t>Gewebeeinband, Schließen, erhabene Buchbeschläge</t>
        </is>
      </c>
      <c r="H237" s="76" t="inlineStr">
        <is>
          <t>bis 35 cm</t>
        </is>
      </c>
      <c r="I237" s="78" t="inlineStr">
        <is>
          <t>180°</t>
        </is>
      </c>
      <c r="J237" s="78" t="inlineStr">
        <is>
          <t>hohler Rücken</t>
        </is>
      </c>
      <c r="K237" s="76" t="n"/>
      <c r="L237" s="76" t="inlineStr">
        <is>
          <t>Buchschuh</t>
        </is>
      </c>
      <c r="M237" s="76" t="inlineStr">
        <is>
          <t>Nein</t>
        </is>
      </c>
      <c r="N237" s="76" t="n">
        <v>1</v>
      </c>
      <c r="O237" s="76" t="n"/>
      <c r="P237" s="76" t="n"/>
      <c r="Q237" s="76" t="n"/>
      <c r="R237" s="76" t="n"/>
      <c r="BA237" s="88">
        <f>BY237+CR237</f>
        <v/>
      </c>
      <c r="BY237" s="88" t="n"/>
      <c r="CR237" s="88" t="n"/>
    </row>
    <row r="238" outlineLevel="1" s="143">
      <c r="A238" s="76" t="n">
        <v>239</v>
      </c>
      <c r="B238" s="76" t="inlineStr">
        <is>
          <t>L-1526-315181427</t>
        </is>
      </c>
      <c r="C238" s="76" t="n">
        <v>1066758786</v>
      </c>
      <c r="D238" s="81">
        <f>HYPERLINK(CONCATENATE("https://portal.dnb.de/opac.htm?method=simpleSearch&amp;cqlMode=true&amp;query=idn%3D",C238))</f>
        <v/>
      </c>
      <c r="E238" s="76" t="inlineStr">
        <is>
          <t>III 21, 26</t>
        </is>
      </c>
      <c r="F238" s="76" t="inlineStr">
        <is>
          <t>X</t>
        </is>
      </c>
      <c r="G238" s="78" t="inlineStr">
        <is>
          <t>Gewebeeinband</t>
        </is>
      </c>
      <c r="H238" s="76" t="inlineStr">
        <is>
          <t>bis 35 cm</t>
        </is>
      </c>
      <c r="I238" s="78" t="inlineStr">
        <is>
          <t>180°</t>
        </is>
      </c>
      <c r="J238" s="78" t="inlineStr">
        <is>
          <t>hohler Rücken</t>
        </is>
      </c>
      <c r="K238" s="76" t="n"/>
      <c r="L238" s="76" t="n"/>
      <c r="M238" s="76" t="n"/>
      <c r="N238" s="76" t="n">
        <v>1</v>
      </c>
      <c r="O238" s="76" t="n"/>
      <c r="P238" s="76" t="n"/>
      <c r="Q238" s="76" t="n"/>
      <c r="R238" s="76" t="n"/>
      <c r="BA238" s="88">
        <f>BY238+CR238</f>
        <v/>
      </c>
      <c r="BY238" s="88" t="n"/>
      <c r="CR238" s="88" t="n"/>
    </row>
    <row r="239" outlineLevel="1" ht="22.5" customHeight="1" s="143">
      <c r="A239" s="76" t="n">
        <v>240</v>
      </c>
      <c r="B239" s="76" t="inlineStr">
        <is>
          <t>L-1531-153964464</t>
        </is>
      </c>
      <c r="C239" s="76" t="n">
        <v>993901212</v>
      </c>
      <c r="D239" s="81">
        <f>HYPERLINK(CONCATENATE("https://portal.dnb.de/opac.htm?method=simpleSearch&amp;cqlMode=true&amp;query=idn%3D",C239))</f>
        <v/>
      </c>
      <c r="E239" s="76" t="inlineStr">
        <is>
          <t>III 21, 27</t>
        </is>
      </c>
      <c r="F239" s="76" t="inlineStr">
        <is>
          <t>X</t>
        </is>
      </c>
      <c r="G239" s="78" t="inlineStr">
        <is>
          <t>Pergamentband, Schließen, erhabene Buchbeschläge</t>
        </is>
      </c>
      <c r="H239" s="76" t="inlineStr">
        <is>
          <t>bis 25 cm</t>
        </is>
      </c>
      <c r="I239" s="78" t="inlineStr">
        <is>
          <t>80° bis 110°, einseitig digitalisierbar?</t>
        </is>
      </c>
      <c r="J239" s="78" t="n"/>
      <c r="K239" s="76" t="n"/>
      <c r="L239" s="76" t="inlineStr">
        <is>
          <t>Kassette</t>
        </is>
      </c>
      <c r="M239" s="76" t="inlineStr">
        <is>
          <t>Nein</t>
        </is>
      </c>
      <c r="N239" s="76" t="n">
        <v>0</v>
      </c>
      <c r="O239" s="76" t="n"/>
      <c r="P239" s="76" t="n"/>
      <c r="Q239" s="76" t="n"/>
      <c r="R239" s="76" t="n"/>
      <c r="BA239" s="88">
        <f>BY239+CR239</f>
        <v/>
      </c>
      <c r="BY239" s="88" t="n"/>
      <c r="CR239" s="88" t="n"/>
    </row>
    <row r="240" outlineLevel="1" ht="22.5" customHeight="1" s="143">
      <c r="A240" s="76" t="n">
        <v>241</v>
      </c>
      <c r="B240" s="76" t="inlineStr">
        <is>
          <t>L-1527-154280437</t>
        </is>
      </c>
      <c r="C240" s="76" t="n">
        <v>994000316</v>
      </c>
      <c r="D240" s="81">
        <f>HYPERLINK(CONCATENATE("https://portal.dnb.de/opac.htm?method=simpleSearch&amp;cqlMode=true&amp;query=idn%3D",C240))</f>
        <v/>
      </c>
      <c r="E240" s="76" t="inlineStr">
        <is>
          <t>III 21, 28</t>
        </is>
      </c>
      <c r="F240" s="76" t="inlineStr">
        <is>
          <t>X</t>
        </is>
      </c>
      <c r="G240" s="78" t="inlineStr">
        <is>
          <t>Gewebeeinband</t>
        </is>
      </c>
      <c r="H240" s="76" t="inlineStr">
        <is>
          <t>bis 25 cm</t>
        </is>
      </c>
      <c r="I240" s="78" t="inlineStr">
        <is>
          <t>80° bis 110°, einseitig digitalisierbar?</t>
        </is>
      </c>
      <c r="J240" s="78" t="inlineStr">
        <is>
          <t>hohler Rücken, Schrift bis in den Falz</t>
        </is>
      </c>
      <c r="K240" s="76" t="n"/>
      <c r="L240" s="76" t="n"/>
      <c r="M240" s="76" t="n"/>
      <c r="N240" s="76" t="n">
        <v>0</v>
      </c>
      <c r="O240" s="76" t="n"/>
      <c r="P240" s="76" t="n"/>
      <c r="Q240" s="76" t="n"/>
      <c r="R240" s="76" t="n"/>
      <c r="BA240" s="88">
        <f>BY240+CR240</f>
        <v/>
      </c>
      <c r="BY240" s="88" t="n"/>
      <c r="CR240" s="88" t="n"/>
    </row>
    <row r="241" outlineLevel="1" s="143">
      <c r="A241" s="76" t="n">
        <v>242</v>
      </c>
      <c r="B241" s="76" t="inlineStr">
        <is>
          <t>L-1531-315468513</t>
        </is>
      </c>
      <c r="C241" s="76" t="n">
        <v>1066940754</v>
      </c>
      <c r="D241" s="81">
        <f>HYPERLINK(CONCATENATE("https://portal.dnb.de/opac.htm?method=simpleSearch&amp;cqlMode=true&amp;query=idn%3D",C241))</f>
        <v/>
      </c>
      <c r="E241" s="76" t="inlineStr">
        <is>
          <t>III 21, 29</t>
        </is>
      </c>
      <c r="F241" s="76" t="inlineStr">
        <is>
          <t>X</t>
        </is>
      </c>
      <c r="G241" s="78" t="inlineStr">
        <is>
          <t>Papier- oder Pappeinband</t>
        </is>
      </c>
      <c r="H241" s="76" t="inlineStr">
        <is>
          <t>bis 25 cm</t>
        </is>
      </c>
      <c r="I241" s="78" t="inlineStr">
        <is>
          <t>80° bis 110°, einseitig digitalisierbar?</t>
        </is>
      </c>
      <c r="J241" s="78" t="inlineStr">
        <is>
          <t>hohler Rücken</t>
        </is>
      </c>
      <c r="K241" s="76" t="n"/>
      <c r="L241" s="76" t="n"/>
      <c r="M241" s="76" t="n"/>
      <c r="N241" s="76" t="n">
        <v>1</v>
      </c>
      <c r="O241" s="76" t="n"/>
      <c r="P241" s="76" t="n"/>
      <c r="Q241" s="76" t="n"/>
      <c r="R241" s="76" t="n"/>
      <c r="BA241" s="88">
        <f>BY241+CR241</f>
        <v/>
      </c>
      <c r="BY241" s="88" t="n"/>
      <c r="CR241" s="88" t="n"/>
    </row>
    <row r="242" outlineLevel="1" s="143">
      <c r="A242" s="76" t="n">
        <v>243</v>
      </c>
      <c r="B242" s="76" t="inlineStr">
        <is>
          <t>L-1532-315487801</t>
        </is>
      </c>
      <c r="C242" s="76" t="n">
        <v>1066957185</v>
      </c>
      <c r="D242" s="81">
        <f>HYPERLINK(CONCATENATE("https://portal.dnb.de/opac.htm?method=simpleSearch&amp;cqlMode=true&amp;query=idn%3D",C242))</f>
        <v/>
      </c>
      <c r="E242" s="76" t="inlineStr">
        <is>
          <t>III 21, 30</t>
        </is>
      </c>
      <c r="F242" s="76" t="inlineStr">
        <is>
          <t>X</t>
        </is>
      </c>
      <c r="G242" s="78" t="inlineStr">
        <is>
          <t>Gewebeeinband</t>
        </is>
      </c>
      <c r="H242" s="76" t="inlineStr">
        <is>
          <t>bis 25 cm</t>
        </is>
      </c>
      <c r="I242" s="78" t="inlineStr">
        <is>
          <t>80° bis 110°, einseitig digitalisierbar?</t>
        </is>
      </c>
      <c r="J242" s="78" t="inlineStr">
        <is>
          <t>hohler Rücken</t>
        </is>
      </c>
      <c r="K242" s="76" t="n"/>
      <c r="L242" s="76" t="n"/>
      <c r="M242" s="76" t="n"/>
      <c r="N242" s="76" t="n">
        <v>0</v>
      </c>
      <c r="O242" s="76" t="n"/>
      <c r="P242" s="76" t="n"/>
      <c r="Q242" s="76" t="n"/>
      <c r="R242" s="76" t="n"/>
      <c r="BA242" s="88">
        <f>BY242+CR242</f>
        <v/>
      </c>
      <c r="BY242" s="88" t="n"/>
      <c r="CR242" s="88" t="n"/>
    </row>
    <row r="243" outlineLevel="1" ht="22.5" customHeight="1" s="143">
      <c r="A243" s="76" t="n">
        <v>244</v>
      </c>
      <c r="B243" s="76" t="inlineStr">
        <is>
          <t>L-1532-315491167</t>
        </is>
      </c>
      <c r="C243" s="76" t="n">
        <v>1066960682</v>
      </c>
      <c r="D243" s="81">
        <f>HYPERLINK(CONCATENATE("https://portal.dnb.de/opac.htm?method=simpleSearch&amp;cqlMode=true&amp;query=idn%3D",C243))</f>
        <v/>
      </c>
      <c r="E243" s="76" t="inlineStr">
        <is>
          <t>III 21, 31</t>
        </is>
      </c>
      <c r="F243" s="76" t="inlineStr">
        <is>
          <t>X</t>
        </is>
      </c>
      <c r="G243" s="78" t="inlineStr">
        <is>
          <t>Ledereinband, Schließen, erhabene Buchbeschläge</t>
        </is>
      </c>
      <c r="H243" s="76" t="inlineStr">
        <is>
          <t>bis 25 cm</t>
        </is>
      </c>
      <c r="I243" s="78" t="inlineStr">
        <is>
          <t>80° bis 110°, einseitig digitalisierbar?</t>
        </is>
      </c>
      <c r="J243" s="78" t="inlineStr">
        <is>
          <t>fester Rücken mit Schmuckprägung</t>
        </is>
      </c>
      <c r="K243" s="76" t="n"/>
      <c r="L243" s="76" t="inlineStr">
        <is>
          <t>Buchschuh</t>
        </is>
      </c>
      <c r="M243" s="76" t="inlineStr">
        <is>
          <t>Nein</t>
        </is>
      </c>
      <c r="N243" s="76" t="n">
        <v>2</v>
      </c>
      <c r="O243" s="76" t="n"/>
      <c r="P243" s="76" t="n"/>
      <c r="Q243" s="76" t="n"/>
      <c r="R243" s="76" t="n"/>
      <c r="X243" s="94" t="inlineStr">
        <is>
          <t>L</t>
        </is>
      </c>
      <c r="Z243" s="94" t="inlineStr">
        <is>
          <t>x</t>
        </is>
      </c>
      <c r="AB243" s="94" t="inlineStr">
        <is>
          <t>h</t>
        </is>
      </c>
      <c r="AH243" s="94" t="inlineStr">
        <is>
          <t>Pa</t>
        </is>
      </c>
      <c r="AV243" s="94" t="n">
        <v>110</v>
      </c>
      <c r="AZ243" s="96" t="inlineStr">
        <is>
          <t>n</t>
        </is>
      </c>
      <c r="BA243" s="88">
        <f>BY243+CR243</f>
        <v/>
      </c>
      <c r="BE243" s="94" t="inlineStr">
        <is>
          <t>x</t>
        </is>
      </c>
      <c r="BI243" s="117" t="inlineStr">
        <is>
          <t>Schaden stabil</t>
        </is>
      </c>
      <c r="BJ243" s="90" t="inlineStr">
        <is>
          <t>x 110</t>
        </is>
      </c>
      <c r="BY243" s="88" t="n"/>
      <c r="CR243" s="88" t="n"/>
    </row>
    <row r="244" outlineLevel="1" ht="22.5" customHeight="1" s="143">
      <c r="A244" s="76" t="n">
        <v>245</v>
      </c>
      <c r="B244" s="76" t="inlineStr">
        <is>
          <t>L-1536-315200499</t>
        </is>
      </c>
      <c r="C244" s="76" t="n">
        <v>1066778531</v>
      </c>
      <c r="D244" s="81">
        <f>HYPERLINK(CONCATENATE("https://portal.dnb.de/opac.htm?method=simpleSearch&amp;cqlMode=true&amp;query=idn%3D",C244))</f>
        <v/>
      </c>
      <c r="E244" s="76" t="inlineStr">
        <is>
          <t>III 21, 32</t>
        </is>
      </c>
      <c r="F244" s="76" t="inlineStr">
        <is>
          <t>X</t>
        </is>
      </c>
      <c r="G244" s="78" t="inlineStr">
        <is>
          <t>Ledereinband, Schließen, erhabene Buchbeschläge</t>
        </is>
      </c>
      <c r="H244" s="76" t="inlineStr">
        <is>
          <t>bis 25 cm</t>
        </is>
      </c>
      <c r="I244" s="78" t="inlineStr">
        <is>
          <t>80° bis 110°, einseitig digitalisierbar?</t>
        </is>
      </c>
      <c r="J244" s="78" t="inlineStr">
        <is>
          <t>fester Rücken mit Schmuckprägung</t>
        </is>
      </c>
      <c r="K244" s="76" t="n"/>
      <c r="L244" s="76" t="inlineStr">
        <is>
          <t>Buchschuh</t>
        </is>
      </c>
      <c r="M244" s="76" t="inlineStr">
        <is>
          <t>Nein</t>
        </is>
      </c>
      <c r="N244" s="76" t="n">
        <v>0</v>
      </c>
      <c r="O244" s="76" t="n"/>
      <c r="P244" s="76" t="n"/>
      <c r="Q244" s="76" t="n"/>
      <c r="R244" s="76" t="n"/>
      <c r="BA244" s="88">
        <f>BY244+CR244</f>
        <v/>
      </c>
      <c r="BY244" s="88" t="n"/>
      <c r="CR244" s="88" t="n"/>
    </row>
    <row r="245" outlineLevel="1" s="143">
      <c r="A245" s="76" t="n">
        <v>246</v>
      </c>
      <c r="B245" s="76" t="inlineStr">
        <is>
          <t>L-1539-315494484</t>
        </is>
      </c>
      <c r="C245" s="76" t="n">
        <v>1066964254</v>
      </c>
      <c r="D245" s="81">
        <f>HYPERLINK(CONCATENATE("https://portal.dnb.de/opac.htm?method=simpleSearch&amp;cqlMode=true&amp;query=idn%3D",C245))</f>
        <v/>
      </c>
      <c r="E245" s="76" t="inlineStr">
        <is>
          <t>III 21, 33</t>
        </is>
      </c>
      <c r="F245" s="76" t="inlineStr">
        <is>
          <t>X</t>
        </is>
      </c>
      <c r="G245" s="78" t="inlineStr">
        <is>
          <t>Gewebeeinband</t>
        </is>
      </c>
      <c r="H245" s="76" t="inlineStr">
        <is>
          <t>bis 35 cm</t>
        </is>
      </c>
      <c r="I245" s="78" t="inlineStr">
        <is>
          <t>80° bis 110°, einseitig digitalisierbar?</t>
        </is>
      </c>
      <c r="J245" s="78" t="inlineStr">
        <is>
          <t>hohler Rücken</t>
        </is>
      </c>
      <c r="K245" s="76" t="n"/>
      <c r="L245" s="76" t="n"/>
      <c r="M245" s="76" t="n"/>
      <c r="N245" s="76" t="n">
        <v>1</v>
      </c>
      <c r="O245" s="76" t="n"/>
      <c r="P245" s="76" t="n"/>
      <c r="Q245" s="76" t="n"/>
      <c r="R245" s="76" t="n"/>
      <c r="X245" s="94" t="inlineStr">
        <is>
          <t>G</t>
        </is>
      </c>
      <c r="Z245" s="94" t="inlineStr">
        <is>
          <t>x</t>
        </is>
      </c>
      <c r="AB245" s="94" t="inlineStr">
        <is>
          <t>h/E</t>
        </is>
      </c>
      <c r="AH245" s="94" t="inlineStr">
        <is>
          <t>Pa</t>
        </is>
      </c>
      <c r="AV245" s="94" t="n">
        <v>45</v>
      </c>
      <c r="AZ245" s="96" t="inlineStr">
        <is>
          <t>n</t>
        </is>
      </c>
      <c r="BA245" s="88">
        <f>BY245+CR245</f>
        <v/>
      </c>
      <c r="BI245" s="117" t="inlineStr">
        <is>
          <t>Schaden stabil</t>
        </is>
      </c>
      <c r="BJ245" s="90" t="inlineStr">
        <is>
          <t>x 45</t>
        </is>
      </c>
      <c r="BY245" s="88" t="n"/>
      <c r="CR245" s="88" t="n"/>
    </row>
    <row r="246" outlineLevel="1" ht="22.5" customHeight="1" s="143">
      <c r="A246" s="76" t="n">
        <v>247</v>
      </c>
      <c r="B246" s="76" t="inlineStr">
        <is>
          <t>L-1544-315494360</t>
        </is>
      </c>
      <c r="C246" s="76" t="n">
        <v>1066964149</v>
      </c>
      <c r="D246" s="81">
        <f>HYPERLINK(CONCATENATE("https://portal.dnb.de/opac.htm?method=simpleSearch&amp;cqlMode=true&amp;query=idn%3D",C246))</f>
        <v/>
      </c>
      <c r="E246" s="76" t="inlineStr">
        <is>
          <t>III 21, 34</t>
        </is>
      </c>
      <c r="F246" s="76" t="inlineStr">
        <is>
          <t>X</t>
        </is>
      </c>
      <c r="G246" s="78" t="inlineStr">
        <is>
          <t>Gewebeeinband</t>
        </is>
      </c>
      <c r="H246" s="76" t="inlineStr">
        <is>
          <t>bis 25 cm</t>
        </is>
      </c>
      <c r="I246" s="78" t="inlineStr">
        <is>
          <t>80° bis 110°, einseitig digitalisierbar?</t>
        </is>
      </c>
      <c r="J246" s="78" t="inlineStr">
        <is>
          <t>hohler Rücken, Schrift bis in den Falz</t>
        </is>
      </c>
      <c r="K246" s="76" t="n"/>
      <c r="L246" s="76" t="n"/>
      <c r="M246" s="76" t="n"/>
      <c r="N246" s="76" t="n">
        <v>0</v>
      </c>
      <c r="O246" s="76" t="n"/>
      <c r="P246" s="76" t="n"/>
      <c r="Q246" s="76" t="n"/>
      <c r="R246" s="76" t="n"/>
      <c r="BA246" s="88">
        <f>BY246+CR246</f>
        <v/>
      </c>
      <c r="BY246" s="88" t="n"/>
      <c r="CR246" s="88" t="n"/>
    </row>
    <row r="247" outlineLevel="1" s="143">
      <c r="A247" s="76" t="n">
        <v>248</v>
      </c>
      <c r="B247" s="76" t="inlineStr">
        <is>
          <t>L-1538-315324120</t>
        </is>
      </c>
      <c r="C247" s="76" t="n">
        <v>1066865841</v>
      </c>
      <c r="D247" s="81">
        <f>HYPERLINK(CONCATENATE("https://portal.dnb.de/opac.htm?method=simpleSearch&amp;cqlMode=true&amp;query=idn%3D",C247))</f>
        <v/>
      </c>
      <c r="E247" s="76" t="inlineStr">
        <is>
          <t>III 21, 35</t>
        </is>
      </c>
      <c r="F247" s="76" t="inlineStr">
        <is>
          <t>X</t>
        </is>
      </c>
      <c r="G247" s="78" t="inlineStr">
        <is>
          <t>Gewebeeinband</t>
        </is>
      </c>
      <c r="H247" s="76" t="inlineStr">
        <is>
          <t>bis 25 cm</t>
        </is>
      </c>
      <c r="I247" s="78" t="inlineStr">
        <is>
          <t>80° bis 110°, einseitig digitalisierbar?</t>
        </is>
      </c>
      <c r="J247" s="78" t="inlineStr">
        <is>
          <t>hohler Rücken</t>
        </is>
      </c>
      <c r="K247" s="76" t="n"/>
      <c r="L247" s="76" t="n"/>
      <c r="M247" s="76" t="n"/>
      <c r="N247" s="76" t="n">
        <v>0</v>
      </c>
      <c r="O247" s="76" t="n"/>
      <c r="P247" s="76" t="n"/>
      <c r="Q247" s="76" t="n"/>
      <c r="R247" s="76" t="n"/>
      <c r="BA247" s="88">
        <f>BY247+CR247</f>
        <v/>
      </c>
      <c r="BY247" s="88" t="n"/>
      <c r="CR247" s="88" t="n"/>
    </row>
    <row r="248" outlineLevel="1" s="143">
      <c r="A248" s="76" t="n">
        <v>249</v>
      </c>
      <c r="B248" s="76" t="inlineStr">
        <is>
          <t>L-1550-315490322</t>
        </is>
      </c>
      <c r="C248" s="76" t="n">
        <v>1066959803</v>
      </c>
      <c r="D248" s="81">
        <f>HYPERLINK(CONCATENATE("https://portal.dnb.de/opac.htm?method=simpleSearch&amp;cqlMode=true&amp;query=idn%3D",C248))</f>
        <v/>
      </c>
      <c r="E248" s="76" t="inlineStr">
        <is>
          <t>III 21, 36</t>
        </is>
      </c>
      <c r="F248" s="76" t="inlineStr">
        <is>
          <t>X</t>
        </is>
      </c>
      <c r="G248" s="78" t="inlineStr">
        <is>
          <t>Gewebeeinband</t>
        </is>
      </c>
      <c r="H248" s="76" t="inlineStr">
        <is>
          <t>bis 25 cm</t>
        </is>
      </c>
      <c r="I248" s="78" t="inlineStr">
        <is>
          <t>80° bis 110°, einseitig digitalisierbar?</t>
        </is>
      </c>
      <c r="J248" s="78" t="inlineStr">
        <is>
          <t>hohler Rücken</t>
        </is>
      </c>
      <c r="K248" s="76" t="n"/>
      <c r="L248" s="76" t="n"/>
      <c r="M248" s="76" t="n"/>
      <c r="N248" s="76" t="n">
        <v>1</v>
      </c>
      <c r="O248" s="76" t="n"/>
      <c r="P248" s="76" t="n"/>
      <c r="Q248" s="76" t="n"/>
      <c r="R248" s="76" t="n"/>
      <c r="BA248" s="88">
        <f>BY248+CR248</f>
        <v/>
      </c>
      <c r="BY248" s="88" t="n"/>
      <c r="CR248" s="88" t="n"/>
    </row>
    <row r="249" outlineLevel="1" s="143">
      <c r="A249" s="76" t="n">
        <v>250</v>
      </c>
      <c r="B249" s="76" t="inlineStr">
        <is>
          <t>L-1552-315487410</t>
        </is>
      </c>
      <c r="C249" s="76" t="n">
        <v>1066956804</v>
      </c>
      <c r="D249" s="81">
        <f>HYPERLINK(CONCATENATE("https://portal.dnb.de/opac.htm?method=simpleSearch&amp;cqlMode=true&amp;query=idn%3D",C249))</f>
        <v/>
      </c>
      <c r="E249" s="76" t="inlineStr">
        <is>
          <t>III 21, 37</t>
        </is>
      </c>
      <c r="F249" s="76" t="inlineStr">
        <is>
          <t>X</t>
        </is>
      </c>
      <c r="G249" s="78" t="inlineStr">
        <is>
          <t>Gewebeeinband</t>
        </is>
      </c>
      <c r="H249" s="76" t="inlineStr">
        <is>
          <t>bis 35 cm</t>
        </is>
      </c>
      <c r="I249" s="78" t="inlineStr">
        <is>
          <t>80° bis 110°, einseitig digitalisierbar?</t>
        </is>
      </c>
      <c r="J249" s="78" t="inlineStr">
        <is>
          <t>hohler Rücken</t>
        </is>
      </c>
      <c r="K249" s="76" t="n"/>
      <c r="L249" s="76" t="n"/>
      <c r="M249" s="76" t="n"/>
      <c r="N249" s="76" t="n">
        <v>0</v>
      </c>
      <c r="O249" s="76" t="n"/>
      <c r="P249" s="76" t="n"/>
      <c r="Q249" s="76" t="n"/>
      <c r="R249" s="76" t="n"/>
      <c r="BA249" s="88">
        <f>BY249+CR249</f>
        <v/>
      </c>
      <c r="BY249" s="88" t="n"/>
      <c r="CR249" s="88" t="n"/>
    </row>
    <row r="250" outlineLevel="1" s="143">
      <c r="A250" s="76" t="n">
        <v>251</v>
      </c>
      <c r="B250" s="76" t="inlineStr">
        <is>
          <t>L-1560-155912321</t>
        </is>
      </c>
      <c r="C250" s="76" t="n">
        <v>994422881</v>
      </c>
      <c r="D250" s="81">
        <f>HYPERLINK(CONCATENATE("https://portal.dnb.de/opac.htm?method=simpleSearch&amp;cqlMode=true&amp;query=idn%3D",C250))</f>
        <v/>
      </c>
      <c r="E250" s="76" t="inlineStr">
        <is>
          <t>III 21, 38</t>
        </is>
      </c>
      <c r="F250" s="76" t="n"/>
      <c r="G250" s="78" t="inlineStr">
        <is>
          <t>Pergamentband</t>
        </is>
      </c>
      <c r="H250" s="76" t="inlineStr">
        <is>
          <t>bis 25 cm</t>
        </is>
      </c>
      <c r="I250" s="78" t="inlineStr">
        <is>
          <t>80° bis 110°, einseitig digitalisierbar?</t>
        </is>
      </c>
      <c r="J250" s="78" t="inlineStr">
        <is>
          <t>Schrift bis in den Falz</t>
        </is>
      </c>
      <c r="K250" s="76" t="n"/>
      <c r="L250" s="76" t="inlineStr">
        <is>
          <t>Kassette</t>
        </is>
      </c>
      <c r="M250" s="76" t="inlineStr">
        <is>
          <t>Nein</t>
        </is>
      </c>
      <c r="N250" s="76" t="n">
        <v>0</v>
      </c>
      <c r="O250" s="76" t="n"/>
      <c r="P250" s="76" t="n"/>
      <c r="Q250" s="76" t="n"/>
      <c r="R250" s="76" t="n"/>
      <c r="BA250" s="88">
        <f>BY250+CR250</f>
        <v/>
      </c>
      <c r="BY250" s="88" t="n"/>
      <c r="CR250" s="88" t="n"/>
    </row>
    <row r="251" outlineLevel="1" s="143">
      <c r="A251" s="76" t="n">
        <v>252</v>
      </c>
      <c r="B251" s="76" t="inlineStr">
        <is>
          <t>L-1505-16792236X</t>
        </is>
      </c>
      <c r="C251" s="76" t="n">
        <v>999323601</v>
      </c>
      <c r="D251" s="81">
        <f>HYPERLINK(CONCATENATE("https://portal.dnb.de/opac.htm?method=simpleSearch&amp;cqlMode=true&amp;query=idn%3D",C251))</f>
        <v/>
      </c>
      <c r="E251" s="76" t="inlineStr">
        <is>
          <t>III 21, 39</t>
        </is>
      </c>
      <c r="F251" s="76" t="n"/>
      <c r="G251" s="78" t="inlineStr">
        <is>
          <t>Pergamentband</t>
        </is>
      </c>
      <c r="H251" s="76" t="inlineStr">
        <is>
          <t>bis 25 cm</t>
        </is>
      </c>
      <c r="I251" s="78" t="inlineStr">
        <is>
          <t>80° bis 110°, einseitig digitalisierbar?</t>
        </is>
      </c>
      <c r="J251" s="78" t="n"/>
      <c r="K251" s="76" t="n"/>
      <c r="L251" s="76" t="inlineStr">
        <is>
          <t>Kassette</t>
        </is>
      </c>
      <c r="M251" s="76" t="inlineStr">
        <is>
          <t>Nein</t>
        </is>
      </c>
      <c r="N251" s="76" t="n">
        <v>2</v>
      </c>
      <c r="O251" s="76" t="n"/>
      <c r="P251" s="76" t="n"/>
      <c r="Q251" s="76" t="n"/>
      <c r="R251" s="76" t="n"/>
      <c r="BA251" s="88">
        <f>BY251+CR251</f>
        <v/>
      </c>
      <c r="BY251" s="88" t="n"/>
      <c r="CR251" s="88" t="n"/>
    </row>
    <row r="252" outlineLevel="1" ht="33.75" customHeight="1" s="143">
      <c r="A252" s="76" t="n">
        <v>253</v>
      </c>
      <c r="B252" s="76" t="inlineStr">
        <is>
          <t>L-2019-302374</t>
        </is>
      </c>
      <c r="C252" s="76" t="n">
        <v>1194269303</v>
      </c>
      <c r="D252" s="81">
        <f>HYPERLINK(CONCATENATE("https://portal.dnb.de/opac.htm?method=simpleSearch&amp;cqlMode=true&amp;query=idn%3D",C252))</f>
        <v/>
      </c>
      <c r="E252" s="76" t="inlineStr">
        <is>
          <t>III 21, 40</t>
        </is>
      </c>
      <c r="F252" s="76" t="n"/>
      <c r="G252" s="78" t="n"/>
      <c r="H252" s="76" t="inlineStr">
        <is>
          <t>&gt; 42 cm</t>
        </is>
      </c>
      <c r="I252" s="78" t="n"/>
      <c r="J252" s="78" t="n"/>
      <c r="K252" s="76" t="n"/>
      <c r="L252" s="76" t="n"/>
      <c r="M252" s="76" t="n"/>
      <c r="N252" s="76" t="n"/>
      <c r="O252" s="76" t="n"/>
      <c r="P252" s="76" t="n"/>
      <c r="Q252" s="76" t="n"/>
      <c r="R252" s="76" t="n"/>
      <c r="X252" s="94" t="inlineStr">
        <is>
          <t>HD</t>
        </is>
      </c>
      <c r="AB252" s="94" t="inlineStr">
        <is>
          <t>f</t>
        </is>
      </c>
      <c r="AH252" s="94" t="inlineStr">
        <is>
          <t>Pa</t>
        </is>
      </c>
      <c r="AV252" s="94" t="n">
        <v>110</v>
      </c>
      <c r="AZ252" s="96" t="inlineStr">
        <is>
          <t>ja vor</t>
        </is>
      </c>
      <c r="BA252" s="88">
        <f>BY252+CR252</f>
        <v/>
      </c>
      <c r="BC252" s="94" t="inlineStr">
        <is>
          <t>Wellpappe</t>
        </is>
      </c>
      <c r="BN252" s="94" t="inlineStr">
        <is>
          <t>x</t>
        </is>
      </c>
      <c r="BV252" s="94" t="inlineStr">
        <is>
          <t>VD</t>
        </is>
      </c>
      <c r="BY252" s="88" t="n">
        <v>4</v>
      </c>
      <c r="CB252" s="94" t="inlineStr">
        <is>
          <t>x</t>
        </is>
      </c>
      <c r="CF252" s="94" t="inlineStr">
        <is>
          <t>x</t>
        </is>
      </c>
      <c r="CI252" s="94" t="inlineStr">
        <is>
          <t>x</t>
        </is>
      </c>
      <c r="CJ252" s="94" t="inlineStr">
        <is>
          <t>x</t>
        </is>
      </c>
      <c r="CK252" s="94" t="inlineStr">
        <is>
          <t>x</t>
        </is>
      </c>
      <c r="CR252" s="88" t="n">
        <v>60</v>
      </c>
      <c r="CS252" s="117" t="inlineStr">
        <is>
          <t>nahezu gesamter BB mit Rissen, Fehlstellen, wattierten Blattbereichen; Rest.bedarf muss noch genauer geschätzt werden</t>
        </is>
      </c>
    </row>
    <row r="253" outlineLevel="1" s="143">
      <c r="A253" s="76" t="n">
        <v>254</v>
      </c>
      <c r="B253" s="76" t="inlineStr">
        <is>
          <t>L-1503-676545815</t>
        </is>
      </c>
      <c r="C253" s="76" t="n">
        <v>1210208466</v>
      </c>
      <c r="D253" s="81">
        <f>HYPERLINK(CONCATENATE("https://portal.dnb.de/opac.htm?method=simpleSearch&amp;cqlMode=true&amp;query=idn%3D",C253))</f>
        <v/>
      </c>
      <c r="E253" s="76" t="inlineStr">
        <is>
          <t>III 21, 14 (Angebundenes Werk)</t>
        </is>
      </c>
      <c r="F253" s="76" t="n"/>
      <c r="G253" s="78" t="n"/>
      <c r="H253" s="76" t="n"/>
      <c r="I253" s="78" t="n"/>
      <c r="J253" s="78" t="n"/>
      <c r="K253" s="76" t="n"/>
      <c r="L253" s="76" t="n"/>
      <c r="M253" s="76" t="n"/>
      <c r="N253" s="76" t="n"/>
      <c r="O253" s="76" t="n"/>
      <c r="P253" s="76" t="n"/>
      <c r="Q253" s="76" t="n"/>
      <c r="R253" s="76" t="n"/>
      <c r="BA253" s="88">
        <f>BY253+CR253</f>
        <v/>
      </c>
      <c r="BY253" s="88" t="n"/>
      <c r="CR253" s="88" t="n"/>
    </row>
    <row r="254" outlineLevel="1" s="143">
      <c r="A254" s="76" t="n">
        <v>255</v>
      </c>
      <c r="B254" s="76" t="inlineStr">
        <is>
          <t>L-1880-678548862</t>
        </is>
      </c>
      <c r="C254" s="76" t="inlineStr">
        <is>
          <t>121095611X</t>
        </is>
      </c>
      <c r="D254" s="81">
        <f>HYPERLINK(CONCATENATE("https://portal.dnb.de/opac.htm?method=simpleSearch&amp;cqlMode=true&amp;query=idn%3D",C254))</f>
        <v/>
      </c>
      <c r="E254" s="76" t="inlineStr">
        <is>
          <t>III 21, 18 (1. angebundenes Werk)</t>
        </is>
      </c>
      <c r="F254" s="76" t="n"/>
      <c r="G254" s="78" t="n"/>
      <c r="H254" s="76" t="n"/>
      <c r="I254" s="78" t="n"/>
      <c r="J254" s="78" t="n"/>
      <c r="K254" s="76" t="n"/>
      <c r="L254" s="76" t="n"/>
      <c r="M254" s="76" t="n"/>
      <c r="N254" s="76" t="n"/>
      <c r="O254" s="76" t="n"/>
      <c r="P254" s="76" t="n"/>
      <c r="Q254" s="76" t="n"/>
      <c r="R254" s="76" t="n"/>
      <c r="BA254" s="88">
        <f>BY254+CR254</f>
        <v/>
      </c>
      <c r="BY254" s="88" t="n"/>
      <c r="CR254" s="88" t="n"/>
    </row>
    <row r="255" outlineLevel="1" s="143">
      <c r="A255" s="76" t="n">
        <v>256</v>
      </c>
      <c r="B255" s="76" t="inlineStr">
        <is>
          <t>L-1506-166225983</t>
        </is>
      </c>
      <c r="C255" s="76" t="n">
        <v>998441562</v>
      </c>
      <c r="D255" s="81">
        <f>HYPERLINK(CONCATENATE("https://portal.dnb.de/opac.htm?method=simpleSearch&amp;cqlMode=true&amp;query=idn%3D",C255))</f>
        <v/>
      </c>
      <c r="E255" s="76" t="inlineStr">
        <is>
          <t>III 21, 2 a</t>
        </is>
      </c>
      <c r="F255" s="76" t="n"/>
      <c r="G255" s="78" t="inlineStr">
        <is>
          <t>Halbpergamentband</t>
        </is>
      </c>
      <c r="H255" s="76" t="inlineStr">
        <is>
          <t>bis 25 cm</t>
        </is>
      </c>
      <c r="I255" s="78" t="inlineStr">
        <is>
          <t>180°</t>
        </is>
      </c>
      <c r="J255" s="78" t="inlineStr">
        <is>
          <t>hohler Rücken</t>
        </is>
      </c>
      <c r="K255" s="76" t="n"/>
      <c r="L255" s="76" t="n"/>
      <c r="M255" s="76" t="n"/>
      <c r="N255" s="76" t="n">
        <v>0</v>
      </c>
      <c r="O255" s="76" t="n"/>
      <c r="P255" s="76" t="n"/>
      <c r="Q255" s="76" t="n"/>
      <c r="R255" s="76" t="n"/>
      <c r="BA255" s="88">
        <f>BY255+CR255</f>
        <v/>
      </c>
      <c r="BY255" s="88" t="n"/>
      <c r="CR255" s="88" t="n"/>
    </row>
    <row r="256" outlineLevel="1" s="143">
      <c r="A256" s="76" t="n">
        <v>257</v>
      </c>
      <c r="B256" s="76" t="inlineStr">
        <is>
          <t>L-1520-679679731</t>
        </is>
      </c>
      <c r="C256" s="76" t="n">
        <v>1211505642</v>
      </c>
      <c r="D256" s="81">
        <f>HYPERLINK(CONCATENATE("https://portal.dnb.de/opac.htm?method=simpleSearch&amp;cqlMode=true&amp;query=idn%3D",C256))</f>
        <v/>
      </c>
      <c r="E256" s="76" t="inlineStr">
        <is>
          <t>III 21, 21 (Angebundenes Werk)</t>
        </is>
      </c>
      <c r="F256" s="76" t="n"/>
      <c r="G256" s="78" t="n"/>
      <c r="H256" s="76" t="n"/>
      <c r="I256" s="78" t="n"/>
      <c r="J256" s="78" t="n"/>
      <c r="K256" s="76" t="n"/>
      <c r="L256" s="76" t="n"/>
      <c r="M256" s="76" t="n"/>
      <c r="N256" s="76" t="n"/>
      <c r="O256" s="76" t="n"/>
      <c r="P256" s="76" t="n"/>
      <c r="Q256" s="76" t="n"/>
      <c r="R256" s="76" t="n"/>
      <c r="BA256" s="88">
        <f>BY256+CR256</f>
        <v/>
      </c>
      <c r="BY256" s="88" t="n"/>
      <c r="CR256" s="88" t="n"/>
    </row>
    <row r="257" outlineLevel="1" s="143">
      <c r="A257" s="76" t="n">
        <v>258</v>
      </c>
      <c r="B257" s="76" t="inlineStr">
        <is>
          <t>L-1531-159236924</t>
        </is>
      </c>
      <c r="C257" s="76" t="n">
        <v>995310181</v>
      </c>
      <c r="D257" s="81">
        <f>HYPERLINK(CONCATENATE("https://portal.dnb.de/opac.htm?method=simpleSearch&amp;cqlMode=true&amp;query=idn%3D",C257))</f>
        <v/>
      </c>
      <c r="E257" s="76" t="inlineStr">
        <is>
          <t>III 21, 21 a ( 1. Angebundenes Werk)</t>
        </is>
      </c>
      <c r="F257" s="76" t="n"/>
      <c r="G257" s="78" t="n"/>
      <c r="H257" s="76" t="n"/>
      <c r="I257" s="78" t="n"/>
      <c r="J257" s="78" t="n"/>
      <c r="K257" s="76" t="n"/>
      <c r="L257" s="76" t="n"/>
      <c r="M257" s="76" t="n"/>
      <c r="N257" s="76" t="n"/>
      <c r="O257" s="76" t="n"/>
      <c r="P257" s="76" t="n"/>
      <c r="Q257" s="76" t="n"/>
      <c r="R257" s="76" t="n"/>
      <c r="BA257" s="88">
        <f>BY257+CR257</f>
        <v/>
      </c>
      <c r="BY257" s="88" t="n"/>
      <c r="CR257" s="88" t="n"/>
    </row>
    <row r="258" outlineLevel="1" s="143">
      <c r="A258" s="76" t="n">
        <v>259</v>
      </c>
      <c r="B258" s="76" t="inlineStr">
        <is>
          <t>L-1532-167685066</t>
        </is>
      </c>
      <c r="C258" s="76" t="n">
        <v>999178369</v>
      </c>
      <c r="D258" s="81">
        <f>HYPERLINK(CONCATENATE("https://portal.dnb.de/opac.htm?method=simpleSearch&amp;cqlMode=true&amp;query=idn%3D",C258))</f>
        <v/>
      </c>
      <c r="E258" s="76" t="inlineStr">
        <is>
          <t>III 21, 21 a (Angebundenes Werk)</t>
        </is>
      </c>
      <c r="F258" s="76" t="n"/>
      <c r="G258" s="78" t="n"/>
      <c r="H258" s="76" t="n"/>
      <c r="I258" s="78" t="n"/>
      <c r="J258" s="78" t="n"/>
      <c r="K258" s="76" t="n"/>
      <c r="L258" s="76" t="n"/>
      <c r="M258" s="76" t="n"/>
      <c r="N258" s="76" t="n"/>
      <c r="O258" s="76" t="n"/>
      <c r="P258" s="76" t="n"/>
      <c r="Q258" s="76" t="n"/>
      <c r="R258" s="76" t="n"/>
      <c r="BA258" s="88">
        <f>BY258+CR258</f>
        <v/>
      </c>
      <c r="BY258" s="88" t="n"/>
      <c r="CR258" s="88" t="n"/>
    </row>
    <row r="259" outlineLevel="1" s="143">
      <c r="A259" s="76" t="n">
        <v>260</v>
      </c>
      <c r="B259" s="76" t="inlineStr">
        <is>
          <t>L-1532-167685198</t>
        </is>
      </c>
      <c r="C259" s="76" t="n">
        <v>999178547</v>
      </c>
      <c r="D259" s="81">
        <f>HYPERLINK(CONCATENATE("https://portal.dnb.de/opac.htm?method=simpleSearch&amp;cqlMode=true&amp;query=idn%3D",C259))</f>
        <v/>
      </c>
      <c r="E259" s="76" t="inlineStr">
        <is>
          <t>III 21, 21 a (Angebundenes Werk)</t>
        </is>
      </c>
      <c r="F259" s="76" t="n"/>
      <c r="G259" s="78" t="n"/>
      <c r="H259" s="76" t="n"/>
      <c r="I259" s="78" t="n"/>
      <c r="J259" s="78" t="n"/>
      <c r="K259" s="76" t="n"/>
      <c r="L259" s="76" t="n"/>
      <c r="M259" s="76" t="n"/>
      <c r="N259" s="76" t="n"/>
      <c r="O259" s="76" t="n"/>
      <c r="P259" s="76" t="n"/>
      <c r="Q259" s="76" t="n"/>
      <c r="R259" s="76" t="n"/>
      <c r="BA259" s="88">
        <f>BY259+CR259</f>
        <v/>
      </c>
      <c r="BY259" s="88" t="n"/>
      <c r="CR259" s="88" t="n"/>
    </row>
    <row r="260" outlineLevel="1" s="143">
      <c r="A260" s="76" t="n">
        <v>261</v>
      </c>
      <c r="B260" s="76" t="inlineStr">
        <is>
          <t>L-1530-169892549</t>
        </is>
      </c>
      <c r="C260" s="76" t="n">
        <v>1000018237</v>
      </c>
      <c r="D260" s="81">
        <f>HYPERLINK(CONCATENATE("https://portal.dnb.de/opac.htm?method=simpleSearch&amp;cqlMode=true&amp;query=idn%3D",C260))</f>
        <v/>
      </c>
      <c r="E260" s="76" t="inlineStr">
        <is>
          <t>III 21, 21 a ( 3. Angebundenes Werk)</t>
        </is>
      </c>
      <c r="F260" s="76" t="n"/>
      <c r="G260" s="78" t="n"/>
      <c r="H260" s="76" t="n"/>
      <c r="I260" s="78" t="n"/>
      <c r="J260" s="78" t="n"/>
      <c r="K260" s="76" t="n"/>
      <c r="L260" s="76" t="n"/>
      <c r="M260" s="76" t="n"/>
      <c r="N260" s="76" t="n"/>
      <c r="O260" s="76" t="n"/>
      <c r="P260" s="76" t="n"/>
      <c r="Q260" s="76" t="n"/>
      <c r="R260" s="76" t="n"/>
      <c r="BA260" s="88">
        <f>BY260+CR260</f>
        <v/>
      </c>
      <c r="BY260" s="88" t="n"/>
      <c r="CR260" s="88" t="n"/>
    </row>
    <row r="261" outlineLevel="1" s="143">
      <c r="A261" s="76" t="n">
        <v>262</v>
      </c>
      <c r="B261" s="76" t="inlineStr">
        <is>
          <t>L-1530-162143168</t>
        </is>
      </c>
      <c r="C261" s="76" t="n">
        <v>996433384</v>
      </c>
      <c r="D261" s="81">
        <f>HYPERLINK(CONCATENATE("https://portal.dnb.de/opac.htm?method=simpleSearch&amp;cqlMode=true&amp;query=idn%3D",C261))</f>
        <v/>
      </c>
      <c r="E261" s="76" t="inlineStr">
        <is>
          <t>III 21, 21 a ( 2. Angebundenes Werk)</t>
        </is>
      </c>
      <c r="F261" s="76" t="n"/>
      <c r="G261" s="78" t="n"/>
      <c r="H261" s="76" t="n"/>
      <c r="I261" s="78" t="n"/>
      <c r="J261" s="78" t="n"/>
      <c r="K261" s="76" t="n"/>
      <c r="L261" s="76" t="n"/>
      <c r="M261" s="76" t="n"/>
      <c r="N261" s="76" t="n"/>
      <c r="O261" s="76" t="n"/>
      <c r="P261" s="76" t="n"/>
      <c r="Q261" s="76" t="n"/>
      <c r="R261" s="76" t="n"/>
      <c r="BA261" s="88">
        <f>BY261+CR261</f>
        <v/>
      </c>
      <c r="BY261" s="88" t="n"/>
      <c r="CR261" s="88" t="n"/>
    </row>
    <row r="262" outlineLevel="1" s="143">
      <c r="A262" s="76" t="n">
        <v>263</v>
      </c>
      <c r="B262" s="76" t="inlineStr">
        <is>
          <t>L-1532-167685015</t>
        </is>
      </c>
      <c r="C262" s="76" t="inlineStr">
        <is>
          <t>99917830X</t>
        </is>
      </c>
      <c r="D262" s="81">
        <f>HYPERLINK(CONCATENATE("https://portal.dnb.de/opac.htm?method=simpleSearch&amp;cqlMode=true&amp;query=idn%3D",C262))</f>
        <v/>
      </c>
      <c r="E262" s="76" t="inlineStr">
        <is>
          <t>III 21, 21 a ( 5. Angebundenes Werk)</t>
        </is>
      </c>
      <c r="F262" s="76" t="n"/>
      <c r="G262" s="78" t="n"/>
      <c r="H262" s="76" t="n"/>
      <c r="I262" s="78" t="n"/>
      <c r="J262" s="78" t="n"/>
      <c r="K262" s="76" t="n"/>
      <c r="L262" s="76" t="n"/>
      <c r="M262" s="76" t="n"/>
      <c r="N262" s="76" t="n"/>
      <c r="O262" s="76" t="n"/>
      <c r="P262" s="76" t="n"/>
      <c r="Q262" s="76" t="n"/>
      <c r="R262" s="76" t="n"/>
      <c r="BA262" s="88">
        <f>BY262+CR262</f>
        <v/>
      </c>
      <c r="BY262" s="88" t="n"/>
      <c r="CR262" s="88" t="n"/>
    </row>
    <row r="263" outlineLevel="1" s="143">
      <c r="A263" s="76" t="n">
        <v>264</v>
      </c>
      <c r="B263" s="76" t="inlineStr">
        <is>
          <t>L-1532-167685104</t>
        </is>
      </c>
      <c r="C263" s="76" t="n">
        <v>999178415</v>
      </c>
      <c r="D263" s="81">
        <f>HYPERLINK(CONCATENATE("https://portal.dnb.de/opac.htm?method=simpleSearch&amp;cqlMode=true&amp;query=idn%3D",C263))</f>
        <v/>
      </c>
      <c r="E263" s="76" t="inlineStr">
        <is>
          <t>III 21, 21 a</t>
        </is>
      </c>
      <c r="F263" s="76" t="n"/>
      <c r="G263" s="78" t="n"/>
      <c r="H263" s="76" t="n"/>
      <c r="I263" s="78" t="n"/>
      <c r="J263" s="78" t="n"/>
      <c r="K263" s="76" t="n"/>
      <c r="L263" s="76" t="n"/>
      <c r="M263" s="76" t="n"/>
      <c r="N263" s="76" t="n"/>
      <c r="O263" s="76" t="n"/>
      <c r="P263" s="76" t="n"/>
      <c r="Q263" s="76" t="n"/>
      <c r="R263" s="76" t="n"/>
      <c r="BA263" s="88">
        <f>BY263+CR263</f>
        <v/>
      </c>
      <c r="BY263" s="88" t="n"/>
      <c r="CR263" s="88" t="n"/>
    </row>
    <row r="264" outlineLevel="1" ht="33.75" customHeight="1" s="143">
      <c r="A264" s="76" t="n">
        <v>265</v>
      </c>
      <c r="B264" s="76" t="inlineStr">
        <is>
          <t>L-1529-167646516</t>
        </is>
      </c>
      <c r="C264" s="76" t="n">
        <v>999172697</v>
      </c>
      <c r="D264" s="81">
        <f>HYPERLINK(CONCATENATE("https://portal.dnb.de/opac.htm?method=simpleSearch&amp;cqlMode=true&amp;query=idn%3D",C264))</f>
        <v/>
      </c>
      <c r="E264" s="76" t="inlineStr">
        <is>
          <t>III 21, 21 a</t>
        </is>
      </c>
      <c r="F264" s="76" t="n"/>
      <c r="G264" s="78" t="inlineStr">
        <is>
          <t>Ledereinband, Schließen, erhabene Buchbeschläge</t>
        </is>
      </c>
      <c r="H264" s="76" t="inlineStr">
        <is>
          <t>bis 25 cm</t>
        </is>
      </c>
      <c r="I264" s="78" t="inlineStr">
        <is>
          <t>nur sehr geringer Öffnungswinkel</t>
        </is>
      </c>
      <c r="J264" s="78" t="inlineStr">
        <is>
          <t>fester Rücken mit Schmuckprägung, Schrift bis in den Falz</t>
        </is>
      </c>
      <c r="K264" s="76" t="n"/>
      <c r="L264" s="76" t="inlineStr">
        <is>
          <t>Kassette</t>
        </is>
      </c>
      <c r="M264" s="76" t="inlineStr">
        <is>
          <t>Nein</t>
        </is>
      </c>
      <c r="N264" s="76" t="n">
        <v>0</v>
      </c>
      <c r="O264" s="76" t="n"/>
      <c r="P264" s="76" t="n"/>
      <c r="Q264" s="76" t="n"/>
      <c r="R264" s="76" t="n"/>
      <c r="BA264" s="88">
        <f>BY264+CR264</f>
        <v/>
      </c>
      <c r="BY264" s="88" t="n"/>
      <c r="CR264" s="88" t="n"/>
    </row>
    <row r="265" outlineLevel="1" s="143">
      <c r="A265" s="76" t="n">
        <v>266</v>
      </c>
      <c r="B265" s="76" t="inlineStr">
        <is>
          <t>L-1530-154382876</t>
        </is>
      </c>
      <c r="C265" s="76" t="n">
        <v>994054076</v>
      </c>
      <c r="D265" s="81">
        <f>HYPERLINK(CONCATENATE("https://portal.dnb.de/opac.htm?method=simpleSearch&amp;cqlMode=true&amp;query=idn%3D",C265))</f>
        <v/>
      </c>
      <c r="E265" s="76" t="inlineStr">
        <is>
          <t>III 21, 21 a ( 7. Angebundenes Werk)</t>
        </is>
      </c>
      <c r="F265" s="76" t="n"/>
      <c r="G265" s="78" t="n"/>
      <c r="H265" s="76" t="n"/>
      <c r="I265" s="78" t="n"/>
      <c r="J265" s="78" t="n"/>
      <c r="K265" s="76" t="n"/>
      <c r="L265" s="76" t="n"/>
      <c r="M265" s="76" t="n"/>
      <c r="N265" s="76" t="n"/>
      <c r="O265" s="76" t="n"/>
      <c r="P265" s="76" t="n"/>
      <c r="Q265" s="76" t="n"/>
      <c r="R265" s="76" t="n"/>
      <c r="BA265" s="88">
        <f>BY265+CR265</f>
        <v/>
      </c>
      <c r="BY265" s="88" t="n"/>
      <c r="CR265" s="88" t="n"/>
    </row>
    <row r="266" outlineLevel="1" s="143">
      <c r="A266" s="76" t="n">
        <v>267</v>
      </c>
      <c r="B266" s="76" t="inlineStr">
        <is>
          <t>L-1532-180006444</t>
        </is>
      </c>
      <c r="C266" s="76" t="n">
        <v>1003501338</v>
      </c>
      <c r="D266" s="81">
        <f>HYPERLINK(CONCATENATE("https://portal.dnb.de/opac.htm?method=simpleSearch&amp;cqlMode=true&amp;query=idn%3D",C266))</f>
        <v/>
      </c>
      <c r="E266" s="76" t="inlineStr">
        <is>
          <t>III 21, 21 a ( 4. Angebundenes Werk)</t>
        </is>
      </c>
      <c r="F266" s="76" t="n"/>
      <c r="G266" s="78" t="n"/>
      <c r="H266" s="76" t="n"/>
      <c r="I266" s="78" t="n"/>
      <c r="J266" s="78" t="n"/>
      <c r="K266" s="76" t="n"/>
      <c r="L266" s="76" t="n"/>
      <c r="M266" s="76" t="n"/>
      <c r="N266" s="76" t="n"/>
      <c r="O266" s="76" t="n"/>
      <c r="P266" s="76" t="n"/>
      <c r="Q266" s="76" t="n"/>
      <c r="R266" s="76" t="n"/>
      <c r="BA266" s="88">
        <f>BY266+CR266</f>
        <v/>
      </c>
      <c r="BY266" s="88" t="n"/>
      <c r="CR266" s="88" t="n"/>
    </row>
    <row r="267" outlineLevel="1" s="143">
      <c r="A267" s="76" t="n">
        <v>268</v>
      </c>
      <c r="B267" s="76" t="inlineStr">
        <is>
          <t>L-1530-177109114</t>
        </is>
      </c>
      <c r="C267" s="76" t="inlineStr">
        <is>
          <t>100238494X</t>
        </is>
      </c>
      <c r="D267" s="81">
        <f>HYPERLINK(CONCATENATE("https://portal.dnb.de/opac.htm?method=simpleSearch&amp;cqlMode=true&amp;query=idn%3D",C267))</f>
        <v/>
      </c>
      <c r="E267" s="76" t="inlineStr">
        <is>
          <t>III 21, 21 a ( 6. Angebundenes Werk)</t>
        </is>
      </c>
      <c r="F267" s="76" t="n"/>
      <c r="G267" s="78" t="n"/>
      <c r="H267" s="76" t="n"/>
      <c r="I267" s="78" t="n"/>
      <c r="J267" s="78" t="n"/>
      <c r="K267" s="76" t="n"/>
      <c r="L267" s="76" t="n"/>
      <c r="M267" s="76" t="n"/>
      <c r="N267" s="76" t="n"/>
      <c r="O267" s="76" t="n"/>
      <c r="P267" s="76" t="n"/>
      <c r="Q267" s="76" t="n"/>
      <c r="R267" s="76" t="n"/>
      <c r="BA267" s="88">
        <f>BY267+CR267</f>
        <v/>
      </c>
      <c r="BY267" s="88" t="n"/>
      <c r="CR267" s="88" t="n"/>
    </row>
    <row r="268" outlineLevel="1" ht="33.75" customHeight="1" s="143">
      <c r="A268" s="76" t="n">
        <v>269</v>
      </c>
      <c r="B268" s="76" t="inlineStr">
        <is>
          <t>L-1533-157862615</t>
        </is>
      </c>
      <c r="C268" s="76" t="n">
        <v>994801777</v>
      </c>
      <c r="D268" s="81">
        <f>HYPERLINK(CONCATENATE("https://portal.dnb.de/opac.htm?method=simpleSearch&amp;cqlMode=true&amp;query=idn%3D",C268))</f>
        <v/>
      </c>
      <c r="E268" s="76" t="inlineStr">
        <is>
          <t>III 21, 21 c</t>
        </is>
      </c>
      <c r="F268" s="76" t="inlineStr">
        <is>
          <t>X</t>
        </is>
      </c>
      <c r="G268" s="78" t="inlineStr">
        <is>
          <t>Ledereinband, Schließen, erhabene Buchbeschläge</t>
        </is>
      </c>
      <c r="H268" s="76" t="inlineStr">
        <is>
          <t>bis 25 cm</t>
        </is>
      </c>
      <c r="I268" s="78" t="inlineStr">
        <is>
          <t>nur sehr geringer Öffnungswinkel</t>
        </is>
      </c>
      <c r="J268" s="78" t="inlineStr">
        <is>
          <t>fester Rücken mit Schmuckprägung, Schrift bis in den Falz</t>
        </is>
      </c>
      <c r="K268" s="76" t="n"/>
      <c r="L268" s="76" t="inlineStr">
        <is>
          <t>Kassette</t>
        </is>
      </c>
      <c r="M268" s="76" t="inlineStr">
        <is>
          <t>Nein</t>
        </is>
      </c>
      <c r="N268" s="76" t="n">
        <v>0</v>
      </c>
      <c r="O268" s="76" t="n"/>
      <c r="P268" s="76" t="n"/>
      <c r="Q268" s="76" t="n"/>
      <c r="R268" s="76" t="n"/>
      <c r="BA268" s="88">
        <f>BY268+CR268</f>
        <v/>
      </c>
      <c r="BY268" s="88" t="n"/>
      <c r="CR268" s="88" t="n"/>
    </row>
    <row r="269" outlineLevel="1" s="143">
      <c r="A269" s="76" t="n">
        <v>270</v>
      </c>
      <c r="B269" s="76" t="inlineStr">
        <is>
          <t>L-1532-167049003</t>
        </is>
      </c>
      <c r="C269" s="76" t="n">
        <v>998842877</v>
      </c>
      <c r="D269" s="81">
        <f>HYPERLINK(CONCATENATE("https://portal.dnb.de/opac.htm?method=simpleSearch&amp;cqlMode=true&amp;query=idn%3D",C269))</f>
        <v/>
      </c>
      <c r="E269" s="76" t="inlineStr">
        <is>
          <t>III 21, 21 c (Angebundenes Werk)</t>
        </is>
      </c>
      <c r="F269" s="76" t="n"/>
      <c r="G269" s="78" t="n"/>
      <c r="H269" s="76" t="n"/>
      <c r="I269" s="78" t="n"/>
      <c r="J269" s="78" t="n"/>
      <c r="K269" s="76" t="n"/>
      <c r="L269" s="76" t="n"/>
      <c r="M269" s="76" t="n"/>
      <c r="N269" s="76" t="n"/>
      <c r="O269" s="76" t="n"/>
      <c r="P269" s="76" t="n"/>
      <c r="Q269" s="76" t="n"/>
      <c r="R269" s="76" t="n"/>
      <c r="BA269" s="88">
        <f>BY269+CR269</f>
        <v/>
      </c>
      <c r="BY269" s="88" t="n"/>
      <c r="CR269" s="88" t="n"/>
    </row>
    <row r="270" outlineLevel="1" ht="22.5" customHeight="1" s="143">
      <c r="A270" s="76" t="n">
        <v>271</v>
      </c>
      <c r="B270" s="76" t="inlineStr">
        <is>
          <t>L-2006-325430</t>
        </is>
      </c>
      <c r="C270" s="76" t="n">
        <v>981668178</v>
      </c>
      <c r="D270" s="81">
        <f>HYPERLINK(CONCATENATE("https://portal.dnb.de/opac.htm?method=simpleSearch&amp;cqlMode=true&amp;query=idn%3D",C270))</f>
        <v/>
      </c>
      <c r="E270" s="76" t="inlineStr">
        <is>
          <t>III 21, 21 d</t>
        </is>
      </c>
      <c r="F270" s="76" t="n"/>
      <c r="G270" s="78" t="inlineStr">
        <is>
          <t>Halbgewebeband, Halbledereinband</t>
        </is>
      </c>
      <c r="H270" s="76" t="inlineStr">
        <is>
          <t>bis 35 cm</t>
        </is>
      </c>
      <c r="I270" s="78" t="inlineStr">
        <is>
          <t>180°</t>
        </is>
      </c>
      <c r="J270" s="78" t="inlineStr">
        <is>
          <t>fester Rücken mit Schmuckprägung</t>
        </is>
      </c>
      <c r="K270" s="76" t="n"/>
      <c r="L270" s="76" t="inlineStr">
        <is>
          <t>Mappe</t>
        </is>
      </c>
      <c r="M270" s="76" t="inlineStr">
        <is>
          <t>Nein</t>
        </is>
      </c>
      <c r="N270" s="76" t="n">
        <v>2</v>
      </c>
      <c r="O270" s="76" t="n"/>
      <c r="P270" s="76" t="n"/>
      <c r="Q270" s="76" t="n"/>
      <c r="R270" s="76" t="n"/>
      <c r="X270" s="94" t="inlineStr">
        <is>
          <t>HPg</t>
        </is>
      </c>
      <c r="AB270" s="94" t="inlineStr">
        <is>
          <t>h</t>
        </is>
      </c>
      <c r="AH270" s="94" t="inlineStr">
        <is>
          <t>Pa</t>
        </is>
      </c>
      <c r="AV270" s="94" t="n">
        <v>110</v>
      </c>
      <c r="AZ270" s="96" t="inlineStr">
        <is>
          <t>n</t>
        </is>
      </c>
      <c r="BA270" s="88">
        <f>BY270+CR270</f>
        <v/>
      </c>
      <c r="BF270" s="94" t="inlineStr">
        <is>
          <t>x</t>
        </is>
      </c>
      <c r="BI270" s="117" t="inlineStr">
        <is>
          <t>Schaden stabil</t>
        </is>
      </c>
      <c r="BY270" s="88" t="n"/>
      <c r="CR270" s="88" t="n"/>
    </row>
    <row r="271" outlineLevel="1" ht="21.75" customHeight="1" s="143">
      <c r="A271" s="76" t="n">
        <v>272</v>
      </c>
      <c r="B271" s="76" t="inlineStr">
        <is>
          <t>L-1525-161362591</t>
        </is>
      </c>
      <c r="C271" s="76" t="n">
        <v>995935467</v>
      </c>
      <c r="D271" s="81">
        <f>HYPERLINK(CONCATENATE("https://portal.dnb.de/opac.htm?method=simpleSearch&amp;cqlMode=true&amp;query=idn%3D",C271))</f>
        <v/>
      </c>
      <c r="E271" s="76" t="inlineStr">
        <is>
          <t>III 21, 21/b</t>
        </is>
      </c>
      <c r="F271" s="76" t="n"/>
      <c r="G271" s="78" t="inlineStr">
        <is>
          <t>Papier- oder Pappeinband</t>
        </is>
      </c>
      <c r="H271" s="76" t="inlineStr">
        <is>
          <t>bis 25 cm</t>
        </is>
      </c>
      <c r="I271" s="78" t="inlineStr">
        <is>
          <t>180°</t>
        </is>
      </c>
      <c r="J271" s="78" t="inlineStr">
        <is>
          <t>hohler Rücken</t>
        </is>
      </c>
      <c r="K271" s="76" t="n"/>
      <c r="L271" s="76" t="n"/>
      <c r="M271" s="76" t="inlineStr">
        <is>
          <t>Signaturfahne austauschen</t>
        </is>
      </c>
      <c r="N271" s="76" t="n">
        <v>0</v>
      </c>
      <c r="O271" s="76" t="n"/>
      <c r="P271" s="78" t="n"/>
      <c r="Q271" s="76" t="n"/>
      <c r="R271" s="76" t="n"/>
      <c r="BA271" s="88">
        <f>BY271+CR271</f>
        <v/>
      </c>
      <c r="BY271" s="88" t="n"/>
      <c r="CR271" s="88" t="n"/>
    </row>
    <row r="272" outlineLevel="1" ht="32.25" customHeight="1" s="143">
      <c r="A272" s="76" t="n">
        <v>273</v>
      </c>
      <c r="B272" s="76" t="inlineStr">
        <is>
          <t>L-1526-671050176</t>
        </is>
      </c>
      <c r="C272" s="76" t="n">
        <v>1208924478</v>
      </c>
      <c r="D272" s="81">
        <f>HYPERLINK(CONCATENATE("https://portal.dnb.de/opac.htm?method=simpleSearch&amp;cqlMode=true&amp;query=idn%3D",C272))</f>
        <v/>
      </c>
      <c r="E272" s="76" t="inlineStr">
        <is>
          <t>III 21, 24 (1. angebundenes Werk)</t>
        </is>
      </c>
      <c r="F272" s="76" t="n"/>
      <c r="G272" s="78" t="n"/>
      <c r="H272" s="76" t="n"/>
      <c r="I272" s="78" t="n"/>
      <c r="J272" s="78" t="n"/>
      <c r="K272" s="76" t="n"/>
      <c r="L272" s="76" t="n"/>
      <c r="M272" s="76" t="n"/>
      <c r="N272" s="76" t="n"/>
      <c r="O272" s="76" t="n"/>
      <c r="P272" s="76" t="n"/>
      <c r="Q272" s="78" t="n"/>
      <c r="R272" s="76" t="n"/>
      <c r="BA272" s="88">
        <f>BY272+CR272</f>
        <v/>
      </c>
      <c r="BY272" s="88" t="n"/>
      <c r="CR272" s="88" t="n"/>
    </row>
    <row r="273" outlineLevel="1" s="143">
      <c r="A273" s="76" t="n">
        <v>274</v>
      </c>
      <c r="B273" s="76" t="inlineStr">
        <is>
          <t>L-1526-671050001</t>
        </is>
      </c>
      <c r="C273" s="76" t="n">
        <v>1208924192</v>
      </c>
      <c r="D273" s="81">
        <f>HYPERLINK(CONCATENATE("https://portal.dnb.de/opac.htm?method=simpleSearch&amp;cqlMode=true&amp;query=idn%3D",C273))</f>
        <v/>
      </c>
      <c r="E273" s="76" t="inlineStr">
        <is>
          <t>III 21, 24 (2. angebundenes Werk)</t>
        </is>
      </c>
      <c r="F273" s="76" t="n"/>
      <c r="G273" s="78" t="n"/>
      <c r="H273" s="76" t="n"/>
      <c r="I273" s="78" t="n"/>
      <c r="J273" s="78" t="n"/>
      <c r="K273" s="76" t="n"/>
      <c r="L273" s="76" t="n"/>
      <c r="M273" s="76" t="n"/>
      <c r="N273" s="76" t="n"/>
      <c r="O273" s="76" t="n"/>
      <c r="P273" s="76" t="n"/>
      <c r="Q273" s="76" t="n"/>
      <c r="R273" s="76" t="n"/>
      <c r="BA273" s="88">
        <f>BY273+CR273</f>
        <v/>
      </c>
      <c r="BY273" s="88" t="n"/>
      <c r="CR273" s="88" t="n"/>
    </row>
    <row r="274" outlineLevel="1" s="143">
      <c r="A274" s="76" t="n">
        <v>275</v>
      </c>
      <c r="B274" s="76" t="inlineStr">
        <is>
          <t>L-1526-671049410</t>
        </is>
      </c>
      <c r="C274" s="76" t="n">
        <v>1208923269</v>
      </c>
      <c r="D274" s="81">
        <f>HYPERLINK(CONCATENATE("https://portal.dnb.de/opac.htm?method=simpleSearch&amp;cqlMode=true&amp;query=idn%3D",C274))</f>
        <v/>
      </c>
      <c r="E274" s="76" t="inlineStr">
        <is>
          <t>III 21, 24 (3. angebundenes Werk)</t>
        </is>
      </c>
      <c r="F274" s="76" t="n"/>
      <c r="G274" s="78" t="n"/>
      <c r="H274" s="76" t="n"/>
      <c r="I274" s="78" t="n"/>
      <c r="J274" s="78" t="n"/>
      <c r="K274" s="76" t="n"/>
      <c r="L274" s="76" t="n"/>
      <c r="M274" s="76" t="n"/>
      <c r="N274" s="76" t="n"/>
      <c r="O274" s="76" t="n"/>
      <c r="P274" s="76" t="n"/>
      <c r="Q274" s="76" t="n"/>
      <c r="R274" s="76" t="n"/>
      <c r="BA274" s="88">
        <f>BY274+CR274</f>
        <v/>
      </c>
      <c r="BY274" s="88" t="n"/>
      <c r="CR274" s="88" t="n"/>
    </row>
    <row r="275" outlineLevel="1" ht="22.5" customHeight="1" s="143">
      <c r="A275" s="76" t="n">
        <v>276</v>
      </c>
      <c r="B275" s="76" t="inlineStr">
        <is>
          <t>L-1557-167360604</t>
        </is>
      </c>
      <c r="C275" s="76" t="n">
        <v>999011383</v>
      </c>
      <c r="D275" s="81">
        <f>HYPERLINK(CONCATENATE("https://portal.dnb.de/opac.htm?method=simpleSearch&amp;cqlMode=true&amp;query=idn%3D",C275))</f>
        <v/>
      </c>
      <c r="E275" s="76" t="inlineStr">
        <is>
          <t>III 21, 24 a</t>
        </is>
      </c>
      <c r="F275" s="76" t="n"/>
      <c r="G275" s="78" t="inlineStr">
        <is>
          <t>Pergamentband, Schließen, erhabene Buchbeschläge</t>
        </is>
      </c>
      <c r="H275" s="76" t="inlineStr">
        <is>
          <t>bis 25 cm</t>
        </is>
      </c>
      <c r="I275" s="78" t="inlineStr">
        <is>
          <t>80° bis 110°, einseitig digitalisierbar?</t>
        </is>
      </c>
      <c r="J275" s="78" t="inlineStr">
        <is>
          <t>hohler Rücken, Einband mit Schutz- oder Stoßkanten</t>
        </is>
      </c>
      <c r="K275" s="76" t="n"/>
      <c r="L275" s="76" t="inlineStr">
        <is>
          <t>Kassette</t>
        </is>
      </c>
      <c r="M275" s="76" t="inlineStr">
        <is>
          <t>Nein</t>
        </is>
      </c>
      <c r="N275" s="76" t="n">
        <v>0</v>
      </c>
      <c r="O275" s="76" t="n"/>
      <c r="P275" s="76" t="n"/>
      <c r="Q275" s="76" t="n"/>
      <c r="R275" s="76" t="n"/>
      <c r="BA275" s="88">
        <f>BY275+CR275</f>
        <v/>
      </c>
      <c r="BY275" s="88" t="n"/>
      <c r="CR275" s="88" t="n"/>
    </row>
    <row r="276" outlineLevel="1" s="143">
      <c r="A276" s="76" t="n">
        <v>277</v>
      </c>
      <c r="B276" s="76" t="inlineStr">
        <is>
          <t>L-1530-169953572</t>
        </is>
      </c>
      <c r="C276" s="76" t="n">
        <v>1000055183</v>
      </c>
      <c r="D276" s="81">
        <f>HYPERLINK(CONCATENATE("https://portal.dnb.de/opac.htm?method=simpleSearch&amp;cqlMode=true&amp;query=idn%3D",C276))</f>
        <v/>
      </c>
      <c r="E276" s="76" t="inlineStr">
        <is>
          <t>III 21, 31 a</t>
        </is>
      </c>
      <c r="F276" s="76" t="n"/>
      <c r="G276" s="78" t="inlineStr">
        <is>
          <t>Pergamentband</t>
        </is>
      </c>
      <c r="H276" s="76" t="inlineStr">
        <is>
          <t>bis 25 cm</t>
        </is>
      </c>
      <c r="I276" s="78" t="inlineStr">
        <is>
          <t>80° bis 110°, einseitig digitalisierbar?</t>
        </is>
      </c>
      <c r="J276" s="78" t="n"/>
      <c r="K276" s="76" t="n"/>
      <c r="L276" s="76" t="inlineStr">
        <is>
          <t xml:space="preserve">Papierumschlag </t>
        </is>
      </c>
      <c r="M276" s="76" t="inlineStr">
        <is>
          <t>Ja</t>
        </is>
      </c>
      <c r="N276" s="76" t="n">
        <v>1</v>
      </c>
      <c r="O276" s="76" t="n"/>
      <c r="P276" s="76" t="n"/>
      <c r="Q276" s="76" t="n"/>
      <c r="R276" s="76" t="n"/>
      <c r="X276" s="94" t="inlineStr">
        <is>
          <t>Pg</t>
        </is>
      </c>
      <c r="Y276" t="inlineStr">
        <is>
          <t>Thomschke, Friedrun:
flexibler Pg.</t>
        </is>
      </c>
      <c r="AB276" s="94" t="inlineStr">
        <is>
          <t>h</t>
        </is>
      </c>
      <c r="AH276" s="94" t="inlineStr">
        <is>
          <t>Pa</t>
        </is>
      </c>
      <c r="AV276" s="94" t="n">
        <v>45</v>
      </c>
      <c r="AZ276" s="96" t="inlineStr">
        <is>
          <t>n</t>
        </is>
      </c>
      <c r="BA276" s="88">
        <f>BY276+CR276</f>
        <v/>
      </c>
      <c r="BG276" s="94" t="inlineStr">
        <is>
          <t>x sauer</t>
        </is>
      </c>
      <c r="BH276" s="94" t="inlineStr">
        <is>
          <t>x</t>
        </is>
      </c>
      <c r="BI276" s="117" t="inlineStr">
        <is>
          <t>Schaden stabil</t>
        </is>
      </c>
      <c r="BK276" s="117" t="inlineStr">
        <is>
          <t>Box (flexibler Pg.)</t>
        </is>
      </c>
      <c r="BY276" s="88" t="n"/>
      <c r="CR276" s="88" t="n"/>
    </row>
    <row r="277" outlineLevel="1" s="143">
      <c r="A277" s="76" t="n">
        <v>278</v>
      </c>
      <c r="B277" s="76" t="inlineStr">
        <is>
          <t>L-1542-154112917</t>
        </is>
      </c>
      <c r="C277" s="76" t="n">
        <v>993972926</v>
      </c>
      <c r="D277" s="81">
        <f>HYPERLINK(CONCATENATE("https://portal.dnb.de/opac.htm?method=simpleSearch&amp;cqlMode=true&amp;query=idn%3D",C277))</f>
        <v/>
      </c>
      <c r="E277" s="76" t="inlineStr">
        <is>
          <t>III 21, 33 a</t>
        </is>
      </c>
      <c r="F277" s="76" t="inlineStr">
        <is>
          <t>X</t>
        </is>
      </c>
      <c r="G277" s="78" t="inlineStr">
        <is>
          <t>Halbpergamentband</t>
        </is>
      </c>
      <c r="H277" s="76" t="inlineStr">
        <is>
          <t>bis 25 cm</t>
        </is>
      </c>
      <c r="I277" s="78" t="inlineStr">
        <is>
          <t>80° bis 110°, einseitig digitalisierbar?</t>
        </is>
      </c>
      <c r="J277" s="78" t="n"/>
      <c r="K277" s="76" t="n"/>
      <c r="L277" s="76" t="n"/>
      <c r="M277" s="76" t="inlineStr">
        <is>
          <t>Signaturfahne austauschen</t>
        </is>
      </c>
      <c r="N277" s="76" t="n">
        <v>0</v>
      </c>
      <c r="O277" s="76" t="n"/>
      <c r="P277" s="76" t="n"/>
      <c r="Q277" s="76" t="n"/>
      <c r="R277" s="76" t="n"/>
      <c r="BA277" s="88">
        <f>BY277+CR277</f>
        <v/>
      </c>
      <c r="BY277" s="88" t="n"/>
      <c r="CR277" s="88" t="n"/>
    </row>
    <row r="278" outlineLevel="1" s="143">
      <c r="A278" s="76" t="n">
        <v>279</v>
      </c>
      <c r="B278" s="76" t="inlineStr">
        <is>
          <t>L-1505-154046310</t>
        </is>
      </c>
      <c r="C278" s="76" t="inlineStr">
        <is>
          <t>99393689X</t>
        </is>
      </c>
      <c r="D278" s="81">
        <f>HYPERLINK(CONCATENATE("https://portal.dnb.de/opac.htm?method=simpleSearch&amp;cqlMode=true&amp;query=idn%3D",C278))</f>
        <v/>
      </c>
      <c r="E278" s="76" t="inlineStr">
        <is>
          <t>III 21, 39 (1. angebundenes Werk)</t>
        </is>
      </c>
      <c r="F278" s="76" t="n"/>
      <c r="G278" s="78" t="n"/>
      <c r="H278" s="76" t="n"/>
      <c r="I278" s="78" t="n"/>
      <c r="J278" s="78" t="n"/>
      <c r="K278" s="76" t="n"/>
      <c r="L278" s="76" t="n"/>
      <c r="M278" s="76" t="n"/>
      <c r="N278" s="76" t="n"/>
      <c r="O278" s="76" t="n"/>
      <c r="P278" s="76" t="n"/>
      <c r="Q278" s="76" t="n"/>
      <c r="R278" s="76" t="n"/>
      <c r="BA278" s="88">
        <f>BY278+CR278</f>
        <v/>
      </c>
      <c r="BY278" s="88" t="n"/>
      <c r="CR278" s="88" t="n"/>
    </row>
    <row r="279" outlineLevel="1" s="143">
      <c r="A279" s="76" t="n">
        <v>280</v>
      </c>
      <c r="B279" s="76" t="inlineStr">
        <is>
          <t>L-1500-405944926</t>
        </is>
      </c>
      <c r="C279" s="76" t="n">
        <v>1132093619</v>
      </c>
      <c r="D279" s="81">
        <f>HYPERLINK(CONCATENATE("https://portal.dnb.de/opac.htm?method=simpleSearch&amp;cqlMode=true&amp;query=idn%3D",C279))</f>
        <v/>
      </c>
      <c r="E279" s="76" t="inlineStr">
        <is>
          <t>III 21, 39 (2. angebundenes Werk)</t>
        </is>
      </c>
      <c r="F279" s="76" t="n"/>
      <c r="G279" s="78" t="n"/>
      <c r="H279" s="76" t="n"/>
      <c r="I279" s="78" t="n"/>
      <c r="J279" s="78" t="n"/>
      <c r="K279" s="76" t="n"/>
      <c r="L279" s="76" t="n"/>
      <c r="M279" s="76" t="n"/>
      <c r="N279" s="76" t="n"/>
      <c r="O279" s="76" t="n"/>
      <c r="P279" s="76" t="n"/>
      <c r="Q279" s="76" t="n"/>
      <c r="R279" s="76" t="n"/>
      <c r="BA279" s="88">
        <f>BY279+CR279</f>
        <v/>
      </c>
      <c r="BY279" s="88" t="n"/>
      <c r="CR279" s="88" t="n"/>
    </row>
    <row r="280" outlineLevel="1" s="143">
      <c r="A280" s="76" t="n">
        <v>281</v>
      </c>
      <c r="B280" s="76" t="inlineStr">
        <is>
          <t>L-1500-405944926</t>
        </is>
      </c>
      <c r="C280" s="76" t="n">
        <v>1132093619</v>
      </c>
      <c r="D280" s="81">
        <f>HYPERLINK(CONCATENATE("https://portal.dnb.de/opac.htm?method=simpleSearch&amp;cqlMode=true&amp;query=idn%3D",C280))</f>
        <v/>
      </c>
      <c r="E280" s="76" t="inlineStr">
        <is>
          <t>III 21, 39 (2. angebundenes Werk)</t>
        </is>
      </c>
      <c r="F280" s="76" t="n"/>
      <c r="G280" s="78" t="n"/>
      <c r="H280" s="76" t="n"/>
      <c r="I280" s="78" t="n"/>
      <c r="J280" s="78" t="n"/>
      <c r="K280" s="76" t="n"/>
      <c r="L280" s="76" t="n"/>
      <c r="M280" s="76" t="n"/>
      <c r="N280" s="76" t="n"/>
      <c r="O280" s="76" t="n"/>
      <c r="P280" s="76" t="n"/>
      <c r="Q280" s="76" t="n"/>
      <c r="R280" s="76" t="n"/>
      <c r="BA280" s="88">
        <f>BY280+CR280</f>
        <v/>
      </c>
      <c r="BY280" s="88" t="n"/>
      <c r="CR280" s="88" t="n"/>
    </row>
    <row r="281" outlineLevel="1" s="143">
      <c r="A281" s="76" t="n">
        <v>282</v>
      </c>
      <c r="B281" s="76" t="inlineStr">
        <is>
          <t>L-1505-153972785</t>
        </is>
      </c>
      <c r="C281" s="76" t="n">
        <v>993910246</v>
      </c>
      <c r="D281" s="81">
        <f>HYPERLINK(CONCATENATE("https://portal.dnb.de/opac.htm?method=simpleSearch&amp;cqlMode=true&amp;query=idn%3D",C281))</f>
        <v/>
      </c>
      <c r="E281" s="76" t="inlineStr">
        <is>
          <t>III 21, 39 (3. angebundenes Werk)</t>
        </is>
      </c>
      <c r="F281" s="76" t="n"/>
      <c r="G281" s="78" t="n"/>
      <c r="H281" s="76" t="n"/>
      <c r="I281" s="78" t="n"/>
      <c r="J281" s="78" t="n"/>
      <c r="K281" s="76" t="n"/>
      <c r="L281" s="76" t="n"/>
      <c r="M281" s="76" t="n"/>
      <c r="N281" s="76" t="n"/>
      <c r="O281" s="76" t="n"/>
      <c r="P281" s="76" t="n"/>
      <c r="Q281" s="76" t="n"/>
      <c r="R281" s="76" t="n"/>
      <c r="BA281" s="88">
        <f>BY281+CR281</f>
        <v/>
      </c>
      <c r="BY281" s="88" t="n"/>
      <c r="CR281" s="88" t="n"/>
    </row>
    <row r="282" outlineLevel="1" s="143">
      <c r="A282" s="76" t="n">
        <v>283</v>
      </c>
      <c r="B282" s="76" t="inlineStr">
        <is>
          <t>L-1521-315466200</t>
        </is>
      </c>
      <c r="C282" s="76" t="n">
        <v>1066938423</v>
      </c>
      <c r="D282" s="81">
        <f>HYPERLINK(CONCATENATE("https://portal.dnb.de/opac.htm?method=simpleSearch&amp;cqlMode=true&amp;query=idn%3D",C282))</f>
        <v/>
      </c>
      <c r="E282" s="76" t="inlineStr">
        <is>
          <t>III 22, 1</t>
        </is>
      </c>
      <c r="F282" s="76" t="n"/>
      <c r="G282" s="78" t="n"/>
      <c r="H282" s="76" t="n"/>
      <c r="I282" s="78" t="n"/>
      <c r="J282" s="78" t="n"/>
      <c r="K282" s="76" t="n"/>
      <c r="L282" s="76" t="n"/>
      <c r="M282" s="76" t="n"/>
      <c r="N282" s="76" t="n"/>
      <c r="O282" s="76" t="n"/>
      <c r="P282" s="76" t="n"/>
      <c r="Q282" s="76" t="n"/>
      <c r="R282" s="76" t="n"/>
      <c r="S282" s="94" t="inlineStr">
        <is>
          <t>DA</t>
        </is>
      </c>
      <c r="BA282" s="88">
        <f>BY282+CR282</f>
        <v/>
      </c>
      <c r="BY282" s="88" t="n"/>
      <c r="CR282" s="88" t="n"/>
    </row>
    <row r="283" outlineLevel="1" s="143">
      <c r="A283" s="76" t="n">
        <v>284</v>
      </c>
      <c r="B283" s="76" t="inlineStr">
        <is>
          <t>L-1506-315217251</t>
        </is>
      </c>
      <c r="C283" s="76" t="n">
        <v>1066796890</v>
      </c>
      <c r="D283" s="81">
        <f>HYPERLINK(CONCATENATE("https://portal.dnb.de/opac.htm?method=simpleSearch&amp;cqlMode=true&amp;query=idn%3D",C283))</f>
        <v/>
      </c>
      <c r="E283" s="76" t="inlineStr">
        <is>
          <t>III 23, 1</t>
        </is>
      </c>
      <c r="F283" s="76" t="n"/>
      <c r="G283" s="78" t="inlineStr">
        <is>
          <t>Pergamentband</t>
        </is>
      </c>
      <c r="H283" s="76" t="inlineStr">
        <is>
          <t>bis 25 cm</t>
        </is>
      </c>
      <c r="I283" s="78" t="inlineStr">
        <is>
          <t>80° bis 110°, einseitig digitalisierbar?</t>
        </is>
      </c>
      <c r="J283" s="78" t="n"/>
      <c r="K283" s="76" t="n"/>
      <c r="L283" s="76" t="inlineStr">
        <is>
          <t>Kassette</t>
        </is>
      </c>
      <c r="M283" s="76" t="inlineStr">
        <is>
          <t>Nein</t>
        </is>
      </c>
      <c r="N283" s="76" t="n">
        <v>0</v>
      </c>
      <c r="O283" s="76" t="n"/>
      <c r="P283" s="76" t="n"/>
      <c r="Q283" s="76" t="n"/>
      <c r="R283" s="76" t="n"/>
      <c r="BA283" s="88">
        <f>BY283+CR283</f>
        <v/>
      </c>
      <c r="BY283" s="88" t="n"/>
      <c r="CR283" s="88" t="n"/>
    </row>
    <row r="284" outlineLevel="1" s="143">
      <c r="A284" s="76" t="n">
        <v>285</v>
      </c>
      <c r="B284" s="76" t="inlineStr">
        <is>
          <t>L-1518-315328878</t>
        </is>
      </c>
      <c r="C284" s="76" t="n">
        <v>1066871019</v>
      </c>
      <c r="D284" s="81">
        <f>HYPERLINK(CONCATENATE("https://portal.dnb.de/opac.htm?method=simpleSearch&amp;cqlMode=true&amp;query=idn%3D",C284))</f>
        <v/>
      </c>
      <c r="E284" s="76" t="inlineStr">
        <is>
          <t>III 23, 2</t>
        </is>
      </c>
      <c r="F284" s="76" t="inlineStr">
        <is>
          <t>X</t>
        </is>
      </c>
      <c r="G284" s="78" t="inlineStr">
        <is>
          <t>Halbledereinband</t>
        </is>
      </c>
      <c r="H284" s="76" t="inlineStr">
        <is>
          <t>bis 25 cm</t>
        </is>
      </c>
      <c r="I284" s="78" t="inlineStr">
        <is>
          <t>180°</t>
        </is>
      </c>
      <c r="J284" s="78" t="n"/>
      <c r="K284" s="76" t="n"/>
      <c r="L284" s="76" t="n"/>
      <c r="M284" s="76" t="n"/>
      <c r="N284" s="76" t="n">
        <v>0</v>
      </c>
      <c r="O284" s="76" t="n"/>
      <c r="P284" s="76" t="n"/>
      <c r="Q284" s="76" t="n"/>
      <c r="R284" s="76" t="n"/>
      <c r="BA284" s="88">
        <f>BY284+CR284</f>
        <v/>
      </c>
      <c r="BY284" s="88" t="n"/>
      <c r="CR284" s="88" t="n"/>
    </row>
    <row r="285" outlineLevel="1" s="143">
      <c r="A285" s="76" t="n">
        <v>286</v>
      </c>
      <c r="B285" s="76" t="inlineStr">
        <is>
          <t>L-1553-31533178X</t>
        </is>
      </c>
      <c r="C285" s="76" t="n">
        <v>1066873984</v>
      </c>
      <c r="D285" s="81">
        <f>HYPERLINK(CONCATENATE("https://portal.dnb.de/opac.htm?method=simpleSearch&amp;cqlMode=true&amp;query=idn%3D",C285))</f>
        <v/>
      </c>
      <c r="E285" s="76" t="inlineStr">
        <is>
          <t>III 24, 1</t>
        </is>
      </c>
      <c r="F285" s="76" t="inlineStr">
        <is>
          <t>X</t>
        </is>
      </c>
      <c r="G285" s="78" t="inlineStr">
        <is>
          <t>Pergamentband</t>
        </is>
      </c>
      <c r="H285" s="76" t="inlineStr">
        <is>
          <t>bis 25 cm</t>
        </is>
      </c>
      <c r="I285" s="78" t="inlineStr">
        <is>
          <t>80° bis 110°, einseitig digitalisierbar?</t>
        </is>
      </c>
      <c r="J285" s="78" t="n"/>
      <c r="K285" s="76" t="n"/>
      <c r="L285" s="76" t="n"/>
      <c r="M285" s="76" t="n"/>
      <c r="N285" s="76" t="n">
        <v>0</v>
      </c>
      <c r="O285" s="76" t="n"/>
      <c r="P285" s="76" t="n"/>
      <c r="Q285" s="76" t="n"/>
      <c r="R285" s="76" t="n"/>
      <c r="BA285" s="88">
        <f>BY285+CR285</f>
        <v/>
      </c>
      <c r="BY285" s="88" t="n"/>
      <c r="CR285" s="88" t="n"/>
    </row>
    <row r="286" outlineLevel="1" ht="33.75" customHeight="1" s="143">
      <c r="A286" s="76" t="n">
        <v>287</v>
      </c>
      <c r="B286" s="76" t="inlineStr">
        <is>
          <t>L-1555-315490640</t>
        </is>
      </c>
      <c r="C286" s="76" t="n">
        <v>1066960127</v>
      </c>
      <c r="D286" s="81">
        <f>HYPERLINK(CONCATENATE("https://portal.dnb.de/opac.htm?method=simpleSearch&amp;cqlMode=true&amp;query=idn%3D",C286))</f>
        <v/>
      </c>
      <c r="E286" s="76" t="inlineStr">
        <is>
          <t>III 24, 2</t>
        </is>
      </c>
      <c r="F286" s="76" t="inlineStr">
        <is>
          <t>X</t>
        </is>
      </c>
      <c r="G286" s="78" t="inlineStr">
        <is>
          <t>Pergamentband, Schließen, erhabene Buchbeschläge</t>
        </is>
      </c>
      <c r="H286" s="76" t="inlineStr">
        <is>
          <t>bis 42 cm</t>
        </is>
      </c>
      <c r="I286" s="78" t="inlineStr">
        <is>
          <t>80° bis 110°, einseitig digitalisierbar?</t>
        </is>
      </c>
      <c r="J286" s="78" t="inlineStr">
        <is>
          <t>Einband mit Schutz- oder Stoßkanten, Schrift bis in den Falz, welliger Buchblock</t>
        </is>
      </c>
      <c r="K286" s="76" t="n"/>
      <c r="L286" s="76" t="inlineStr">
        <is>
          <t>Buchschuh</t>
        </is>
      </c>
      <c r="M286" s="76" t="inlineStr">
        <is>
          <t>Nein</t>
        </is>
      </c>
      <c r="N286" s="76" t="n">
        <v>0</v>
      </c>
      <c r="O286" s="76" t="n"/>
      <c r="P286" s="76" t="n"/>
      <c r="Q286" s="76" t="n"/>
      <c r="R286" s="76" t="n"/>
      <c r="X286" s="94" t="inlineStr">
        <is>
          <t>Pg</t>
        </is>
      </c>
      <c r="AA286" s="94" t="inlineStr">
        <is>
          <t>x</t>
        </is>
      </c>
      <c r="AB286" s="94" t="inlineStr">
        <is>
          <t>h/E</t>
        </is>
      </c>
      <c r="AC286" s="94" t="inlineStr">
        <is>
          <t>x</t>
        </is>
      </c>
      <c r="AH286" s="94" t="inlineStr">
        <is>
          <t>Pa/Pg</t>
        </is>
      </c>
      <c r="AR286" s="94" t="inlineStr">
        <is>
          <t>B/I/R</t>
        </is>
      </c>
      <c r="AS286" s="94" t="inlineStr">
        <is>
          <t>xx</t>
        </is>
      </c>
      <c r="AV286" s="94" t="inlineStr">
        <is>
          <t>nur 110</t>
        </is>
      </c>
      <c r="AZ286" s="96" t="inlineStr">
        <is>
          <t>n</t>
        </is>
      </c>
      <c r="BA286" s="88">
        <f>BY286+CR286</f>
        <v/>
      </c>
      <c r="BE286" s="94" t="inlineStr">
        <is>
          <t>x</t>
        </is>
      </c>
      <c r="BY286" s="88" t="n"/>
      <c r="CR286" s="88" t="n"/>
    </row>
    <row r="287" outlineLevel="1" ht="22.5" customHeight="1" s="143">
      <c r="A287" s="76" t="n">
        <v>288</v>
      </c>
      <c r="B287" s="76" t="inlineStr">
        <is>
          <t>L-1558-153966785</t>
        </is>
      </c>
      <c r="C287" s="76" t="n">
        <v>993903541</v>
      </c>
      <c r="D287" s="81">
        <f>HYPERLINK(CONCATENATE("https://portal.dnb.de/opac.htm?method=simpleSearch&amp;cqlMode=true&amp;query=idn%3D",C287))</f>
        <v/>
      </c>
      <c r="E287" s="76" t="inlineStr">
        <is>
          <t>III 24, 3</t>
        </is>
      </c>
      <c r="F287" s="76" t="inlineStr">
        <is>
          <t>X</t>
        </is>
      </c>
      <c r="G287" s="78" t="inlineStr">
        <is>
          <t>Gewebeeinband, Schließen, erhabene Buchbeschläge</t>
        </is>
      </c>
      <c r="H287" s="76" t="inlineStr">
        <is>
          <t>bis 25 cm</t>
        </is>
      </c>
      <c r="I287" s="78" t="inlineStr">
        <is>
          <t>80° bis 110°, einseitig digitalisierbar?</t>
        </is>
      </c>
      <c r="J287" s="78" t="inlineStr">
        <is>
          <t>hohler Rücken</t>
        </is>
      </c>
      <c r="K287" s="76" t="n"/>
      <c r="L287" s="76" t="inlineStr">
        <is>
          <t>Buchschuh</t>
        </is>
      </c>
      <c r="M287" s="76" t="inlineStr">
        <is>
          <t>Nein</t>
        </is>
      </c>
      <c r="N287" s="76" t="n">
        <v>0</v>
      </c>
      <c r="O287" s="76" t="n"/>
      <c r="P287" s="76" t="n"/>
      <c r="Q287" s="76" t="n"/>
      <c r="R287" s="76" t="n"/>
      <c r="BA287" s="88">
        <f>BY287+CR287</f>
        <v/>
      </c>
      <c r="BY287" s="88" t="n"/>
      <c r="CR287" s="88" t="n"/>
    </row>
    <row r="288" outlineLevel="1" ht="22.5" customHeight="1" s="143">
      <c r="A288" s="76" t="n">
        <v>289</v>
      </c>
      <c r="B288" s="76" t="inlineStr">
        <is>
          <t>L-1560-315465689</t>
        </is>
      </c>
      <c r="C288" s="76" t="n">
        <v>1066937885</v>
      </c>
      <c r="D288" s="81">
        <f>HYPERLINK(CONCATENATE("https://portal.dnb.de/opac.htm?method=simpleSearch&amp;cqlMode=true&amp;query=idn%3D",C288))</f>
        <v/>
      </c>
      <c r="E288" s="76" t="inlineStr">
        <is>
          <t>III 24, 4</t>
        </is>
      </c>
      <c r="F288" s="76" t="inlineStr">
        <is>
          <t>X</t>
        </is>
      </c>
      <c r="G288" s="78" t="inlineStr">
        <is>
          <t>Ledereinband</t>
        </is>
      </c>
      <c r="H288" s="76" t="inlineStr">
        <is>
          <t>bis 25 cm</t>
        </is>
      </c>
      <c r="I288" s="78" t="inlineStr">
        <is>
          <t>80° bis 110°, einseitig digitalisierbar?</t>
        </is>
      </c>
      <c r="J288" s="78" t="inlineStr">
        <is>
          <t>hohler Rücken</t>
        </is>
      </c>
      <c r="K288" s="76" t="n"/>
      <c r="L288" s="76" t="inlineStr">
        <is>
          <t>Buchschuh</t>
        </is>
      </c>
      <c r="M288" s="76" t="inlineStr">
        <is>
          <t>Nein</t>
        </is>
      </c>
      <c r="N288" s="76" t="n">
        <v>1</v>
      </c>
      <c r="O288" s="76" t="n"/>
      <c r="P288" s="76" t="n"/>
      <c r="Q288" s="76" t="n"/>
      <c r="R288" s="76" t="n"/>
      <c r="X288" s="94" t="inlineStr">
        <is>
          <t>HD</t>
        </is>
      </c>
      <c r="Z288" s="94" t="inlineStr">
        <is>
          <t>x</t>
        </is>
      </c>
      <c r="AB288" s="94" t="inlineStr">
        <is>
          <t>f</t>
        </is>
      </c>
      <c r="AG288" s="94" t="inlineStr">
        <is>
          <t>x</t>
        </is>
      </c>
      <c r="AH288" s="94" t="inlineStr">
        <is>
          <t>Pa</t>
        </is>
      </c>
      <c r="AV288" s="94" t="n">
        <v>45</v>
      </c>
      <c r="AZ288" s="96" t="inlineStr">
        <is>
          <t>n</t>
        </is>
      </c>
      <c r="BA288" s="88">
        <f>BY288+CR288</f>
        <v/>
      </c>
      <c r="BE288" s="94" t="inlineStr">
        <is>
          <t>x</t>
        </is>
      </c>
      <c r="BI288" s="117" t="inlineStr">
        <is>
          <t>wie geht das bei 45° mit der steifen Schließe?</t>
        </is>
      </c>
      <c r="BY288" s="88" t="n"/>
      <c r="CR288" s="88" t="n"/>
    </row>
    <row r="289" outlineLevel="1" s="143">
      <c r="A289" s="76" t="n">
        <v>290</v>
      </c>
      <c r="B289" s="76" t="inlineStr">
        <is>
          <t>L-1553-161856195</t>
        </is>
      </c>
      <c r="C289" s="76" t="n">
        <v>996193081</v>
      </c>
      <c r="D289" s="81">
        <f>HYPERLINK(CONCATENATE("https://portal.dnb.de/opac.htm?method=simpleSearch&amp;cqlMode=true&amp;query=idn%3D",C289))</f>
        <v/>
      </c>
      <c r="E289" s="76" t="inlineStr">
        <is>
          <t>III 24, 1 a</t>
        </is>
      </c>
      <c r="F289" s="76" t="n"/>
      <c r="G289" s="78" t="inlineStr">
        <is>
          <t>Pergamentband</t>
        </is>
      </c>
      <c r="H289" s="76" t="inlineStr">
        <is>
          <t>bis 25 cm</t>
        </is>
      </c>
      <c r="I289" s="78" t="inlineStr">
        <is>
          <t>80° bis 110°, einseitig digitalisierbar?</t>
        </is>
      </c>
      <c r="J289" s="78" t="inlineStr">
        <is>
          <t>Schrift bis in den Falz</t>
        </is>
      </c>
      <c r="K289" s="76" t="n"/>
      <c r="L289" s="76" t="n"/>
      <c r="M289" s="76" t="n"/>
      <c r="N289" s="76" t="n">
        <v>2</v>
      </c>
      <c r="O289" s="76" t="n"/>
      <c r="P289" s="76" t="n"/>
      <c r="Q289" s="76" t="n"/>
      <c r="R289" s="76" t="n"/>
      <c r="BA289" s="88">
        <f>BY289+CR289</f>
        <v/>
      </c>
      <c r="BY289" s="88" t="n"/>
      <c r="CR289" s="88" t="n"/>
    </row>
    <row r="290" outlineLevel="1" s="143">
      <c r="A290" s="76" t="n">
        <v>291</v>
      </c>
      <c r="B290" s="76" t="inlineStr">
        <is>
          <t>L-1560-676525075</t>
        </is>
      </c>
      <c r="C290" s="76" t="n">
        <v>1210182750</v>
      </c>
      <c r="D290" s="81">
        <f>HYPERLINK(CONCATENATE("https://portal.dnb.de/opac.htm?method=simpleSearch&amp;cqlMode=true&amp;query=idn%3D",C290))</f>
        <v/>
      </c>
      <c r="E290" s="76" t="inlineStr">
        <is>
          <t>III 24, 4 (Angebundenes Werk)</t>
        </is>
      </c>
      <c r="F290" s="76" t="n"/>
      <c r="G290" s="78" t="n"/>
      <c r="H290" s="76" t="n"/>
      <c r="I290" s="78" t="n"/>
      <c r="J290" s="78" t="n"/>
      <c r="K290" s="76" t="n"/>
      <c r="L290" s="76" t="n"/>
      <c r="M290" s="76" t="n"/>
      <c r="N290" s="76" t="n"/>
      <c r="O290" s="76" t="n"/>
      <c r="P290" s="76" t="n"/>
      <c r="Q290" s="76" t="n"/>
      <c r="R290" s="76" t="n"/>
      <c r="BA290" s="88">
        <f>BY290+CR290</f>
        <v/>
      </c>
      <c r="BY290" s="88" t="n"/>
      <c r="CR290" s="88" t="n"/>
    </row>
    <row r="291" outlineLevel="1" s="143">
      <c r="A291" s="76" t="n">
        <v>292</v>
      </c>
      <c r="B291" s="76" t="inlineStr">
        <is>
          <t>L-1524-315329645</t>
        </is>
      </c>
      <c r="C291" s="76" t="n">
        <v>1066871884</v>
      </c>
      <c r="D291" s="81">
        <f>HYPERLINK(CONCATENATE("https://portal.dnb.de/opac.htm?method=simpleSearch&amp;cqlMode=true&amp;query=idn%3D",C291))</f>
        <v/>
      </c>
      <c r="E291" s="76" t="inlineStr">
        <is>
          <t>III 25, 1</t>
        </is>
      </c>
      <c r="F291" s="76" t="inlineStr">
        <is>
          <t>X</t>
        </is>
      </c>
      <c r="G291" s="78" t="inlineStr">
        <is>
          <t>Pergamentband</t>
        </is>
      </c>
      <c r="H291" s="76" t="inlineStr">
        <is>
          <t>bis 25 cm</t>
        </is>
      </c>
      <c r="I291" s="78" t="inlineStr">
        <is>
          <t>80° bis 110°, einseitig digitalisierbar?</t>
        </is>
      </c>
      <c r="J291" s="78" t="inlineStr">
        <is>
          <t>hohler Rücken</t>
        </is>
      </c>
      <c r="K291" s="76" t="n"/>
      <c r="L291" s="76" t="n"/>
      <c r="M291" s="76" t="n"/>
      <c r="N291" s="76" t="n">
        <v>1</v>
      </c>
      <c r="O291" s="76" t="n"/>
      <c r="P291" s="76" t="n"/>
      <c r="Q291" s="76" t="n"/>
      <c r="R291" s="76" t="n"/>
      <c r="BA291" s="88">
        <f>BY291+CR291</f>
        <v/>
      </c>
      <c r="BY291" s="88" t="n"/>
      <c r="CR291" s="88" t="n"/>
    </row>
    <row r="292" outlineLevel="1" s="143">
      <c r="A292" s="76" t="n">
        <v>293</v>
      </c>
      <c r="B292" s="76" t="inlineStr">
        <is>
          <t>L-1524-315329300</t>
        </is>
      </c>
      <c r="C292" s="76" t="n">
        <v>1066871523</v>
      </c>
      <c r="D292" s="81">
        <f>HYPERLINK(CONCATENATE("https://portal.dnb.de/opac.htm?method=simpleSearch&amp;cqlMode=true&amp;query=idn%3D",C292))</f>
        <v/>
      </c>
      <c r="E292" s="76" t="inlineStr">
        <is>
          <t>III 25, 2</t>
        </is>
      </c>
      <c r="F292" s="76" t="inlineStr">
        <is>
          <t>X</t>
        </is>
      </c>
      <c r="G292" s="78" t="inlineStr">
        <is>
          <t>Pergamentband</t>
        </is>
      </c>
      <c r="H292" s="76" t="inlineStr">
        <is>
          <t>bis 25 cm</t>
        </is>
      </c>
      <c r="I292" s="78" t="inlineStr">
        <is>
          <t>180°</t>
        </is>
      </c>
      <c r="J292" s="78" t="n"/>
      <c r="K292" s="76" t="n"/>
      <c r="L292" s="76" t="n"/>
      <c r="M292" s="76" t="n"/>
      <c r="N292" s="76" t="n">
        <v>1</v>
      </c>
      <c r="O292" s="76" t="n"/>
      <c r="P292" s="76" t="n"/>
      <c r="Q292" s="76" t="n"/>
      <c r="R292" s="76" t="n"/>
      <c r="BA292" s="88">
        <f>BY292+CR292</f>
        <v/>
      </c>
      <c r="BY292" s="88" t="n"/>
      <c r="CR292" s="88" t="n"/>
    </row>
    <row r="293" outlineLevel="1" ht="22.5" customHeight="1" s="143">
      <c r="A293" s="76" t="n">
        <v>294</v>
      </c>
      <c r="B293" s="76" t="inlineStr">
        <is>
          <t>L-1527-406933499</t>
        </is>
      </c>
      <c r="C293" s="76" t="n">
        <v>1132614945</v>
      </c>
      <c r="D293" s="81">
        <f>HYPERLINK(CONCATENATE("https://portal.dnb.de/opac.htm?method=simpleSearch&amp;cqlMode=true&amp;query=idn%3D",C293))</f>
        <v/>
      </c>
      <c r="E293" s="76" t="inlineStr">
        <is>
          <t>III 25, 3</t>
        </is>
      </c>
      <c r="F293" s="76" t="n"/>
      <c r="G293" s="78" t="inlineStr">
        <is>
          <t>Ledereinband, Schließen, erhabene Buchbeschläge</t>
        </is>
      </c>
      <c r="H293" s="76" t="inlineStr">
        <is>
          <t>bis 35 cm</t>
        </is>
      </c>
      <c r="I293" s="78" t="inlineStr">
        <is>
          <t>80° bis 110°, einseitig digitalisierbar?</t>
        </is>
      </c>
      <c r="J293" s="78" t="inlineStr">
        <is>
          <t>Schrift bis in den Falz</t>
        </is>
      </c>
      <c r="K293" s="76" t="n"/>
      <c r="L293" s="76" t="inlineStr">
        <is>
          <t>Kassette</t>
        </is>
      </c>
      <c r="M293" s="76" t="inlineStr">
        <is>
          <t>Nein</t>
        </is>
      </c>
      <c r="N293" s="76" t="n">
        <v>0</v>
      </c>
      <c r="O293" s="76" t="n"/>
      <c r="P293" s="76" t="n"/>
      <c r="Q293" s="76" t="n"/>
      <c r="R293" s="76" t="n"/>
      <c r="BA293" s="88">
        <f>BY293+CR293</f>
        <v/>
      </c>
      <c r="BY293" s="88" t="n"/>
      <c r="CR293" s="88" t="n"/>
    </row>
    <row r="294" outlineLevel="1" ht="22.5" customHeight="1" s="143">
      <c r="A294" s="76" t="n">
        <v>295</v>
      </c>
      <c r="B294" s="76" t="inlineStr">
        <is>
          <t>L-1530-155465481</t>
        </is>
      </c>
      <c r="C294" s="76" t="inlineStr">
        <is>
          <t>99435195X</t>
        </is>
      </c>
      <c r="D294" s="81">
        <f>HYPERLINK(CONCATENATE("https://portal.dnb.de/opac.htm?method=simpleSearch&amp;cqlMode=true&amp;query=idn%3D",C294))</f>
        <v/>
      </c>
      <c r="E294" s="76" t="inlineStr">
        <is>
          <t>III 26, 1</t>
        </is>
      </c>
      <c r="F294" s="76" t="inlineStr">
        <is>
          <t>X</t>
        </is>
      </c>
      <c r="G294" s="78" t="inlineStr">
        <is>
          <t>Gewebeeinband, Schließen, erhabene Buchbeschläge</t>
        </is>
      </c>
      <c r="H294" s="76" t="inlineStr">
        <is>
          <t>bis 25 cm</t>
        </is>
      </c>
      <c r="I294" s="78" t="inlineStr">
        <is>
          <t>80° bis 110°, einseitig digitalisierbar?</t>
        </is>
      </c>
      <c r="J294" s="78" t="inlineStr">
        <is>
          <t>hohler Rücken</t>
        </is>
      </c>
      <c r="K294" s="76" t="n"/>
      <c r="L294" s="76" t="inlineStr">
        <is>
          <t>Buchschuh</t>
        </is>
      </c>
      <c r="M294" s="76" t="inlineStr">
        <is>
          <t>Nein</t>
        </is>
      </c>
      <c r="N294" s="76" t="n">
        <v>0</v>
      </c>
      <c r="O294" s="76" t="n"/>
      <c r="P294" s="76" t="n"/>
      <c r="Q294" s="76" t="n"/>
      <c r="R294" s="76" t="n"/>
      <c r="BA294" s="88">
        <f>BY294+CR294</f>
        <v/>
      </c>
      <c r="BY294" s="88" t="n"/>
      <c r="CR294" s="88" t="n"/>
    </row>
    <row r="295" outlineLevel="1" s="143">
      <c r="A295" s="76" t="n">
        <v>296</v>
      </c>
      <c r="B295" s="76" t="inlineStr">
        <is>
          <t>L-1881-163020639</t>
        </is>
      </c>
      <c r="C295" s="76" t="n">
        <v>996910387</v>
      </c>
      <c r="D295" s="81">
        <f>HYPERLINK(CONCATENATE("https://portal.dnb.de/opac.htm?method=simpleSearch&amp;cqlMode=true&amp;query=idn%3D",C295))</f>
        <v/>
      </c>
      <c r="E295" s="76" t="inlineStr">
        <is>
          <t>III 26, 1 (1. angebundenes Werk)</t>
        </is>
      </c>
      <c r="F295" s="76" t="n"/>
      <c r="G295" s="78" t="n"/>
      <c r="H295" s="76" t="n"/>
      <c r="I295" s="78" t="n"/>
      <c r="J295" s="78" t="n"/>
      <c r="K295" s="76" t="n"/>
      <c r="L295" s="76" t="n"/>
      <c r="M295" s="76" t="n"/>
      <c r="N295" s="76" t="n"/>
      <c r="O295" s="76" t="n"/>
      <c r="P295" s="76" t="n"/>
      <c r="Q295" s="76" t="n"/>
      <c r="R295" s="76" t="n"/>
      <c r="BA295" s="88">
        <f>BY295+CR295</f>
        <v/>
      </c>
      <c r="BY295" s="88" t="n"/>
      <c r="CR295" s="88" t="n"/>
    </row>
    <row r="296" outlineLevel="1" s="143">
      <c r="A296" s="76" t="n">
        <v>297</v>
      </c>
      <c r="B296" s="76" t="inlineStr">
        <is>
          <t>L-1880-170568237</t>
        </is>
      </c>
      <c r="C296" s="76" t="n">
        <v>1000401340</v>
      </c>
      <c r="D296" s="81">
        <f>HYPERLINK(CONCATENATE("https://portal.dnb.de/opac.htm?method=simpleSearch&amp;cqlMode=true&amp;query=idn%3D",C296))</f>
        <v/>
      </c>
      <c r="E296" s="76" t="inlineStr">
        <is>
          <t>III 26, 1 (2. angebundenes Werk)</t>
        </is>
      </c>
      <c r="F296" s="76" t="n"/>
      <c r="G296" s="78" t="n"/>
      <c r="H296" s="76" t="n"/>
      <c r="I296" s="78" t="n"/>
      <c r="J296" s="78" t="n"/>
      <c r="K296" s="76" t="n"/>
      <c r="L296" s="76" t="n"/>
      <c r="M296" s="76" t="n"/>
      <c r="N296" s="76" t="n"/>
      <c r="O296" s="76" t="n"/>
      <c r="P296" s="76" t="n"/>
      <c r="Q296" s="76" t="n"/>
      <c r="R296" s="76" t="n"/>
      <c r="BA296" s="88">
        <f>BY296+CR296</f>
        <v/>
      </c>
      <c r="BY296" s="88" t="n"/>
      <c r="CR296" s="88" t="n"/>
    </row>
    <row r="297" outlineLevel="1" s="143">
      <c r="A297" s="76" t="n">
        <v>298</v>
      </c>
      <c r="B297" s="76" t="inlineStr">
        <is>
          <t>L-1873-170566617</t>
        </is>
      </c>
      <c r="C297" s="76" t="n">
        <v>26289377</v>
      </c>
      <c r="D297" s="81">
        <f>HYPERLINK(CONCATENATE("https://portal.dnb.de/opac.htm?method=simpleSearch&amp;cqlMode=true&amp;query=idn%3D",C297))</f>
        <v/>
      </c>
      <c r="E297" s="76" t="inlineStr">
        <is>
          <t>III 26, 1 (3 an)</t>
        </is>
      </c>
      <c r="F297" s="76" t="n"/>
      <c r="G297" s="78" t="n"/>
      <c r="H297" s="76" t="n"/>
      <c r="I297" s="78" t="n"/>
      <c r="J297" s="78" t="n"/>
      <c r="K297" s="76" t="n"/>
      <c r="L297" s="76" t="n"/>
      <c r="M297" s="76" t="n"/>
      <c r="N297" s="76" t="n"/>
      <c r="O297" s="76" t="n"/>
      <c r="P297" s="76" t="n"/>
      <c r="Q297" s="76" t="n"/>
      <c r="R297" s="76" t="n"/>
      <c r="BA297" s="88">
        <f>BY297+CR297</f>
        <v/>
      </c>
      <c r="BY297" s="88" t="n"/>
      <c r="CR297" s="88" t="n"/>
    </row>
    <row r="298" outlineLevel="1" s="143">
      <c r="A298" s="76" t="n">
        <v>299</v>
      </c>
      <c r="B298" s="76" t="inlineStr">
        <is>
          <t>L-1880-170566714</t>
        </is>
      </c>
      <c r="C298" s="76" t="n">
        <v>1000399702</v>
      </c>
      <c r="D298" s="81">
        <f>HYPERLINK(CONCATENATE("https://portal.dnb.de/opac.htm?method=simpleSearch&amp;cqlMode=true&amp;query=idn%3D",C298))</f>
        <v/>
      </c>
      <c r="E298" s="76" t="inlineStr">
        <is>
          <t>III 26, 1 (3. angebundenes Werk)</t>
        </is>
      </c>
      <c r="F298" s="76" t="n"/>
      <c r="G298" s="78" t="n"/>
      <c r="H298" s="76" t="n"/>
      <c r="I298" s="78" t="n"/>
      <c r="J298" s="78" t="n"/>
      <c r="K298" s="76" t="n"/>
      <c r="L298" s="76" t="n"/>
      <c r="M298" s="76" t="n"/>
      <c r="N298" s="76" t="n"/>
      <c r="O298" s="76" t="n"/>
      <c r="P298" s="76" t="n"/>
      <c r="Q298" s="76" t="n"/>
      <c r="R298" s="76" t="n"/>
      <c r="BA298" s="88">
        <f>BY298+CR298</f>
        <v/>
      </c>
      <c r="BY298" s="88" t="n"/>
      <c r="CR298" s="88" t="n"/>
    </row>
    <row r="299" outlineLevel="1" s="143">
      <c r="A299" s="76" t="n">
        <v>300</v>
      </c>
      <c r="B299" s="76" t="inlineStr">
        <is>
          <t>L-1870-370531027</t>
        </is>
      </c>
      <c r="C299" s="76" t="n">
        <v>10730419</v>
      </c>
      <c r="D299" s="81">
        <f>HYPERLINK(CONCATENATE("https://portal.dnb.de/opac.htm?method=simpleSearch&amp;cqlMode=true&amp;query=idn%3D",C299))</f>
        <v/>
      </c>
      <c r="E299" s="76" t="inlineStr">
        <is>
          <t>III 26, 1 (angebunden)</t>
        </is>
      </c>
      <c r="F299" s="76" t="n"/>
      <c r="G299" s="78" t="n"/>
      <c r="H299" s="76" t="n"/>
      <c r="I299" s="78" t="n"/>
      <c r="J299" s="78" t="n"/>
      <c r="K299" s="76" t="n"/>
      <c r="L299" s="76" t="n"/>
      <c r="M299" s="76" t="n"/>
      <c r="N299" s="76" t="n"/>
      <c r="O299" s="76" t="n"/>
      <c r="P299" s="76" t="n"/>
      <c r="Q299" s="76" t="n"/>
      <c r="R299" s="76" t="n"/>
      <c r="BA299" s="88">
        <f>BY299+CR299</f>
        <v/>
      </c>
      <c r="BY299" s="88" t="n"/>
      <c r="CR299" s="88" t="n"/>
    </row>
    <row r="300" outlineLevel="1" ht="22.5" customHeight="1" s="143">
      <c r="A300" s="76" t="n">
        <v>301</v>
      </c>
      <c r="B300" s="76" t="inlineStr">
        <is>
          <t>L-1523-315492783</t>
        </is>
      </c>
      <c r="C300" s="76" t="n">
        <v>1066962413</v>
      </c>
      <c r="D300" s="81">
        <f>HYPERLINK(CONCATENATE("https://portal.dnb.de/opac.htm?method=simpleSearch&amp;cqlMode=true&amp;query=idn%3D",C300))</f>
        <v/>
      </c>
      <c r="E300" s="76" t="inlineStr">
        <is>
          <t>III 28, 1</t>
        </is>
      </c>
      <c r="F300" s="76" t="inlineStr">
        <is>
          <t>X</t>
        </is>
      </c>
      <c r="G300" s="78" t="inlineStr">
        <is>
          <t>Halbledereinband, Schließen, erhabene Buchbeschläge</t>
        </is>
      </c>
      <c r="H300" s="76" t="inlineStr">
        <is>
          <t>bis 25 cm</t>
        </is>
      </c>
      <c r="I300" s="78" t="inlineStr">
        <is>
          <t>80° bis 110°, einseitig digitalisierbar?</t>
        </is>
      </c>
      <c r="J300" s="78" t="inlineStr">
        <is>
          <t>hohler Rücken</t>
        </is>
      </c>
      <c r="K300" s="76" t="n"/>
      <c r="L300" s="76" t="inlineStr">
        <is>
          <t>Buchschuh</t>
        </is>
      </c>
      <c r="M300" s="76" t="inlineStr">
        <is>
          <t>Nein</t>
        </is>
      </c>
      <c r="N300" s="76" t="n">
        <v>1</v>
      </c>
      <c r="O300" s="76" t="n"/>
      <c r="P300" s="76" t="n"/>
      <c r="Q300" s="76" t="n"/>
      <c r="R300" s="76" t="n"/>
      <c r="BA300" s="88">
        <f>BY300+CR300</f>
        <v/>
      </c>
      <c r="BY300" s="88" t="n"/>
      <c r="CR300" s="88" t="n"/>
    </row>
    <row r="301" outlineLevel="1" s="143">
      <c r="A301" s="76" t="n">
        <v>302</v>
      </c>
      <c r="B301" s="76" t="inlineStr">
        <is>
          <t>L-1524-315490993</t>
        </is>
      </c>
      <c r="C301" s="76" t="inlineStr">
        <is>
          <t>106696050X</t>
        </is>
      </c>
      <c r="D301" s="81">
        <f>HYPERLINK(CONCATENATE("https://portal.dnb.de/opac.htm?method=simpleSearch&amp;cqlMode=true&amp;query=idn%3D",C301))</f>
        <v/>
      </c>
      <c r="E301" s="76" t="inlineStr">
        <is>
          <t>III 28, 2</t>
        </is>
      </c>
      <c r="F301" s="76" t="inlineStr">
        <is>
          <t>X</t>
        </is>
      </c>
      <c r="G301" s="78" t="inlineStr">
        <is>
          <t>Ledereinband</t>
        </is>
      </c>
      <c r="H301" s="76" t="inlineStr">
        <is>
          <t>bis 25 cm</t>
        </is>
      </c>
      <c r="I301" s="78" t="inlineStr">
        <is>
          <t>180°</t>
        </is>
      </c>
      <c r="J301" s="78" t="inlineStr">
        <is>
          <t>hohler Rücken</t>
        </is>
      </c>
      <c r="K301" s="76" t="n"/>
      <c r="L301" s="76" t="n"/>
      <c r="M301" s="76" t="n"/>
      <c r="N301" s="76" t="n">
        <v>0</v>
      </c>
      <c r="O301" s="76" t="n"/>
      <c r="P301" s="76" t="n"/>
      <c r="Q301" s="76" t="n"/>
      <c r="R301" s="76" t="n"/>
      <c r="BA301" s="88">
        <f>BY301+CR301</f>
        <v/>
      </c>
      <c r="BY301" s="88" t="n"/>
      <c r="CR301" s="88" t="n"/>
    </row>
    <row r="302" outlineLevel="1" ht="22.5" customHeight="1" s="143">
      <c r="A302" s="76" t="n">
        <v>303</v>
      </c>
      <c r="B302" s="76" t="inlineStr">
        <is>
          <t>L-1524-315491981</t>
        </is>
      </c>
      <c r="C302" s="76" t="n">
        <v>1066961581</v>
      </c>
      <c r="D302" s="81">
        <f>HYPERLINK(CONCATENATE("https://portal.dnb.de/opac.htm?method=simpleSearch&amp;cqlMode=true&amp;query=idn%3D",C302))</f>
        <v/>
      </c>
      <c r="E302" s="76" t="inlineStr">
        <is>
          <t>III 28, 3</t>
        </is>
      </c>
      <c r="F302" s="76" t="inlineStr">
        <is>
          <t>X</t>
        </is>
      </c>
      <c r="G302" s="78" t="inlineStr">
        <is>
          <t>Halbledereinband, Schließen, erhabene Buchbeschläge</t>
        </is>
      </c>
      <c r="H302" s="76" t="inlineStr">
        <is>
          <t>bis 25 cm</t>
        </is>
      </c>
      <c r="I302" s="78" t="inlineStr">
        <is>
          <t>80° bis 110°, einseitig digitalisierbar?</t>
        </is>
      </c>
      <c r="J302" s="78" t="n"/>
      <c r="K302" s="76" t="n"/>
      <c r="L302" s="76" t="inlineStr">
        <is>
          <t>Mappe</t>
        </is>
      </c>
      <c r="M302" s="76" t="inlineStr">
        <is>
          <t>Nein</t>
        </is>
      </c>
      <c r="N302" s="76" t="n">
        <v>3</v>
      </c>
      <c r="O302" s="76" t="n"/>
      <c r="P302" s="76" t="n"/>
      <c r="Q302" s="76" t="n"/>
      <c r="R302" s="76" t="n"/>
      <c r="BA302" s="88">
        <f>BY302+CR302</f>
        <v/>
      </c>
      <c r="BY302" s="88" t="n"/>
      <c r="CR302" s="88" t="n"/>
    </row>
    <row r="303" outlineLevel="1" s="143">
      <c r="A303" s="76" t="n">
        <v>304</v>
      </c>
      <c r="B303" s="76" t="inlineStr">
        <is>
          <t>L-1896-670707023</t>
        </is>
      </c>
      <c r="C303" s="76" t="n">
        <v>19699794</v>
      </c>
      <c r="D303" s="81">
        <f>HYPERLINK(CONCATENATE("https://portal.dnb.de/opac.htm?method=simpleSearch&amp;cqlMode=true&amp;query=idn%3D",C303))</f>
        <v/>
      </c>
      <c r="E303" s="76" t="inlineStr">
        <is>
          <t>III 28, 1 (1. angebundenes Werk)</t>
        </is>
      </c>
      <c r="F303" s="76" t="n"/>
      <c r="G303" s="78" t="n"/>
      <c r="H303" s="76" t="n"/>
      <c r="I303" s="78" t="n"/>
      <c r="J303" s="78" t="n"/>
      <c r="K303" s="76" t="n"/>
      <c r="L303" s="76" t="n"/>
      <c r="M303" s="76" t="n"/>
      <c r="N303" s="76" t="n"/>
      <c r="O303" s="76" t="n"/>
      <c r="P303" s="76" t="n"/>
      <c r="Q303" s="76" t="n"/>
      <c r="R303" s="76" t="n"/>
      <c r="BA303" s="88">
        <f>BY303+CR303</f>
        <v/>
      </c>
      <c r="BY303" s="88" t="n"/>
      <c r="CR303" s="88" t="n"/>
    </row>
    <row r="304" outlineLevel="1" s="143">
      <c r="A304" s="76" t="n">
        <v>305</v>
      </c>
      <c r="B304" s="76" t="inlineStr">
        <is>
          <t>L-1880-670707007</t>
        </is>
      </c>
      <c r="C304" s="76" t="n">
        <v>1208738313</v>
      </c>
      <c r="D304" s="81">
        <f>HYPERLINK(CONCATENATE("https://portal.dnb.de/opac.htm?method=simpleSearch&amp;cqlMode=true&amp;query=idn%3D",C304))</f>
        <v/>
      </c>
      <c r="E304" s="76" t="inlineStr">
        <is>
          <t>III 28, 1 (1.angebundenes Werk)</t>
        </is>
      </c>
      <c r="F304" s="76" t="n"/>
      <c r="G304" s="78" t="n"/>
      <c r="H304" s="76" t="n"/>
      <c r="I304" s="78" t="n"/>
      <c r="J304" s="78" t="n"/>
      <c r="K304" s="76" t="n"/>
      <c r="L304" s="76" t="n"/>
      <c r="M304" s="76" t="n"/>
      <c r="N304" s="76" t="n"/>
      <c r="O304" s="76" t="n"/>
      <c r="P304" s="76" t="n"/>
      <c r="Q304" s="76" t="n"/>
      <c r="R304" s="76" t="n"/>
      <c r="BA304" s="88">
        <f>BY304+CR304</f>
        <v/>
      </c>
      <c r="BY304" s="88" t="n"/>
      <c r="CR304" s="88" t="n"/>
    </row>
    <row r="305" outlineLevel="1" s="143">
      <c r="A305" s="76" t="n">
        <v>306</v>
      </c>
      <c r="B305" s="76" t="inlineStr">
        <is>
          <t>L-1880-670819859</t>
        </is>
      </c>
      <c r="C305" s="76" t="n">
        <v>1208798723</v>
      </c>
      <c r="D305" s="81">
        <f>HYPERLINK(CONCATENATE("https://portal.dnb.de/opac.htm?method=simpleSearch&amp;cqlMode=true&amp;query=idn%3D",C305))</f>
        <v/>
      </c>
      <c r="E305" s="76" t="inlineStr">
        <is>
          <t>III 28, 1 (2. angebundenes Werk)</t>
        </is>
      </c>
      <c r="F305" s="76" t="n"/>
      <c r="G305" s="78" t="n"/>
      <c r="H305" s="76" t="n"/>
      <c r="I305" s="78" t="n"/>
      <c r="J305" s="78" t="n"/>
      <c r="K305" s="76" t="n"/>
      <c r="L305" s="76" t="n"/>
      <c r="M305" s="76" t="n"/>
      <c r="N305" s="76" t="n"/>
      <c r="O305" s="76" t="n"/>
      <c r="P305" s="76" t="n"/>
      <c r="Q305" s="76" t="n"/>
      <c r="R305" s="76" t="n"/>
      <c r="BA305" s="88">
        <f>BY305+CR305</f>
        <v/>
      </c>
      <c r="BY305" s="88" t="n"/>
      <c r="CR305" s="88" t="n"/>
    </row>
    <row r="306" outlineLevel="1" s="143">
      <c r="A306" s="76" t="n">
        <v>307</v>
      </c>
      <c r="B306" s="76" t="inlineStr">
        <is>
          <t>L-1880-670014834</t>
        </is>
      </c>
      <c r="C306" s="76" t="inlineStr">
        <is>
          <t>120834126X</t>
        </is>
      </c>
      <c r="D306" s="81">
        <f>HYPERLINK(CONCATENATE("https://portal.dnb.de/opac.htm?method=simpleSearch&amp;cqlMode=true&amp;query=idn%3D",C306))</f>
        <v/>
      </c>
      <c r="E306" s="76" t="inlineStr">
        <is>
          <t>III 28, 1 (3.angebundenes Werk)</t>
        </is>
      </c>
      <c r="F306" s="76" t="n"/>
      <c r="G306" s="78" t="n"/>
      <c r="H306" s="76" t="n"/>
      <c r="I306" s="78" t="n"/>
      <c r="J306" s="78" t="n"/>
      <c r="K306" s="76" t="n"/>
      <c r="L306" s="76" t="n"/>
      <c r="M306" s="76" t="n"/>
      <c r="N306" s="76" t="n"/>
      <c r="O306" s="76" t="n"/>
      <c r="P306" s="76" t="n"/>
      <c r="Q306" s="76" t="n"/>
      <c r="R306" s="76" t="n"/>
      <c r="BA306" s="88">
        <f>BY306+CR306</f>
        <v/>
      </c>
      <c r="BY306" s="88" t="n"/>
      <c r="CR306" s="88" t="n"/>
    </row>
    <row r="307" outlineLevel="1" s="143">
      <c r="A307" s="76" t="n">
        <v>308</v>
      </c>
      <c r="B307" s="76" t="inlineStr">
        <is>
          <t>L-1880-670952753</t>
        </is>
      </c>
      <c r="C307" s="76" t="n">
        <v>1208877550</v>
      </c>
      <c r="D307" s="81">
        <f>HYPERLINK(CONCATENATE("https://portal.dnb.de/opac.htm?method=simpleSearch&amp;cqlMode=true&amp;query=idn%3D",C307))</f>
        <v/>
      </c>
      <c r="E307" s="76" t="inlineStr">
        <is>
          <t>III 28, 1 (4. angebundenes Werk)</t>
        </is>
      </c>
      <c r="F307" s="76" t="n"/>
      <c r="G307" s="78" t="n"/>
      <c r="H307" s="76" t="n"/>
      <c r="I307" s="78" t="n"/>
      <c r="J307" s="78" t="n"/>
      <c r="K307" s="76" t="n"/>
      <c r="L307" s="76" t="n"/>
      <c r="M307" s="76" t="n"/>
      <c r="N307" s="76" t="n"/>
      <c r="O307" s="76" t="n"/>
      <c r="P307" s="76" t="n"/>
      <c r="Q307" s="76" t="n"/>
      <c r="R307" s="76" t="n"/>
      <c r="BA307" s="88">
        <f>BY307+CR307</f>
        <v/>
      </c>
      <c r="BY307" s="88" t="n"/>
      <c r="CR307" s="88" t="n"/>
    </row>
    <row r="308" outlineLevel="1" s="143">
      <c r="A308" s="76" t="n">
        <v>309</v>
      </c>
      <c r="B308" s="76" t="inlineStr">
        <is>
          <t>L-1559-315488298</t>
        </is>
      </c>
      <c r="C308" s="76" t="n">
        <v>1066957673</v>
      </c>
      <c r="D308" s="81">
        <f>HYPERLINK(CONCATENATE("https://portal.dnb.de/opac.htm?method=simpleSearch&amp;cqlMode=true&amp;query=idn%3D",C308))</f>
        <v/>
      </c>
      <c r="E308" s="76" t="inlineStr">
        <is>
          <t>III 29, 2</t>
        </is>
      </c>
      <c r="F308" s="76" t="inlineStr">
        <is>
          <t>X</t>
        </is>
      </c>
      <c r="G308" s="78" t="inlineStr">
        <is>
          <t>Papier- oder Pappeinband</t>
        </is>
      </c>
      <c r="H308" s="76" t="inlineStr">
        <is>
          <t>bis 25 cm</t>
        </is>
      </c>
      <c r="I308" s="78" t="inlineStr">
        <is>
          <t>180°</t>
        </is>
      </c>
      <c r="J308" s="78" t="n"/>
      <c r="K308" s="76" t="n"/>
      <c r="L308" s="76" t="inlineStr">
        <is>
          <t>Mappe</t>
        </is>
      </c>
      <c r="M308" s="76" t="inlineStr">
        <is>
          <t>Ja</t>
        </is>
      </c>
      <c r="N308" s="76" t="n">
        <v>0</v>
      </c>
      <c r="O308" s="76" t="n"/>
      <c r="P308" s="76" t="n"/>
      <c r="Q308" s="76" t="n"/>
      <c r="R308" s="76" t="n"/>
      <c r="BA308" s="88">
        <f>BY308+CR308</f>
        <v/>
      </c>
      <c r="BY308" s="88" t="n"/>
      <c r="CR308" s="88" t="n"/>
    </row>
    <row r="309" outlineLevel="1" ht="33.75" customHeight="1" s="143">
      <c r="A309" s="76" t="n">
        <v>310</v>
      </c>
      <c r="B309" s="76" t="inlineStr">
        <is>
          <t>L-1560-315492740</t>
        </is>
      </c>
      <c r="C309" s="76" t="n">
        <v>1066962367</v>
      </c>
      <c r="D309" s="81">
        <f>HYPERLINK(CONCATENATE("https://portal.dnb.de/opac.htm?method=simpleSearch&amp;cqlMode=true&amp;query=idn%3D",C309))</f>
        <v/>
      </c>
      <c r="E309" s="76" t="inlineStr">
        <is>
          <t>III 29, 3</t>
        </is>
      </c>
      <c r="F309" s="76" t="inlineStr">
        <is>
          <t>X</t>
        </is>
      </c>
      <c r="G309" s="78" t="inlineStr">
        <is>
          <t>Halbpergamentband, Schließen, erhabene Buchbeschläge</t>
        </is>
      </c>
      <c r="H309" s="76" t="inlineStr">
        <is>
          <t>bis 25 cm</t>
        </is>
      </c>
      <c r="I309" s="78" t="inlineStr">
        <is>
          <t>180°</t>
        </is>
      </c>
      <c r="J309" s="78" t="inlineStr">
        <is>
          <t>hohler Rücken, stark deformiertes Objekt</t>
        </is>
      </c>
      <c r="K309" s="76" t="n"/>
      <c r="L309" s="76" t="inlineStr">
        <is>
          <t>Buchschuh</t>
        </is>
      </c>
      <c r="M309" s="76" t="inlineStr">
        <is>
          <t>Nein</t>
        </is>
      </c>
      <c r="N309" s="76" t="n">
        <v>1</v>
      </c>
      <c r="O309" s="76" t="n"/>
      <c r="P309" s="76" t="n"/>
      <c r="Q309" s="76" t="n"/>
      <c r="R309" s="76" t="n"/>
      <c r="X309" s="94" t="inlineStr">
        <is>
          <t>Pg (Mak.)</t>
        </is>
      </c>
      <c r="Z309" s="94" t="inlineStr">
        <is>
          <t>x</t>
        </is>
      </c>
      <c r="AB309" s="94" t="inlineStr">
        <is>
          <t>h</t>
        </is>
      </c>
      <c r="AH309" s="94" t="inlineStr">
        <is>
          <t>Pa</t>
        </is>
      </c>
      <c r="AV309" s="94" t="n">
        <v>110</v>
      </c>
      <c r="AZ309" s="96" t="inlineStr">
        <is>
          <t>n</t>
        </is>
      </c>
      <c r="BA309" s="88">
        <f>BY309+CR309</f>
        <v/>
      </c>
      <c r="BE309" s="94" t="inlineStr">
        <is>
          <t>x</t>
        </is>
      </c>
      <c r="BI309" s="117" t="inlineStr">
        <is>
          <t>Schaden ist stabil</t>
        </is>
      </c>
      <c r="BY309" s="88" t="n"/>
      <c r="CR309" s="88" t="n"/>
    </row>
    <row r="310" outlineLevel="1" s="143">
      <c r="A310" s="76" t="n">
        <v>311</v>
      </c>
      <c r="B310" s="76" t="inlineStr">
        <is>
          <t>L-1554-171708245</t>
        </is>
      </c>
      <c r="C310" s="76" t="n">
        <v>1000941396</v>
      </c>
      <c r="D310" s="81">
        <f>HYPERLINK(CONCATENATE("https://portal.dnb.de/opac.htm?method=simpleSearch&amp;cqlMode=true&amp;query=idn%3D",C310))</f>
        <v/>
      </c>
      <c r="E310" s="76" t="inlineStr">
        <is>
          <t>III 29, 4</t>
        </is>
      </c>
      <c r="F310" s="76" t="n"/>
      <c r="G310" s="78" t="inlineStr">
        <is>
          <t>Halbpergamentband</t>
        </is>
      </c>
      <c r="H310" s="76" t="inlineStr">
        <is>
          <t>bis 25 cm</t>
        </is>
      </c>
      <c r="I310" s="78" t="inlineStr">
        <is>
          <t>180°</t>
        </is>
      </c>
      <c r="J310" s="78" t="inlineStr">
        <is>
          <t>hohler Rücken</t>
        </is>
      </c>
      <c r="K310" s="76" t="n"/>
      <c r="L310" s="76" t="n"/>
      <c r="M310" s="76" t="n"/>
      <c r="N310" s="76" t="n">
        <v>0</v>
      </c>
      <c r="O310" s="76" t="n"/>
      <c r="P310" s="76" t="n"/>
      <c r="Q310" s="76" t="n"/>
      <c r="R310" s="76" t="n"/>
      <c r="BA310" s="88">
        <f>BY310+CR310</f>
        <v/>
      </c>
      <c r="BY310" s="88" t="n"/>
      <c r="CR310" s="88" t="n"/>
    </row>
    <row r="311" outlineLevel="1" ht="22.5" customHeight="1" s="143">
      <c r="A311" s="76" t="n">
        <v>312</v>
      </c>
      <c r="B311" s="76" t="inlineStr">
        <is>
          <t>L-1560-154524085</t>
        </is>
      </c>
      <c r="C311" s="76" t="n">
        <v>994116683</v>
      </c>
      <c r="D311" s="81">
        <f>HYPERLINK(CONCATENATE("https://portal.dnb.de/opac.htm?method=simpleSearch&amp;cqlMode=true&amp;query=idn%3D",C311))</f>
        <v/>
      </c>
      <c r="E311" s="76" t="inlineStr">
        <is>
          <t>III 29, 5</t>
        </is>
      </c>
      <c r="F311" s="76" t="n"/>
      <c r="G311" s="78" t="inlineStr">
        <is>
          <t>Ledereinband, Schließen, erhabene Buchbeschläge</t>
        </is>
      </c>
      <c r="H311" s="76" t="inlineStr">
        <is>
          <t>bis 25 cm</t>
        </is>
      </c>
      <c r="I311" s="78" t="inlineStr">
        <is>
          <t>80° bis 110°, einseitig digitalisierbar?</t>
        </is>
      </c>
      <c r="J311" s="78" t="inlineStr">
        <is>
          <t>welliger Buchblock</t>
        </is>
      </c>
      <c r="K311" s="76" t="n"/>
      <c r="L311" s="76" t="n"/>
      <c r="M311" s="76" t="n"/>
      <c r="N311" s="76" t="n">
        <v>2</v>
      </c>
      <c r="O311" s="76" t="n"/>
      <c r="P311" s="76" t="n"/>
      <c r="Q311" s="76" t="n"/>
      <c r="R311" s="76" t="n"/>
      <c r="X311" s="94" t="inlineStr">
        <is>
          <t>HD</t>
        </is>
      </c>
      <c r="AB311" s="94" t="inlineStr">
        <is>
          <t>f</t>
        </is>
      </c>
      <c r="AH311" s="94" t="inlineStr">
        <is>
          <t>Pa</t>
        </is>
      </c>
      <c r="AV311" s="94" t="n">
        <v>45</v>
      </c>
      <c r="AZ311" s="96" t="inlineStr">
        <is>
          <t>n</t>
        </is>
      </c>
      <c r="BA311" s="88">
        <f>BY311+CR311</f>
        <v/>
      </c>
      <c r="BI311" s="117" t="inlineStr">
        <is>
          <t>Schaden ist stabil</t>
        </is>
      </c>
      <c r="BY311" s="88" t="n"/>
      <c r="CR311" s="88" t="n"/>
    </row>
    <row r="312" outlineLevel="1" s="143">
      <c r="A312" s="76" t="n">
        <v>313</v>
      </c>
      <c r="B312" s="76" t="inlineStr">
        <is>
          <t>L-1514-315493143</t>
        </is>
      </c>
      <c r="C312" s="76" t="n">
        <v>1066962855</v>
      </c>
      <c r="D312" s="81">
        <f>HYPERLINK(CONCATENATE("https://portal.dnb.de/opac.htm?method=simpleSearch&amp;cqlMode=true&amp;query=idn%3D",C312))</f>
        <v/>
      </c>
      <c r="E312" s="76" t="inlineStr">
        <is>
          <t>III 30, 1</t>
        </is>
      </c>
      <c r="F312" s="76" t="inlineStr">
        <is>
          <t>X</t>
        </is>
      </c>
      <c r="G312" s="78" t="inlineStr">
        <is>
          <t>Pergamentband</t>
        </is>
      </c>
      <c r="H312" s="76" t="inlineStr">
        <is>
          <t>bis 25 cm</t>
        </is>
      </c>
      <c r="I312" s="78" t="inlineStr">
        <is>
          <t>80° bis 110°, einseitig digitalisierbar?</t>
        </is>
      </c>
      <c r="J312" s="78" t="inlineStr">
        <is>
          <t>hohler Rücken</t>
        </is>
      </c>
      <c r="K312" s="76" t="n"/>
      <c r="L312" s="76" t="n"/>
      <c r="M312" s="76" t="n"/>
      <c r="N312" s="76" t="n">
        <v>0</v>
      </c>
      <c r="O312" s="76" t="n"/>
      <c r="P312" s="76" t="n"/>
      <c r="Q312" s="76" t="n"/>
      <c r="R312" s="76" t="n"/>
      <c r="BA312" s="88">
        <f>BY312+CR312</f>
        <v/>
      </c>
      <c r="BY312" s="88" t="n"/>
      <c r="CR312" s="88" t="n"/>
    </row>
    <row r="313" outlineLevel="1" s="143">
      <c r="A313" s="76" t="n">
        <v>314</v>
      </c>
      <c r="B313" s="76" t="inlineStr">
        <is>
          <t>L-1523-315489340</t>
        </is>
      </c>
      <c r="C313" s="76" t="n">
        <v>1066958734</v>
      </c>
      <c r="D313" s="81">
        <f>HYPERLINK(CONCATENATE("https://portal.dnb.de/opac.htm?method=simpleSearch&amp;cqlMode=true&amp;query=idn%3D",C313))</f>
        <v/>
      </c>
      <c r="E313" s="76" t="inlineStr">
        <is>
          <t>III 30, 2</t>
        </is>
      </c>
      <c r="F313" s="76" t="n"/>
      <c r="G313" s="78" t="n"/>
      <c r="H313" s="76" t="n"/>
      <c r="I313" s="78" t="n"/>
      <c r="J313" s="78" t="n"/>
      <c r="K313" s="76" t="n"/>
      <c r="L313" s="76" t="n"/>
      <c r="M313" s="76" t="n"/>
      <c r="N313" s="76" t="n"/>
      <c r="O313" s="76" t="n"/>
      <c r="P313" s="76" t="n"/>
      <c r="Q313" s="76" t="n"/>
      <c r="R313" s="76" t="n"/>
      <c r="BA313" s="88">
        <f>BY313+CR313</f>
        <v/>
      </c>
      <c r="BY313" s="88" t="n"/>
      <c r="CR313" s="88" t="n"/>
    </row>
    <row r="314" outlineLevel="1" s="143">
      <c r="A314" s="76" t="n">
        <v>315</v>
      </c>
      <c r="B314" s="76" t="inlineStr">
        <is>
          <t>L-1546-315463899</t>
        </is>
      </c>
      <c r="C314" s="76" t="n">
        <v>1066936013</v>
      </c>
      <c r="D314" s="81">
        <f>HYPERLINK(CONCATENATE("https://portal.dnb.de/opac.htm?method=simpleSearch&amp;cqlMode=true&amp;query=idn%3D",C314))</f>
        <v/>
      </c>
      <c r="E314" s="76" t="inlineStr">
        <is>
          <t>III 30, 3</t>
        </is>
      </c>
      <c r="F314" s="76" t="inlineStr">
        <is>
          <t>X</t>
        </is>
      </c>
      <c r="G314" s="78" t="inlineStr">
        <is>
          <t>Gewebeeinband</t>
        </is>
      </c>
      <c r="H314" s="76" t="inlineStr">
        <is>
          <t>bis 25 cm</t>
        </is>
      </c>
      <c r="I314" s="78" t="inlineStr">
        <is>
          <t>180°</t>
        </is>
      </c>
      <c r="J314" s="78" t="inlineStr">
        <is>
          <t>hohler Rücken</t>
        </is>
      </c>
      <c r="K314" s="76" t="n"/>
      <c r="L314" s="76" t="n"/>
      <c r="M314" s="76" t="n"/>
      <c r="N314" s="76" t="n">
        <v>0</v>
      </c>
      <c r="O314" s="76" t="n"/>
      <c r="P314" s="76" t="n"/>
      <c r="Q314" s="76" t="n"/>
      <c r="R314" s="76" t="n"/>
      <c r="BA314" s="88">
        <f>BY314+CR314</f>
        <v/>
      </c>
      <c r="BY314" s="88" t="n"/>
      <c r="CR314" s="88" t="n"/>
    </row>
    <row r="315" outlineLevel="1" s="143">
      <c r="A315" s="76" t="n">
        <v>316</v>
      </c>
      <c r="B315" s="76" t="inlineStr">
        <is>
          <t>L-1523-165118105</t>
        </is>
      </c>
      <c r="C315" s="76" t="n">
        <v>997856971</v>
      </c>
      <c r="D315" s="81">
        <f>HYPERLINK(CONCATENATE("https://portal.dnb.de/opac.htm?method=simpleSearch&amp;cqlMode=true&amp;query=idn%3D",C315))</f>
        <v/>
      </c>
      <c r="E315" s="76" t="inlineStr">
        <is>
          <t>III 30, 4</t>
        </is>
      </c>
      <c r="F315" s="76" t="n"/>
      <c r="G315" s="78" t="inlineStr">
        <is>
          <t>Papier- oder Pappeinband</t>
        </is>
      </c>
      <c r="H315" s="76" t="inlineStr">
        <is>
          <t>bis 25 cm</t>
        </is>
      </c>
      <c r="I315" s="78" t="inlineStr">
        <is>
          <t>80° bis 110°, einseitig digitalisierbar?</t>
        </is>
      </c>
      <c r="J315" s="78" t="inlineStr">
        <is>
          <t>hohler Rücken</t>
        </is>
      </c>
      <c r="K315" s="76" t="n"/>
      <c r="L315" s="76" t="n"/>
      <c r="M315" s="76" t="n"/>
      <c r="N315" s="76" t="n">
        <v>0</v>
      </c>
      <c r="O315" s="76" t="n"/>
      <c r="P315" s="76" t="n"/>
      <c r="Q315" s="76" t="n"/>
      <c r="R315" s="76" t="n"/>
      <c r="BA315" s="88">
        <f>BY315+CR315</f>
        <v/>
      </c>
      <c r="BY315" s="88" t="n"/>
      <c r="CR315" s="88" t="n"/>
    </row>
    <row r="316" outlineLevel="1" s="143">
      <c r="A316" s="76" t="n">
        <v>317</v>
      </c>
      <c r="B316" s="76" t="inlineStr">
        <is>
          <t>L-1519-158978161</t>
        </is>
      </c>
      <c r="C316" s="76" t="n">
        <v>995212651</v>
      </c>
      <c r="D316" s="81">
        <f>HYPERLINK(CONCATENATE("https://portal.dnb.de/opac.htm?method=simpleSearch&amp;cqlMode=true&amp;query=idn%3D",C316))</f>
        <v/>
      </c>
      <c r="E316" s="76" t="inlineStr">
        <is>
          <t>III 30, 1 a</t>
        </is>
      </c>
      <c r="F316" s="76" t="n"/>
      <c r="G316" s="78" t="inlineStr">
        <is>
          <t>Pergamentband, Broschur</t>
        </is>
      </c>
      <c r="H316" s="76" t="inlineStr">
        <is>
          <t>bis 25 cm</t>
        </is>
      </c>
      <c r="I316" s="78" t="inlineStr">
        <is>
          <t>80° bis 110°, einseitig digitalisierbar?</t>
        </is>
      </c>
      <c r="J316" s="78" t="n"/>
      <c r="K316" s="76" t="n"/>
      <c r="L316" s="76" t="inlineStr">
        <is>
          <t>Kassette</t>
        </is>
      </c>
      <c r="M316" s="76" t="inlineStr">
        <is>
          <t>Nein</t>
        </is>
      </c>
      <c r="N316" s="76" t="n">
        <v>1</v>
      </c>
      <c r="O316" s="76" t="n"/>
      <c r="P316" s="76" t="n"/>
      <c r="Q316" s="76" t="n"/>
      <c r="R316" s="76" t="n"/>
      <c r="BA316" s="88">
        <f>BY316+CR316</f>
        <v/>
      </c>
      <c r="BY316" s="88" t="n"/>
      <c r="CR316" s="88" t="n"/>
    </row>
    <row r="317" outlineLevel="1" ht="22.5" customHeight="1" s="143">
      <c r="A317" s="76" t="n">
        <v>318</v>
      </c>
      <c r="B317" s="76" t="inlineStr">
        <is>
          <t>L-1519-158977858</t>
        </is>
      </c>
      <c r="C317" s="76" t="n">
        <v>995212384</v>
      </c>
      <c r="D317" s="81">
        <f>HYPERLINK(CONCATENATE("https://portal.dnb.de/opac.htm?method=simpleSearch&amp;cqlMode=true&amp;query=idn%3D",C317))</f>
        <v/>
      </c>
      <c r="E317" s="76" t="inlineStr">
        <is>
          <t>III 30, 1 b</t>
        </is>
      </c>
      <c r="F317" s="76" t="inlineStr">
        <is>
          <t>X</t>
        </is>
      </c>
      <c r="G317" s="78" t="inlineStr">
        <is>
          <t>Halbledereinband</t>
        </is>
      </c>
      <c r="H317" s="76" t="inlineStr">
        <is>
          <t>bis 25 cm</t>
        </is>
      </c>
      <c r="I317" s="78" t="inlineStr">
        <is>
          <t>80° bis 110°, einseitig digitalisierbar?</t>
        </is>
      </c>
      <c r="J317" s="78" t="inlineStr">
        <is>
          <t>hohler Rücken, stark brüchiges Einbandmaterial</t>
        </is>
      </c>
      <c r="K317" s="76" t="n"/>
      <c r="L317" s="76" t="n"/>
      <c r="M317" s="76" t="n"/>
      <c r="N317" s="76" t="n">
        <v>3</v>
      </c>
      <c r="O317" s="76" t="n"/>
      <c r="P317" s="76" t="n"/>
      <c r="Q317" s="76" t="n"/>
      <c r="R317" s="76" t="n"/>
      <c r="X317" s="94" t="inlineStr">
        <is>
          <t>HL</t>
        </is>
      </c>
      <c r="AB317" s="94" t="inlineStr">
        <is>
          <t>h/E</t>
        </is>
      </c>
      <c r="AD317" s="94" t="inlineStr">
        <is>
          <t>x</t>
        </is>
      </c>
      <c r="AH317" s="94" t="inlineStr">
        <is>
          <t>Pa</t>
        </is>
      </c>
      <c r="AI317" s="94" t="inlineStr">
        <is>
          <t>x</t>
        </is>
      </c>
      <c r="AV317" s="94" t="n">
        <v>110</v>
      </c>
      <c r="AY317" s="94" t="inlineStr">
        <is>
          <t>x</t>
        </is>
      </c>
      <c r="AZ317" s="96" t="inlineStr">
        <is>
          <t>n</t>
        </is>
      </c>
      <c r="BA317" s="88">
        <f>BY317+CR317</f>
        <v/>
      </c>
      <c r="BK317" s="117" t="inlineStr">
        <is>
          <t>Umschlag (Leder pudert)</t>
        </is>
      </c>
      <c r="BY317" s="88" t="n"/>
      <c r="CR317" s="88" t="n"/>
    </row>
    <row r="318" outlineLevel="1" ht="22.5" customHeight="1" s="143">
      <c r="A318" s="76" t="n">
        <v>319</v>
      </c>
      <c r="B318" s="76" t="inlineStr">
        <is>
          <t>L-1881-670704695</t>
        </is>
      </c>
      <c r="C318" s="76" t="n">
        <v>1208734385</v>
      </c>
      <c r="D318" s="81">
        <f>HYPERLINK(CONCATENATE("https://portal.dnb.de/opac.htm?method=simpleSearch&amp;cqlMode=true&amp;query=idn%3D",C318))</f>
        <v/>
      </c>
      <c r="E318" s="76" t="inlineStr">
        <is>
          <t>III 30, 2 (1. angebundenes Werk)</t>
        </is>
      </c>
      <c r="F318" s="76" t="inlineStr">
        <is>
          <t>X</t>
        </is>
      </c>
      <c r="G318" s="78" t="inlineStr">
        <is>
          <t>Halbledereinband</t>
        </is>
      </c>
      <c r="H318" s="76" t="inlineStr">
        <is>
          <t>bis 25 cm</t>
        </is>
      </c>
      <c r="I318" s="78" t="inlineStr">
        <is>
          <t>80° bis 110°, einseitig digitalisierbar?</t>
        </is>
      </c>
      <c r="J318" s="78" t="inlineStr">
        <is>
          <t>hohler Rücken, Mehrfacheinbände innerhalb eines Buches</t>
        </is>
      </c>
      <c r="K318" s="76" t="n"/>
      <c r="L318" s="76" t="n"/>
      <c r="M318" s="76" t="n"/>
      <c r="N318" s="76" t="n">
        <v>2</v>
      </c>
      <c r="O318" s="76" t="n"/>
      <c r="P318" s="76" t="n"/>
      <c r="Q318" s="76" t="n"/>
      <c r="R318" s="76" t="n"/>
      <c r="BA318" s="88">
        <f>BY318+CR318</f>
        <v/>
      </c>
      <c r="BY318" s="88" t="n"/>
      <c r="CR318" s="88" t="n"/>
    </row>
    <row r="319" outlineLevel="1" s="143">
      <c r="A319" s="76" t="n">
        <v>320</v>
      </c>
      <c r="B319" s="76" t="inlineStr">
        <is>
          <t>L-1879-670801143</t>
        </is>
      </c>
      <c r="C319" s="76" t="n">
        <v>1208775456</v>
      </c>
      <c r="D319" s="81">
        <f>HYPERLINK(CONCATENATE("https://portal.dnb.de/opac.htm?method=simpleSearch&amp;cqlMode=true&amp;query=idn%3D",C319))</f>
        <v/>
      </c>
      <c r="E319" s="76" t="inlineStr">
        <is>
          <t>III 30, 2 (2. angebundenes Werk)</t>
        </is>
      </c>
      <c r="F319" s="76" t="n"/>
      <c r="G319" s="78" t="n"/>
      <c r="H319" s="76" t="n"/>
      <c r="I319" s="78" t="n"/>
      <c r="J319" s="78" t="n"/>
      <c r="K319" s="76" t="n"/>
      <c r="L319" s="76" t="n"/>
      <c r="M319" s="76" t="n"/>
      <c r="N319" s="76" t="n"/>
      <c r="O319" s="76" t="n"/>
      <c r="P319" s="76" t="n"/>
      <c r="Q319" s="76" t="n"/>
      <c r="R319" s="76" t="n"/>
      <c r="BA319" s="88">
        <f>BY319+CR319</f>
        <v/>
      </c>
      <c r="BY319" s="88" t="n"/>
      <c r="CR319" s="88" t="n"/>
    </row>
    <row r="320" outlineLevel="1" s="143">
      <c r="A320" s="76" t="n">
        <v>321</v>
      </c>
      <c r="B320" s="76" t="inlineStr">
        <is>
          <t>L-1880-670704938</t>
        </is>
      </c>
      <c r="C320" s="76" t="n">
        <v>1208734695</v>
      </c>
      <c r="D320" s="81">
        <f>HYPERLINK(CONCATENATE("https://portal.dnb.de/opac.htm?method=simpleSearch&amp;cqlMode=true&amp;query=idn%3D",C320))</f>
        <v/>
      </c>
      <c r="E320" s="76" t="inlineStr">
        <is>
          <t>III 30, 2 (3. angebundenes Werk)</t>
        </is>
      </c>
      <c r="F320" s="76" t="n"/>
      <c r="G320" s="78" t="n"/>
      <c r="H320" s="76" t="n"/>
      <c r="I320" s="78" t="n"/>
      <c r="J320" s="78" t="n"/>
      <c r="K320" s="76" t="n"/>
      <c r="L320" s="76" t="n"/>
      <c r="M320" s="76" t="n"/>
      <c r="N320" s="76" t="n"/>
      <c r="O320" s="76" t="n"/>
      <c r="P320" s="76" t="n"/>
      <c r="Q320" s="76" t="n"/>
      <c r="R320" s="76" t="n"/>
      <c r="BA320" s="88">
        <f>BY320+CR320</f>
        <v/>
      </c>
      <c r="BY320" s="88" t="n"/>
      <c r="CR320" s="88" t="n"/>
    </row>
    <row r="321" outlineLevel="1" s="143">
      <c r="A321" s="76" t="n">
        <v>322</v>
      </c>
      <c r="B321" s="76" t="inlineStr">
        <is>
          <t>L-1522-162909306</t>
        </is>
      </c>
      <c r="C321" s="76" t="n">
        <v>996820817</v>
      </c>
      <c r="D321" s="81">
        <f>HYPERLINK(CONCATENATE("https://portal.dnb.de/opac.htm?method=simpleSearch&amp;cqlMode=true&amp;query=idn%3D",C321))</f>
        <v/>
      </c>
      <c r="E321" s="76" t="inlineStr">
        <is>
          <t>III 30, 2 a</t>
        </is>
      </c>
      <c r="F321" s="76" t="n"/>
      <c r="G321" s="78" t="inlineStr">
        <is>
          <t>Halbpergamentband</t>
        </is>
      </c>
      <c r="H321" s="76" t="inlineStr">
        <is>
          <t>bis 25 cm</t>
        </is>
      </c>
      <c r="I321" s="78" t="inlineStr">
        <is>
          <t>180°</t>
        </is>
      </c>
      <c r="J321" s="78" t="inlineStr">
        <is>
          <t>hohler Rücken</t>
        </is>
      </c>
      <c r="K321" s="76" t="n"/>
      <c r="L321" s="76" t="n"/>
      <c r="M321" s="76" t="n"/>
      <c r="N321" s="76" t="n">
        <v>0</v>
      </c>
      <c r="O321" s="76" t="n"/>
      <c r="P321" s="76" t="n"/>
      <c r="Q321" s="76" t="n"/>
      <c r="R321" s="76" t="n"/>
      <c r="BA321" s="88">
        <f>BY321+CR321</f>
        <v/>
      </c>
      <c r="BY321" s="88" t="n"/>
      <c r="CR321" s="88" t="n"/>
    </row>
    <row r="322" outlineLevel="1" ht="33.75" customHeight="1" s="143">
      <c r="A322" s="76" t="n">
        <v>323</v>
      </c>
      <c r="B322" s="76" t="inlineStr">
        <is>
          <t>L-1532-315493259</t>
        </is>
      </c>
      <c r="C322" s="76" t="n">
        <v>1066962987</v>
      </c>
      <c r="D322" s="81">
        <f>HYPERLINK(CONCATENATE("https://portal.dnb.de/opac.htm?method=simpleSearch&amp;cqlMode=true&amp;query=idn%3D",C322))</f>
        <v/>
      </c>
      <c r="E322" s="76" t="inlineStr">
        <is>
          <t>III 31, 1</t>
        </is>
      </c>
      <c r="F322" s="76" t="inlineStr">
        <is>
          <t>X</t>
        </is>
      </c>
      <c r="G322" s="78" t="inlineStr">
        <is>
          <t>Halbledereinband, Schließen, erhabene Buchbeschläge</t>
        </is>
      </c>
      <c r="H322" s="76" t="inlineStr">
        <is>
          <t>bis 25 cm</t>
        </is>
      </c>
      <c r="I322" s="78" t="inlineStr">
        <is>
          <t>180°</t>
        </is>
      </c>
      <c r="J322" s="78" t="inlineStr">
        <is>
          <t>hohler Rücken, Schrift bis in den Falz, stark brüchiges Einbandmaterial</t>
        </is>
      </c>
      <c r="K322" s="76" t="n"/>
      <c r="L322" s="76" t="inlineStr">
        <is>
          <t>Buchschuh</t>
        </is>
      </c>
      <c r="M322" s="76" t="inlineStr">
        <is>
          <t>Nein</t>
        </is>
      </c>
      <c r="N322" s="76" t="n">
        <v>3</v>
      </c>
      <c r="O322" s="76" t="n"/>
      <c r="P322" s="76" t="n"/>
      <c r="Q322" s="76" t="n"/>
      <c r="R322" s="76" t="n"/>
      <c r="X322" s="94" t="inlineStr">
        <is>
          <t>HL</t>
        </is>
      </c>
      <c r="Z322" s="94" t="inlineStr">
        <is>
          <t>x</t>
        </is>
      </c>
      <c r="AB322" s="94" t="inlineStr">
        <is>
          <t>h/E</t>
        </is>
      </c>
      <c r="AD322" s="94" t="inlineStr">
        <is>
          <t>x</t>
        </is>
      </c>
      <c r="AH322" s="94" t="inlineStr">
        <is>
          <t>Pa</t>
        </is>
      </c>
      <c r="AV322" s="94" t="n">
        <v>110</v>
      </c>
      <c r="AZ322" s="96" t="inlineStr">
        <is>
          <t>n</t>
        </is>
      </c>
      <c r="BA322" s="88">
        <f>BY322+CR322</f>
        <v/>
      </c>
      <c r="BE322" s="94" t="inlineStr">
        <is>
          <t>x</t>
        </is>
      </c>
      <c r="BK322" s="117" t="inlineStr">
        <is>
          <t>Umschlag (Leder pudert)</t>
        </is>
      </c>
      <c r="BY322" s="88" t="n"/>
      <c r="CR322" s="88" t="n"/>
    </row>
    <row r="323" outlineLevel="1" ht="22.5" customHeight="1" s="143">
      <c r="A323" s="76" t="n">
        <v>324</v>
      </c>
      <c r="B323" s="76" t="inlineStr">
        <is>
          <t>L-1505-31533536X</t>
        </is>
      </c>
      <c r="C323" s="76" t="n">
        <v>1066877688</v>
      </c>
      <c r="D323" s="81">
        <f>HYPERLINK(CONCATENATE("https://portal.dnb.de/opac.htm?method=simpleSearch&amp;cqlMode=true&amp;query=idn%3D",C323))</f>
        <v/>
      </c>
      <c r="E323" s="76" t="inlineStr">
        <is>
          <t>III 32, 1</t>
        </is>
      </c>
      <c r="F323" s="76" t="inlineStr">
        <is>
          <t>X</t>
        </is>
      </c>
      <c r="G323" s="78" t="inlineStr">
        <is>
          <t>Gewebeeinband, Schließen, erhabene Buchbeschläge</t>
        </is>
      </c>
      <c r="H323" s="76" t="inlineStr">
        <is>
          <t>bis 25 cm</t>
        </is>
      </c>
      <c r="I323" s="78" t="inlineStr">
        <is>
          <t>80° bis 110°, einseitig digitalisierbar?</t>
        </is>
      </c>
      <c r="J323" s="78" t="inlineStr">
        <is>
          <t>hohler Rücken</t>
        </is>
      </c>
      <c r="K323" s="76" t="n"/>
      <c r="L323" s="76" t="inlineStr">
        <is>
          <t>Buchschuh</t>
        </is>
      </c>
      <c r="M323" s="76" t="inlineStr">
        <is>
          <t>Nein</t>
        </is>
      </c>
      <c r="N323" s="76" t="n">
        <v>0</v>
      </c>
      <c r="O323" s="76" t="n"/>
      <c r="P323" s="76" t="n"/>
      <c r="Q323" s="76" t="n"/>
      <c r="R323" s="76" t="n"/>
      <c r="BA323" s="88">
        <f>BY323+CR323</f>
        <v/>
      </c>
      <c r="BY323" s="88" t="n"/>
      <c r="CR323" s="88" t="n"/>
    </row>
    <row r="324" outlineLevel="1" ht="33.75" customHeight="1" s="143">
      <c r="A324" s="76" t="n">
        <v>325</v>
      </c>
      <c r="B324" s="76" t="inlineStr">
        <is>
          <t>L-1507-315468572</t>
        </is>
      </c>
      <c r="C324" s="76" t="n">
        <v>1066940819</v>
      </c>
      <c r="D324" s="81">
        <f>HYPERLINK(CONCATENATE("https://portal.dnb.de/opac.htm?method=simpleSearch&amp;cqlMode=true&amp;query=idn%3D",C324))</f>
        <v/>
      </c>
      <c r="E324" s="76" t="inlineStr">
        <is>
          <t>III 32, 2</t>
        </is>
      </c>
      <c r="F324" s="76" t="n"/>
      <c r="G324" s="78" t="inlineStr">
        <is>
          <t>Halbledereinband, Schließen, erhabene Buchbeschläge</t>
        </is>
      </c>
      <c r="H324" s="76" t="inlineStr">
        <is>
          <t>bis 35 cm</t>
        </is>
      </c>
      <c r="I324" s="78" t="inlineStr">
        <is>
          <t>80° bis 110°, einseitig digitalisierbar?</t>
        </is>
      </c>
      <c r="J324" s="78" t="inlineStr">
        <is>
          <t>fester Rücken mit Schmuckprägung, welliger Buchblock</t>
        </is>
      </c>
      <c r="K324" s="76" t="n"/>
      <c r="L324" s="76" t="inlineStr">
        <is>
          <t>Buchschuh</t>
        </is>
      </c>
      <c r="M324" s="76" t="inlineStr">
        <is>
          <t>Nein</t>
        </is>
      </c>
      <c r="N324" s="76" t="n">
        <v>0</v>
      </c>
      <c r="O324" s="76" t="n"/>
      <c r="P324" s="76" t="n"/>
      <c r="Q324" s="76" t="n"/>
      <c r="R324" s="76" t="n"/>
      <c r="BA324" s="88">
        <f>BY324+CR324</f>
        <v/>
      </c>
      <c r="BE324" s="94" t="inlineStr">
        <is>
          <t>x</t>
        </is>
      </c>
      <c r="BY324" s="88" t="n"/>
      <c r="CR324" s="88" t="n"/>
    </row>
    <row r="325" outlineLevel="1" s="143">
      <c r="A325" s="76" t="n">
        <v>326</v>
      </c>
      <c r="B325" s="76" t="inlineStr">
        <is>
          <t>L-1882-679888950</t>
        </is>
      </c>
      <c r="C325" s="76" t="n">
        <v>1211577015</v>
      </c>
      <c r="D325" s="81">
        <f>HYPERLINK(CONCATENATE("https://portal.dnb.de/opac.htm?method=simpleSearch&amp;cqlMode=true&amp;query=idn%3D",C325))</f>
        <v/>
      </c>
      <c r="E325" s="76" t="inlineStr">
        <is>
          <t>III 32, 1 (Angebundenes Werk)</t>
        </is>
      </c>
      <c r="F325" s="76" t="n"/>
      <c r="G325" s="78" t="n"/>
      <c r="H325" s="76" t="n"/>
      <c r="I325" s="78" t="n"/>
      <c r="J325" s="78" t="n"/>
      <c r="K325" s="76" t="n"/>
      <c r="L325" s="76" t="n"/>
      <c r="M325" s="76" t="n"/>
      <c r="N325" s="76" t="n"/>
      <c r="O325" s="76" t="n"/>
      <c r="P325" s="76" t="n"/>
      <c r="Q325" s="76" t="n"/>
      <c r="R325" s="76" t="n"/>
      <c r="BA325" s="88">
        <f>BY325+CR325</f>
        <v/>
      </c>
      <c r="BY325" s="88" t="n"/>
      <c r="CR325" s="88" t="n"/>
    </row>
    <row r="326" outlineLevel="1" s="143">
      <c r="A326" s="76" t="n">
        <v>327</v>
      </c>
      <c r="B326" s="76" t="inlineStr">
        <is>
          <t>L-1509-315331828</t>
        </is>
      </c>
      <c r="C326" s="76" t="n">
        <v>1066874026</v>
      </c>
      <c r="D326" s="81">
        <f>HYPERLINK(CONCATENATE("https://portal.dnb.de/opac.htm?method=simpleSearch&amp;cqlMode=true&amp;query=idn%3D",C326))</f>
        <v/>
      </c>
      <c r="E326" s="76" t="inlineStr">
        <is>
          <t>III 33, 1</t>
        </is>
      </c>
      <c r="F326" s="76" t="inlineStr">
        <is>
          <t>X</t>
        </is>
      </c>
      <c r="G326" s="78" t="inlineStr">
        <is>
          <t>Gewebeeinband</t>
        </is>
      </c>
      <c r="H326" s="76" t="inlineStr">
        <is>
          <t>bis 25 cm</t>
        </is>
      </c>
      <c r="I326" s="78" t="inlineStr">
        <is>
          <t>80° bis 110°, einseitig digitalisierbar?</t>
        </is>
      </c>
      <c r="J326" s="78" t="inlineStr">
        <is>
          <t>hohler Rücken</t>
        </is>
      </c>
      <c r="K326" s="76" t="n"/>
      <c r="L326" s="76" t="n"/>
      <c r="M326" s="76" t="n"/>
      <c r="N326" s="76" t="n">
        <v>1</v>
      </c>
      <c r="O326" s="76" t="n"/>
      <c r="P326" s="76" t="n"/>
      <c r="Q326" s="76" t="n"/>
      <c r="R326" s="76" t="n"/>
      <c r="X326" s="94" t="inlineStr">
        <is>
          <t>G</t>
        </is>
      </c>
      <c r="Z326" s="94" t="inlineStr">
        <is>
          <t>x</t>
        </is>
      </c>
      <c r="AB326" s="94" t="inlineStr">
        <is>
          <t>h/E</t>
        </is>
      </c>
      <c r="AH326" s="94" t="inlineStr">
        <is>
          <t>Pa</t>
        </is>
      </c>
      <c r="AV326" s="94" t="n">
        <v>110</v>
      </c>
      <c r="AZ326" s="96" t="inlineStr">
        <is>
          <t>n</t>
        </is>
      </c>
      <c r="BA326" s="88">
        <f>BY326+CR326</f>
        <v/>
      </c>
      <c r="BI326" s="117" t="inlineStr">
        <is>
          <t>Schaden stabil</t>
        </is>
      </c>
      <c r="BY326" s="88" t="n"/>
      <c r="CR326" s="88" t="n"/>
    </row>
    <row r="327" outlineLevel="1" s="143">
      <c r="A327" s="76" t="n">
        <v>328</v>
      </c>
      <c r="B327" s="76" t="inlineStr">
        <is>
          <t>L-1504-315468483</t>
        </is>
      </c>
      <c r="C327" s="76" t="inlineStr">
        <is>
          <t>106694072X</t>
        </is>
      </c>
      <c r="D327" s="81">
        <f>HYPERLINK(CONCATENATE("https://portal.dnb.de/opac.htm?method=simpleSearch&amp;cqlMode=true&amp;query=idn%3D",C327))</f>
        <v/>
      </c>
      <c r="E327" s="76" t="inlineStr">
        <is>
          <t>III 34, 1</t>
        </is>
      </c>
      <c r="F327" s="76" t="n"/>
      <c r="G327" s="78" t="n"/>
      <c r="H327" s="76" t="inlineStr">
        <is>
          <t>bis 35 cm</t>
        </is>
      </c>
      <c r="I327" s="78" t="n"/>
      <c r="J327" s="78" t="n"/>
      <c r="K327" s="76" t="n"/>
      <c r="L327" s="76" t="n"/>
      <c r="M327" s="76" t="n"/>
      <c r="N327" s="76" t="n"/>
      <c r="O327" s="76" t="n"/>
      <c r="P327" s="76" t="n"/>
      <c r="Q327" s="76" t="n"/>
      <c r="R327" s="76" t="n"/>
      <c r="X327" s="94" t="inlineStr">
        <is>
          <t>Pa</t>
        </is>
      </c>
      <c r="AB327" s="94" t="inlineStr">
        <is>
          <t>h/E</t>
        </is>
      </c>
      <c r="AH327" s="94" t="inlineStr">
        <is>
          <t>Pa</t>
        </is>
      </c>
      <c r="AV327" s="94" t="n">
        <v>110</v>
      </c>
      <c r="AZ327" s="96" t="inlineStr">
        <is>
          <t>n</t>
        </is>
      </c>
      <c r="BA327" s="88">
        <f>BY327+CR327</f>
        <v/>
      </c>
      <c r="BI327" s="117" t="inlineStr">
        <is>
          <t>Schaden stabil</t>
        </is>
      </c>
      <c r="BY327" s="88" t="n"/>
      <c r="CR327" s="88" t="n"/>
    </row>
    <row r="328" outlineLevel="1" s="143">
      <c r="A328" s="76" t="n">
        <v>329</v>
      </c>
      <c r="B328" s="76" t="inlineStr">
        <is>
          <t>L-1520-315468297</t>
        </is>
      </c>
      <c r="C328" s="76" t="n">
        <v>1066940517</v>
      </c>
      <c r="D328" s="81">
        <f>HYPERLINK(CONCATENATE("https://portal.dnb.de/opac.htm?method=simpleSearch&amp;cqlMode=true&amp;query=idn%3D",C328))</f>
        <v/>
      </c>
      <c r="E328" s="76" t="inlineStr">
        <is>
          <t>III 34, 2</t>
        </is>
      </c>
      <c r="F328" s="76" t="n"/>
      <c r="G328" s="78" t="n"/>
      <c r="H328" s="76" t="inlineStr">
        <is>
          <t>bis 25 cm</t>
        </is>
      </c>
      <c r="I328" s="78" t="n"/>
      <c r="J328" s="78" t="n"/>
      <c r="K328" s="76" t="n"/>
      <c r="L328" s="76" t="n"/>
      <c r="M328" s="76" t="n"/>
      <c r="N328" s="76" t="n"/>
      <c r="O328" s="76" t="n"/>
      <c r="P328" s="76" t="n"/>
      <c r="Q328" s="76" t="n"/>
      <c r="R328" s="76" t="n"/>
      <c r="X328" s="94" t="inlineStr">
        <is>
          <t>G</t>
        </is>
      </c>
      <c r="Z328" s="94" t="inlineStr">
        <is>
          <t>x</t>
        </is>
      </c>
      <c r="AB328" s="94" t="inlineStr">
        <is>
          <t>h/E</t>
        </is>
      </c>
      <c r="AH328" s="94" t="inlineStr">
        <is>
          <t>Pa</t>
        </is>
      </c>
      <c r="AV328" s="94" t="n">
        <v>110</v>
      </c>
      <c r="AZ328" s="96" t="inlineStr">
        <is>
          <t>n</t>
        </is>
      </c>
      <c r="BA328" s="88">
        <f>BY328+CR328</f>
        <v/>
      </c>
      <c r="BI328" s="117" t="inlineStr">
        <is>
          <t>Schaden stabil</t>
        </is>
      </c>
      <c r="BY328" s="88" t="n"/>
      <c r="CR328" s="88" t="n"/>
    </row>
    <row r="329" outlineLevel="1" s="143">
      <c r="A329" s="76" t="n">
        <v>330</v>
      </c>
      <c r="B329" s="76" t="inlineStr">
        <is>
          <t>L-1549-406971676</t>
        </is>
      </c>
      <c r="C329" s="76" t="n">
        <v>1132655722</v>
      </c>
      <c r="D329" s="81">
        <f>HYPERLINK(CONCATENATE("https://portal.dnb.de/opac.htm?method=simpleSearch&amp;cqlMode=true&amp;query=idn%3D",C329))</f>
        <v/>
      </c>
      <c r="E329" s="76" t="inlineStr">
        <is>
          <t>III 34, 3</t>
        </is>
      </c>
      <c r="F329" s="76" t="n"/>
      <c r="G329" s="78" t="n"/>
      <c r="H329" s="76" t="n"/>
      <c r="I329" s="78" t="n"/>
      <c r="J329" s="78" t="n"/>
      <c r="K329" s="76" t="n"/>
      <c r="L329" s="76" t="n"/>
      <c r="M329" s="76" t="n"/>
      <c r="N329" s="76" t="n"/>
      <c r="O329" s="76" t="n"/>
      <c r="P329" s="76" t="n"/>
      <c r="Q329" s="76" t="n"/>
      <c r="R329" s="76" t="n"/>
      <c r="BA329" s="88">
        <f>BY329+CR329</f>
        <v/>
      </c>
      <c r="BY329" s="88" t="n"/>
      <c r="CR329" s="88" t="n"/>
    </row>
    <row r="330" outlineLevel="1" s="143">
      <c r="A330" s="76" t="n">
        <v>331</v>
      </c>
      <c r="B330" s="76" t="inlineStr">
        <is>
          <t>L-1550-406971684</t>
        </is>
      </c>
      <c r="C330" s="76" t="n">
        <v>1132655730</v>
      </c>
      <c r="D330" s="81">
        <f>HYPERLINK(CONCATENATE("https://portal.dnb.de/opac.htm?method=simpleSearch&amp;cqlMode=true&amp;query=idn%3D",C330))</f>
        <v/>
      </c>
      <c r="E330" s="76" t="inlineStr">
        <is>
          <t>III 34, 3</t>
        </is>
      </c>
      <c r="F330" s="76" t="n"/>
      <c r="G330" s="78" t="n"/>
      <c r="H330" s="76" t="n"/>
      <c r="I330" s="78" t="n"/>
      <c r="J330" s="78" t="n"/>
      <c r="K330" s="76" t="n"/>
      <c r="L330" s="76" t="n"/>
      <c r="M330" s="76" t="n"/>
      <c r="N330" s="76" t="n"/>
      <c r="O330" s="76" t="n"/>
      <c r="P330" s="76" t="n"/>
      <c r="Q330" s="76" t="n"/>
      <c r="R330" s="76" t="n"/>
      <c r="BA330" s="88">
        <f>BY330+CR330</f>
        <v/>
      </c>
      <c r="BY330" s="88" t="n"/>
      <c r="CR330" s="88" t="n"/>
    </row>
    <row r="331" outlineLevel="1" ht="22.5" customHeight="1" s="143">
      <c r="A331" s="76" t="n">
        <v>332</v>
      </c>
      <c r="B331" s="76" t="inlineStr">
        <is>
          <t>L-1551-315465670</t>
        </is>
      </c>
      <c r="C331" s="76" t="n">
        <v>1066937877</v>
      </c>
      <c r="D331" s="81">
        <f>HYPERLINK(CONCATENATE("https://portal.dnb.de/opac.htm?method=simpleSearch&amp;cqlMode=true&amp;query=idn%3D",C331))</f>
        <v/>
      </c>
      <c r="E331" s="76" t="inlineStr">
        <is>
          <t>III 34, 4</t>
        </is>
      </c>
      <c r="F331" s="76" t="inlineStr">
        <is>
          <t>X</t>
        </is>
      </c>
      <c r="G331" s="78" t="inlineStr">
        <is>
          <t>Halbgewebeband, Schließen, erhabene Buchbeschläge</t>
        </is>
      </c>
      <c r="H331" s="76" t="inlineStr">
        <is>
          <t>bis 25 cm</t>
        </is>
      </c>
      <c r="I331" s="78" t="inlineStr">
        <is>
          <t>180°</t>
        </is>
      </c>
      <c r="J331" s="78" t="inlineStr">
        <is>
          <t>hohler Rücken, welliger Buchblock</t>
        </is>
      </c>
      <c r="K331" s="76" t="n"/>
      <c r="L331" s="76" t="inlineStr">
        <is>
          <t>Buchschuh</t>
        </is>
      </c>
      <c r="M331" s="76" t="inlineStr">
        <is>
          <t>Nein</t>
        </is>
      </c>
      <c r="N331" s="76" t="n">
        <v>0</v>
      </c>
      <c r="O331" s="76" t="n"/>
      <c r="P331" s="76" t="n"/>
      <c r="Q331" s="76" t="n"/>
      <c r="R331" s="76" t="n"/>
      <c r="BA331" s="88">
        <f>BY331+CR331</f>
        <v/>
      </c>
      <c r="BY331" s="88" t="n"/>
      <c r="CR331" s="88" t="n"/>
    </row>
    <row r="332" outlineLevel="1" s="143">
      <c r="A332" s="76" t="n">
        <v>333</v>
      </c>
      <c r="B332" s="76" t="inlineStr">
        <is>
          <t>L-1553-178401951</t>
        </is>
      </c>
      <c r="C332" s="76" t="n">
        <v>1002893801</v>
      </c>
      <c r="D332" s="81">
        <f>HYPERLINK(CONCATENATE("https://portal.dnb.de/opac.htm?method=simpleSearch&amp;cqlMode=true&amp;query=idn%3D",C332))</f>
        <v/>
      </c>
      <c r="E332" s="76" t="inlineStr">
        <is>
          <t>III 34, 5</t>
        </is>
      </c>
      <c r="F332" s="76" t="n"/>
      <c r="G332" s="78" t="n"/>
      <c r="H332" s="76" t="n"/>
      <c r="I332" s="78" t="n"/>
      <c r="J332" s="78" t="n"/>
      <c r="K332" s="76" t="n"/>
      <c r="L332" s="76" t="n"/>
      <c r="M332" s="76" t="n"/>
      <c r="N332" s="76" t="n"/>
      <c r="O332" s="76" t="n"/>
      <c r="P332" s="76" t="n"/>
      <c r="Q332" s="76" t="n"/>
      <c r="R332" s="76" t="n"/>
      <c r="BA332" s="88">
        <f>BY332+CR332</f>
        <v/>
      </c>
      <c r="BY332" s="88" t="n"/>
      <c r="CR332" s="88" t="n"/>
    </row>
    <row r="333" outlineLevel="1" s="143">
      <c r="A333" s="76" t="n">
        <v>334</v>
      </c>
      <c r="B333" s="76" t="inlineStr">
        <is>
          <t>L-1514-170039528</t>
        </is>
      </c>
      <c r="C333" s="76" t="n">
        <v>1000120279</v>
      </c>
      <c r="D333" s="81">
        <f>HYPERLINK(CONCATENATE("https://portal.dnb.de/opac.htm?method=simpleSearch&amp;cqlMode=true&amp;query=idn%3D",C333))</f>
        <v/>
      </c>
      <c r="E333" s="76" t="inlineStr">
        <is>
          <t>III 34, 1 a</t>
        </is>
      </c>
      <c r="F333" s="76" t="n"/>
      <c r="G333" s="78" t="n"/>
      <c r="H333" s="76" t="n"/>
      <c r="I333" s="78" t="n"/>
      <c r="J333" s="78" t="n"/>
      <c r="K333" s="76" t="n"/>
      <c r="L333" s="76" t="n"/>
      <c r="M333" s="76" t="n"/>
      <c r="N333" s="76" t="n"/>
      <c r="O333" s="76" t="n"/>
      <c r="P333" s="76" t="n"/>
      <c r="Q333" s="76" t="n"/>
      <c r="R333" s="76" t="n"/>
      <c r="BA333" s="88">
        <f>BY333+CR333</f>
        <v/>
      </c>
      <c r="BY333" s="88" t="n"/>
      <c r="CR333" s="88" t="n"/>
    </row>
    <row r="334" outlineLevel="1" s="143">
      <c r="A334" s="76" t="n">
        <v>335</v>
      </c>
      <c r="B334" s="76" t="inlineStr">
        <is>
          <t>L-1517-169971295</t>
        </is>
      </c>
      <c r="C334" s="76" t="n">
        <v>1000072649</v>
      </c>
      <c r="D334" s="81">
        <f>HYPERLINK(CONCATENATE("https://portal.dnb.de/opac.htm?method=simpleSearch&amp;cqlMode=true&amp;query=idn%3D",C334))</f>
        <v/>
      </c>
      <c r="E334" s="76" t="inlineStr">
        <is>
          <t>III 34, 1 b</t>
        </is>
      </c>
      <c r="F334" s="76" t="n"/>
      <c r="G334" s="78" t="n"/>
      <c r="H334" s="76" t="n"/>
      <c r="I334" s="78" t="n"/>
      <c r="J334" s="78" t="n"/>
      <c r="K334" s="76" t="n"/>
      <c r="L334" s="76" t="n"/>
      <c r="M334" s="76" t="n"/>
      <c r="N334" s="76" t="n"/>
      <c r="O334" s="76" t="n"/>
      <c r="P334" s="76" t="n"/>
      <c r="Q334" s="76" t="n"/>
      <c r="R334" s="76" t="n"/>
      <c r="BA334" s="88">
        <f>BY334+CR334</f>
        <v/>
      </c>
      <c r="BY334" s="88" t="n"/>
      <c r="CR334" s="88" t="n"/>
    </row>
    <row r="335" outlineLevel="1" s="143">
      <c r="A335" s="76" t="n">
        <v>336</v>
      </c>
      <c r="B335" s="76" t="inlineStr">
        <is>
          <t>L-1517-177752815</t>
        </is>
      </c>
      <c r="C335" s="76" t="n">
        <v>1002646235</v>
      </c>
      <c r="D335" s="81">
        <f>HYPERLINK(CONCATENATE("https://portal.dnb.de/opac.htm?method=simpleSearch&amp;cqlMode=true&amp;query=idn%3D",C335))</f>
        <v/>
      </c>
      <c r="E335" s="76" t="inlineStr">
        <is>
          <t>III 34, 1 b</t>
        </is>
      </c>
      <c r="F335" s="76" t="n"/>
      <c r="G335" s="78" t="n"/>
      <c r="H335" s="76" t="n"/>
      <c r="I335" s="78" t="n"/>
      <c r="J335" s="78" t="n"/>
      <c r="K335" s="76" t="n"/>
      <c r="L335" s="76" t="n"/>
      <c r="M335" s="76" t="n"/>
      <c r="N335" s="76" t="n"/>
      <c r="O335" s="76" t="n"/>
      <c r="P335" s="76" t="n"/>
      <c r="Q335" s="76" t="n"/>
      <c r="R335" s="76" t="n"/>
      <c r="BA335" s="88">
        <f>BY335+CR335</f>
        <v/>
      </c>
      <c r="BY335" s="88" t="n"/>
      <c r="CR335" s="88" t="n"/>
    </row>
    <row r="336" outlineLevel="1" ht="22.5" customHeight="1" s="143">
      <c r="A336" s="76" t="n">
        <v>337</v>
      </c>
      <c r="B336" s="76" t="inlineStr">
        <is>
          <t>L-1513-31532886X</t>
        </is>
      </c>
      <c r="C336" s="76" t="n">
        <v>1066871000</v>
      </c>
      <c r="D336" s="81">
        <f>HYPERLINK(CONCATENATE("https://portal.dnb.de/opac.htm?method=simpleSearch&amp;cqlMode=true&amp;query=idn%3D",C336))</f>
        <v/>
      </c>
      <c r="E336" s="76" t="inlineStr">
        <is>
          <t>III 35, 1</t>
        </is>
      </c>
      <c r="F336" s="76" t="inlineStr">
        <is>
          <t>X</t>
        </is>
      </c>
      <c r="G336" s="78" t="inlineStr">
        <is>
          <t>Halbledereinband, Schließen, erhabene Buchbeschläge</t>
        </is>
      </c>
      <c r="H336" s="76" t="inlineStr">
        <is>
          <t>bis 35 cm</t>
        </is>
      </c>
      <c r="I336" s="78" t="inlineStr">
        <is>
          <t>180°</t>
        </is>
      </c>
      <c r="J336" s="78" t="inlineStr">
        <is>
          <t>hohler Rücken</t>
        </is>
      </c>
      <c r="K336" s="76" t="n"/>
      <c r="L336" s="76" t="n"/>
      <c r="M336" s="76" t="n"/>
      <c r="N336" s="76" t="n">
        <v>0</v>
      </c>
      <c r="O336" s="76" t="n"/>
      <c r="P336" s="76" t="n"/>
      <c r="Q336" s="76" t="n"/>
      <c r="R336" s="76" t="n"/>
      <c r="X336" s="94" t="inlineStr">
        <is>
          <t>HL</t>
        </is>
      </c>
      <c r="Z336" s="94" t="inlineStr">
        <is>
          <t>x</t>
        </is>
      </c>
      <c r="AB336" s="94" t="inlineStr">
        <is>
          <t>h/E</t>
        </is>
      </c>
      <c r="AH336" s="94" t="inlineStr">
        <is>
          <t>Pa</t>
        </is>
      </c>
      <c r="AR336" s="94" t="inlineStr">
        <is>
          <t>R</t>
        </is>
      </c>
      <c r="AS336" s="94" t="inlineStr">
        <is>
          <t>x</t>
        </is>
      </c>
      <c r="AV336" s="94" t="n">
        <v>110</v>
      </c>
      <c r="AZ336" s="96" t="inlineStr">
        <is>
          <t>n</t>
        </is>
      </c>
      <c r="BA336" s="88">
        <f>BY336+CR336</f>
        <v/>
      </c>
      <c r="BY336" s="88" t="n"/>
      <c r="CR336" s="88" t="n"/>
    </row>
    <row r="337" outlineLevel="1" ht="22.5" customHeight="1" s="143">
      <c r="A337" s="76" t="n">
        <v>338</v>
      </c>
      <c r="B337" s="76" t="inlineStr">
        <is>
          <t>L-1511-414748662</t>
        </is>
      </c>
      <c r="C337" s="76" t="n">
        <v>1003962432</v>
      </c>
      <c r="D337" s="81">
        <f>HYPERLINK(CONCATENATE("https://portal.dnb.de/opac.htm?method=simpleSearch&amp;cqlMode=true&amp;query=idn%3D",C337))</f>
        <v/>
      </c>
      <c r="E337" s="76" t="inlineStr">
        <is>
          <t>III 36, 1</t>
        </is>
      </c>
      <c r="F337" s="76" t="inlineStr">
        <is>
          <t>X</t>
        </is>
      </c>
      <c r="G337" s="78" t="inlineStr">
        <is>
          <t>Ledereinband, Schließen, erhabene Buchbeschläge</t>
        </is>
      </c>
      <c r="H337" s="76" t="inlineStr">
        <is>
          <t>bis 25 cm</t>
        </is>
      </c>
      <c r="I337" s="78" t="inlineStr">
        <is>
          <t>180°</t>
        </is>
      </c>
      <c r="J337" s="78" t="inlineStr">
        <is>
          <t>hohler Rücken</t>
        </is>
      </c>
      <c r="K337" s="76" t="n"/>
      <c r="L337" s="76" t="inlineStr">
        <is>
          <t>Buchschuh</t>
        </is>
      </c>
      <c r="M337" s="76" t="inlineStr">
        <is>
          <t>Nein</t>
        </is>
      </c>
      <c r="N337" s="76" t="n">
        <v>1</v>
      </c>
      <c r="O337" s="76" t="n"/>
      <c r="P337" s="76" t="n"/>
      <c r="Q337" s="76" t="n"/>
      <c r="R337" s="76" t="n"/>
      <c r="BA337" s="88">
        <f>BY337+CR337</f>
        <v/>
      </c>
      <c r="BY337" s="88" t="n"/>
      <c r="CR337" s="88" t="n"/>
    </row>
    <row r="338" outlineLevel="1" ht="22.5" customHeight="1" s="143">
      <c r="A338" s="76" t="n">
        <v>339</v>
      </c>
      <c r="B338" s="76" t="inlineStr">
        <is>
          <t>L-1531-315462965</t>
        </is>
      </c>
      <c r="C338" s="76" t="n">
        <v>1066934975</v>
      </c>
      <c r="D338" s="81">
        <f>HYPERLINK(CONCATENATE("https://portal.dnb.de/opac.htm?method=simpleSearch&amp;cqlMode=true&amp;query=idn%3D",C338))</f>
        <v/>
      </c>
      <c r="E338" s="76" t="inlineStr">
        <is>
          <t>III 36, 2</t>
        </is>
      </c>
      <c r="F338" s="76" t="inlineStr">
        <is>
          <t>X</t>
        </is>
      </c>
      <c r="G338" s="78" t="inlineStr">
        <is>
          <t>Ledereinband, Schließen, erhabene Buchbeschläge</t>
        </is>
      </c>
      <c r="H338" s="76" t="inlineStr">
        <is>
          <t>bis 25 cm</t>
        </is>
      </c>
      <c r="I338" s="78" t="inlineStr">
        <is>
          <t>180°</t>
        </is>
      </c>
      <c r="J338" s="78" t="inlineStr">
        <is>
          <t>hohler Rücken</t>
        </is>
      </c>
      <c r="K338" s="76" t="n"/>
      <c r="L338" s="76" t="inlineStr">
        <is>
          <t>Buchschuh</t>
        </is>
      </c>
      <c r="M338" s="76" t="inlineStr">
        <is>
          <t>Nein</t>
        </is>
      </c>
      <c r="N338" s="76" t="n">
        <v>0</v>
      </c>
      <c r="O338" s="76" t="n"/>
      <c r="P338" s="76" t="n"/>
      <c r="Q338" s="76" t="n"/>
      <c r="R338" s="76" t="n"/>
      <c r="BA338" s="88">
        <f>BY338+CR338</f>
        <v/>
      </c>
      <c r="BY338" s="88" t="n"/>
      <c r="CR338" s="88" t="n"/>
    </row>
    <row r="339" outlineLevel="1" ht="22.5" customHeight="1" s="143">
      <c r="A339" s="76" t="n">
        <v>340</v>
      </c>
      <c r="B339" s="76" t="inlineStr">
        <is>
          <t>L-1531-315301937</t>
        </is>
      </c>
      <c r="C339" s="76" t="n">
        <v>1066842191</v>
      </c>
      <c r="D339" s="81">
        <f>HYPERLINK(CONCATENATE("https://portal.dnb.de/opac.htm?method=simpleSearch&amp;cqlMode=true&amp;query=idn%3D",C339))</f>
        <v/>
      </c>
      <c r="E339" s="76" t="inlineStr">
        <is>
          <t>III 36, 3</t>
        </is>
      </c>
      <c r="F339" s="76" t="inlineStr">
        <is>
          <t>X</t>
        </is>
      </c>
      <c r="G339" s="78" t="inlineStr">
        <is>
          <t>Pergamentband</t>
        </is>
      </c>
      <c r="H339" s="76" t="inlineStr">
        <is>
          <t>bis 25 cm</t>
        </is>
      </c>
      <c r="I339" s="78" t="inlineStr">
        <is>
          <t>180°</t>
        </is>
      </c>
      <c r="J339" s="78" t="inlineStr">
        <is>
          <t>hohler Rücken, Einband mit Schutz- oder Stoßkanten</t>
        </is>
      </c>
      <c r="K339" s="76" t="n"/>
      <c r="L339" s="76" t="inlineStr">
        <is>
          <t>Kassette</t>
        </is>
      </c>
      <c r="M339" s="76" t="inlineStr">
        <is>
          <t>Nein</t>
        </is>
      </c>
      <c r="N339" s="76" t="n">
        <v>0</v>
      </c>
      <c r="O339" s="76" t="n"/>
      <c r="P339" s="76" t="n"/>
      <c r="Q339" s="76" t="n"/>
      <c r="R339" s="76" t="n"/>
      <c r="BA339" s="88">
        <f>BY339+CR339</f>
        <v/>
      </c>
      <c r="BY339" s="88" t="n"/>
      <c r="CR339" s="88" t="n"/>
    </row>
    <row r="340" outlineLevel="1" s="143">
      <c r="A340" s="76" t="n">
        <v>341</v>
      </c>
      <c r="B340" s="76" t="inlineStr">
        <is>
          <t>L-1531-315493496</t>
        </is>
      </c>
      <c r="C340" s="76" t="n">
        <v>1066963223</v>
      </c>
      <c r="D340" s="81">
        <f>HYPERLINK(CONCATENATE("https://portal.dnb.de/opac.htm?method=simpleSearch&amp;cqlMode=true&amp;query=idn%3D",C340))</f>
        <v/>
      </c>
      <c r="E340" s="76" t="inlineStr">
        <is>
          <t>III 36, 4</t>
        </is>
      </c>
      <c r="F340" s="76" t="inlineStr">
        <is>
          <t>X</t>
        </is>
      </c>
      <c r="G340" s="78" t="inlineStr">
        <is>
          <t>Pergamentband</t>
        </is>
      </c>
      <c r="H340" s="76" t="inlineStr">
        <is>
          <t>bis 35 cm</t>
        </is>
      </c>
      <c r="I340" s="78" t="inlineStr">
        <is>
          <t>180°</t>
        </is>
      </c>
      <c r="J340" s="78" t="inlineStr">
        <is>
          <t>hohler Rücken</t>
        </is>
      </c>
      <c r="K340" s="76" t="n"/>
      <c r="L340" s="76" t="inlineStr">
        <is>
          <t>Kassette</t>
        </is>
      </c>
      <c r="M340" s="76" t="inlineStr">
        <is>
          <t>Nein</t>
        </is>
      </c>
      <c r="N340" s="76" t="n">
        <v>0</v>
      </c>
      <c r="O340" s="76" t="n"/>
      <c r="P340" s="76" t="n"/>
      <c r="Q340" s="76" t="n"/>
      <c r="R340" s="76" t="n"/>
      <c r="BA340" s="88">
        <f>BY340+CR340</f>
        <v/>
      </c>
      <c r="BY340" s="88" t="n"/>
      <c r="CR340" s="88" t="n"/>
    </row>
    <row r="341" outlineLevel="1" s="143">
      <c r="A341" s="76" t="n">
        <v>342</v>
      </c>
      <c r="B341" s="76" t="inlineStr">
        <is>
          <t>L-1531-175175608</t>
        </is>
      </c>
      <c r="C341" s="76" t="n">
        <v>1001583299</v>
      </c>
      <c r="D341" s="81">
        <f>HYPERLINK(CONCATENATE("https://portal.dnb.de/opac.htm?method=simpleSearch&amp;cqlMode=true&amp;query=idn%3D",C341))</f>
        <v/>
      </c>
      <c r="E341" s="76" t="inlineStr">
        <is>
          <t>III 36, 5</t>
        </is>
      </c>
      <c r="F341" s="76" t="n"/>
      <c r="G341" s="78" t="inlineStr">
        <is>
          <t>Halbpergamentband</t>
        </is>
      </c>
      <c r="H341" s="76" t="inlineStr">
        <is>
          <t>bis 25 cm</t>
        </is>
      </c>
      <c r="I341" s="78" t="inlineStr">
        <is>
          <t>180°</t>
        </is>
      </c>
      <c r="J341" s="78" t="inlineStr">
        <is>
          <t>hohler Rücken</t>
        </is>
      </c>
      <c r="K341" s="76" t="n"/>
      <c r="L341" s="76" t="n"/>
      <c r="M341" s="76" t="n"/>
      <c r="N341" s="76" t="n">
        <v>0</v>
      </c>
      <c r="O341" s="76" t="n"/>
      <c r="P341" s="76" t="n"/>
      <c r="Q341" s="76" t="n"/>
      <c r="R341" s="76" t="n"/>
      <c r="BA341" s="88">
        <f>BY341+CR341</f>
        <v/>
      </c>
      <c r="BY341" s="88" t="n"/>
      <c r="CR341" s="88" t="n"/>
    </row>
    <row r="342" outlineLevel="1" s="143">
      <c r="A342" s="76" t="n">
        <v>343</v>
      </c>
      <c r="B342" s="76" t="inlineStr">
        <is>
          <t>L-1533-315332182</t>
        </is>
      </c>
      <c r="C342" s="76" t="n">
        <v>1066874379</v>
      </c>
      <c r="D342" s="81">
        <f>HYPERLINK(CONCATENATE("https://portal.dnb.de/opac.htm?method=simpleSearch&amp;cqlMode=true&amp;query=idn%3D",C342))</f>
        <v/>
      </c>
      <c r="E342" s="76" t="inlineStr">
        <is>
          <t>III 36, 6</t>
        </is>
      </c>
      <c r="F342" s="76" t="inlineStr">
        <is>
          <t>X</t>
        </is>
      </c>
      <c r="G342" s="78" t="inlineStr">
        <is>
          <t>Papier- oder Pappeinband</t>
        </is>
      </c>
      <c r="H342" s="76" t="inlineStr">
        <is>
          <t>bis 25 cm</t>
        </is>
      </c>
      <c r="I342" s="78" t="inlineStr">
        <is>
          <t>180°</t>
        </is>
      </c>
      <c r="J342" s="78" t="inlineStr">
        <is>
          <t>hohler Rücken</t>
        </is>
      </c>
      <c r="K342" s="76" t="n"/>
      <c r="L342" s="76" t="n"/>
      <c r="M342" s="76" t="n"/>
      <c r="N342" s="76" t="n">
        <v>0</v>
      </c>
      <c r="O342" s="76" t="n"/>
      <c r="P342" s="76" t="n"/>
      <c r="Q342" s="76" t="n"/>
      <c r="R342" s="76" t="n"/>
      <c r="X342" s="94" t="inlineStr">
        <is>
          <t>Pg (Mak.)</t>
        </is>
      </c>
      <c r="AB342" s="94" t="inlineStr">
        <is>
          <t>h</t>
        </is>
      </c>
      <c r="AH342" s="94" t="inlineStr">
        <is>
          <t>Pa</t>
        </is>
      </c>
      <c r="AV342" s="94" t="n">
        <v>110</v>
      </c>
      <c r="AZ342" s="96" t="inlineStr">
        <is>
          <t>n</t>
        </is>
      </c>
      <c r="BA342" s="88">
        <f>BY342+CR342</f>
        <v/>
      </c>
      <c r="BI342" s="117" t="inlineStr">
        <is>
          <t>Schaden stabil</t>
        </is>
      </c>
      <c r="BY342" s="88" t="n"/>
      <c r="CR342" s="88" t="n"/>
    </row>
    <row r="343" outlineLevel="1" ht="22.5" customHeight="1" s="143">
      <c r="A343" s="76" t="n">
        <v>344</v>
      </c>
      <c r="B343" s="76" t="inlineStr">
        <is>
          <t>L-1533-315492465</t>
        </is>
      </c>
      <c r="C343" s="76" t="n">
        <v>1066962065</v>
      </c>
      <c r="D343" s="81">
        <f>HYPERLINK(CONCATENATE("https://portal.dnb.de/opac.htm?method=simpleSearch&amp;cqlMode=true&amp;query=idn%3D",C343))</f>
        <v/>
      </c>
      <c r="E343" s="76" t="inlineStr">
        <is>
          <t>III 36, 7</t>
        </is>
      </c>
      <c r="F343" s="76" t="inlineStr">
        <is>
          <t>X</t>
        </is>
      </c>
      <c r="G343" s="78" t="inlineStr">
        <is>
          <t>Ledereinband, Schließen, erhabene Buchbeschläge</t>
        </is>
      </c>
      <c r="H343" s="76" t="inlineStr">
        <is>
          <t>bis 25 cm</t>
        </is>
      </c>
      <c r="I343" s="78" t="inlineStr">
        <is>
          <t>80° bis 110°, einseitig digitalisierbar?</t>
        </is>
      </c>
      <c r="J343" s="78" t="inlineStr">
        <is>
          <t>hohler Rücken, Schrift bis in den Falz</t>
        </is>
      </c>
      <c r="K343" s="76" t="n"/>
      <c r="L343" s="76" t="inlineStr">
        <is>
          <t>Buchschuh</t>
        </is>
      </c>
      <c r="M343" s="76" t="inlineStr">
        <is>
          <t>Nein</t>
        </is>
      </c>
      <c r="N343" s="76" t="n">
        <v>0</v>
      </c>
      <c r="O343" s="76" t="n"/>
      <c r="P343" s="76" t="n"/>
      <c r="Q343" s="76" t="n"/>
      <c r="R343" s="76" t="n"/>
      <c r="BA343" s="88">
        <f>BY343+CR343</f>
        <v/>
      </c>
      <c r="BY343" s="88" t="n"/>
      <c r="CR343" s="88" t="n"/>
    </row>
    <row r="344" outlineLevel="1" ht="22.5" customHeight="1" s="143">
      <c r="A344" s="76" t="n">
        <v>345</v>
      </c>
      <c r="B344" s="76" t="inlineStr">
        <is>
          <t>L-1555-315488506</t>
        </is>
      </c>
      <c r="C344" s="76" t="n">
        <v>1066957878</v>
      </c>
      <c r="D344" s="81">
        <f>HYPERLINK(CONCATENATE("https://portal.dnb.de/opac.htm?method=simpleSearch&amp;cqlMode=true&amp;query=idn%3D",C344))</f>
        <v/>
      </c>
      <c r="E344" s="76" t="inlineStr">
        <is>
          <t>III 36, 8</t>
        </is>
      </c>
      <c r="F344" s="76" t="inlineStr">
        <is>
          <t>X</t>
        </is>
      </c>
      <c r="G344" s="78" t="inlineStr">
        <is>
          <t>Halbgewebeband, Schließen, erhabene Buchbeschläge</t>
        </is>
      </c>
      <c r="H344" s="76" t="inlineStr">
        <is>
          <t>bis 25 cm</t>
        </is>
      </c>
      <c r="I344" s="78" t="inlineStr">
        <is>
          <t>180°</t>
        </is>
      </c>
      <c r="J344" s="78" t="inlineStr">
        <is>
          <t>hohler Rücken</t>
        </is>
      </c>
      <c r="K344" s="76" t="n"/>
      <c r="L344" s="76" t="inlineStr">
        <is>
          <t>Buchschuh</t>
        </is>
      </c>
      <c r="M344" s="76" t="inlineStr">
        <is>
          <t>Nein</t>
        </is>
      </c>
      <c r="N344" s="76" t="n">
        <v>0</v>
      </c>
      <c r="O344" s="76" t="n"/>
      <c r="P344" s="76" t="n"/>
      <c r="Q344" s="76" t="n"/>
      <c r="R344" s="76" t="n"/>
      <c r="BA344" s="88">
        <f>BY344+CR344</f>
        <v/>
      </c>
      <c r="BY344" s="88" t="n"/>
      <c r="CR344" s="88" t="n"/>
    </row>
    <row r="345" outlineLevel="1" s="143">
      <c r="A345" s="76" t="n">
        <v>346</v>
      </c>
      <c r="B345" s="76" t="inlineStr">
        <is>
          <t>L-1556-315493763</t>
        </is>
      </c>
      <c r="C345" s="76" t="n">
        <v>1066963533</v>
      </c>
      <c r="D345" s="81">
        <f>HYPERLINK(CONCATENATE("https://portal.dnb.de/opac.htm?method=simpleSearch&amp;cqlMode=true&amp;query=idn%3D",C345))</f>
        <v/>
      </c>
      <c r="E345" s="76" t="inlineStr">
        <is>
          <t>III 36, 9</t>
        </is>
      </c>
      <c r="F345" s="76" t="inlineStr">
        <is>
          <t>X</t>
        </is>
      </c>
      <c r="G345" s="78" t="inlineStr">
        <is>
          <t>Pergamentband</t>
        </is>
      </c>
      <c r="H345" s="76" t="inlineStr">
        <is>
          <t>bis 25 cm</t>
        </is>
      </c>
      <c r="I345" s="78" t="inlineStr">
        <is>
          <t>80° bis 110°, einseitig digitalisierbar?</t>
        </is>
      </c>
      <c r="J345" s="78" t="inlineStr">
        <is>
          <t>hohler Rücken</t>
        </is>
      </c>
      <c r="K345" s="76" t="n"/>
      <c r="L345" s="76" t="inlineStr">
        <is>
          <t>Kassette</t>
        </is>
      </c>
      <c r="M345" s="76" t="inlineStr">
        <is>
          <t>Nein</t>
        </is>
      </c>
      <c r="N345" s="76" t="n">
        <v>0</v>
      </c>
      <c r="O345" s="76" t="n"/>
      <c r="P345" s="76" t="inlineStr">
        <is>
          <t>Kassette enthält auch alten Einband</t>
        </is>
      </c>
      <c r="Q345" s="76" t="n"/>
      <c r="R345" s="76" t="n"/>
      <c r="BA345" s="88">
        <f>BY345+CR345</f>
        <v/>
      </c>
      <c r="BY345" s="88" t="n"/>
      <c r="CR345" s="88" t="n"/>
    </row>
    <row r="346" outlineLevel="1" ht="33.75" customHeight="1" s="143">
      <c r="A346" s="76" t="n">
        <v>347</v>
      </c>
      <c r="B346" s="76" t="inlineStr">
        <is>
          <t>L-1560-315493194</t>
        </is>
      </c>
      <c r="C346" s="76" t="n">
        <v>1066962928</v>
      </c>
      <c r="D346" s="81">
        <f>HYPERLINK(CONCATENATE("https://portal.dnb.de/opac.htm?method=simpleSearch&amp;cqlMode=true&amp;query=idn%3D",C346))</f>
        <v/>
      </c>
      <c r="E346" s="76" t="inlineStr">
        <is>
          <t>III 36, 10</t>
        </is>
      </c>
      <c r="F346" s="76" t="inlineStr">
        <is>
          <t>X</t>
        </is>
      </c>
      <c r="G346" s="78" t="inlineStr">
        <is>
          <t>Ledereinband, Schließen, erhabene Buchbeschläge</t>
        </is>
      </c>
      <c r="H346" s="76" t="inlineStr">
        <is>
          <t>bis 25 cm</t>
        </is>
      </c>
      <c r="I346" s="78" t="inlineStr">
        <is>
          <t>80° bis 110°, einseitig digitalisierbar?</t>
        </is>
      </c>
      <c r="J346" s="78" t="inlineStr">
        <is>
          <t>fester Rücken mit Schmuckprägung, Schrift bis in den Falz</t>
        </is>
      </c>
      <c r="K346" s="76" t="n"/>
      <c r="L346" s="76" t="inlineStr">
        <is>
          <t>Buchschuh</t>
        </is>
      </c>
      <c r="M346" s="76" t="inlineStr">
        <is>
          <t>Nein</t>
        </is>
      </c>
      <c r="N346" s="76" t="n">
        <v>1</v>
      </c>
      <c r="O346" s="76" t="n"/>
      <c r="P346" s="76" t="n"/>
      <c r="Q346" s="76" t="n"/>
      <c r="R346" s="76" t="n"/>
      <c r="X346" s="94" t="inlineStr">
        <is>
          <t>HD</t>
        </is>
      </c>
      <c r="AB346" s="94" t="inlineStr">
        <is>
          <t>f</t>
        </is>
      </c>
      <c r="AH346" s="94" t="inlineStr">
        <is>
          <t>Pa</t>
        </is>
      </c>
      <c r="AJ346" s="94" t="inlineStr">
        <is>
          <t>x</t>
        </is>
      </c>
      <c r="AV346" s="94" t="n">
        <v>60</v>
      </c>
      <c r="AZ346" s="96" t="inlineStr">
        <is>
          <t>ja vor</t>
        </is>
      </c>
      <c r="BA346" s="88">
        <f>BY346+CR346</f>
        <v/>
      </c>
      <c r="BE346" s="94" t="inlineStr">
        <is>
          <t>x</t>
        </is>
      </c>
      <c r="BL346" s="90" t="inlineStr">
        <is>
          <t>x</t>
        </is>
      </c>
      <c r="BN346" s="94" t="inlineStr">
        <is>
          <t>x</t>
        </is>
      </c>
      <c r="BT346" s="94" t="inlineStr">
        <is>
          <t>x</t>
        </is>
      </c>
      <c r="BY346" s="88" t="n">
        <v>1</v>
      </c>
      <c r="BZ346" s="117" t="inlineStr">
        <is>
          <t>am Rücken Leder fixieren und mit JP überfangen, Schließe: ggf. Material einfügen</t>
        </is>
      </c>
      <c r="CR346" s="88" t="n"/>
    </row>
    <row r="347" outlineLevel="1" s="143">
      <c r="A347" s="76" t="n">
        <v>348</v>
      </c>
      <c r="B347" s="76" t="inlineStr">
        <is>
          <t>L-9999-406955883</t>
        </is>
      </c>
      <c r="C347" s="76" t="n">
        <v>1132638577</v>
      </c>
      <c r="D347" s="81">
        <f>HYPERLINK(CONCATENATE("https://portal.dnb.de/opac.htm?method=simpleSearch&amp;cqlMode=true&amp;query=idn%3D",C347))</f>
        <v/>
      </c>
      <c r="E347" s="76" t="inlineStr">
        <is>
          <t>III 36, 11</t>
        </is>
      </c>
      <c r="F347" s="76" t="n"/>
      <c r="G347" s="78" t="n"/>
      <c r="H347" s="76" t="n"/>
      <c r="I347" s="78" t="n"/>
      <c r="J347" s="78" t="n"/>
      <c r="K347" s="76" t="n"/>
      <c r="L347" s="76" t="n"/>
      <c r="M347" s="76" t="n"/>
      <c r="N347" s="76" t="n"/>
      <c r="O347" s="76" t="n"/>
      <c r="P347" s="76" t="n"/>
      <c r="Q347" s="76" t="n"/>
      <c r="R347" s="76" t="n"/>
      <c r="S347" s="94" t="inlineStr">
        <is>
          <t>DA</t>
        </is>
      </c>
      <c r="BA347" s="88">
        <f>BY347+CR347</f>
        <v/>
      </c>
      <c r="BY347" s="88" t="n"/>
      <c r="CR347" s="88" t="n"/>
    </row>
    <row r="348" outlineLevel="1" s="143">
      <c r="A348" s="76" t="n">
        <v>349</v>
      </c>
      <c r="B348" s="76" t="inlineStr">
        <is>
          <t>L-1550-315492201</t>
        </is>
      </c>
      <c r="C348" s="76" t="n">
        <v>1066961808</v>
      </c>
      <c r="D348" s="81">
        <f>HYPERLINK(CONCATENATE("https://portal.dnb.de/opac.htm?method=simpleSearch&amp;cqlMode=true&amp;query=idn%3D",C348))</f>
        <v/>
      </c>
      <c r="E348" s="76" t="inlineStr">
        <is>
          <t>III 36, 12</t>
        </is>
      </c>
      <c r="F348" s="76" t="n"/>
      <c r="G348" s="78" t="n"/>
      <c r="H348" s="76" t="n"/>
      <c r="I348" s="78" t="n"/>
      <c r="J348" s="78" t="n"/>
      <c r="K348" s="76" t="n"/>
      <c r="L348" s="76" t="n"/>
      <c r="M348" s="76" t="n"/>
      <c r="N348" s="76" t="n"/>
      <c r="O348" s="76" t="n"/>
      <c r="P348" s="76" t="n"/>
      <c r="Q348" s="76" t="n"/>
      <c r="R348" s="76" t="n"/>
      <c r="S348" s="94" t="inlineStr">
        <is>
          <t>DA</t>
        </is>
      </c>
      <c r="BA348" s="88">
        <f>BY348+CR348</f>
        <v/>
      </c>
      <c r="BY348" s="88" t="n"/>
      <c r="CR348" s="88" t="n"/>
    </row>
    <row r="349" outlineLevel="1" ht="22.5" customHeight="1" s="143">
      <c r="A349" s="76" t="n">
        <v>350</v>
      </c>
      <c r="B349" s="76" t="inlineStr">
        <is>
          <t>L-1555-16764758X</t>
        </is>
      </c>
      <c r="C349" s="76" t="n">
        <v>999174002</v>
      </c>
      <c r="D349" s="81">
        <f>HYPERLINK(CONCATENATE("https://portal.dnb.de/opac.htm?method=simpleSearch&amp;cqlMode=true&amp;query=idn%3D",C349))</f>
        <v/>
      </c>
      <c r="E349" s="76" t="inlineStr">
        <is>
          <t>III 36, 13</t>
        </is>
      </c>
      <c r="F349" s="76" t="n"/>
      <c r="G349" s="78" t="inlineStr">
        <is>
          <t>Halbpergamentband</t>
        </is>
      </c>
      <c r="H349" s="76" t="inlineStr">
        <is>
          <t>bis 25 cm</t>
        </is>
      </c>
      <c r="I349" s="78" t="inlineStr">
        <is>
          <t>80° bis 110°, einseitig digitalisierbar?</t>
        </is>
      </c>
      <c r="J349" s="78" t="inlineStr">
        <is>
          <t>hohler Rücken, Schrift bis in den Falz</t>
        </is>
      </c>
      <c r="K349" s="76" t="n"/>
      <c r="L349" s="76" t="n"/>
      <c r="M349" s="76" t="inlineStr">
        <is>
          <t>Signaturfahne austauschen</t>
        </is>
      </c>
      <c r="N349" s="76" t="n">
        <v>1</v>
      </c>
      <c r="O349" s="76" t="n"/>
      <c r="P349" s="76" t="n"/>
      <c r="Q349" s="76" t="n"/>
      <c r="R349" s="76" t="n"/>
      <c r="BA349" s="88">
        <f>BY349+CR349</f>
        <v/>
      </c>
      <c r="BY349" s="88" t="n"/>
      <c r="CR349" s="88" t="n"/>
    </row>
    <row r="350" outlineLevel="1" s="143">
      <c r="A350" s="76" t="n">
        <v>351</v>
      </c>
      <c r="B350" s="76" t="inlineStr">
        <is>
          <t>L-1881-168463865</t>
        </is>
      </c>
      <c r="C350" s="76" t="n">
        <v>999501941</v>
      </c>
      <c r="D350" s="81">
        <f>HYPERLINK(CONCATENATE("https://portal.dnb.de/opac.htm?method=simpleSearch&amp;cqlMode=true&amp;query=idn%3D",C350))</f>
        <v/>
      </c>
      <c r="E350" s="76" t="inlineStr">
        <is>
          <t>III 36, 1 (Angebundenes Werk)</t>
        </is>
      </c>
      <c r="F350" s="76" t="n"/>
      <c r="G350" s="78" t="n"/>
      <c r="H350" s="76" t="n"/>
      <c r="I350" s="78" t="n"/>
      <c r="J350" s="78" t="n"/>
      <c r="K350" s="76" t="n"/>
      <c r="L350" s="76" t="n"/>
      <c r="M350" s="76" t="n"/>
      <c r="N350" s="76" t="n"/>
      <c r="O350" s="76" t="n"/>
      <c r="P350" s="76" t="n"/>
      <c r="Q350" s="76" t="n"/>
      <c r="R350" s="76" t="n"/>
      <c r="BA350" s="88">
        <f>BY350+CR350</f>
        <v/>
      </c>
      <c r="BY350" s="88" t="n"/>
      <c r="CR350" s="88" t="n"/>
    </row>
    <row r="351" outlineLevel="1" ht="33.75" customHeight="1" s="143">
      <c r="A351" s="76" t="n">
        <v>352</v>
      </c>
      <c r="B351" s="76" t="inlineStr">
        <is>
          <t>L-1544-154114529</t>
        </is>
      </c>
      <c r="C351" s="76" t="n">
        <v>993974147</v>
      </c>
      <c r="D351" s="81">
        <f>HYPERLINK(CONCATENATE("https://portal.dnb.de/opac.htm?method=simpleSearch&amp;cqlMode=true&amp;query=idn%3D",C351))</f>
        <v/>
      </c>
      <c r="E351" s="76" t="inlineStr">
        <is>
          <t>III 36, 13 a</t>
        </is>
      </c>
      <c r="F351" s="76" t="inlineStr">
        <is>
          <t>X</t>
        </is>
      </c>
      <c r="G351" s="78" t="inlineStr">
        <is>
          <t>Ledereinband, Schließen, erhabene Buchbeschläge</t>
        </is>
      </c>
      <c r="H351" s="76" t="inlineStr">
        <is>
          <t>bis 25 cm</t>
        </is>
      </c>
      <c r="I351" s="78" t="inlineStr">
        <is>
          <t>80° bis 110°, einseitig digitalisierbar?</t>
        </is>
      </c>
      <c r="J351" s="78" t="inlineStr">
        <is>
          <t>fester Rücken mit Schmuckprägung, Schrift bis in den Falz</t>
        </is>
      </c>
      <c r="K351" s="76" t="n"/>
      <c r="L351" s="76" t="inlineStr">
        <is>
          <t>Kassette</t>
        </is>
      </c>
      <c r="M351" s="76" t="inlineStr">
        <is>
          <t>Nein</t>
        </is>
      </c>
      <c r="N351" s="76" t="n">
        <v>0</v>
      </c>
      <c r="O351" s="76" t="n"/>
      <c r="P351" s="76" t="n"/>
      <c r="Q351" s="76" t="n"/>
      <c r="R351" s="76" t="n"/>
      <c r="BA351" s="88">
        <f>BY351+CR351</f>
        <v/>
      </c>
      <c r="BY351" s="88" t="n"/>
      <c r="CR351" s="88" t="n"/>
    </row>
    <row r="352" outlineLevel="1" ht="22.5" customHeight="1" s="143">
      <c r="A352" s="76" t="n">
        <v>353</v>
      </c>
      <c r="B352" s="76" t="inlineStr">
        <is>
          <t>L-1532-315493585</t>
        </is>
      </c>
      <c r="C352" s="76" t="n">
        <v>1066963320</v>
      </c>
      <c r="D352" s="81">
        <f>HYPERLINK(CONCATENATE("https://portal.dnb.de/opac.htm?method=simpleSearch&amp;cqlMode=true&amp;query=idn%3D",C352))</f>
        <v/>
      </c>
      <c r="E352" s="76" t="inlineStr">
        <is>
          <t>III 36, 5 a</t>
        </is>
      </c>
      <c r="F352" s="76" t="inlineStr">
        <is>
          <t>X</t>
        </is>
      </c>
      <c r="G352" s="78" t="inlineStr">
        <is>
          <t>Halbledereinband, Schließen, erhabene Buchbeschläge</t>
        </is>
      </c>
      <c r="H352" s="76" t="inlineStr">
        <is>
          <t>bis 25 cm</t>
        </is>
      </c>
      <c r="I352" s="78" t="inlineStr">
        <is>
          <t>80° bis 110°, einseitig digitalisierbar?</t>
        </is>
      </c>
      <c r="J352" s="78" t="inlineStr">
        <is>
          <t>hohler Rücken</t>
        </is>
      </c>
      <c r="K352" s="76" t="n"/>
      <c r="L352" s="76" t="inlineStr">
        <is>
          <t>Buchschuh</t>
        </is>
      </c>
      <c r="M352" s="76" t="inlineStr">
        <is>
          <t>Nein</t>
        </is>
      </c>
      <c r="N352" s="76" t="n">
        <v>0</v>
      </c>
      <c r="O352" s="76" t="n"/>
      <c r="P352" s="76" t="n"/>
      <c r="Q352" s="76" t="n"/>
      <c r="R352" s="76" t="n"/>
      <c r="BA352" s="88">
        <f>BY352+CR352</f>
        <v/>
      </c>
      <c r="BY352" s="88" t="n"/>
      <c r="CR352" s="88" t="n"/>
    </row>
    <row r="353" outlineLevel="1" s="143">
      <c r="A353" s="76" t="n">
        <v>354</v>
      </c>
      <c r="B353" s="76" t="inlineStr">
        <is>
          <t>L-1553-167584758</t>
        </is>
      </c>
      <c r="C353" s="76" t="n">
        <v>999124927</v>
      </c>
      <c r="D353" s="81">
        <f>HYPERLINK(CONCATENATE("https://portal.dnb.de/opac.htm?method=simpleSearch&amp;cqlMode=true&amp;query=idn%3D",C353))</f>
        <v/>
      </c>
      <c r="E353" s="76" t="inlineStr">
        <is>
          <t>III 36, 7 a</t>
        </is>
      </c>
      <c r="F353" s="76" t="inlineStr">
        <is>
          <t>X</t>
        </is>
      </c>
      <c r="G353" s="78" t="inlineStr">
        <is>
          <t>Pergamentband</t>
        </is>
      </c>
      <c r="H353" s="76" t="inlineStr">
        <is>
          <t>bis 35 cm</t>
        </is>
      </c>
      <c r="I353" s="78" t="inlineStr">
        <is>
          <t>80° bis 110°, einseitig digitalisierbar?</t>
        </is>
      </c>
      <c r="J353" s="78" t="inlineStr">
        <is>
          <t>hohler Rücken</t>
        </is>
      </c>
      <c r="K353" s="76" t="n"/>
      <c r="L353" s="76" t="inlineStr">
        <is>
          <t xml:space="preserve">Papierumschlag </t>
        </is>
      </c>
      <c r="M353" s="76" t="inlineStr">
        <is>
          <t>Ja</t>
        </is>
      </c>
      <c r="N353" s="76" t="n">
        <v>0</v>
      </c>
      <c r="O353" s="76" t="n"/>
      <c r="P353" s="76" t="n"/>
      <c r="Q353" s="76" t="n"/>
      <c r="R353" s="76" t="n"/>
      <c r="BA353" s="88">
        <f>BY353+CR353</f>
        <v/>
      </c>
      <c r="BY353" s="88" t="n"/>
      <c r="CR353" s="88" t="n"/>
    </row>
    <row r="354" outlineLevel="1" s="143">
      <c r="A354" s="76" t="n">
        <v>355</v>
      </c>
      <c r="B354" s="76" t="inlineStr">
        <is>
          <t>L-1502-315494557</t>
        </is>
      </c>
      <c r="C354" s="76" t="n">
        <v>1066964335</v>
      </c>
      <c r="D354" s="81">
        <f>HYPERLINK(CONCATENATE("https://portal.dnb.de/opac.htm?method=simpleSearch&amp;cqlMode=true&amp;query=idn%3D",C354))</f>
        <v/>
      </c>
      <c r="E354" s="76" t="inlineStr">
        <is>
          <t>III 37, 1</t>
        </is>
      </c>
      <c r="F354" s="76" t="n"/>
      <c r="G354" s="78" t="n"/>
      <c r="H354" s="76" t="n"/>
      <c r="I354" s="78" t="n"/>
      <c r="J354" s="78" t="n"/>
      <c r="K354" s="76" t="n"/>
      <c r="L354" s="76" t="n"/>
      <c r="M354" s="76" t="n"/>
      <c r="N354" s="76" t="n"/>
      <c r="O354" s="76" t="n"/>
      <c r="P354" s="76" t="n"/>
      <c r="Q354" s="76" t="n"/>
      <c r="R354" s="76" t="n"/>
      <c r="BA354" s="88">
        <f>BY354+CR354</f>
        <v/>
      </c>
      <c r="BY354" s="88" t="n"/>
      <c r="CR354" s="88" t="n"/>
    </row>
    <row r="355" outlineLevel="1" s="143">
      <c r="A355" s="76" t="n">
        <v>356</v>
      </c>
      <c r="B355" s="76" t="inlineStr">
        <is>
          <t>L-1553-168491079</t>
        </is>
      </c>
      <c r="C355" s="76" t="n">
        <v>999514849</v>
      </c>
      <c r="D355" s="81">
        <f>HYPERLINK(CONCATENATE("https://portal.dnb.de/opac.htm?method=simpleSearch&amp;cqlMode=true&amp;query=idn%3D",C355))</f>
        <v/>
      </c>
      <c r="E355" s="76" t="inlineStr">
        <is>
          <t>III 37, 5</t>
        </is>
      </c>
      <c r="F355" s="76" t="n"/>
      <c r="G355" s="78" t="inlineStr">
        <is>
          <t>Halbpergamentband</t>
        </is>
      </c>
      <c r="H355" s="76" t="inlineStr">
        <is>
          <t>bis 25 cm</t>
        </is>
      </c>
      <c r="I355" s="78" t="inlineStr">
        <is>
          <t>180°</t>
        </is>
      </c>
      <c r="J355" s="78" t="inlineStr">
        <is>
          <t>hohler Rücken</t>
        </is>
      </c>
      <c r="K355" s="76" t="n"/>
      <c r="L355" s="76" t="n"/>
      <c r="M355" s="76" t="n"/>
      <c r="N355" s="76" t="n">
        <v>0</v>
      </c>
      <c r="O355" s="76" t="n"/>
      <c r="P355" s="76" t="n"/>
      <c r="Q355" s="76" t="n"/>
      <c r="R355" s="76" t="n"/>
      <c r="BA355" s="88">
        <f>BY355+CR355</f>
        <v/>
      </c>
      <c r="BY355" s="88" t="n"/>
      <c r="CR355" s="88" t="n"/>
    </row>
    <row r="356" outlineLevel="1" ht="22.5" customHeight="1" s="143">
      <c r="A356" s="76" t="n">
        <v>357</v>
      </c>
      <c r="B356" s="76" t="inlineStr">
        <is>
          <t>L-1523-315490578</t>
        </is>
      </c>
      <c r="C356" s="76" t="n">
        <v>1066960046</v>
      </c>
      <c r="D356" s="81">
        <f>HYPERLINK(CONCATENATE("https://portal.dnb.de/opac.htm?method=simpleSearch&amp;cqlMode=true&amp;query=idn%3D",C356))</f>
        <v/>
      </c>
      <c r="E356" s="76" t="inlineStr">
        <is>
          <t>III 38, 1</t>
        </is>
      </c>
      <c r="F356" s="76" t="inlineStr">
        <is>
          <t>X</t>
        </is>
      </c>
      <c r="G356" s="78" t="inlineStr">
        <is>
          <t>Pergamentband, Schließen, erhabene Buchbeschläge</t>
        </is>
      </c>
      <c r="H356" s="76" t="inlineStr">
        <is>
          <t>bis 25 cm</t>
        </is>
      </c>
      <c r="I356" s="78" t="inlineStr">
        <is>
          <t>180°</t>
        </is>
      </c>
      <c r="J356" s="78" t="inlineStr">
        <is>
          <t>hohler Rücken</t>
        </is>
      </c>
      <c r="K356" s="76" t="n"/>
      <c r="L356" s="76" t="inlineStr">
        <is>
          <t>Buchschuh</t>
        </is>
      </c>
      <c r="M356" s="76" t="inlineStr">
        <is>
          <t>Nein</t>
        </is>
      </c>
      <c r="N356" s="76" t="n">
        <v>1</v>
      </c>
      <c r="O356" s="76" t="n"/>
      <c r="P356" s="76" t="n"/>
      <c r="Q356" s="76" t="n"/>
      <c r="R356" s="76" t="n"/>
      <c r="BA356" s="88">
        <f>BY356+CR356</f>
        <v/>
      </c>
      <c r="BY356" s="88" t="n"/>
      <c r="CR356" s="88" t="n"/>
    </row>
    <row r="357" outlineLevel="1" ht="22.5" customHeight="1" s="143">
      <c r="A357" s="76" t="n">
        <v>358</v>
      </c>
      <c r="B357" s="76" t="inlineStr">
        <is>
          <t>L-1522-315329106</t>
        </is>
      </c>
      <c r="C357" s="76" t="n">
        <v>1066871272</v>
      </c>
      <c r="D357" s="81">
        <f>HYPERLINK(CONCATENATE("https://portal.dnb.de/opac.htm?method=simpleSearch&amp;cqlMode=true&amp;query=idn%3D",C357))</f>
        <v/>
      </c>
      <c r="E357" s="76" t="inlineStr">
        <is>
          <t>III 39, 1</t>
        </is>
      </c>
      <c r="F357" s="76" t="inlineStr">
        <is>
          <t>X</t>
        </is>
      </c>
      <c r="G357" s="78" t="inlineStr">
        <is>
          <t>Schließen, erhabene Buchbeschläge</t>
        </is>
      </c>
      <c r="H357" s="76" t="inlineStr">
        <is>
          <t>bis 25 cm</t>
        </is>
      </c>
      <c r="I357" s="78" t="inlineStr">
        <is>
          <t>180°</t>
        </is>
      </c>
      <c r="J357" s="78" t="inlineStr">
        <is>
          <t>hohler Rücken, stark brüchiges Einbandmaterial</t>
        </is>
      </c>
      <c r="K357" s="76" t="n"/>
      <c r="L357" s="76" t="inlineStr">
        <is>
          <t>Buchschuh</t>
        </is>
      </c>
      <c r="M357" s="76" t="inlineStr">
        <is>
          <t>Nein</t>
        </is>
      </c>
      <c r="N357" s="76" t="n">
        <v>3</v>
      </c>
      <c r="O357" s="76" t="n"/>
      <c r="P357" s="76" t="n"/>
      <c r="Q357" s="76" t="n"/>
      <c r="R357" s="76" t="n"/>
      <c r="X357" s="94" t="inlineStr">
        <is>
          <t>HL</t>
        </is>
      </c>
      <c r="Z357" s="94" t="inlineStr">
        <is>
          <t>x</t>
        </is>
      </c>
      <c r="AB357" s="94" t="inlineStr">
        <is>
          <t>h/E</t>
        </is>
      </c>
      <c r="AF357" s="94" t="inlineStr">
        <is>
          <t>x</t>
        </is>
      </c>
      <c r="AH357" s="94" t="inlineStr">
        <is>
          <t>Pa</t>
        </is>
      </c>
      <c r="AI357" s="94" t="inlineStr">
        <is>
          <t>x</t>
        </is>
      </c>
      <c r="AV357" s="94" t="n">
        <v>110</v>
      </c>
      <c r="AZ357" s="96" t="inlineStr">
        <is>
          <t>n</t>
        </is>
      </c>
      <c r="BA357" s="88">
        <f>BY357+CR357</f>
        <v/>
      </c>
      <c r="BI357" s="117" t="inlineStr">
        <is>
          <t>Schaden stabil</t>
        </is>
      </c>
      <c r="BY357" s="88" t="n"/>
      <c r="CR357" s="88" t="n"/>
    </row>
    <row r="358" outlineLevel="1" ht="22.5" customHeight="1" s="143">
      <c r="A358" s="76" t="n">
        <v>359</v>
      </c>
      <c r="B358" s="76" t="inlineStr">
        <is>
          <t>L-1505-153947101</t>
        </is>
      </c>
      <c r="C358" s="76" t="n">
        <v>993883141</v>
      </c>
      <c r="D358" s="81">
        <f>HYPERLINK(CONCATENATE("https://portal.dnb.de/opac.htm?method=simpleSearch&amp;cqlMode=true&amp;query=idn%3D",C358))</f>
        <v/>
      </c>
      <c r="E358" s="76" t="inlineStr">
        <is>
          <t>III 40, 1</t>
        </is>
      </c>
      <c r="F358" s="76" t="inlineStr">
        <is>
          <t>X</t>
        </is>
      </c>
      <c r="G358" s="78" t="inlineStr">
        <is>
          <t>Halbledereinband, Schließen, erhabene Buchbeschläge</t>
        </is>
      </c>
      <c r="H358" s="76" t="inlineStr">
        <is>
          <t>bis 35 cm</t>
        </is>
      </c>
      <c r="I358" s="78" t="inlineStr">
        <is>
          <t>80° bis 110°, einseitig digitalisierbar?</t>
        </is>
      </c>
      <c r="J358" s="78" t="inlineStr">
        <is>
          <t>hohler Rücken, welliger Buchblock</t>
        </is>
      </c>
      <c r="K358" s="76" t="n"/>
      <c r="L358" s="76" t="inlineStr">
        <is>
          <t>Buchschuh</t>
        </is>
      </c>
      <c r="M358" s="76" t="inlineStr">
        <is>
          <t>Nein</t>
        </is>
      </c>
      <c r="N358" s="76" t="n">
        <v>1</v>
      </c>
      <c r="O358" s="76" t="n"/>
      <c r="P358" s="76" t="n"/>
      <c r="Q358" s="76" t="n"/>
      <c r="R358" s="76" t="n"/>
      <c r="BA358" s="88">
        <f>BY358+CR358</f>
        <v/>
      </c>
      <c r="BY358" s="88" t="n"/>
      <c r="CR358" s="88" t="n"/>
    </row>
    <row r="359" outlineLevel="1" s="143">
      <c r="A359" s="76" t="n">
        <v>360</v>
      </c>
      <c r="B359" s="76" t="inlineStr">
        <is>
          <t>L-1505-153946962</t>
        </is>
      </c>
      <c r="C359" s="76" t="n">
        <v>993882951</v>
      </c>
      <c r="D359" s="81">
        <f>HYPERLINK(CONCATENATE("https://portal.dnb.de/opac.htm?method=simpleSearch&amp;cqlMode=true&amp;query=idn%3D",C359))</f>
        <v/>
      </c>
      <c r="E359" s="76" t="inlineStr">
        <is>
          <t>III 40, 1</t>
        </is>
      </c>
      <c r="F359" s="76" t="n"/>
      <c r="G359" s="78" t="n"/>
      <c r="H359" s="76" t="n"/>
      <c r="I359" s="78" t="n"/>
      <c r="J359" s="78" t="n"/>
      <c r="K359" s="76" t="n"/>
      <c r="L359" s="76" t="n"/>
      <c r="M359" s="76" t="n"/>
      <c r="N359" s="76" t="n"/>
      <c r="O359" s="76" t="n"/>
      <c r="P359" s="76" t="n"/>
      <c r="Q359" s="76" t="n"/>
      <c r="R359" s="76" t="n"/>
      <c r="BA359" s="88">
        <f>BY359+CR359</f>
        <v/>
      </c>
      <c r="BY359" s="88" t="n"/>
      <c r="CR359" s="88" t="n"/>
    </row>
    <row r="360" outlineLevel="1" s="143">
      <c r="A360" s="76" t="n">
        <v>361</v>
      </c>
      <c r="B360" s="76" t="inlineStr">
        <is>
          <t>L-1505-15394692X</t>
        </is>
      </c>
      <c r="C360" s="76" t="n">
        <v>993882900</v>
      </c>
      <c r="D360" s="81">
        <f>HYPERLINK(CONCATENATE("https://portal.dnb.de/opac.htm?method=simpleSearch&amp;cqlMode=true&amp;query=idn%3D",C360))</f>
        <v/>
      </c>
      <c r="E360" s="76" t="inlineStr">
        <is>
          <t>III 40, 1</t>
        </is>
      </c>
      <c r="F360" s="76" t="n"/>
      <c r="G360" s="78" t="n"/>
      <c r="H360" s="76" t="n"/>
      <c r="I360" s="78" t="n"/>
      <c r="J360" s="78" t="n"/>
      <c r="K360" s="76" t="n"/>
      <c r="L360" s="76" t="n"/>
      <c r="M360" s="76" t="n"/>
      <c r="N360" s="76" t="n"/>
      <c r="O360" s="76" t="n"/>
      <c r="P360" s="76" t="n"/>
      <c r="Q360" s="76" t="n"/>
      <c r="R360" s="76" t="n"/>
      <c r="BA360" s="88">
        <f>BY360+CR360</f>
        <v/>
      </c>
      <c r="BY360" s="88" t="n"/>
      <c r="CR360" s="88" t="n"/>
    </row>
    <row r="361" outlineLevel="1" s="143">
      <c r="A361" s="76" t="n">
        <v>362</v>
      </c>
      <c r="B361" s="76" t="inlineStr">
        <is>
          <t>L-1505-153946822</t>
        </is>
      </c>
      <c r="C361" s="76" t="inlineStr">
        <is>
          <t>99388282X</t>
        </is>
      </c>
      <c r="D361" s="81">
        <f>HYPERLINK(CONCATENATE("https://portal.dnb.de/opac.htm?method=simpleSearch&amp;cqlMode=true&amp;query=idn%3D",C361))</f>
        <v/>
      </c>
      <c r="E361" s="76" t="inlineStr">
        <is>
          <t>III 40, 1</t>
        </is>
      </c>
      <c r="F361" s="76" t="n"/>
      <c r="G361" s="78" t="n"/>
      <c r="H361" s="76" t="n"/>
      <c r="I361" s="78" t="n"/>
      <c r="J361" s="78" t="n"/>
      <c r="K361" s="76" t="n"/>
      <c r="L361" s="76" t="n"/>
      <c r="M361" s="76" t="n"/>
      <c r="N361" s="76" t="n"/>
      <c r="O361" s="76" t="n"/>
      <c r="P361" s="76" t="n"/>
      <c r="Q361" s="76" t="n"/>
      <c r="R361" s="76" t="n"/>
      <c r="BA361" s="88">
        <f>BY361+CR361</f>
        <v/>
      </c>
      <c r="BY361" s="88" t="n"/>
      <c r="CR361" s="88" t="n"/>
    </row>
    <row r="362" outlineLevel="1" s="143">
      <c r="A362" s="76" t="n">
        <v>363</v>
      </c>
      <c r="B362" s="76" t="inlineStr">
        <is>
          <t>L-1521-154137898</t>
        </is>
      </c>
      <c r="C362" s="76" t="n">
        <v>993995845</v>
      </c>
      <c r="D362" s="81">
        <f>HYPERLINK(CONCATENATE("https://portal.dnb.de/opac.htm?method=simpleSearch&amp;cqlMode=true&amp;query=idn%3D",C362))</f>
        <v/>
      </c>
      <c r="E362" s="76" t="inlineStr">
        <is>
          <t>III 40, 2</t>
        </is>
      </c>
      <c r="F362" s="76" t="inlineStr">
        <is>
          <t>X</t>
        </is>
      </c>
      <c r="G362" s="78" t="inlineStr">
        <is>
          <t>Gewebeeinband</t>
        </is>
      </c>
      <c r="H362" s="76" t="inlineStr">
        <is>
          <t>bis 25 cm</t>
        </is>
      </c>
      <c r="I362" s="78" t="inlineStr">
        <is>
          <t>180°</t>
        </is>
      </c>
      <c r="J362" s="78" t="inlineStr">
        <is>
          <t>hohler Rücken</t>
        </is>
      </c>
      <c r="K362" s="76" t="n"/>
      <c r="L362" s="76" t="n"/>
      <c r="M362" s="76" t="n"/>
      <c r="N362" s="76" t="n">
        <v>1</v>
      </c>
      <c r="O362" s="76" t="n"/>
      <c r="P362" s="76" t="n"/>
      <c r="Q362" s="76" t="n"/>
      <c r="R362" s="76" t="n"/>
      <c r="X362" s="94" t="inlineStr">
        <is>
          <t>G</t>
        </is>
      </c>
      <c r="Z362" s="94" t="inlineStr">
        <is>
          <t>x</t>
        </is>
      </c>
      <c r="AA362" s="94" t="inlineStr">
        <is>
          <t>x</t>
        </is>
      </c>
      <c r="AB362" s="94" t="inlineStr">
        <is>
          <t>h/E</t>
        </is>
      </c>
      <c r="AH362" s="94" t="inlineStr">
        <is>
          <t>Pa</t>
        </is>
      </c>
      <c r="AI362" s="94" t="inlineStr">
        <is>
          <t>x</t>
        </is>
      </c>
      <c r="AV362" s="94" t="n">
        <v>80</v>
      </c>
      <c r="AZ362" s="96" t="inlineStr">
        <is>
          <t>n</t>
        </is>
      </c>
      <c r="BA362" s="88">
        <f>BY362+CR362</f>
        <v/>
      </c>
      <c r="BE362" s="94" t="inlineStr">
        <is>
          <t>x</t>
        </is>
      </c>
      <c r="BY362" s="88" t="n"/>
      <c r="CR362" s="88" t="n"/>
    </row>
    <row r="363" outlineLevel="1" ht="22.5" customHeight="1" s="143">
      <c r="A363" s="76" t="n">
        <v>364</v>
      </c>
      <c r="B363" s="76" t="inlineStr">
        <is>
          <t>L-1535-31522004X</t>
        </is>
      </c>
      <c r="C363" s="76" t="n">
        <v>1066800138</v>
      </c>
      <c r="D363" s="81">
        <f>HYPERLINK(CONCATENATE("https://portal.dnb.de/opac.htm?method=simpleSearch&amp;cqlMode=true&amp;query=idn%3D",C363))</f>
        <v/>
      </c>
      <c r="E363" s="76" t="inlineStr">
        <is>
          <t>III 40, 3</t>
        </is>
      </c>
      <c r="F363" s="76" t="inlineStr">
        <is>
          <t>X</t>
        </is>
      </c>
      <c r="G363" s="78" t="inlineStr">
        <is>
          <t>Ledereinband, Schließen, erhabene Buchbeschläge</t>
        </is>
      </c>
      <c r="H363" s="76" t="inlineStr">
        <is>
          <t>bis 25 cm</t>
        </is>
      </c>
      <c r="I363" s="78" t="inlineStr">
        <is>
          <t>nur sehr geringer Öffnungswinkel</t>
        </is>
      </c>
      <c r="J363" s="78" t="n"/>
      <c r="K363" s="76" t="n"/>
      <c r="L363" s="76" t="inlineStr">
        <is>
          <t>Kassette</t>
        </is>
      </c>
      <c r="M363" s="76" t="inlineStr">
        <is>
          <t>Nein</t>
        </is>
      </c>
      <c r="N363" s="76" t="n">
        <v>0</v>
      </c>
      <c r="O363" s="76" t="n"/>
      <c r="P363" s="76" t="n"/>
      <c r="Q363" s="76" t="n"/>
      <c r="R363" s="76" t="n"/>
      <c r="BA363" s="88">
        <f>BY363+CR363</f>
        <v/>
      </c>
      <c r="BY363" s="88" t="n"/>
      <c r="CR363" s="88" t="n"/>
    </row>
    <row r="364" outlineLevel="1" s="143">
      <c r="A364" s="76" t="n">
        <v>365</v>
      </c>
      <c r="B364" s="76" t="inlineStr">
        <is>
          <t>L-1504-169751783</t>
        </is>
      </c>
      <c r="C364" s="76" t="inlineStr">
        <is>
          <t>99993922X</t>
        </is>
      </c>
      <c r="D364" s="81">
        <f>HYPERLINK(CONCATENATE("https://portal.dnb.de/opac.htm?method=simpleSearch&amp;cqlMode=true&amp;query=idn%3D",C364))</f>
        <v/>
      </c>
      <c r="E364" s="76" t="inlineStr">
        <is>
          <t>III 40, 4</t>
        </is>
      </c>
      <c r="F364" s="76" t="n"/>
      <c r="G364" s="78" t="inlineStr">
        <is>
          <t>Papier- oder Pappeinband</t>
        </is>
      </c>
      <c r="H364" s="76" t="inlineStr">
        <is>
          <t>bis 35 cm</t>
        </is>
      </c>
      <c r="I364" s="78" t="inlineStr">
        <is>
          <t>80° bis 110°, einseitig digitalisierbar?</t>
        </is>
      </c>
      <c r="J364" s="78" t="inlineStr">
        <is>
          <t>hohler Rücken</t>
        </is>
      </c>
      <c r="K364" s="76" t="n"/>
      <c r="L364" s="76" t="n"/>
      <c r="M364" s="76" t="n"/>
      <c r="N364" s="76" t="n">
        <v>1</v>
      </c>
      <c r="O364" s="76" t="n"/>
      <c r="P364" s="76" t="n"/>
      <c r="Q364" s="76" t="n"/>
      <c r="R364" s="76" t="n"/>
      <c r="X364" s="94" t="inlineStr">
        <is>
          <t>Pa</t>
        </is>
      </c>
      <c r="AB364" s="94" t="inlineStr">
        <is>
          <t>h/E</t>
        </is>
      </c>
      <c r="AH364" s="94" t="inlineStr">
        <is>
          <t>Pa</t>
        </is>
      </c>
      <c r="AV364" s="94" t="n">
        <v>60</v>
      </c>
      <c r="AZ364" s="96" t="inlineStr">
        <is>
          <t>n</t>
        </is>
      </c>
      <c r="BA364" s="88">
        <f>BY364+CR364</f>
        <v/>
      </c>
      <c r="BI364" s="117" t="inlineStr">
        <is>
          <t>Schaden stabil</t>
        </is>
      </c>
      <c r="BY364" s="88" t="n"/>
      <c r="CR364" s="88" t="n"/>
    </row>
    <row r="365" outlineLevel="1" s="143">
      <c r="A365" s="76" t="n">
        <v>366</v>
      </c>
      <c r="B365" s="76" t="inlineStr">
        <is>
          <t>L-1526-167036696</t>
        </is>
      </c>
      <c r="C365" s="76" t="n">
        <v>998831123</v>
      </c>
      <c r="D365" s="81">
        <f>HYPERLINK(CONCATENATE("https://portal.dnb.de/opac.htm?method=simpleSearch&amp;cqlMode=true&amp;query=idn%3D",C365))</f>
        <v/>
      </c>
      <c r="E365" s="76" t="inlineStr">
        <is>
          <t>III 40, 5 - 1</t>
        </is>
      </c>
      <c r="F365" s="76" t="inlineStr">
        <is>
          <t>X</t>
        </is>
      </c>
      <c r="G365" s="78" t="inlineStr">
        <is>
          <t>Ledereinband</t>
        </is>
      </c>
      <c r="H365" s="76" t="inlineStr">
        <is>
          <t>bis 25 cm</t>
        </is>
      </c>
      <c r="I365" s="78" t="inlineStr">
        <is>
          <t>80° bis 110°, einseitig digitalisierbar?</t>
        </is>
      </c>
      <c r="J365" s="78" t="n"/>
      <c r="K365" s="76" t="n"/>
      <c r="L365" s="76" t="inlineStr">
        <is>
          <t>Kassette</t>
        </is>
      </c>
      <c r="M365" s="76" t="inlineStr">
        <is>
          <t>Nein</t>
        </is>
      </c>
      <c r="N365" s="76" t="n">
        <v>1</v>
      </c>
      <c r="O365" s="76" t="n"/>
      <c r="P365" s="76" t="n"/>
      <c r="Q365" s="76" t="n"/>
      <c r="R365" s="76" t="n"/>
      <c r="X365" s="94" t="inlineStr">
        <is>
          <t>L</t>
        </is>
      </c>
      <c r="AA365" s="94" t="inlineStr">
        <is>
          <t>x</t>
        </is>
      </c>
      <c r="AB365" s="94" t="inlineStr">
        <is>
          <t>f</t>
        </is>
      </c>
      <c r="AH365" s="94" t="inlineStr">
        <is>
          <t>Pa</t>
        </is>
      </c>
      <c r="AV365" s="94" t="n">
        <v>80</v>
      </c>
      <c r="AZ365" s="96" t="inlineStr">
        <is>
          <t>n</t>
        </is>
      </c>
      <c r="BA365" s="88">
        <f>BY365+CR365</f>
        <v/>
      </c>
      <c r="BC365" s="94" t="inlineStr">
        <is>
          <t>Gewebe</t>
        </is>
      </c>
      <c r="BY365" s="88" t="n"/>
      <c r="CR365" s="88" t="n"/>
    </row>
    <row r="366" outlineLevel="1" s="143">
      <c r="A366" s="76" t="n">
        <v>367</v>
      </c>
      <c r="B366" s="76" t="inlineStr">
        <is>
          <t>L-9999-167036742</t>
        </is>
      </c>
      <c r="C366" s="76" t="n">
        <v>998831182</v>
      </c>
      <c r="D366" s="81">
        <f>HYPERLINK(CONCATENATE("https://portal.dnb.de/opac.htm?method=simpleSearch&amp;cqlMode=true&amp;query=idn%3D",C366))</f>
        <v/>
      </c>
      <c r="E366" s="76" t="inlineStr">
        <is>
          <t>III 40, 5 - 2</t>
        </is>
      </c>
      <c r="F366" s="76" t="inlineStr">
        <is>
          <t>X</t>
        </is>
      </c>
      <c r="G366" s="78" t="inlineStr">
        <is>
          <t>Ledereinband</t>
        </is>
      </c>
      <c r="H366" s="76" t="inlineStr">
        <is>
          <t>bis 25 cm</t>
        </is>
      </c>
      <c r="I366" s="78" t="inlineStr">
        <is>
          <t>80° bis 110°, einseitig digitalisierbar?</t>
        </is>
      </c>
      <c r="J366" s="78" t="n"/>
      <c r="K366" s="76" t="n"/>
      <c r="L366" s="76" t="inlineStr">
        <is>
          <t>Kassette</t>
        </is>
      </c>
      <c r="M366" s="76" t="inlineStr">
        <is>
          <t>Nein</t>
        </is>
      </c>
      <c r="N366" s="76" t="n">
        <v>2</v>
      </c>
      <c r="O366" s="76" t="n"/>
      <c r="P366" s="76" t="n"/>
      <c r="Q366" s="76" t="n"/>
      <c r="R366" s="76" t="n"/>
      <c r="X366" s="94" t="inlineStr">
        <is>
          <t>L</t>
        </is>
      </c>
      <c r="AB366" s="94" t="inlineStr">
        <is>
          <t>f</t>
        </is>
      </c>
      <c r="AH366" s="94" t="inlineStr">
        <is>
          <t>Pa</t>
        </is>
      </c>
      <c r="AV366" s="94" t="n">
        <v>45</v>
      </c>
      <c r="AZ366" s="96" t="inlineStr">
        <is>
          <t>n</t>
        </is>
      </c>
      <c r="BA366" s="88">
        <f>BY366+CR366</f>
        <v/>
      </c>
      <c r="BC366" s="94" t="inlineStr">
        <is>
          <t>Gewebe</t>
        </is>
      </c>
      <c r="BI366" s="117" t="inlineStr">
        <is>
          <t>Schaden stabil</t>
        </is>
      </c>
      <c r="BY366" s="88" t="n"/>
      <c r="CR366" s="88" t="n"/>
    </row>
    <row r="367" outlineLevel="1" s="143">
      <c r="A367" s="76" t="n">
        <v>368</v>
      </c>
      <c r="B367" s="76" t="inlineStr">
        <is>
          <t>L-1548-153916184</t>
        </is>
      </c>
      <c r="C367" s="76" t="n">
        <v>993862233</v>
      </c>
      <c r="D367" s="81">
        <f>HYPERLINK(CONCATENATE("https://portal.dnb.de/opac.htm?method=simpleSearch&amp;cqlMode=true&amp;query=idn%3D",C367))</f>
        <v/>
      </c>
      <c r="E367" s="76" t="inlineStr">
        <is>
          <t>III 41, 1</t>
        </is>
      </c>
      <c r="F367" s="76" t="inlineStr">
        <is>
          <t>X</t>
        </is>
      </c>
      <c r="G367" s="78" t="inlineStr">
        <is>
          <t>Pergamentband</t>
        </is>
      </c>
      <c r="H367" s="76" t="inlineStr">
        <is>
          <t>bis 25 cm</t>
        </is>
      </c>
      <c r="I367" s="78" t="inlineStr">
        <is>
          <t>80° bis 110°, einseitig digitalisierbar?</t>
        </is>
      </c>
      <c r="J367" s="78" t="inlineStr">
        <is>
          <t>hohler Rücken</t>
        </is>
      </c>
      <c r="K367" s="76" t="n"/>
      <c r="L367" s="76" t="inlineStr">
        <is>
          <t>Kassette</t>
        </is>
      </c>
      <c r="M367" s="76" t="inlineStr">
        <is>
          <t>Nein</t>
        </is>
      </c>
      <c r="N367" s="76" t="n">
        <v>0</v>
      </c>
      <c r="O367" s="76" t="n"/>
      <c r="P367" s="76" t="n"/>
      <c r="Q367" s="76" t="n"/>
      <c r="R367" s="76" t="n"/>
      <c r="BA367" s="88">
        <f>BY367+CR367</f>
        <v/>
      </c>
      <c r="BY367" s="88" t="n"/>
      <c r="CR367" s="88" t="n"/>
    </row>
    <row r="368" outlineLevel="1" s="143">
      <c r="A368" s="76" t="n">
        <v>369</v>
      </c>
      <c r="B368" s="76" t="inlineStr">
        <is>
          <t>L-1554-153966742</t>
        </is>
      </c>
      <c r="C368" s="76" t="n">
        <v>993903487</v>
      </c>
      <c r="D368" s="81">
        <f>HYPERLINK(CONCATENATE("https://portal.dnb.de/opac.htm?method=simpleSearch&amp;cqlMode=true&amp;query=idn%3D",C368))</f>
        <v/>
      </c>
      <c r="E368" s="76" t="inlineStr">
        <is>
          <t>III 42, 1</t>
        </is>
      </c>
      <c r="F368" s="76" t="inlineStr">
        <is>
          <t>X</t>
        </is>
      </c>
      <c r="G368" s="78" t="inlineStr">
        <is>
          <t>Halbgewebeband, Broschur</t>
        </is>
      </c>
      <c r="H368" s="76" t="inlineStr">
        <is>
          <t>bis 25 cm</t>
        </is>
      </c>
      <c r="I368" s="78" t="inlineStr">
        <is>
          <t>180°</t>
        </is>
      </c>
      <c r="J368" s="78" t="n"/>
      <c r="K368" s="76" t="n"/>
      <c r="L368" s="76" t="n"/>
      <c r="M368" s="76" t="n"/>
      <c r="N368" s="76" t="n">
        <v>1</v>
      </c>
      <c r="O368" s="76" t="n"/>
      <c r="P368" s="76" t="n"/>
      <c r="Q368" s="76" t="n"/>
      <c r="R368" s="76" t="n"/>
      <c r="BA368" s="88">
        <f>BY368+CR368</f>
        <v/>
      </c>
      <c r="BY368" s="88" t="n"/>
      <c r="CR368" s="88" t="n"/>
    </row>
    <row r="369" outlineLevel="1" ht="33.75" customHeight="1" s="143">
      <c r="A369" s="76" t="n">
        <v>370</v>
      </c>
      <c r="B369" s="76" t="inlineStr">
        <is>
          <t>L-1559-315493984</t>
        </is>
      </c>
      <c r="C369" s="76" t="n">
        <v>1066963770</v>
      </c>
      <c r="D369" s="81">
        <f>HYPERLINK(CONCATENATE("https://portal.dnb.de/opac.htm?method=simpleSearch&amp;cqlMode=true&amp;query=idn%3D",C369))</f>
        <v/>
      </c>
      <c r="E369" s="76" t="inlineStr">
        <is>
          <t>III 44, 1</t>
        </is>
      </c>
      <c r="F369" s="76" t="inlineStr">
        <is>
          <t>X</t>
        </is>
      </c>
      <c r="G369" s="78" t="inlineStr">
        <is>
          <t>Ledereinband</t>
        </is>
      </c>
      <c r="H369" s="76" t="inlineStr">
        <is>
          <t>bis 25 cm</t>
        </is>
      </c>
      <c r="I369" s="78" t="inlineStr">
        <is>
          <t>80° bis 110°, einseitig digitalisierbar?</t>
        </is>
      </c>
      <c r="J369" s="78" t="inlineStr">
        <is>
          <t>hohler Rücken, stark brüchiges Einbandmaterial, Schrift bis in den Falz</t>
        </is>
      </c>
      <c r="K369" s="76" t="n"/>
      <c r="L369" s="76" t="n"/>
      <c r="M369" s="76" t="n"/>
      <c r="N369" s="76" t="n">
        <v>3</v>
      </c>
      <c r="O369" s="76" t="n"/>
      <c r="P369" s="76" t="n"/>
      <c r="Q369" s="76" t="n"/>
      <c r="R369" s="76" t="n"/>
      <c r="BA369" s="88">
        <f>BY369+CR369</f>
        <v/>
      </c>
      <c r="BY369" s="88" t="n"/>
      <c r="CR369" s="88" t="n"/>
    </row>
    <row r="370" outlineLevel="1" s="143">
      <c r="A370" s="76" t="n">
        <v>371</v>
      </c>
      <c r="B370" s="76" t="inlineStr">
        <is>
          <t>L-1559-315488514</t>
        </is>
      </c>
      <c r="C370" s="76" t="n">
        <v>1066957886</v>
      </c>
      <c r="D370" s="81">
        <f>HYPERLINK(CONCATENATE("https://portal.dnb.de/opac.htm?method=simpleSearch&amp;cqlMode=true&amp;query=idn%3D",C370))</f>
        <v/>
      </c>
      <c r="E370" s="76" t="inlineStr">
        <is>
          <t>III 44, 2</t>
        </is>
      </c>
      <c r="F370" s="76" t="inlineStr">
        <is>
          <t>X</t>
        </is>
      </c>
      <c r="G370" s="78" t="inlineStr">
        <is>
          <t>Halbledereinband</t>
        </is>
      </c>
      <c r="H370" s="76" t="inlineStr">
        <is>
          <t>bis 25 cm</t>
        </is>
      </c>
      <c r="I370" s="78" t="inlineStr">
        <is>
          <t>180°</t>
        </is>
      </c>
      <c r="J370" s="78" t="inlineStr">
        <is>
          <t>hohler Rücken</t>
        </is>
      </c>
      <c r="K370" s="76" t="n"/>
      <c r="L370" s="76" t="n"/>
      <c r="M370" s="76" t="n"/>
      <c r="N370" s="76" t="n">
        <v>0</v>
      </c>
      <c r="O370" s="76" t="n"/>
      <c r="P370" s="76" t="n"/>
      <c r="Q370" s="76" t="n"/>
      <c r="R370" s="76" t="n"/>
      <c r="BA370" s="88">
        <f>BY370+CR370</f>
        <v/>
      </c>
      <c r="BY370" s="88" t="n"/>
      <c r="CR370" s="88" t="n"/>
    </row>
    <row r="371" outlineLevel="1" s="143">
      <c r="A371" s="76" t="n">
        <v>372</v>
      </c>
      <c r="B371" s="76" t="inlineStr">
        <is>
          <t>L-1555-154041289</t>
        </is>
      </c>
      <c r="C371" s="76" t="n">
        <v>993931669</v>
      </c>
      <c r="D371" s="81">
        <f>HYPERLINK(CONCATENATE("https://portal.dnb.de/opac.htm?method=simpleSearch&amp;cqlMode=true&amp;query=idn%3D",C371))</f>
        <v/>
      </c>
      <c r="E371" s="76" t="inlineStr">
        <is>
          <t>III 44, 3</t>
        </is>
      </c>
      <c r="F371" s="76" t="n"/>
      <c r="G371" s="78" t="inlineStr">
        <is>
          <t>Halbpergamentband</t>
        </is>
      </c>
      <c r="H371" s="76" t="inlineStr">
        <is>
          <t>bis 25 cm</t>
        </is>
      </c>
      <c r="I371" s="78" t="inlineStr">
        <is>
          <t>180°</t>
        </is>
      </c>
      <c r="J371" s="78" t="n"/>
      <c r="K371" s="76" t="n"/>
      <c r="L371" s="76" t="n"/>
      <c r="M371" s="76" t="n"/>
      <c r="N371" s="76" t="n">
        <v>0</v>
      </c>
      <c r="O371" s="76" t="n"/>
      <c r="P371" s="76" t="n"/>
      <c r="Q371" s="76" t="n"/>
      <c r="R371" s="76" t="n"/>
      <c r="BA371" s="88">
        <f>BY371+CR371</f>
        <v/>
      </c>
      <c r="BY371" s="88" t="n"/>
      <c r="CR371" s="88" t="n"/>
    </row>
    <row r="372" outlineLevel="1" ht="22.5" customHeight="1" s="143">
      <c r="A372" s="76" t="n">
        <v>373</v>
      </c>
      <c r="B372" s="76" t="inlineStr">
        <is>
          <t>L-1559-176760954</t>
        </is>
      </c>
      <c r="C372" s="76" t="n">
        <v>1002178991</v>
      </c>
      <c r="D372" s="81">
        <f>HYPERLINK(CONCATENATE("https://portal.dnb.de/opac.htm?method=simpleSearch&amp;cqlMode=true&amp;query=idn%3D",C372))</f>
        <v/>
      </c>
      <c r="E372" s="76" t="inlineStr">
        <is>
          <t>III 44, 4</t>
        </is>
      </c>
      <c r="F372" s="76" t="n"/>
      <c r="G372" s="78" t="inlineStr">
        <is>
          <t>Ledereinband, Schließen, erhabene Buchbeschläge</t>
        </is>
      </c>
      <c r="H372" s="76" t="inlineStr">
        <is>
          <t>bis 35 cm</t>
        </is>
      </c>
      <c r="I372" s="78" t="inlineStr">
        <is>
          <t>80° bis 110°, einseitig digitalisierbar?</t>
        </is>
      </c>
      <c r="J372" s="78" t="inlineStr">
        <is>
          <t>Schrift bis in den Falz</t>
        </is>
      </c>
      <c r="K372" s="76" t="n"/>
      <c r="L372" s="76" t="inlineStr">
        <is>
          <t>Kassette</t>
        </is>
      </c>
      <c r="M372" s="76" t="inlineStr">
        <is>
          <t>Nein</t>
        </is>
      </c>
      <c r="N372" s="76" t="n">
        <v>0</v>
      </c>
      <c r="O372" s="76" t="n"/>
      <c r="P372" s="76" t="n"/>
      <c r="Q372" s="76" t="n"/>
      <c r="R372" s="76" t="n"/>
      <c r="X372" s="94" t="inlineStr">
        <is>
          <t>HD</t>
        </is>
      </c>
      <c r="AA372" s="94" t="inlineStr">
        <is>
          <t>x</t>
        </is>
      </c>
      <c r="AB372" s="94" t="inlineStr">
        <is>
          <t>f</t>
        </is>
      </c>
      <c r="AH372" s="94" t="inlineStr">
        <is>
          <t>Pa</t>
        </is>
      </c>
      <c r="AT372" s="94" t="n">
        <v>0</v>
      </c>
      <c r="AV372" s="94" t="n">
        <v>110</v>
      </c>
      <c r="AX372" s="94" t="inlineStr">
        <is>
          <t>x</t>
        </is>
      </c>
      <c r="AZ372" s="96" t="inlineStr">
        <is>
          <t>n</t>
        </is>
      </c>
      <c r="BA372" s="88">
        <f>BY372+CR372</f>
        <v/>
      </c>
      <c r="BC372" s="94" t="inlineStr">
        <is>
          <t>Gewebe</t>
        </is>
      </c>
      <c r="BY372" s="88" t="n"/>
      <c r="CR372" s="88" t="n"/>
    </row>
    <row r="373" outlineLevel="1" s="143">
      <c r="A373" s="76" t="n">
        <v>374</v>
      </c>
      <c r="B373" s="76" t="inlineStr">
        <is>
          <t>L-1555-154041327</t>
        </is>
      </c>
      <c r="C373" s="76" t="n">
        <v>993931669</v>
      </c>
      <c r="D373" s="81">
        <f>HYPERLINK(CONCATENATE("https://portal.dnb.de/opac.htm?method=simpleSearch&amp;cqlMode=true&amp;query=idn%3D",C373))</f>
        <v/>
      </c>
      <c r="E373" s="76" t="inlineStr">
        <is>
          <t>III 44, 3 a</t>
        </is>
      </c>
      <c r="F373" s="76" t="n"/>
      <c r="G373" s="78" t="inlineStr">
        <is>
          <t>Papier- oder Pappeinband</t>
        </is>
      </c>
      <c r="H373" s="76" t="inlineStr">
        <is>
          <t>bis 25 cm</t>
        </is>
      </c>
      <c r="I373" s="78" t="inlineStr">
        <is>
          <t>180°</t>
        </is>
      </c>
      <c r="J373" s="78" t="n"/>
      <c r="K373" s="76" t="n"/>
      <c r="L373" s="76" t="n"/>
      <c r="M373" s="76" t="n"/>
      <c r="N373" s="76" t="n">
        <v>1</v>
      </c>
      <c r="O373" s="76" t="n"/>
      <c r="P373" s="76" t="n"/>
      <c r="Q373" s="76" t="n"/>
      <c r="R373" s="76" t="n"/>
      <c r="BA373" s="88">
        <f>BY373+CR373</f>
        <v/>
      </c>
      <c r="BY373" s="88" t="n"/>
      <c r="CR373" s="88" t="n"/>
    </row>
    <row r="374" outlineLevel="1" ht="33.75" customHeight="1" s="143">
      <c r="A374" s="76" t="n">
        <v>375</v>
      </c>
      <c r="B374" s="76" t="inlineStr">
        <is>
          <t>L-1534-154742171</t>
        </is>
      </c>
      <c r="C374" s="76" t="n">
        <v>994216866</v>
      </c>
      <c r="D374" s="81">
        <f>HYPERLINK(CONCATENATE("https://portal.dnb.de/opac.htm?method=simpleSearch&amp;cqlMode=true&amp;query=idn%3D",C374))</f>
        <v/>
      </c>
      <c r="E374" s="76" t="inlineStr">
        <is>
          <t>III 45, 1</t>
        </is>
      </c>
      <c r="F374" s="76" t="inlineStr">
        <is>
          <t>X</t>
        </is>
      </c>
      <c r="G374" s="78" t="inlineStr">
        <is>
          <t>Papier- oder Pappeinband, Schließen, erhabene Buchbeschläge</t>
        </is>
      </c>
      <c r="H374" s="76" t="inlineStr">
        <is>
          <t>bis 35 cm</t>
        </is>
      </c>
      <c r="I374" s="78" t="inlineStr">
        <is>
          <t>180°</t>
        </is>
      </c>
      <c r="J374" s="78" t="inlineStr">
        <is>
          <t>hohler Rücken</t>
        </is>
      </c>
      <c r="K374" s="76" t="n"/>
      <c r="L374" s="76" t="inlineStr">
        <is>
          <t>Buchschuh</t>
        </is>
      </c>
      <c r="M374" s="76" t="inlineStr">
        <is>
          <t>Nein</t>
        </is>
      </c>
      <c r="N374" s="76" t="n">
        <v>1</v>
      </c>
      <c r="O374" s="76" t="n"/>
      <c r="P374" s="76" t="n"/>
      <c r="Q374" s="76" t="n"/>
      <c r="R374" s="76" t="n"/>
      <c r="X374" s="94" t="inlineStr">
        <is>
          <t>Pg</t>
        </is>
      </c>
      <c r="Z374" s="94" t="inlineStr">
        <is>
          <t>x</t>
        </is>
      </c>
      <c r="AB374" s="94" t="inlineStr">
        <is>
          <t>h</t>
        </is>
      </c>
      <c r="AH374" s="94" t="inlineStr">
        <is>
          <t>Pa</t>
        </is>
      </c>
      <c r="AV374" s="94" t="n">
        <v>110</v>
      </c>
      <c r="AZ374" s="96" t="inlineStr">
        <is>
          <t>n</t>
        </is>
      </c>
      <c r="BA374" s="88">
        <f>BY374+CR374</f>
        <v/>
      </c>
      <c r="BE374" s="94" t="inlineStr">
        <is>
          <t>x</t>
        </is>
      </c>
      <c r="BY374" s="88" t="n"/>
      <c r="CR374" s="88" t="n"/>
    </row>
    <row r="375" outlineLevel="1" ht="22.5" customHeight="1" s="143">
      <c r="A375" s="76" t="n">
        <v>376</v>
      </c>
      <c r="B375" s="76" t="inlineStr">
        <is>
          <t>L-1544-315320907</t>
        </is>
      </c>
      <c r="C375" s="76" t="n">
        <v>1066862311</v>
      </c>
      <c r="D375" s="81">
        <f>HYPERLINK(CONCATENATE("https://portal.dnb.de/opac.htm?method=simpleSearch&amp;cqlMode=true&amp;query=idn%3D",C375))</f>
        <v/>
      </c>
      <c r="E375" s="76" t="inlineStr">
        <is>
          <t>III 45, 2</t>
        </is>
      </c>
      <c r="F375" s="76" t="inlineStr">
        <is>
          <t>X</t>
        </is>
      </c>
      <c r="G375" s="78" t="inlineStr">
        <is>
          <t>Ledereinband, Schließen, erhabene Buchbeschläge</t>
        </is>
      </c>
      <c r="H375" s="76" t="inlineStr">
        <is>
          <t>bis 25 cm</t>
        </is>
      </c>
      <c r="I375" s="78" t="inlineStr">
        <is>
          <t>80° bis 110°, einseitig digitalisierbar?</t>
        </is>
      </c>
      <c r="J375" s="78" t="inlineStr">
        <is>
          <t>hohler Rücken</t>
        </is>
      </c>
      <c r="K375" s="76" t="n"/>
      <c r="L375" s="76" t="inlineStr">
        <is>
          <t>Buchschuh</t>
        </is>
      </c>
      <c r="M375" s="76" t="inlineStr">
        <is>
          <t>Nein</t>
        </is>
      </c>
      <c r="N375" s="76" t="n">
        <v>1</v>
      </c>
      <c r="O375" s="76" t="n"/>
      <c r="P375" s="76" t="n"/>
      <c r="Q375" s="76" t="n"/>
      <c r="R375" s="76" t="n"/>
      <c r="BA375" s="88">
        <f>BY375+CR375</f>
        <v/>
      </c>
      <c r="BY375" s="88" t="n"/>
      <c r="CR375" s="88" t="n"/>
    </row>
    <row r="376" outlineLevel="1" s="143">
      <c r="A376" s="76" t="n">
        <v>377</v>
      </c>
      <c r="B376" s="76" t="inlineStr">
        <is>
          <t>L-1551-17498541X</t>
        </is>
      </c>
      <c r="C376" s="76" t="n">
        <v>1001488202</v>
      </c>
      <c r="D376" s="81">
        <f>HYPERLINK(CONCATENATE("https://portal.dnb.de/opac.htm?method=simpleSearch&amp;cqlMode=true&amp;query=idn%3D",C376))</f>
        <v/>
      </c>
      <c r="E376" s="76" t="inlineStr">
        <is>
          <t>III 45, 3</t>
        </is>
      </c>
      <c r="F376" s="76" t="n"/>
      <c r="G376" s="78" t="inlineStr">
        <is>
          <t>Pergamentband</t>
        </is>
      </c>
      <c r="H376" s="76" t="inlineStr">
        <is>
          <t>bis 25 cm</t>
        </is>
      </c>
      <c r="I376" s="78" t="inlineStr">
        <is>
          <t>180°</t>
        </is>
      </c>
      <c r="J376" s="78" t="inlineStr">
        <is>
          <t>hohler Rücken</t>
        </is>
      </c>
      <c r="K376" s="76" t="n"/>
      <c r="L376" s="76" t="inlineStr">
        <is>
          <t>Schuber</t>
        </is>
      </c>
      <c r="M376" s="76" t="inlineStr">
        <is>
          <t>Nein</t>
        </is>
      </c>
      <c r="N376" s="76" t="n">
        <v>1</v>
      </c>
      <c r="O376" s="76" t="n"/>
      <c r="P376" s="76" t="n"/>
      <c r="Q376" s="76" t="n"/>
      <c r="R376" s="76" t="n"/>
      <c r="BA376" s="88">
        <f>BY376+CR376</f>
        <v/>
      </c>
      <c r="BY376" s="88" t="n"/>
      <c r="CR376" s="88" t="n"/>
    </row>
    <row r="377" outlineLevel="1" ht="22.5" customHeight="1" s="143">
      <c r="A377" s="76" t="n">
        <v>378</v>
      </c>
      <c r="B377" s="76" t="inlineStr">
        <is>
          <t>L-1534-15474218X</t>
        </is>
      </c>
      <c r="C377" s="76" t="n">
        <v>994216866</v>
      </c>
      <c r="D377" s="81">
        <f>HYPERLINK(CONCATENATE("https://portal.dnb.de/opac.htm?method=simpleSearch&amp;cqlMode=true&amp;query=idn%3D",C377))</f>
        <v/>
      </c>
      <c r="E377" s="76" t="inlineStr">
        <is>
          <t>III 45, 1 a</t>
        </is>
      </c>
      <c r="F377" s="76" t="n"/>
      <c r="G377" s="78" t="inlineStr">
        <is>
          <t>Halbledereinband, Schließen, erhabene Buchbeschläge</t>
        </is>
      </c>
      <c r="H377" s="76" t="inlineStr">
        <is>
          <t>bis 35 cm</t>
        </is>
      </c>
      <c r="I377" s="78" t="inlineStr">
        <is>
          <t>80° bis 110°, einseitig digitalisierbar?</t>
        </is>
      </c>
      <c r="J377" s="78" t="n"/>
      <c r="K377" s="76" t="n"/>
      <c r="L377" s="76" t="inlineStr">
        <is>
          <t>Buchschuh</t>
        </is>
      </c>
      <c r="M377" s="76" t="inlineStr">
        <is>
          <t>Nein</t>
        </is>
      </c>
      <c r="N377" s="76" t="n">
        <v>2</v>
      </c>
      <c r="O377" s="76" t="n"/>
      <c r="P377" s="76" t="n"/>
      <c r="Q377" s="76" t="n"/>
      <c r="R377" s="76" t="n"/>
      <c r="X377" s="94" t="inlineStr">
        <is>
          <t>HD</t>
        </is>
      </c>
      <c r="AB377" s="94" t="inlineStr">
        <is>
          <t>f</t>
        </is>
      </c>
      <c r="AH377" s="94" t="inlineStr">
        <is>
          <t>Pa</t>
        </is>
      </c>
      <c r="AV377" s="94" t="n">
        <v>60</v>
      </c>
      <c r="AZ377" s="96" t="inlineStr">
        <is>
          <t>ja vor</t>
        </is>
      </c>
      <c r="BA377" s="88">
        <f>BY377+CR377</f>
        <v/>
      </c>
      <c r="BE377" s="94" t="inlineStr">
        <is>
          <t>x</t>
        </is>
      </c>
      <c r="BL377" s="90" t="inlineStr">
        <is>
          <t>x</t>
        </is>
      </c>
      <c r="BN377" s="94" t="inlineStr">
        <is>
          <t>x</t>
        </is>
      </c>
      <c r="BP377" s="94" t="inlineStr">
        <is>
          <t>v</t>
        </is>
      </c>
      <c r="BX377" s="94" t="inlineStr">
        <is>
          <t>o</t>
        </is>
      </c>
      <c r="BY377" s="88" t="n">
        <v>2</v>
      </c>
      <c r="BZ377" s="117" t="inlineStr">
        <is>
          <t>Leder am Rücken fixieren und überfangen, Gelenk mit JP unterlegen, Kapital "anhäkeln"</t>
        </is>
      </c>
      <c r="CR377" s="88" t="n"/>
    </row>
    <row r="378" outlineLevel="1" s="143">
      <c r="A378" s="76" t="n">
        <v>379</v>
      </c>
      <c r="B378" s="76" t="inlineStr">
        <is>
          <t>L-1534-154532711</t>
        </is>
      </c>
      <c r="C378" s="76" t="n">
        <v>994123973</v>
      </c>
      <c r="D378" s="81">
        <f>HYPERLINK(CONCATENATE("https://portal.dnb.de/opac.htm?method=simpleSearch&amp;cqlMode=true&amp;query=idn%3D",C378))</f>
        <v/>
      </c>
      <c r="E378" s="76" t="inlineStr">
        <is>
          <t>III 45, 1 b</t>
        </is>
      </c>
      <c r="F378" s="76" t="n"/>
      <c r="G378" s="78" t="inlineStr">
        <is>
          <t>Halbpergamentband</t>
        </is>
      </c>
      <c r="H378" s="76" t="inlineStr">
        <is>
          <t>bis 35 cm</t>
        </is>
      </c>
      <c r="I378" s="78" t="inlineStr">
        <is>
          <t>80° bis 110°, einseitig digitalisierbar?</t>
        </is>
      </c>
      <c r="J378" s="78" t="inlineStr">
        <is>
          <t>hohler Rücken</t>
        </is>
      </c>
      <c r="K378" s="76" t="n"/>
      <c r="L378" s="76" t="n"/>
      <c r="M378" s="76" t="n"/>
      <c r="N378" s="76" t="n">
        <v>0</v>
      </c>
      <c r="O378" s="76" t="n"/>
      <c r="P378" s="76" t="n"/>
      <c r="Q378" s="76" t="n"/>
      <c r="R378" s="76" t="n"/>
      <c r="BA378" s="88">
        <f>BY378+CR378</f>
        <v/>
      </c>
      <c r="BY378" s="88" t="n"/>
      <c r="CR378" s="88" t="n"/>
    </row>
    <row r="379" outlineLevel="1" s="143">
      <c r="A379" s="76" t="n">
        <v>380</v>
      </c>
      <c r="B379" s="76" t="inlineStr">
        <is>
          <t>L-1879-678549249</t>
        </is>
      </c>
      <c r="C379" s="76" t="n">
        <v>1210956756</v>
      </c>
      <c r="D379" s="81">
        <f>HYPERLINK(CONCATENATE("https://portal.dnb.de/opac.htm?method=simpleSearch&amp;cqlMode=true&amp;query=idn%3D",C379))</f>
        <v/>
      </c>
      <c r="E379" s="76" t="inlineStr">
        <is>
          <t>III 45, 2 (Angebundenes Werk)</t>
        </is>
      </c>
      <c r="F379" s="76" t="n"/>
      <c r="G379" s="78" t="n"/>
      <c r="H379" s="76" t="n"/>
      <c r="I379" s="78" t="n"/>
      <c r="J379" s="78" t="n"/>
      <c r="K379" s="76" t="n"/>
      <c r="L379" s="76" t="n"/>
      <c r="M379" s="76" t="n"/>
      <c r="N379" s="76" t="n"/>
      <c r="O379" s="76" t="n"/>
      <c r="P379" s="76" t="n"/>
      <c r="Q379" s="76" t="n"/>
      <c r="R379" s="76" t="n"/>
      <c r="BA379" s="88">
        <f>BY379+CR379</f>
        <v/>
      </c>
      <c r="BY379" s="88" t="n"/>
      <c r="CR379" s="88" t="n"/>
    </row>
    <row r="380" outlineLevel="1" s="143">
      <c r="A380" s="76" t="n">
        <v>381</v>
      </c>
      <c r="B380" s="76" t="inlineStr">
        <is>
          <t>L-1542-159720354</t>
        </is>
      </c>
      <c r="C380" s="76" t="n">
        <v>995542139</v>
      </c>
      <c r="D380" s="81">
        <f>HYPERLINK(CONCATENATE("https://portal.dnb.de/opac.htm?method=simpleSearch&amp;cqlMode=true&amp;query=idn%3D",C380))</f>
        <v/>
      </c>
      <c r="E380" s="76" t="inlineStr">
        <is>
          <t>III 46, 1</t>
        </is>
      </c>
      <c r="F380" s="76" t="inlineStr">
        <is>
          <t>X</t>
        </is>
      </c>
      <c r="G380" s="78" t="inlineStr">
        <is>
          <t>Halbpergamentband</t>
        </is>
      </c>
      <c r="H380" s="76" t="n"/>
      <c r="I380" s="78" t="inlineStr">
        <is>
          <t>80° bis 110°, einseitig digitalisierbar?</t>
        </is>
      </c>
      <c r="J380" s="78" t="inlineStr">
        <is>
          <t>hohler Rücken</t>
        </is>
      </c>
      <c r="K380" s="76" t="n"/>
      <c r="L380" s="76" t="n"/>
      <c r="M380" s="76" t="n"/>
      <c r="N380" s="76" t="n">
        <v>0</v>
      </c>
      <c r="O380" s="76" t="n"/>
      <c r="P380" s="76" t="n"/>
      <c r="Q380" s="76" t="n"/>
      <c r="R380" s="76" t="n"/>
      <c r="BA380" s="88">
        <f>BY380+CR380</f>
        <v/>
      </c>
      <c r="BY380" s="88" t="n"/>
      <c r="CR380" s="88" t="n"/>
    </row>
    <row r="381" outlineLevel="1" ht="22.5" customHeight="1" s="143">
      <c r="A381" s="76" t="n">
        <v>382</v>
      </c>
      <c r="B381" s="76" t="inlineStr">
        <is>
          <t>L-1548-315054778</t>
        </is>
      </c>
      <c r="C381" s="76" t="n">
        <v>1066666245</v>
      </c>
      <c r="D381" s="81">
        <f>HYPERLINK(CONCATENATE("https://portal.dnb.de/opac.htm?method=simpleSearch&amp;cqlMode=true&amp;query=idn%3D",C381))</f>
        <v/>
      </c>
      <c r="E381" s="76" t="inlineStr">
        <is>
          <t>III 47, 1</t>
        </is>
      </c>
      <c r="F381" s="76" t="inlineStr">
        <is>
          <t>X</t>
        </is>
      </c>
      <c r="G381" s="78" t="inlineStr">
        <is>
          <t>Gewebeeinband, Schließen, erhabene Buchbeschläge</t>
        </is>
      </c>
      <c r="H381" s="76" t="inlineStr">
        <is>
          <t>bis 25 cm</t>
        </is>
      </c>
      <c r="I381" s="78" t="inlineStr">
        <is>
          <t>80° bis 110°, einseitig digitalisierbar?</t>
        </is>
      </c>
      <c r="J381" s="78" t="inlineStr">
        <is>
          <t>hohler Rücken</t>
        </is>
      </c>
      <c r="K381" s="76" t="n"/>
      <c r="L381" s="76" t="inlineStr">
        <is>
          <t>Buchschuh</t>
        </is>
      </c>
      <c r="M381" s="76" t="inlineStr">
        <is>
          <t>Nein</t>
        </is>
      </c>
      <c r="N381" s="76" t="n">
        <v>1</v>
      </c>
      <c r="O381" s="76" t="n"/>
      <c r="P381" s="76" t="n"/>
      <c r="Q381" s="76" t="n"/>
      <c r="R381" s="76" t="n"/>
      <c r="BA381" s="88">
        <f>BY381+CR381</f>
        <v/>
      </c>
      <c r="BY381" s="88" t="n"/>
      <c r="CR381" s="88" t="n"/>
    </row>
    <row r="382" outlineLevel="1" ht="33.75" customHeight="1" s="143">
      <c r="A382" s="76" t="n">
        <v>383</v>
      </c>
      <c r="B382" s="76" t="inlineStr">
        <is>
          <t>L-1552-315321458</t>
        </is>
      </c>
      <c r="C382" s="76" t="n">
        <v>1066862958</v>
      </c>
      <c r="D382" s="81">
        <f>HYPERLINK(CONCATENATE("https://portal.dnb.de/opac.htm?method=simpleSearch&amp;cqlMode=true&amp;query=idn%3D",C382))</f>
        <v/>
      </c>
      <c r="E382" s="76" t="inlineStr">
        <is>
          <t>III 47, 2</t>
        </is>
      </c>
      <c r="F382" s="76" t="inlineStr">
        <is>
          <t>X</t>
        </is>
      </c>
      <c r="G382" s="78" t="inlineStr">
        <is>
          <t>Halbledereinband, Schließen, erhabene Buchbeschläge</t>
        </is>
      </c>
      <c r="H382" s="76" t="inlineStr">
        <is>
          <t>bis 42 cm</t>
        </is>
      </c>
      <c r="I382" s="78" t="inlineStr">
        <is>
          <t>nur sehr geringer Öffnungswinkel</t>
        </is>
      </c>
      <c r="J382" s="78" t="inlineStr">
        <is>
          <t>Schrift bis in den Falz, welliger Buchblock, stark brüchiges Einbandmaterial</t>
        </is>
      </c>
      <c r="K382" s="76" t="n"/>
      <c r="L382" s="76" t="inlineStr">
        <is>
          <t>Buchschuh</t>
        </is>
      </c>
      <c r="M382" s="76" t="inlineStr">
        <is>
          <t>Nein</t>
        </is>
      </c>
      <c r="N382" s="76" t="n">
        <v>3</v>
      </c>
      <c r="O382" s="76" t="n"/>
      <c r="P382" s="76" t="n"/>
      <c r="Q382" s="76" t="n"/>
      <c r="R382" s="76" t="n"/>
      <c r="X382" s="94" t="inlineStr">
        <is>
          <t>HL</t>
        </is>
      </c>
      <c r="Z382" s="94" t="inlineStr">
        <is>
          <t>x</t>
        </is>
      </c>
      <c r="AB382" s="94" t="inlineStr">
        <is>
          <t>f/V</t>
        </is>
      </c>
      <c r="AD382" s="94" t="inlineStr">
        <is>
          <t>x</t>
        </is>
      </c>
      <c r="AH382" s="94" t="inlineStr">
        <is>
          <t>Pa</t>
        </is>
      </c>
      <c r="AL382" s="94" t="inlineStr">
        <is>
          <t>x</t>
        </is>
      </c>
      <c r="AM382" s="94" t="inlineStr">
        <is>
          <t>x</t>
        </is>
      </c>
      <c r="AT382" s="94" t="n">
        <v>6</v>
      </c>
      <c r="AV382" s="94" t="n">
        <v>45</v>
      </c>
      <c r="AZ382" s="96" t="inlineStr">
        <is>
          <t>ja vor und nach</t>
        </is>
      </c>
      <c r="BA382" s="88">
        <f>BY382+CR382</f>
        <v/>
      </c>
      <c r="BE382" s="94" t="inlineStr">
        <is>
          <t>x</t>
        </is>
      </c>
      <c r="BI382" s="117" t="inlineStr">
        <is>
          <t>Digi-Grenzfall --&gt; Bundsteg muss an probieren</t>
        </is>
      </c>
      <c r="BK382" s="117" t="inlineStr">
        <is>
          <t>Umschlag (Leder pudert)</t>
        </is>
      </c>
      <c r="BM382" s="94" t="inlineStr">
        <is>
          <t>x</t>
        </is>
      </c>
      <c r="BN382" s="94" t="inlineStr">
        <is>
          <t>x</t>
        </is>
      </c>
      <c r="BP382" s="94" t="inlineStr">
        <is>
          <t>v/h</t>
        </is>
      </c>
      <c r="BQ382" s="94" t="n">
        <v>1</v>
      </c>
      <c r="BY382" s="88" t="n">
        <v>8.5</v>
      </c>
      <c r="BZ382" s="117" t="inlineStr">
        <is>
          <t>vor Digit. erstmal nur Umschlag und Notsicherung fragilen Leders am Rücken, danach dann Rest. der Gelenke</t>
        </is>
      </c>
      <c r="CR382" s="88" t="n"/>
    </row>
    <row r="383" outlineLevel="1" s="143">
      <c r="A383" s="76" t="n">
        <v>384</v>
      </c>
      <c r="B383" s="76" t="inlineStr">
        <is>
          <t>L-1554-315307048</t>
        </is>
      </c>
      <c r="C383" s="76" t="n">
        <v>1066847886</v>
      </c>
      <c r="D383" s="81">
        <f>HYPERLINK(CONCATENATE("https://portal.dnb.de/opac.htm?method=simpleSearch&amp;cqlMode=true&amp;query=idn%3D",C383))</f>
        <v/>
      </c>
      <c r="E383" s="76" t="inlineStr">
        <is>
          <t>III 47, 3</t>
        </is>
      </c>
      <c r="F383" s="76" t="inlineStr">
        <is>
          <t>X</t>
        </is>
      </c>
      <c r="G383" s="78" t="inlineStr">
        <is>
          <t>Ledereinband</t>
        </is>
      </c>
      <c r="H383" s="76" t="inlineStr">
        <is>
          <t>bis 25 cm</t>
        </is>
      </c>
      <c r="I383" s="78" t="inlineStr">
        <is>
          <t>80° bis 110°, einseitig digitalisierbar?</t>
        </is>
      </c>
      <c r="J383" s="78" t="n"/>
      <c r="K383" s="76" t="n"/>
      <c r="L383" s="76" t="n"/>
      <c r="M383" s="76" t="n"/>
      <c r="N383" s="76" t="n">
        <v>0</v>
      </c>
      <c r="O383" s="76" t="n"/>
      <c r="P383" s="76" t="n"/>
      <c r="Q383" s="76" t="n"/>
      <c r="R383" s="76" t="n"/>
      <c r="BA383" s="88">
        <f>BY383+CR383</f>
        <v/>
      </c>
      <c r="BY383" s="88" t="n"/>
      <c r="CR383" s="88" t="n"/>
    </row>
    <row r="384" outlineLevel="1" ht="22.5" customHeight="1" s="143">
      <c r="A384" s="76" t="n">
        <v>385</v>
      </c>
      <c r="B384" s="76" t="inlineStr">
        <is>
          <t>L-1555-153966025</t>
        </is>
      </c>
      <c r="C384" s="76" t="n">
        <v>993902642</v>
      </c>
      <c r="D384" s="81">
        <f>HYPERLINK(CONCATENATE("https://portal.dnb.de/opac.htm?method=simpleSearch&amp;cqlMode=true&amp;query=idn%3D",C384))</f>
        <v/>
      </c>
      <c r="E384" s="76" t="inlineStr">
        <is>
          <t>III 47, 4</t>
        </is>
      </c>
      <c r="F384" s="76" t="n"/>
      <c r="G384" s="78" t="inlineStr">
        <is>
          <t>Papier- oder Pappeinband</t>
        </is>
      </c>
      <c r="H384" s="76" t="inlineStr">
        <is>
          <t>bis 25 cm</t>
        </is>
      </c>
      <c r="I384" s="78" t="inlineStr">
        <is>
          <t>180°</t>
        </is>
      </c>
      <c r="J384" s="78" t="inlineStr">
        <is>
          <t>stark brüchiges Einbandmaterial</t>
        </is>
      </c>
      <c r="K384" s="76" t="n"/>
      <c r="L384" s="76" t="n"/>
      <c r="M384" s="76" t="n"/>
      <c r="N384" s="76" t="n">
        <v>2</v>
      </c>
      <c r="O384" s="76" t="n"/>
      <c r="P384" s="76" t="n"/>
      <c r="Q384" s="76" t="n"/>
      <c r="R384" s="76" t="n"/>
      <c r="X384" s="94" t="inlineStr">
        <is>
          <t>HPg</t>
        </is>
      </c>
      <c r="AB384" s="94" t="inlineStr">
        <is>
          <t>f</t>
        </is>
      </c>
      <c r="AH384" s="94" t="inlineStr">
        <is>
          <t>Pa</t>
        </is>
      </c>
      <c r="AV384" s="94" t="n">
        <v>110</v>
      </c>
      <c r="AY384" s="94" t="inlineStr">
        <is>
          <t>x</t>
        </is>
      </c>
      <c r="AZ384" s="96" t="inlineStr">
        <is>
          <t>ja vor</t>
        </is>
      </c>
      <c r="BA384" s="88">
        <f>BY384+CR384</f>
        <v/>
      </c>
      <c r="BL384" s="90" t="inlineStr">
        <is>
          <t>x</t>
        </is>
      </c>
      <c r="BN384" s="94" t="inlineStr">
        <is>
          <t>x</t>
        </is>
      </c>
      <c r="BY384" s="88" t="n">
        <v>0.5</v>
      </c>
      <c r="BZ384" s="117" t="inlineStr">
        <is>
          <t>Pg. am Rücken fixieren, Rücken mit Streifen aus JP überfangen</t>
        </is>
      </c>
      <c r="CR384" s="88" t="n"/>
    </row>
    <row r="385" outlineLevel="1" ht="22.5" customHeight="1" s="143">
      <c r="A385" s="76" t="n">
        <v>386</v>
      </c>
      <c r="B385" s="76" t="inlineStr">
        <is>
          <t>L-1515-315493011</t>
        </is>
      </c>
      <c r="C385" s="76" t="n">
        <v>1066962677</v>
      </c>
      <c r="D385" s="81">
        <f>HYPERLINK(CONCATENATE("https://portal.dnb.de/opac.htm?method=simpleSearch&amp;cqlMode=true&amp;query=idn%3D",C385))</f>
        <v/>
      </c>
      <c r="E385" s="76" t="inlineStr">
        <is>
          <t>III 48, 1</t>
        </is>
      </c>
      <c r="F385" s="76" t="inlineStr">
        <is>
          <t>X</t>
        </is>
      </c>
      <c r="G385" s="78" t="inlineStr">
        <is>
          <t>Halbledereinband</t>
        </is>
      </c>
      <c r="H385" s="76" t="inlineStr">
        <is>
          <t>bis 25 cm</t>
        </is>
      </c>
      <c r="I385" s="78" t="inlineStr">
        <is>
          <t>80° bis 110°, einseitig digitalisierbar?</t>
        </is>
      </c>
      <c r="J385" s="78" t="inlineStr">
        <is>
          <t>hohler Rücken, stark brüchiges Einbandmaterial</t>
        </is>
      </c>
      <c r="K385" s="76" t="n"/>
      <c r="L385" s="76" t="n"/>
      <c r="M385" s="76" t="n"/>
      <c r="N385" s="76" t="n">
        <v>3</v>
      </c>
      <c r="O385" s="76" t="n"/>
      <c r="P385" s="76" t="n"/>
      <c r="Q385" s="76" t="n"/>
      <c r="R385" s="76" t="n"/>
      <c r="BA385" s="88">
        <f>BY385+CR385</f>
        <v/>
      </c>
      <c r="BY385" s="88" t="n"/>
      <c r="CR385" s="88" t="n"/>
    </row>
    <row r="386" outlineLevel="1" ht="22.5" customHeight="1" s="143">
      <c r="A386" s="76" t="n">
        <v>387</v>
      </c>
      <c r="B386" s="76" t="inlineStr">
        <is>
          <t>L-1517-315490128</t>
        </is>
      </c>
      <c r="C386" s="76" t="n">
        <v>1066959595</v>
      </c>
      <c r="D386" s="81">
        <f>HYPERLINK(CONCATENATE("https://portal.dnb.de/opac.htm?method=simpleSearch&amp;cqlMode=true&amp;query=idn%3D",C386))</f>
        <v/>
      </c>
      <c r="E386" s="76" t="inlineStr">
        <is>
          <t>III 48, 2</t>
        </is>
      </c>
      <c r="F386" s="76" t="inlineStr">
        <is>
          <t>X</t>
        </is>
      </c>
      <c r="G386" s="78" t="inlineStr">
        <is>
          <t>Ledereinband, Schließen, erhabene Buchbeschläge</t>
        </is>
      </c>
      <c r="H386" s="76" t="inlineStr">
        <is>
          <t>bis 25 cm</t>
        </is>
      </c>
      <c r="I386" s="78" t="inlineStr">
        <is>
          <t>80° bis 110°, einseitig digitalisierbar?</t>
        </is>
      </c>
      <c r="J386" s="78" t="inlineStr">
        <is>
          <t>hohler Rücken</t>
        </is>
      </c>
      <c r="K386" s="76" t="n"/>
      <c r="L386" s="76" t="inlineStr">
        <is>
          <t>Buchschuh</t>
        </is>
      </c>
      <c r="M386" s="76" t="inlineStr">
        <is>
          <t>Nein</t>
        </is>
      </c>
      <c r="N386" s="76" t="n">
        <v>1</v>
      </c>
      <c r="O386" s="76" t="n"/>
      <c r="P386" s="76" t="n"/>
      <c r="Q386" s="76" t="n"/>
      <c r="R386" s="76" t="n"/>
      <c r="BA386" s="88">
        <f>BY386+CR386</f>
        <v/>
      </c>
      <c r="BY386" s="88" t="n"/>
      <c r="CR386" s="88" t="n"/>
    </row>
    <row r="387" outlineLevel="1" s="143">
      <c r="A387" s="76" t="n">
        <v>388</v>
      </c>
      <c r="B387" s="76" t="inlineStr">
        <is>
          <t>L-1522-315318384</t>
        </is>
      </c>
      <c r="C387" s="76" t="n">
        <v>1066859639</v>
      </c>
      <c r="D387" s="81">
        <f>HYPERLINK(CONCATENATE("https://portal.dnb.de/opac.htm?method=simpleSearch&amp;cqlMode=true&amp;query=idn%3D",C387))</f>
        <v/>
      </c>
      <c r="E387" s="76" t="inlineStr">
        <is>
          <t>III 49, 1</t>
        </is>
      </c>
      <c r="F387" s="76" t="inlineStr">
        <is>
          <t>X</t>
        </is>
      </c>
      <c r="G387" s="78" t="inlineStr">
        <is>
          <t>Papier- oder Pappeinband</t>
        </is>
      </c>
      <c r="H387" s="76" t="inlineStr">
        <is>
          <t>bis 25 cm</t>
        </is>
      </c>
      <c r="I387" s="78" t="inlineStr">
        <is>
          <t>180°</t>
        </is>
      </c>
      <c r="J387" s="78" t="inlineStr">
        <is>
          <t>stark brüchiges Einbandmaterial</t>
        </is>
      </c>
      <c r="K387" s="76" t="n"/>
      <c r="L387" s="76" t="n"/>
      <c r="M387" s="76" t="n"/>
      <c r="N387" s="76" t="n">
        <v>2</v>
      </c>
      <c r="O387" s="76" t="n"/>
      <c r="P387" s="76" t="n"/>
      <c r="Q387" s="76" t="n"/>
      <c r="R387" s="76" t="n"/>
      <c r="X387" s="94" t="inlineStr">
        <is>
          <t>HPg</t>
        </is>
      </c>
      <c r="AB387" s="94" t="inlineStr">
        <is>
          <t>h/E</t>
        </is>
      </c>
      <c r="AH387" s="94" t="inlineStr">
        <is>
          <t>Pa</t>
        </is>
      </c>
      <c r="AV387" s="94" t="n">
        <v>110</v>
      </c>
      <c r="AZ387" s="96" t="inlineStr">
        <is>
          <t>ja vor</t>
        </is>
      </c>
      <c r="BA387" s="88">
        <f>BY387+CR387</f>
        <v/>
      </c>
      <c r="BL387" s="90" t="inlineStr">
        <is>
          <t>x</t>
        </is>
      </c>
      <c r="BN387" s="94" t="inlineStr">
        <is>
          <t>x</t>
        </is>
      </c>
      <c r="BY387" s="88" t="n">
        <v>0.5</v>
      </c>
      <c r="BZ387" s="117" t="inlineStr">
        <is>
          <t>Pg. am Rücken fixieren, mit JP überfangen</t>
        </is>
      </c>
      <c r="CR387" s="88" t="n"/>
    </row>
    <row r="388" outlineLevel="1" s="143">
      <c r="A388" s="76" t="n">
        <v>389</v>
      </c>
      <c r="B388" s="76" t="inlineStr">
        <is>
          <t>L-1501-315494093</t>
        </is>
      </c>
      <c r="C388" s="76" t="n">
        <v>1066963894</v>
      </c>
      <c r="D388" s="81">
        <f>HYPERLINK(CONCATENATE("https://portal.dnb.de/opac.htm?method=simpleSearch&amp;cqlMode=true&amp;query=idn%3D",C388))</f>
        <v/>
      </c>
      <c r="E388" s="76" t="inlineStr">
        <is>
          <t>III 50, 1</t>
        </is>
      </c>
      <c r="F388" s="76" t="inlineStr">
        <is>
          <t>X</t>
        </is>
      </c>
      <c r="G388" s="78" t="inlineStr">
        <is>
          <t>Halbledereinband</t>
        </is>
      </c>
      <c r="H388" s="76" t="inlineStr">
        <is>
          <t>bis 25 cm</t>
        </is>
      </c>
      <c r="I388" s="78" t="inlineStr">
        <is>
          <t>180°</t>
        </is>
      </c>
      <c r="J388" s="78" t="n"/>
      <c r="K388" s="76" t="n"/>
      <c r="L388" s="76" t="n"/>
      <c r="M388" s="76" t="n"/>
      <c r="N388" s="76" t="n">
        <v>1</v>
      </c>
      <c r="O388" s="76" t="n"/>
      <c r="P388" s="76" t="n"/>
      <c r="Q388" s="76" t="n"/>
      <c r="R388" s="76" t="n"/>
      <c r="X388" s="94" t="inlineStr">
        <is>
          <t>HL</t>
        </is>
      </c>
      <c r="AB388" s="94" t="inlineStr">
        <is>
          <t>f</t>
        </is>
      </c>
      <c r="AH388" s="94" t="inlineStr">
        <is>
          <t>Pa</t>
        </is>
      </c>
      <c r="AV388" s="94" t="n">
        <v>110</v>
      </c>
      <c r="AZ388" s="96" t="inlineStr">
        <is>
          <t>n</t>
        </is>
      </c>
      <c r="BA388" s="88">
        <f>BY388+CR388</f>
        <v/>
      </c>
      <c r="BY388" s="88" t="n"/>
      <c r="CR388" s="88" t="n"/>
    </row>
    <row r="389" outlineLevel="1" ht="22.5" customHeight="1" s="143">
      <c r="A389" s="76" t="n">
        <v>390</v>
      </c>
      <c r="B389" s="76" t="inlineStr">
        <is>
          <t>L-1515-315494662</t>
        </is>
      </c>
      <c r="C389" s="76" t="n">
        <v>1066964432</v>
      </c>
      <c r="D389" s="81">
        <f>HYPERLINK(CONCATENATE("https://portal.dnb.de/opac.htm?method=simpleSearch&amp;cqlMode=true&amp;query=idn%3D",C389))</f>
        <v/>
      </c>
      <c r="E389" s="76" t="inlineStr">
        <is>
          <t>III 50, 2</t>
        </is>
      </c>
      <c r="F389" s="76" t="inlineStr">
        <is>
          <t>X</t>
        </is>
      </c>
      <c r="G389" s="78" t="inlineStr">
        <is>
          <t>Ledereinband, Schließen, erhabene Buchbeschläge</t>
        </is>
      </c>
      <c r="H389" s="76" t="inlineStr">
        <is>
          <t>bis 35 cm</t>
        </is>
      </c>
      <c r="I389" s="78" t="inlineStr">
        <is>
          <t>180°</t>
        </is>
      </c>
      <c r="J389" s="78" t="inlineStr">
        <is>
          <t>hohler Rücken, welliger Buchblock</t>
        </is>
      </c>
      <c r="K389" s="76" t="n"/>
      <c r="L389" s="76" t="inlineStr">
        <is>
          <t>Buchschuh</t>
        </is>
      </c>
      <c r="M389" s="76" t="inlineStr">
        <is>
          <t>Nein</t>
        </is>
      </c>
      <c r="N389" s="76" t="n">
        <v>1</v>
      </c>
      <c r="O389" s="76" t="n"/>
      <c r="P389" s="76" t="n"/>
      <c r="Q389" s="76" t="n"/>
      <c r="R389" s="76" t="n"/>
      <c r="BA389" s="88">
        <f>BY389+CR389</f>
        <v/>
      </c>
      <c r="BY389" s="88" t="n"/>
      <c r="CR389" s="88" t="n"/>
    </row>
    <row r="390" outlineLevel="1" ht="22.5" customHeight="1" s="143">
      <c r="A390" s="76" t="n">
        <v>391</v>
      </c>
      <c r="B390" s="76" t="inlineStr">
        <is>
          <t>L-1516-315487577</t>
        </is>
      </c>
      <c r="C390" s="76" t="n">
        <v>1066956960</v>
      </c>
      <c r="D390" s="81">
        <f>HYPERLINK(CONCATENATE("https://portal.dnb.de/opac.htm?method=simpleSearch&amp;cqlMode=true&amp;query=idn%3D",C390))</f>
        <v/>
      </c>
      <c r="E390" s="76" t="inlineStr">
        <is>
          <t>III 50, 3</t>
        </is>
      </c>
      <c r="F390" s="76" t="inlineStr">
        <is>
          <t>X</t>
        </is>
      </c>
      <c r="G390" s="78" t="inlineStr">
        <is>
          <t>Halbledereinband, Schließen, erhabene Buchbeschläge</t>
        </is>
      </c>
      <c r="H390" s="76" t="inlineStr">
        <is>
          <t>bis 35 cm</t>
        </is>
      </c>
      <c r="I390" s="78" t="inlineStr">
        <is>
          <t>180°</t>
        </is>
      </c>
      <c r="J390" s="78" t="inlineStr">
        <is>
          <t>hohler Rücken</t>
        </is>
      </c>
      <c r="K390" s="76" t="n"/>
      <c r="L390" s="76" t="inlineStr">
        <is>
          <t>Buchschuh</t>
        </is>
      </c>
      <c r="M390" s="76" t="inlineStr">
        <is>
          <t>Nein</t>
        </is>
      </c>
      <c r="N390" s="76" t="n">
        <v>1</v>
      </c>
      <c r="O390" s="76" t="n"/>
      <c r="P390" s="76" t="n"/>
      <c r="Q390" s="76" t="n"/>
      <c r="R390" s="76" t="n"/>
      <c r="BA390" s="88">
        <f>BY390+CR390</f>
        <v/>
      </c>
      <c r="BY390" s="88" t="n"/>
      <c r="CR390" s="88" t="n"/>
    </row>
    <row r="391" outlineLevel="1" ht="22.5" customHeight="1" s="143">
      <c r="A391" s="76" t="n">
        <v>392</v>
      </c>
      <c r="B391" s="76" t="inlineStr">
        <is>
          <t>L-1526-315328762</t>
        </is>
      </c>
      <c r="C391" s="76" t="n">
        <v>1066870888</v>
      </c>
      <c r="D391" s="81">
        <f>HYPERLINK(CONCATENATE("https://portal.dnb.de/opac.htm?method=simpleSearch&amp;cqlMode=true&amp;query=idn%3D",C391))</f>
        <v/>
      </c>
      <c r="E391" s="76" t="inlineStr">
        <is>
          <t>III 50, 4</t>
        </is>
      </c>
      <c r="F391" s="76" t="inlineStr">
        <is>
          <t>X</t>
        </is>
      </c>
      <c r="G391" s="78" t="inlineStr">
        <is>
          <t>Halbledereinband, Schließen, erhabene Buchbeschläge</t>
        </is>
      </c>
      <c r="H391" s="76" t="inlineStr">
        <is>
          <t>bis 25 cm</t>
        </is>
      </c>
      <c r="I391" s="78" t="inlineStr">
        <is>
          <t>180°</t>
        </is>
      </c>
      <c r="J391" s="78" t="inlineStr">
        <is>
          <t>hohler Rücken</t>
        </is>
      </c>
      <c r="K391" s="76" t="n"/>
      <c r="L391" s="76" t="inlineStr">
        <is>
          <t>Buchschuh</t>
        </is>
      </c>
      <c r="M391" s="76" t="inlineStr">
        <is>
          <t>Nein</t>
        </is>
      </c>
      <c r="N391" s="76" t="n">
        <v>1</v>
      </c>
      <c r="O391" s="76" t="n"/>
      <c r="P391" s="76" t="n"/>
      <c r="Q391" s="76" t="n"/>
      <c r="R391" s="76" t="n"/>
      <c r="BA391" s="88">
        <f>BY391+CR391</f>
        <v/>
      </c>
      <c r="BY391" s="88" t="n"/>
      <c r="CR391" s="88" t="n"/>
    </row>
    <row r="392" outlineLevel="1" ht="45" customHeight="1" s="143">
      <c r="A392" s="76" t="n">
        <v>393</v>
      </c>
      <c r="B392" s="76" t="inlineStr">
        <is>
          <t>L-1502-31548747X</t>
        </is>
      </c>
      <c r="C392" s="76" t="n">
        <v>1066956871</v>
      </c>
      <c r="D392" s="81">
        <f>HYPERLINK(CONCATENATE("https://portal.dnb.de/opac.htm?method=simpleSearch&amp;cqlMode=true&amp;query=idn%3D",C392))</f>
        <v/>
      </c>
      <c r="E392" s="76" t="inlineStr">
        <is>
          <t>III 51, 1</t>
        </is>
      </c>
      <c r="F392" s="76" t="inlineStr">
        <is>
          <t>X</t>
        </is>
      </c>
      <c r="G392" s="78" t="inlineStr">
        <is>
          <t>Halbledereinband, Schließen, erhabene Buchbeschläge</t>
        </is>
      </c>
      <c r="H392" s="76" t="inlineStr">
        <is>
          <t>bis 35 cm</t>
        </is>
      </c>
      <c r="I392" s="78" t="inlineStr">
        <is>
          <t>180°</t>
        </is>
      </c>
      <c r="J392" s="78" t="inlineStr">
        <is>
          <t>fester Rücken mit Schmuckprägung, Schrift bis in den Falz, stark brüchiges Einbandmaterial</t>
        </is>
      </c>
      <c r="K392" s="76" t="n"/>
      <c r="L392" s="76" t="inlineStr">
        <is>
          <t>Kassette</t>
        </is>
      </c>
      <c r="M392" s="76" t="inlineStr">
        <is>
          <t>Nein</t>
        </is>
      </c>
      <c r="N392" s="76" t="n">
        <v>3</v>
      </c>
      <c r="O392" s="76" t="n"/>
      <c r="P392" s="76" t="n"/>
      <c r="Q392" s="76" t="n"/>
      <c r="R392" s="76" t="n"/>
      <c r="BA392" s="88">
        <f>BY392+CR392</f>
        <v/>
      </c>
      <c r="BY392" s="88" t="n"/>
      <c r="CR392" s="88" t="n"/>
    </row>
    <row r="393" outlineLevel="1" s="143">
      <c r="A393" s="76" t="n">
        <v>394</v>
      </c>
      <c r="B393" s="76" t="inlineStr">
        <is>
          <t>L-1506-315494220</t>
        </is>
      </c>
      <c r="C393" s="76" t="n">
        <v>1066964017</v>
      </c>
      <c r="D393" s="81">
        <f>HYPERLINK(CONCATENATE("https://portal.dnb.de/opac.htm?method=simpleSearch&amp;cqlMode=true&amp;query=idn%3D",C393))</f>
        <v/>
      </c>
      <c r="E393" s="76" t="inlineStr">
        <is>
          <t>III 51, 2</t>
        </is>
      </c>
      <c r="F393" s="76" t="inlineStr">
        <is>
          <t>X</t>
        </is>
      </c>
      <c r="G393" s="78" t="inlineStr">
        <is>
          <t>Papier- oder Pappeinband</t>
        </is>
      </c>
      <c r="H393" s="76" t="inlineStr">
        <is>
          <t>bis 25 cm</t>
        </is>
      </c>
      <c r="I393" s="78" t="inlineStr">
        <is>
          <t>180°</t>
        </is>
      </c>
      <c r="J393" s="78" t="n"/>
      <c r="K393" s="76" t="n"/>
      <c r="L393" s="76" t="inlineStr">
        <is>
          <t>Mappe</t>
        </is>
      </c>
      <c r="M393" s="76" t="inlineStr">
        <is>
          <t>Nein</t>
        </is>
      </c>
      <c r="N393" s="76" t="n">
        <v>3</v>
      </c>
      <c r="O393" s="76" t="n"/>
      <c r="P393" s="76" t="inlineStr">
        <is>
          <t>Einband und Buchblock separat</t>
        </is>
      </c>
      <c r="Q393" s="76" t="n"/>
      <c r="R393" s="76" t="n"/>
      <c r="BA393" s="88">
        <f>BY393+CR393</f>
        <v/>
      </c>
      <c r="BY393" s="88" t="n"/>
      <c r="CR393" s="88" t="n"/>
    </row>
    <row r="394" outlineLevel="1" ht="22.5" customHeight="1" s="143">
      <c r="A394" s="76" t="n"/>
      <c r="B394" s="76" t="n"/>
      <c r="C394" s="76" t="n"/>
      <c r="D394" s="81" t="n"/>
      <c r="E394" s="76" t="inlineStr">
        <is>
          <t>III 51, 3</t>
        </is>
      </c>
      <c r="F394" s="76" t="inlineStr">
        <is>
          <t>X</t>
        </is>
      </c>
      <c r="G394" s="78" t="inlineStr">
        <is>
          <t>Halbledereinband</t>
        </is>
      </c>
      <c r="H394" s="76" t="inlineStr">
        <is>
          <t>bis 42 cm</t>
        </is>
      </c>
      <c r="I394" s="78" t="inlineStr">
        <is>
          <t>180°</t>
        </is>
      </c>
      <c r="J394" s="78" t="inlineStr">
        <is>
          <t>hohler Rücken</t>
        </is>
      </c>
      <c r="K394" s="76" t="n"/>
      <c r="L394" s="76" t="n"/>
      <c r="M394" s="76" t="inlineStr">
        <is>
          <t>Signaturfahne austauschen</t>
        </is>
      </c>
      <c r="N394" s="76" t="n">
        <v>2</v>
      </c>
      <c r="O394" s="76" t="n"/>
      <c r="P394" s="76" t="n"/>
      <c r="Q394" s="76" t="n"/>
      <c r="R394" s="76" t="n"/>
      <c r="X394" s="94" t="inlineStr">
        <is>
          <t>HL</t>
        </is>
      </c>
      <c r="Z394" s="94" t="inlineStr">
        <is>
          <t>x</t>
        </is>
      </c>
      <c r="AB394" s="94" t="inlineStr">
        <is>
          <t>h/E</t>
        </is>
      </c>
      <c r="AH394" s="94" t="inlineStr">
        <is>
          <t>Pg</t>
        </is>
      </c>
      <c r="AI394" s="94" t="inlineStr">
        <is>
          <t>x</t>
        </is>
      </c>
      <c r="AR394" s="94" t="inlineStr">
        <is>
          <t>B</t>
        </is>
      </c>
      <c r="AS394" s="94" t="inlineStr">
        <is>
          <t>x</t>
        </is>
      </c>
      <c r="AV394" s="94" t="n">
        <v>110</v>
      </c>
      <c r="AZ394" s="96" t="inlineStr">
        <is>
          <t>n</t>
        </is>
      </c>
      <c r="BA394" s="88">
        <f>BY394+CR394</f>
        <v/>
      </c>
      <c r="BE394" s="94" t="inlineStr">
        <is>
          <t>x</t>
        </is>
      </c>
      <c r="BI394" s="117" t="inlineStr">
        <is>
          <t>Schaden ist stabil genug, Rücken hat bereits Teilhülse bekommen</t>
        </is>
      </c>
      <c r="BJ394" s="90" t="inlineStr">
        <is>
          <t>x 110</t>
        </is>
      </c>
      <c r="BY394" s="88" t="n"/>
      <c r="CR394" s="88" t="n"/>
    </row>
    <row r="395" outlineLevel="1" ht="33.75" customHeight="1" s="143">
      <c r="A395" s="76" t="n">
        <v>395</v>
      </c>
      <c r="B395" s="76" t="inlineStr">
        <is>
          <t>L-1518-31549364X</t>
        </is>
      </c>
      <c r="C395" s="76" t="n">
        <v>1066963398</v>
      </c>
      <c r="D395" s="81">
        <f>HYPERLINK(CONCATENATE("https://portal.dnb.de/opac.htm?method=simpleSearch&amp;cqlMode=true&amp;query=idn%3D",C395))</f>
        <v/>
      </c>
      <c r="E395" s="76" t="inlineStr">
        <is>
          <t>III 51, 4</t>
        </is>
      </c>
      <c r="F395" s="76" t="n"/>
      <c r="G395" s="78" t="inlineStr">
        <is>
          <t>Halbledereinband, Ungebunden, Schließen, erhabene Buchbeschläge</t>
        </is>
      </c>
      <c r="H395" s="76" t="inlineStr">
        <is>
          <t>bis 25 cm</t>
        </is>
      </c>
      <c r="I395" s="78" t="inlineStr">
        <is>
          <t>180°</t>
        </is>
      </c>
      <c r="J395" s="78" t="n"/>
      <c r="K395" s="76" t="n"/>
      <c r="L395" s="76" t="inlineStr">
        <is>
          <t>Kassette</t>
        </is>
      </c>
      <c r="M395" s="76" t="inlineStr">
        <is>
          <t>Nein</t>
        </is>
      </c>
      <c r="N395" s="76" t="n">
        <v>3</v>
      </c>
      <c r="O395" s="76" t="n"/>
      <c r="P395" s="76" t="inlineStr">
        <is>
          <t>Einband und Lagen separat</t>
        </is>
      </c>
      <c r="Q395" s="76" t="n"/>
      <c r="R395" s="76" t="n"/>
      <c r="X395" s="94" t="inlineStr">
        <is>
          <t>oE</t>
        </is>
      </c>
      <c r="Y395" t="inlineStr">
        <is>
          <t>Thomschke, Friedrun:
Buchblock liegt in einzelnen Lagen vor</t>
        </is>
      </c>
      <c r="AA395" s="94" t="inlineStr">
        <is>
          <t>x</t>
        </is>
      </c>
      <c r="AH395" s="94" t="inlineStr">
        <is>
          <t>Pa</t>
        </is>
      </c>
      <c r="AR395" s="94" t="inlineStr">
        <is>
          <t>R</t>
        </is>
      </c>
      <c r="AS395" s="94" t="inlineStr">
        <is>
          <t>x</t>
        </is>
      </c>
      <c r="AV395" s="94" t="n">
        <v>180</v>
      </c>
      <c r="AZ395" s="96" t="inlineStr">
        <is>
          <t>n</t>
        </is>
      </c>
      <c r="BA395" s="88">
        <f>BY395+CR395</f>
        <v/>
      </c>
      <c r="BC395" s="94" t="inlineStr">
        <is>
          <t>Wellpappe</t>
        </is>
      </c>
      <c r="BI395" s="117" t="inlineStr">
        <is>
          <t>Einband und Fragmente liegen der Kassette bei</t>
        </is>
      </c>
      <c r="BY395" s="88" t="n"/>
      <c r="CR395" s="88" t="n"/>
    </row>
    <row r="396" outlineLevel="1" s="143">
      <c r="A396" s="76" t="n">
        <v>396</v>
      </c>
      <c r="B396" s="76" t="inlineStr">
        <is>
          <t>L-1518-315492163</t>
        </is>
      </c>
      <c r="C396" s="76" t="inlineStr">
        <is>
          <t>106696176X</t>
        </is>
      </c>
      <c r="D396" s="81">
        <f>HYPERLINK(CONCATENATE("https://portal.dnb.de/opac.htm?method=simpleSearch&amp;cqlMode=true&amp;query=idn%3D",C396))</f>
        <v/>
      </c>
      <c r="E396" s="76" t="inlineStr">
        <is>
          <t>III 51, 5</t>
        </is>
      </c>
      <c r="F396" s="76" t="n"/>
      <c r="G396" s="78" t="n"/>
      <c r="H396" s="76" t="n"/>
      <c r="I396" s="78" t="n"/>
      <c r="J396" s="78" t="n"/>
      <c r="K396" s="76" t="n"/>
      <c r="L396" s="76" t="n"/>
      <c r="M396" s="76" t="n"/>
      <c r="N396" s="76" t="n"/>
      <c r="O396" s="76" t="n"/>
      <c r="P396" s="76" t="n"/>
      <c r="Q396" s="76" t="n"/>
      <c r="R396" s="76" t="n"/>
      <c r="S396" s="94" t="inlineStr">
        <is>
          <t>DA</t>
        </is>
      </c>
      <c r="BA396" s="88">
        <f>BY396+CR396</f>
        <v/>
      </c>
      <c r="BY396" s="88" t="n"/>
      <c r="CR396" s="88" t="n"/>
    </row>
    <row r="397" outlineLevel="1" s="143">
      <c r="A397" s="76" t="n">
        <v>397</v>
      </c>
      <c r="B397" s="76" t="inlineStr">
        <is>
          <t>L-1501-31549445X</t>
        </is>
      </c>
      <c r="C397" s="76" t="inlineStr">
        <is>
          <t>106696422X</t>
        </is>
      </c>
      <c r="D397" s="81">
        <f>HYPERLINK(CONCATENATE("https://portal.dnb.de/opac.htm?method=simpleSearch&amp;cqlMode=true&amp;query=idn%3D",C397))</f>
        <v/>
      </c>
      <c r="E397" s="76" t="inlineStr">
        <is>
          <t>III 51, 6</t>
        </is>
      </c>
      <c r="F397" s="76" t="n"/>
      <c r="G397" s="78" t="n"/>
      <c r="H397" s="76" t="n"/>
      <c r="I397" s="78" t="n"/>
      <c r="J397" s="78" t="n"/>
      <c r="K397" s="76" t="n"/>
      <c r="L397" s="76" t="n"/>
      <c r="M397" s="76" t="n"/>
      <c r="N397" s="76" t="n"/>
      <c r="O397" s="76" t="n"/>
      <c r="P397" s="76" t="n"/>
      <c r="Q397" s="76" t="n"/>
      <c r="R397" s="76" t="n"/>
      <c r="BA397" s="88">
        <f>BY397+CR397</f>
        <v/>
      </c>
      <c r="BY397" s="88" t="n"/>
      <c r="CR397" s="88" t="n"/>
    </row>
    <row r="398" outlineLevel="1" s="143">
      <c r="A398" s="76" t="n">
        <v>398</v>
      </c>
      <c r="B398" s="76" t="inlineStr">
        <is>
          <t>L-1517-163740925</t>
        </is>
      </c>
      <c r="C398" s="76" t="n">
        <v>997383259</v>
      </c>
      <c r="D398" s="81">
        <f>HYPERLINK(CONCATENATE("https://portal.dnb.de/opac.htm?method=simpleSearch&amp;cqlMode=true&amp;query=idn%3D",C398))</f>
        <v/>
      </c>
      <c r="E398" s="76" t="inlineStr">
        <is>
          <t>III 51, 7</t>
        </is>
      </c>
      <c r="F398" s="76" t="n"/>
      <c r="G398" s="78" t="inlineStr">
        <is>
          <t>Halbledereinband</t>
        </is>
      </c>
      <c r="H398" s="76" t="inlineStr">
        <is>
          <t>bis 25 cm</t>
        </is>
      </c>
      <c r="I398" s="78" t="inlineStr">
        <is>
          <t>180°</t>
        </is>
      </c>
      <c r="J398" s="78" t="inlineStr">
        <is>
          <t>hohler Rücken</t>
        </is>
      </c>
      <c r="K398" s="76" t="n"/>
      <c r="L398" s="76" t="n"/>
      <c r="M398" s="76" t="inlineStr">
        <is>
          <t>Signaturfahne austauschen</t>
        </is>
      </c>
      <c r="N398" s="76" t="n">
        <v>0</v>
      </c>
      <c r="O398" s="76" t="n"/>
      <c r="P398" s="76" t="n"/>
      <c r="Q398" s="76" t="n"/>
      <c r="R398" s="76" t="n"/>
      <c r="X398" s="94" t="inlineStr">
        <is>
          <t>HL</t>
        </is>
      </c>
      <c r="AB398" s="94" t="inlineStr">
        <is>
          <t>h/E</t>
        </is>
      </c>
      <c r="AH398" s="94" t="inlineStr">
        <is>
          <t>Pa</t>
        </is>
      </c>
      <c r="AR398" s="94" t="inlineStr">
        <is>
          <t>R</t>
        </is>
      </c>
      <c r="AS398" s="94" t="inlineStr">
        <is>
          <t>x</t>
        </is>
      </c>
      <c r="AV398" s="94" t="n">
        <v>110</v>
      </c>
      <c r="AZ398" s="96" t="inlineStr">
        <is>
          <t>n</t>
        </is>
      </c>
      <c r="BA398" s="88">
        <f>BY398+CR398</f>
        <v/>
      </c>
      <c r="BI398" s="117" t="inlineStr">
        <is>
          <t>Schaden stabil</t>
        </is>
      </c>
      <c r="BY398" s="88" t="n"/>
      <c r="CR398" s="88" t="n"/>
    </row>
    <row r="399" outlineLevel="1" s="143">
      <c r="A399" s="76" t="n">
        <v>399</v>
      </c>
      <c r="B399" s="76" t="inlineStr">
        <is>
          <t>L-1506-315494603</t>
        </is>
      </c>
      <c r="C399" s="76" t="n">
        <v>1066964378</v>
      </c>
      <c r="D399" s="81">
        <f>HYPERLINK(CONCATENATE("https://portal.dnb.de/opac.htm?method=simpleSearch&amp;cqlMode=true&amp;query=idn%3D",C399))</f>
        <v/>
      </c>
      <c r="E399" s="76" t="inlineStr">
        <is>
          <t>III 51, 8</t>
        </is>
      </c>
      <c r="F399" s="76" t="n"/>
      <c r="G399" s="78" t="n"/>
      <c r="H399" s="76" t="n"/>
      <c r="I399" s="78" t="n"/>
      <c r="J399" s="78" t="n"/>
      <c r="K399" s="76" t="n"/>
      <c r="L399" s="76" t="n"/>
      <c r="M399" s="76" t="n"/>
      <c r="N399" s="76" t="n"/>
      <c r="O399" s="76" t="n"/>
      <c r="P399" s="76" t="n"/>
      <c r="Q399" s="76" t="n"/>
      <c r="R399" s="76" t="n"/>
      <c r="S399" s="94" t="inlineStr">
        <is>
          <t>DA</t>
        </is>
      </c>
      <c r="BA399" s="88">
        <f>BY399+CR399</f>
        <v/>
      </c>
      <c r="BY399" s="88" t="n"/>
      <c r="CR399" s="88" t="n"/>
    </row>
    <row r="400" outlineLevel="1" ht="22.5" customHeight="1" s="143">
      <c r="A400" s="76" t="n">
        <v>400</v>
      </c>
      <c r="B400" s="76" t="inlineStr">
        <is>
          <t>L-1513-315494417</t>
        </is>
      </c>
      <c r="C400" s="76" t="inlineStr">
        <is>
          <t>106696419X</t>
        </is>
      </c>
      <c r="D400" s="81">
        <f>HYPERLINK(CONCATENATE("https://portal.dnb.de/opac.htm?method=simpleSearch&amp;cqlMode=true&amp;query=idn%3D",C400))</f>
        <v/>
      </c>
      <c r="E400" s="76" t="inlineStr">
        <is>
          <t>III 51, 9</t>
        </is>
      </c>
      <c r="F400" s="76" t="n"/>
      <c r="G400" s="78" t="inlineStr">
        <is>
          <t>Gewebeeinband, Schließen, erhabene Buchbeschläge</t>
        </is>
      </c>
      <c r="H400" s="76" t="inlineStr">
        <is>
          <t>bis 25 cm</t>
        </is>
      </c>
      <c r="I400" s="78" t="inlineStr">
        <is>
          <t>180°</t>
        </is>
      </c>
      <c r="J400" s="78" t="inlineStr">
        <is>
          <t>hohler Rücken</t>
        </is>
      </c>
      <c r="K400" s="76" t="n"/>
      <c r="L400" s="76" t="inlineStr">
        <is>
          <t>Buchschuh</t>
        </is>
      </c>
      <c r="M400" s="76" t="inlineStr">
        <is>
          <t>Nein</t>
        </is>
      </c>
      <c r="N400" s="76" t="n">
        <v>0</v>
      </c>
      <c r="O400" s="76" t="n"/>
      <c r="P400" s="76" t="n"/>
      <c r="Q400" s="76" t="n"/>
      <c r="R400" s="76" t="n"/>
      <c r="BA400" s="88">
        <f>BY400+CR400</f>
        <v/>
      </c>
      <c r="BY400" s="88" t="n"/>
      <c r="CR400" s="88" t="n"/>
    </row>
    <row r="401" outlineLevel="1" ht="33.75" customHeight="1" s="143">
      <c r="A401" s="76" t="n">
        <v>401</v>
      </c>
      <c r="B401" s="76" t="inlineStr">
        <is>
          <t>L-1515-31549459X</t>
        </is>
      </c>
      <c r="C401" s="76" t="inlineStr">
        <is>
          <t>106696436X</t>
        </is>
      </c>
      <c r="D401" s="81">
        <f>HYPERLINK(CONCATENATE("https://portal.dnb.de/opac.htm?method=simpleSearch&amp;cqlMode=true&amp;query=idn%3D",C401))</f>
        <v/>
      </c>
      <c r="E401" s="76" t="inlineStr">
        <is>
          <t>III 51, 10</t>
        </is>
      </c>
      <c r="F401" s="76" t="inlineStr">
        <is>
          <t>X</t>
        </is>
      </c>
      <c r="G401" s="78" t="inlineStr">
        <is>
          <t>Halbledereinband, Schließen, erhabene Buchbeschläge</t>
        </is>
      </c>
      <c r="H401" s="76" t="inlineStr">
        <is>
          <t>bis 35 cm</t>
        </is>
      </c>
      <c r="I401" s="78" t="inlineStr">
        <is>
          <t>180°</t>
        </is>
      </c>
      <c r="J401" s="78" t="inlineStr">
        <is>
          <t>Schrift bis in den Falz, fester Rücken mit Schmuckprägung, stark brüchiges Einbandmaterial</t>
        </is>
      </c>
      <c r="K401" s="76" t="n"/>
      <c r="L401" s="76" t="inlineStr">
        <is>
          <t>Kassette</t>
        </is>
      </c>
      <c r="M401" s="76" t="inlineStr">
        <is>
          <t>Nein</t>
        </is>
      </c>
      <c r="N401" s="76" t="n">
        <v>3</v>
      </c>
      <c r="O401" s="76" t="n"/>
      <c r="P401" s="76" t="n"/>
      <c r="Q401" s="76" t="n"/>
      <c r="R401" s="76" t="n"/>
      <c r="BA401" s="88">
        <f>BY401+CR401</f>
        <v/>
      </c>
      <c r="BY401" s="88" t="n"/>
      <c r="CR401" s="88" t="n"/>
    </row>
    <row r="402" outlineLevel="1" ht="22.5" customHeight="1" s="143">
      <c r="A402" s="76" t="n">
        <v>402</v>
      </c>
      <c r="B402" s="76" t="inlineStr">
        <is>
          <t>L-1516-315494476</t>
        </is>
      </c>
      <c r="C402" s="76" t="n">
        <v>1066964246</v>
      </c>
      <c r="D402" s="81">
        <f>HYPERLINK(CONCATENATE("https://portal.dnb.de/opac.htm?method=simpleSearch&amp;cqlMode=true&amp;query=idn%3D",C402))</f>
        <v/>
      </c>
      <c r="E402" s="76" t="inlineStr">
        <is>
          <t>III 51, 11</t>
        </is>
      </c>
      <c r="F402" s="76" t="n"/>
      <c r="G402" s="78" t="n"/>
      <c r="H402" s="76" t="inlineStr">
        <is>
          <t>bis 25 cm</t>
        </is>
      </c>
      <c r="I402" s="78" t="n"/>
      <c r="J402" s="78" t="n"/>
      <c r="K402" s="76" t="n"/>
      <c r="L402" s="76" t="n"/>
      <c r="M402" s="76" t="n"/>
      <c r="N402" s="76" t="n"/>
      <c r="O402" s="76" t="n"/>
      <c r="P402" s="76" t="n"/>
      <c r="Q402" s="76" t="n"/>
      <c r="R402" s="76" t="n"/>
      <c r="X402" s="94" t="inlineStr">
        <is>
          <t>oE</t>
        </is>
      </c>
      <c r="AA402" s="94" t="inlineStr">
        <is>
          <t>x</t>
        </is>
      </c>
      <c r="AH402" s="94" t="inlineStr">
        <is>
          <t>Pa</t>
        </is>
      </c>
      <c r="AV402" s="94" t="inlineStr">
        <is>
          <t>nur 110</t>
        </is>
      </c>
      <c r="AZ402" s="96" t="inlineStr">
        <is>
          <t>n</t>
        </is>
      </c>
      <c r="BA402" s="88">
        <f>BY402+CR402</f>
        <v/>
      </c>
      <c r="BC402" s="94" t="inlineStr">
        <is>
          <t>Wellpappe</t>
        </is>
      </c>
      <c r="BI402" s="117" t="inlineStr">
        <is>
          <t>Einbandfragmente in der Kassette beiliegend</t>
        </is>
      </c>
      <c r="BY402" s="88" t="n"/>
      <c r="CR402" s="88" t="n"/>
    </row>
    <row r="403" outlineLevel="1" s="143">
      <c r="A403" s="76" t="n">
        <v>403</v>
      </c>
      <c r="B403" s="76" t="inlineStr">
        <is>
          <t>L-1518-315491965</t>
        </is>
      </c>
      <c r="C403" s="76" t="n">
        <v>1066961573</v>
      </c>
      <c r="D403" s="81">
        <f>HYPERLINK(CONCATENATE("https://portal.dnb.de/opac.htm?method=simpleSearch&amp;cqlMode=true&amp;query=idn%3D",C403))</f>
        <v/>
      </c>
      <c r="E403" s="76" t="inlineStr">
        <is>
          <t>III 51, 12</t>
        </is>
      </c>
      <c r="F403" s="76" t="n"/>
      <c r="G403" s="78" t="inlineStr">
        <is>
          <t>Broschur</t>
        </is>
      </c>
      <c r="H403" s="76" t="n"/>
      <c r="I403" s="78" t="n"/>
      <c r="J403" s="78" t="n"/>
      <c r="K403" s="76" t="n"/>
      <c r="L403" s="76" t="n"/>
      <c r="M403" s="76" t="n"/>
      <c r="N403" s="76" t="n"/>
      <c r="O403" s="76" t="n"/>
      <c r="P403" s="76" t="inlineStr">
        <is>
          <t>Band in Ausstellung</t>
        </is>
      </c>
      <c r="Q403" s="76" t="n"/>
      <c r="R403" s="76" t="n"/>
      <c r="S403" s="94" t="inlineStr">
        <is>
          <t>DA</t>
        </is>
      </c>
      <c r="BA403" s="88">
        <f>BY403+CR403</f>
        <v/>
      </c>
      <c r="BY403" s="88" t="n"/>
      <c r="CR403" s="88" t="n"/>
    </row>
    <row r="404" outlineLevel="1" ht="22.5" customHeight="1" s="143">
      <c r="A404" s="76" t="n">
        <v>404</v>
      </c>
      <c r="B404" s="76" t="inlineStr">
        <is>
          <t>L-1520-315466057</t>
        </is>
      </c>
      <c r="C404" s="76" t="inlineStr">
        <is>
          <t>106693827X</t>
        </is>
      </c>
      <c r="D404" s="81">
        <f>HYPERLINK(CONCATENATE("https://portal.dnb.de/opac.htm?method=simpleSearch&amp;cqlMode=true&amp;query=idn%3D",C404))</f>
        <v/>
      </c>
      <c r="E404" s="76" t="inlineStr">
        <is>
          <t>III 51, 13</t>
        </is>
      </c>
      <c r="F404" s="76" t="inlineStr">
        <is>
          <t>X</t>
        </is>
      </c>
      <c r="G404" s="78" t="inlineStr">
        <is>
          <t>Pergamentband, Schließen, erhabene Buchbeschläge</t>
        </is>
      </c>
      <c r="H404" s="76" t="inlineStr">
        <is>
          <t>bis 25 cm</t>
        </is>
      </c>
      <c r="I404" s="78" t="inlineStr">
        <is>
          <t>180°</t>
        </is>
      </c>
      <c r="J404" s="78" t="n"/>
      <c r="K404" s="76" t="n"/>
      <c r="L404" s="76" t="inlineStr">
        <is>
          <t>Archivkarton</t>
        </is>
      </c>
      <c r="M404" s="76" t="inlineStr">
        <is>
          <t>Nein</t>
        </is>
      </c>
      <c r="N404" s="76" t="n">
        <v>3</v>
      </c>
      <c r="O404" s="76" t="n"/>
      <c r="P404" s="76" t="inlineStr">
        <is>
          <t>Block und Einband zusammenfügen</t>
        </is>
      </c>
      <c r="Q404" s="76" t="n"/>
      <c r="R404" s="76" t="n"/>
      <c r="X404" s="94" t="inlineStr">
        <is>
          <t>oE</t>
        </is>
      </c>
      <c r="Y404" t="inlineStr">
        <is>
          <t>Thomschke, Friedrun:
Einband liegt der Mappe bei</t>
        </is>
      </c>
      <c r="AA404" s="94" t="inlineStr">
        <is>
          <t>x</t>
        </is>
      </c>
      <c r="AH404" s="94" t="inlineStr">
        <is>
          <t>Pa</t>
        </is>
      </c>
      <c r="AV404" s="94" t="n">
        <v>180</v>
      </c>
      <c r="AZ404" s="96" t="inlineStr">
        <is>
          <t>n</t>
        </is>
      </c>
      <c r="BA404" s="88">
        <f>BY404+CR404</f>
        <v/>
      </c>
      <c r="BF404" s="94" t="inlineStr">
        <is>
          <t>x</t>
        </is>
      </c>
      <c r="BI404" s="117" t="inlineStr">
        <is>
          <t>Einband liegt der Mappe bei</t>
        </is>
      </c>
      <c r="BY404" s="88" t="n"/>
      <c r="CR404" s="88" t="n"/>
    </row>
    <row r="405" outlineLevel="1" s="143">
      <c r="A405" s="76" t="n">
        <v>405</v>
      </c>
      <c r="B405" s="76" t="inlineStr">
        <is>
          <t>L-1522-315490810</t>
        </is>
      </c>
      <c r="C405" s="76" t="n">
        <v>1066960321</v>
      </c>
      <c r="D405" s="81">
        <f>HYPERLINK(CONCATENATE("https://portal.dnb.de/opac.htm?method=simpleSearch&amp;cqlMode=true&amp;query=idn%3D",C405))</f>
        <v/>
      </c>
      <c r="E405" s="76" t="inlineStr">
        <is>
          <t>III 51, 14</t>
        </is>
      </c>
      <c r="F405" s="76" t="n"/>
      <c r="G405" s="78" t="n"/>
      <c r="H405" s="76" t="inlineStr">
        <is>
          <t>bis 25 cm</t>
        </is>
      </c>
      <c r="I405" s="78" t="n"/>
      <c r="J405" s="78" t="n"/>
      <c r="K405" s="76" t="n"/>
      <c r="L405" s="76" t="n"/>
      <c r="M405" s="76" t="n"/>
      <c r="N405" s="76" t="n"/>
      <c r="O405" s="76" t="n"/>
      <c r="P405" s="76" t="n"/>
      <c r="Q405" s="76" t="n"/>
      <c r="R405" s="76" t="n"/>
      <c r="X405" s="94" t="inlineStr">
        <is>
          <t>G</t>
        </is>
      </c>
      <c r="Z405" s="94" t="inlineStr">
        <is>
          <t>x</t>
        </is>
      </c>
      <c r="AB405" s="94" t="inlineStr">
        <is>
          <t>h/E</t>
        </is>
      </c>
      <c r="AH405" s="94" t="inlineStr">
        <is>
          <t>Pa</t>
        </is>
      </c>
      <c r="AV405" s="94" t="n">
        <v>110</v>
      </c>
      <c r="AZ405" s="96" t="inlineStr">
        <is>
          <t>n</t>
        </is>
      </c>
      <c r="BA405" s="88">
        <f>BY405+CR405</f>
        <v/>
      </c>
      <c r="BY405" s="88" t="n"/>
      <c r="CR405" s="88" t="n"/>
    </row>
    <row r="406" outlineLevel="1" s="143">
      <c r="A406" s="76" t="n">
        <v>406</v>
      </c>
      <c r="B406" s="76" t="inlineStr">
        <is>
          <t>L-1523-315490624</t>
        </is>
      </c>
      <c r="C406" s="76" t="n">
        <v>1066960100</v>
      </c>
      <c r="D406" s="81">
        <f>HYPERLINK(CONCATENATE("https://portal.dnb.de/opac.htm?method=simpleSearch&amp;cqlMode=true&amp;query=idn%3D",C406))</f>
        <v/>
      </c>
      <c r="E406" s="76" t="inlineStr">
        <is>
          <t>III 51, 15</t>
        </is>
      </c>
      <c r="F406" s="76" t="n"/>
      <c r="G406" s="78" t="n"/>
      <c r="H406" s="76" t="n"/>
      <c r="I406" s="78" t="n"/>
      <c r="J406" s="78" t="n"/>
      <c r="K406" s="76" t="n"/>
      <c r="L406" s="76" t="n"/>
      <c r="M406" s="76" t="n"/>
      <c r="N406" s="76" t="n"/>
      <c r="O406" s="76" t="n"/>
      <c r="P406" s="76" t="n"/>
      <c r="Q406" s="76" t="n"/>
      <c r="R406" s="76" t="n"/>
      <c r="BA406" s="88">
        <f>BY406+CR406</f>
        <v/>
      </c>
      <c r="BY406" s="88" t="n"/>
      <c r="CR406" s="88" t="n"/>
    </row>
    <row r="407" outlineLevel="1" s="143">
      <c r="A407" s="76" t="n">
        <v>407</v>
      </c>
      <c r="B407" s="76" t="inlineStr">
        <is>
          <t>L-1523-315329297</t>
        </is>
      </c>
      <c r="C407" s="76" t="n">
        <v>1066871515</v>
      </c>
      <c r="D407" s="81">
        <f>HYPERLINK(CONCATENATE("https://portal.dnb.de/opac.htm?method=simpleSearch&amp;cqlMode=true&amp;query=idn%3D",C407))</f>
        <v/>
      </c>
      <c r="E407" s="76" t="inlineStr">
        <is>
          <t>III 51, 16</t>
        </is>
      </c>
      <c r="F407" s="76" t="n"/>
      <c r="G407" s="78" t="n"/>
      <c r="H407" s="76" t="inlineStr">
        <is>
          <t>bis 25 cm</t>
        </is>
      </c>
      <c r="I407" s="78" t="n"/>
      <c r="J407" s="78" t="n"/>
      <c r="K407" s="76" t="n"/>
      <c r="L407" s="76" t="n"/>
      <c r="M407" s="76" t="n"/>
      <c r="N407" s="76" t="n"/>
      <c r="O407" s="76" t="n"/>
      <c r="P407" s="76" t="n"/>
      <c r="Q407" s="76" t="n"/>
      <c r="R407" s="76" t="n"/>
      <c r="X407" s="94" t="inlineStr">
        <is>
          <t>Pa</t>
        </is>
      </c>
      <c r="Z407" s="94" t="inlineStr">
        <is>
          <t>x</t>
        </is>
      </c>
      <c r="AB407" s="94" t="inlineStr">
        <is>
          <t>h/E</t>
        </is>
      </c>
      <c r="AH407" s="94" t="inlineStr">
        <is>
          <t>Pa</t>
        </is>
      </c>
      <c r="AV407" s="94" t="n">
        <v>180</v>
      </c>
      <c r="AZ407" s="96" t="inlineStr">
        <is>
          <t>n</t>
        </is>
      </c>
      <c r="BA407" s="88">
        <f>BY407+CR407</f>
        <v/>
      </c>
      <c r="BC407" s="94" t="inlineStr">
        <is>
          <t>Wellpappe</t>
        </is>
      </c>
      <c r="BY407" s="88" t="n"/>
      <c r="CR407" s="88" t="n"/>
    </row>
    <row r="408" outlineLevel="1" s="143">
      <c r="A408" s="76" t="n">
        <v>408</v>
      </c>
      <c r="B408" s="76" t="inlineStr">
        <is>
          <t>L-1525-315491426</t>
        </is>
      </c>
      <c r="C408" s="76" t="n">
        <v>1066960976</v>
      </c>
      <c r="D408" s="81">
        <f>HYPERLINK(CONCATENATE("https://portal.dnb.de/opac.htm?method=simpleSearch&amp;cqlMode=true&amp;query=idn%3D",C408))</f>
        <v/>
      </c>
      <c r="E408" s="76" t="inlineStr">
        <is>
          <t>III 51, 17</t>
        </is>
      </c>
      <c r="F408" s="76" t="n"/>
      <c r="G408" s="78" t="n"/>
      <c r="H408" s="76" t="inlineStr">
        <is>
          <t>bis 25 cm</t>
        </is>
      </c>
      <c r="I408" s="78" t="n"/>
      <c r="J408" s="78" t="n"/>
      <c r="K408" s="76" t="n"/>
      <c r="L408" s="76" t="n"/>
      <c r="M408" s="76" t="n"/>
      <c r="N408" s="76" t="n"/>
      <c r="O408" s="76" t="n"/>
      <c r="P408" s="76" t="n"/>
      <c r="Q408" s="76" t="n"/>
      <c r="R408" s="76" t="n"/>
      <c r="X408" s="94" t="inlineStr">
        <is>
          <t>HPg</t>
        </is>
      </c>
      <c r="AB408" s="94" t="inlineStr">
        <is>
          <t>h/E</t>
        </is>
      </c>
      <c r="AH408" s="94" t="inlineStr">
        <is>
          <t>Pa</t>
        </is>
      </c>
      <c r="AV408" s="94" t="n">
        <v>110</v>
      </c>
      <c r="AZ408" s="96" t="inlineStr">
        <is>
          <t>ja vor</t>
        </is>
      </c>
      <c r="BA408" s="88">
        <f>BY408+CR408</f>
        <v/>
      </c>
      <c r="BL408" s="90" t="inlineStr">
        <is>
          <t>x</t>
        </is>
      </c>
      <c r="BN408" s="94" t="inlineStr">
        <is>
          <t>x</t>
        </is>
      </c>
      <c r="BY408" s="88" t="n">
        <v>0.5</v>
      </c>
      <c r="BZ408" s="117" t="inlineStr">
        <is>
          <t>Pg am Rücken fixieren und mit JP überfangen</t>
        </is>
      </c>
      <c r="CR408" s="88" t="n"/>
    </row>
    <row r="409" outlineLevel="1" s="143">
      <c r="A409" s="76" t="n">
        <v>409</v>
      </c>
      <c r="B409" s="76" t="inlineStr">
        <is>
          <t>L-1510-315491833</t>
        </is>
      </c>
      <c r="C409" s="76" t="n">
        <v>1066961441</v>
      </c>
      <c r="D409" s="81">
        <f>HYPERLINK(CONCATENATE("https://portal.dnb.de/opac.htm?method=simpleSearch&amp;cqlMode=true&amp;query=idn%3D",C409))</f>
        <v/>
      </c>
      <c r="E409" s="76" t="inlineStr">
        <is>
          <t>III 51, 18</t>
        </is>
      </c>
      <c r="F409" s="76" t="n"/>
      <c r="G409" s="78" t="n"/>
      <c r="H409" s="76" t="n"/>
      <c r="I409" s="78" t="n"/>
      <c r="J409" s="78" t="n"/>
      <c r="K409" s="76" t="n"/>
      <c r="L409" s="76" t="n"/>
      <c r="M409" s="76" t="n"/>
      <c r="N409" s="76" t="n"/>
      <c r="O409" s="76" t="n"/>
      <c r="P409" s="76" t="n"/>
      <c r="Q409" s="76" t="n"/>
      <c r="R409" s="76" t="n"/>
      <c r="BA409" s="88">
        <f>BY409+CR409</f>
        <v/>
      </c>
      <c r="BY409" s="88" t="n"/>
      <c r="CR409" s="88" t="n"/>
    </row>
    <row r="410" outlineLevel="1" ht="22.5" customHeight="1" s="143">
      <c r="A410" s="76" t="n">
        <v>410</v>
      </c>
      <c r="B410" s="76" t="inlineStr">
        <is>
          <t>L-1524-315491647</t>
        </is>
      </c>
      <c r="C410" s="76" t="n">
        <v>1066961204</v>
      </c>
      <c r="D410" s="81">
        <f>HYPERLINK(CONCATENATE("https://portal.dnb.de/opac.htm?method=simpleSearch&amp;cqlMode=true&amp;query=idn%3D",C410))</f>
        <v/>
      </c>
      <c r="E410" s="76" t="inlineStr">
        <is>
          <t>III 51, 19</t>
        </is>
      </c>
      <c r="F410" s="76" t="n"/>
      <c r="G410" s="78" t="n"/>
      <c r="H410" s="76" t="inlineStr">
        <is>
          <t>bis 25 cm</t>
        </is>
      </c>
      <c r="I410" s="78" t="n"/>
      <c r="J410" s="78" t="n"/>
      <c r="K410" s="76" t="n"/>
      <c r="L410" s="76" t="n"/>
      <c r="M410" s="76" t="n"/>
      <c r="N410" s="76" t="n"/>
      <c r="O410" s="76" t="n"/>
      <c r="P410" s="76" t="n"/>
      <c r="Q410" s="76" t="n"/>
      <c r="R410" s="76" t="n"/>
      <c r="X410" s="94" t="inlineStr">
        <is>
          <t>oE</t>
        </is>
      </c>
      <c r="Y410" t="inlineStr">
        <is>
          <t>Thomschke, Friedrun:
Einband liegt er Mappe bei</t>
        </is>
      </c>
      <c r="AH410" s="94" t="inlineStr">
        <is>
          <t>Pa</t>
        </is>
      </c>
      <c r="AV410" s="94" t="inlineStr">
        <is>
          <t>nur 110</t>
        </is>
      </c>
      <c r="AZ410" s="96" t="inlineStr">
        <is>
          <t>n</t>
        </is>
      </c>
      <c r="BA410" s="88">
        <f>BY410+CR410</f>
        <v/>
      </c>
      <c r="BI410" s="117" t="inlineStr">
        <is>
          <t>Einband liegt lose in der Mappe, außerdem zwei weitere Drucke</t>
        </is>
      </c>
      <c r="BY410" s="88" t="n"/>
      <c r="CR410" s="88" t="n"/>
    </row>
    <row r="411" outlineLevel="1" s="143">
      <c r="A411" s="76" t="n">
        <v>411</v>
      </c>
      <c r="B411" s="76" t="inlineStr">
        <is>
          <t>L-1526-315492007</t>
        </is>
      </c>
      <c r="C411" s="76" t="n">
        <v>1066961603</v>
      </c>
      <c r="D411" s="81">
        <f>HYPERLINK(CONCATENATE("https://portal.dnb.de/opac.htm?method=simpleSearch&amp;cqlMode=true&amp;query=idn%3D",C411))</f>
        <v/>
      </c>
      <c r="E411" s="76" t="inlineStr">
        <is>
          <t>III 51, 20</t>
        </is>
      </c>
      <c r="F411" s="76" t="inlineStr">
        <is>
          <t>X</t>
        </is>
      </c>
      <c r="G411" s="78" t="inlineStr">
        <is>
          <t>Ungebunden</t>
        </is>
      </c>
      <c r="H411" s="76" t="inlineStr">
        <is>
          <t>bis 25 cm</t>
        </is>
      </c>
      <c r="I411" s="78" t="inlineStr">
        <is>
          <t>180°</t>
        </is>
      </c>
      <c r="J411" s="78" t="n"/>
      <c r="K411" s="76" t="n"/>
      <c r="L411" s="76" t="inlineStr">
        <is>
          <t>Archivkarton</t>
        </is>
      </c>
      <c r="M411" s="76" t="inlineStr">
        <is>
          <t>Nein</t>
        </is>
      </c>
      <c r="N411" s="76" t="n">
        <v>3</v>
      </c>
      <c r="O411" s="76" t="n"/>
      <c r="P411" s="76" t="inlineStr">
        <is>
          <t>Einband und Buchblock separat</t>
        </is>
      </c>
      <c r="Q411" s="76" t="n"/>
      <c r="R411" s="76" t="n"/>
      <c r="X411" s="94" t="inlineStr">
        <is>
          <t>oE</t>
        </is>
      </c>
      <c r="Y411" t="inlineStr">
        <is>
          <t>Thomschke, Friedrun:
Einband liegt der Mappe bei</t>
        </is>
      </c>
      <c r="AH411" s="94" t="inlineStr">
        <is>
          <t>Pa</t>
        </is>
      </c>
      <c r="AV411" s="94" t="n">
        <v>180</v>
      </c>
      <c r="AZ411" s="96" t="inlineStr">
        <is>
          <t>n</t>
        </is>
      </c>
      <c r="BA411" s="88">
        <f>BY411+CR411</f>
        <v/>
      </c>
      <c r="BF411" s="94" t="inlineStr">
        <is>
          <t>x</t>
        </is>
      </c>
      <c r="BI411" s="117" t="inlineStr">
        <is>
          <t>Einband liegt der Mappe bei</t>
        </is>
      </c>
      <c r="BY411" s="88" t="n"/>
      <c r="CR411" s="88" t="n"/>
    </row>
    <row r="412" outlineLevel="1" s="143">
      <c r="A412" s="76" t="n">
        <v>412</v>
      </c>
      <c r="B412" s="76" t="inlineStr">
        <is>
          <t>L-1537-306836408</t>
        </is>
      </c>
      <c r="C412" s="76" t="n">
        <v>361853246</v>
      </c>
      <c r="D412" s="81">
        <f>HYPERLINK(CONCATENATE("https://portal.dnb.de/opac.htm?method=simpleSearch&amp;cqlMode=true&amp;query=idn%3D",C412))</f>
        <v/>
      </c>
      <c r="E412" s="76" t="inlineStr">
        <is>
          <t>III 51, 21</t>
        </is>
      </c>
      <c r="F412" s="76" t="n"/>
      <c r="G412" s="78" t="n"/>
      <c r="H412" s="76" t="n"/>
      <c r="I412" s="78" t="n"/>
      <c r="J412" s="78" t="n"/>
      <c r="K412" s="76" t="n"/>
      <c r="L412" s="76" t="n"/>
      <c r="M412" s="76" t="n"/>
      <c r="N412" s="76" t="n"/>
      <c r="O412" s="76" t="n"/>
      <c r="P412" s="76" t="n"/>
      <c r="Q412" s="76" t="n"/>
      <c r="R412" s="76" t="n"/>
      <c r="BA412" s="88">
        <f>BY412+CR412</f>
        <v/>
      </c>
      <c r="BY412" s="88" t="n"/>
      <c r="CR412" s="88" t="n"/>
    </row>
    <row r="413" outlineLevel="1" s="143">
      <c r="A413" s="76" t="n">
        <v>413</v>
      </c>
      <c r="B413" s="76" t="inlineStr">
        <is>
          <t>L-1528-315493860</t>
        </is>
      </c>
      <c r="C413" s="76" t="n">
        <v>1066963622</v>
      </c>
      <c r="D413" s="81">
        <f>HYPERLINK(CONCATENATE("https://portal.dnb.de/opac.htm?method=simpleSearch&amp;cqlMode=true&amp;query=idn%3D",C413))</f>
        <v/>
      </c>
      <c r="E413" s="76" t="inlineStr">
        <is>
          <t>III 51, 22</t>
        </is>
      </c>
      <c r="F413" s="76" t="n"/>
      <c r="G413" s="78" t="n"/>
      <c r="H413" s="76" t="inlineStr">
        <is>
          <t>bis 25 cm</t>
        </is>
      </c>
      <c r="I413" s="78" t="n"/>
      <c r="J413" s="78" t="n"/>
      <c r="K413" s="76" t="n"/>
      <c r="L413" s="76" t="n"/>
      <c r="M413" s="76" t="n"/>
      <c r="N413" s="76" t="n"/>
      <c r="O413" s="76" t="n"/>
      <c r="P413" s="76" t="n"/>
      <c r="Q413" s="76" t="n"/>
      <c r="R413" s="76" t="n"/>
      <c r="W413" s="94" t="inlineStr">
        <is>
          <t>x</t>
        </is>
      </c>
      <c r="X413" s="94" t="inlineStr">
        <is>
          <t>L</t>
        </is>
      </c>
      <c r="Z413" s="94" t="inlineStr">
        <is>
          <t>x</t>
        </is>
      </c>
      <c r="AB413" s="94" t="inlineStr">
        <is>
          <t>f/V</t>
        </is>
      </c>
      <c r="AH413" s="94" t="inlineStr">
        <is>
          <t>Pa</t>
        </is>
      </c>
      <c r="AV413" s="94" t="n">
        <v>0</v>
      </c>
      <c r="AZ413" s="96" t="inlineStr">
        <is>
          <t>n</t>
        </is>
      </c>
      <c r="BA413" s="88">
        <f>BY413+CR413</f>
        <v/>
      </c>
      <c r="BY413" s="88" t="n"/>
      <c r="CR413" s="88" t="n"/>
    </row>
    <row r="414" outlineLevel="1" s="143">
      <c r="A414" s="76" t="n">
        <v>414</v>
      </c>
      <c r="B414" s="76" t="inlineStr">
        <is>
          <t>L-1529-315494581</t>
        </is>
      </c>
      <c r="C414" s="76" t="n">
        <v>1066964351</v>
      </c>
      <c r="D414" s="81">
        <f>HYPERLINK(CONCATENATE("https://portal.dnb.de/opac.htm?method=simpleSearch&amp;cqlMode=true&amp;query=idn%3D",C414))</f>
        <v/>
      </c>
      <c r="E414" s="76" t="inlineStr">
        <is>
          <t>III 51, 23</t>
        </is>
      </c>
      <c r="F414" s="76" t="n"/>
      <c r="G414" s="78" t="n"/>
      <c r="H414" s="76" t="inlineStr">
        <is>
          <t>bis 25 cm</t>
        </is>
      </c>
      <c r="I414" s="78" t="n"/>
      <c r="J414" s="78" t="n"/>
      <c r="K414" s="76" t="n"/>
      <c r="L414" s="76" t="n"/>
      <c r="M414" s="76" t="n"/>
      <c r="N414" s="76" t="n"/>
      <c r="O414" s="76" t="n"/>
      <c r="P414" s="76" t="n"/>
      <c r="Q414" s="76" t="n"/>
      <c r="R414" s="76" t="n"/>
      <c r="W414" s="94" t="inlineStr">
        <is>
          <t>x</t>
        </is>
      </c>
      <c r="X414" s="94" t="inlineStr">
        <is>
          <t>L</t>
        </is>
      </c>
      <c r="Z414" s="94" t="inlineStr">
        <is>
          <t>x</t>
        </is>
      </c>
      <c r="AB414" s="94" t="inlineStr">
        <is>
          <t>h/E</t>
        </is>
      </c>
      <c r="AH414" s="94" t="inlineStr">
        <is>
          <t>Pa</t>
        </is>
      </c>
      <c r="AR414" s="94" t="inlineStr">
        <is>
          <t>I/R</t>
        </is>
      </c>
      <c r="AS414" s="94" t="inlineStr">
        <is>
          <t>x</t>
        </is>
      </c>
      <c r="AV414" s="94" t="n">
        <v>110</v>
      </c>
      <c r="AZ414" s="96" t="inlineStr">
        <is>
          <t>n</t>
        </is>
      </c>
      <c r="BA414" s="88">
        <f>BY414+CR414</f>
        <v/>
      </c>
      <c r="BY414" s="88" t="n"/>
      <c r="CR414" s="88" t="n"/>
    </row>
    <row r="415" outlineLevel="1" s="143">
      <c r="A415" s="76" t="n">
        <v>415</v>
      </c>
      <c r="B415" s="76" t="inlineStr">
        <is>
          <t>L-1538-315491825</t>
        </is>
      </c>
      <c r="C415" s="76" t="n">
        <v>1066961433</v>
      </c>
      <c r="D415" s="81">
        <f>HYPERLINK(CONCATENATE("https://portal.dnb.de/opac.htm?method=simpleSearch&amp;cqlMode=true&amp;query=idn%3D",C415))</f>
        <v/>
      </c>
      <c r="E415" s="76" t="inlineStr">
        <is>
          <t>III 51, 24</t>
        </is>
      </c>
      <c r="F415" s="76" t="inlineStr">
        <is>
          <t>X</t>
        </is>
      </c>
      <c r="G415" s="78" t="inlineStr">
        <is>
          <t>Papier- oder Pappeinband</t>
        </is>
      </c>
      <c r="H415" s="76" t="inlineStr">
        <is>
          <t>bis 25 cm</t>
        </is>
      </c>
      <c r="I415" s="78" t="inlineStr">
        <is>
          <t>180°</t>
        </is>
      </c>
      <c r="J415" s="78" t="n"/>
      <c r="K415" s="76" t="n"/>
      <c r="L415" s="76" t="inlineStr">
        <is>
          <t>Kassette</t>
        </is>
      </c>
      <c r="M415" s="76" t="inlineStr">
        <is>
          <t>Nein</t>
        </is>
      </c>
      <c r="N415" s="76" t="n">
        <v>3</v>
      </c>
      <c r="O415" s="76" t="n"/>
      <c r="P415" s="76" t="inlineStr">
        <is>
          <t>Einband und Buchblock separat</t>
        </is>
      </c>
      <c r="Q415" s="76" t="n"/>
      <c r="R415" s="76" t="n"/>
      <c r="W415" s="94" t="inlineStr">
        <is>
          <t>x</t>
        </is>
      </c>
      <c r="X415" s="94" t="inlineStr">
        <is>
          <t>oE</t>
        </is>
      </c>
      <c r="Y415" t="inlineStr">
        <is>
          <t>Thomschke, Friedrun:
Einband liegt lose bei</t>
        </is>
      </c>
      <c r="AA415" s="94" t="inlineStr">
        <is>
          <t>x</t>
        </is>
      </c>
      <c r="AH415" s="94" t="inlineStr">
        <is>
          <t>Pa</t>
        </is>
      </c>
      <c r="AV415" s="94" t="inlineStr">
        <is>
          <t>nur 110</t>
        </is>
      </c>
      <c r="AZ415" s="96" t="inlineStr">
        <is>
          <t>n</t>
        </is>
      </c>
      <c r="BA415" s="88">
        <f>BY415+CR415</f>
        <v/>
      </c>
      <c r="BC415" s="94" t="inlineStr">
        <is>
          <t>Gewebe</t>
        </is>
      </c>
      <c r="BI415" s="117" t="inlineStr">
        <is>
          <t>Einband liegt lose bei</t>
        </is>
      </c>
      <c r="BY415" s="88" t="n"/>
      <c r="CR415" s="88" t="n"/>
    </row>
    <row r="416" outlineLevel="1" ht="33.75" customHeight="1" s="143">
      <c r="A416" s="76" t="n">
        <v>416</v>
      </c>
      <c r="B416" s="76" t="inlineStr">
        <is>
          <t>L-1528-315489022</t>
        </is>
      </c>
      <c r="C416" s="76" t="n">
        <v>1066958408</v>
      </c>
      <c r="D416" s="81">
        <f>HYPERLINK(CONCATENATE("https://portal.dnb.de/opac.htm?method=simpleSearch&amp;cqlMode=true&amp;query=idn%3D",C416))</f>
        <v/>
      </c>
      <c r="E416" s="76" t="inlineStr">
        <is>
          <t>III 51, 25</t>
        </is>
      </c>
      <c r="F416" s="76" t="inlineStr">
        <is>
          <t>X</t>
        </is>
      </c>
      <c r="G416" s="78" t="inlineStr">
        <is>
          <t>Ledereinband, Schließen, erhabene Buchbeschläge</t>
        </is>
      </c>
      <c r="H416" s="76" t="inlineStr">
        <is>
          <t>bis 35 cm</t>
        </is>
      </c>
      <c r="I416" s="78" t="inlineStr">
        <is>
          <t>80° bis 110°, einseitig digitalisierbar?</t>
        </is>
      </c>
      <c r="J416" s="78" t="inlineStr">
        <is>
          <t>fester Rücken mit Schmuckprägung, stark brüchiges Einbandmaterial</t>
        </is>
      </c>
      <c r="K416" s="76" t="n"/>
      <c r="L416" s="76" t="inlineStr">
        <is>
          <t>Buchschuh</t>
        </is>
      </c>
      <c r="M416" s="76" t="inlineStr">
        <is>
          <t>Nein</t>
        </is>
      </c>
      <c r="N416" s="76" t="n">
        <v>3</v>
      </c>
      <c r="O416" s="76" t="n"/>
      <c r="P416" s="76" t="n"/>
      <c r="Q416" s="76" t="n"/>
      <c r="R416" s="76" t="n"/>
      <c r="X416" s="94" t="inlineStr">
        <is>
          <t>L</t>
        </is>
      </c>
      <c r="Z416" s="94" t="inlineStr">
        <is>
          <t>x</t>
        </is>
      </c>
      <c r="AB416" s="94" t="inlineStr">
        <is>
          <t>f/V</t>
        </is>
      </c>
      <c r="AH416" s="94" t="inlineStr">
        <is>
          <t>Pa</t>
        </is>
      </c>
      <c r="AV416" s="94" t="n">
        <v>60</v>
      </c>
      <c r="AZ416" s="96" t="inlineStr">
        <is>
          <t>ja vor</t>
        </is>
      </c>
      <c r="BA416" s="88">
        <f>BY416+CR416</f>
        <v/>
      </c>
      <c r="BE416" s="94" t="inlineStr">
        <is>
          <t>x</t>
        </is>
      </c>
      <c r="BL416" s="90" t="inlineStr">
        <is>
          <t>x</t>
        </is>
      </c>
      <c r="BM416" s="94" t="inlineStr">
        <is>
          <t>x</t>
        </is>
      </c>
      <c r="BN416" s="94" t="inlineStr">
        <is>
          <t>x</t>
        </is>
      </c>
      <c r="BO416" s="94" t="inlineStr">
        <is>
          <t>x</t>
        </is>
      </c>
      <c r="BP416" s="94" t="inlineStr">
        <is>
          <t>v/h</t>
        </is>
      </c>
      <c r="BY416" s="88" t="n">
        <v>2</v>
      </c>
      <c r="BZ416" s="117" t="inlineStr">
        <is>
          <t>Fixieren des Leders in den Gelenken in weiten Teilen vermutlich ausreichend wegen Gewebefalz innen, ggf. mit JP überfangen</t>
        </is>
      </c>
      <c r="CR416" s="88" t="n"/>
    </row>
    <row r="417" outlineLevel="1" ht="22.5" customHeight="1" s="143">
      <c r="A417" s="76" t="n">
        <v>417</v>
      </c>
      <c r="B417" s="76" t="inlineStr">
        <is>
          <t>L-1545-315494638</t>
        </is>
      </c>
      <c r="C417" s="76" t="n">
        <v>1066964408</v>
      </c>
      <c r="D417" s="81">
        <f>HYPERLINK(CONCATENATE("https://portal.dnb.de/opac.htm?method=simpleSearch&amp;cqlMode=true&amp;query=idn%3D",C417))</f>
        <v/>
      </c>
      <c r="E417" s="76" t="inlineStr">
        <is>
          <t>III 51, 26</t>
        </is>
      </c>
      <c r="F417" s="76" t="inlineStr">
        <is>
          <t>X</t>
        </is>
      </c>
      <c r="G417" s="78" t="inlineStr">
        <is>
          <t>Ledereinband, Schließen, erhabene Buchbeschläge</t>
        </is>
      </c>
      <c r="H417" s="76" t="inlineStr">
        <is>
          <t>bis 35 cm</t>
        </is>
      </c>
      <c r="I417" s="78" t="inlineStr">
        <is>
          <t>80° bis 110°, einseitig digitalisierbar?</t>
        </is>
      </c>
      <c r="J417" s="78" t="inlineStr">
        <is>
          <t>fester Rücken mit Schmuckprägung</t>
        </is>
      </c>
      <c r="K417" s="76" t="n"/>
      <c r="L417" s="76" t="inlineStr">
        <is>
          <t>Buchschuh</t>
        </is>
      </c>
      <c r="M417" s="76" t="inlineStr">
        <is>
          <t>Nein</t>
        </is>
      </c>
      <c r="N417" s="76" t="n">
        <v>0</v>
      </c>
      <c r="O417" s="76" t="n"/>
      <c r="P417" s="76" t="n"/>
      <c r="Q417" s="76" t="n"/>
      <c r="R417" s="76" t="n"/>
      <c r="BA417" s="88">
        <f>BY417+CR417</f>
        <v/>
      </c>
      <c r="BY417" s="88" t="n"/>
      <c r="CR417" s="88" t="n"/>
    </row>
    <row r="418" outlineLevel="1" ht="22.5" customHeight="1" s="143">
      <c r="A418" s="76" t="n">
        <v>418</v>
      </c>
      <c r="B418" s="76" t="inlineStr">
        <is>
          <t>L-1531-315494387</t>
        </is>
      </c>
      <c r="C418" s="76" t="n">
        <v>1066964165</v>
      </c>
      <c r="D418" s="81">
        <f>HYPERLINK(CONCATENATE("https://portal.dnb.de/opac.htm?method=simpleSearch&amp;cqlMode=true&amp;query=idn%3D",C418))</f>
        <v/>
      </c>
      <c r="E418" s="76" t="inlineStr">
        <is>
          <t>III 51, 27</t>
        </is>
      </c>
      <c r="F418" s="76" t="inlineStr">
        <is>
          <t>X</t>
        </is>
      </c>
      <c r="G418" s="78" t="inlineStr">
        <is>
          <t>Pergamentband, Schließen, erhabene Buchbeschläge</t>
        </is>
      </c>
      <c r="H418" s="76" t="n"/>
      <c r="I418" s="78" t="inlineStr">
        <is>
          <t>80° bis 110°, einseitig digitalisierbar?</t>
        </is>
      </c>
      <c r="J418" s="78" t="n"/>
      <c r="K418" s="76" t="n"/>
      <c r="L418" s="76" t="inlineStr">
        <is>
          <t>Archivkarton</t>
        </is>
      </c>
      <c r="M418" s="76" t="inlineStr">
        <is>
          <t>Nein</t>
        </is>
      </c>
      <c r="N418" s="76" t="n">
        <v>2</v>
      </c>
      <c r="O418" s="76" t="n"/>
      <c r="P418" s="76" t="inlineStr">
        <is>
          <t>Einband und Buchblock sperat</t>
        </is>
      </c>
      <c r="Q418" s="76" t="n"/>
      <c r="R418" s="76" t="n"/>
      <c r="S418" s="94" t="inlineStr">
        <is>
          <t>Sonderkonto</t>
        </is>
      </c>
      <c r="BA418" s="88">
        <f>BY418+CR418</f>
        <v/>
      </c>
      <c r="BY418" s="88" t="n"/>
      <c r="CR418" s="88" t="n"/>
    </row>
    <row r="419" outlineLevel="1" ht="22.5" customHeight="1" s="143">
      <c r="A419" s="76" t="n">
        <v>419</v>
      </c>
      <c r="B419" s="76" t="inlineStr">
        <is>
          <t>L-1560-315494034</t>
        </is>
      </c>
      <c r="C419" s="76" t="n">
        <v>1066963827</v>
      </c>
      <c r="D419" s="81">
        <f>HYPERLINK(CONCATENATE("https://portal.dnb.de/opac.htm?method=simpleSearch&amp;cqlMode=true&amp;query=idn%3D",C419))</f>
        <v/>
      </c>
      <c r="E419" s="76" t="inlineStr">
        <is>
          <t>III 51, 28</t>
        </is>
      </c>
      <c r="F419" s="76" t="inlineStr">
        <is>
          <t>X</t>
        </is>
      </c>
      <c r="G419" s="78" t="inlineStr">
        <is>
          <t>Ledereinband, Schließen, erhabene Buchbeschläge</t>
        </is>
      </c>
      <c r="H419" s="76" t="inlineStr">
        <is>
          <t>bis 25 cm</t>
        </is>
      </c>
      <c r="I419" s="78" t="inlineStr">
        <is>
          <t>80° bis 110°, einseitig digitalisierbar?</t>
        </is>
      </c>
      <c r="J419" s="78" t="inlineStr">
        <is>
          <t>hohler Rücken, Schrift bis in den Falz</t>
        </is>
      </c>
      <c r="K419" s="76" t="n"/>
      <c r="L419" s="76" t="inlineStr">
        <is>
          <t>Archivkarton</t>
        </is>
      </c>
      <c r="M419" s="76" t="inlineStr">
        <is>
          <t>Nein</t>
        </is>
      </c>
      <c r="N419" s="76" t="n">
        <v>1</v>
      </c>
      <c r="O419" s="76" t="n"/>
      <c r="P419" s="76" t="n"/>
      <c r="Q419" s="76" t="n"/>
      <c r="R419" s="76" t="n"/>
      <c r="BA419" s="88">
        <f>BY419+CR419</f>
        <v/>
      </c>
      <c r="BY419" s="88" t="n"/>
      <c r="CR419" s="88" t="n"/>
    </row>
    <row r="420" outlineLevel="1" ht="22.5" customHeight="1" s="143">
      <c r="A420" s="76" t="n">
        <v>420</v>
      </c>
      <c r="B420" s="76" t="inlineStr">
        <is>
          <t>L-1557-31530636X</t>
        </is>
      </c>
      <c r="C420" s="76" t="n">
        <v>1066847088</v>
      </c>
      <c r="D420" s="81">
        <f>HYPERLINK(CONCATENATE("https://portal.dnb.de/opac.htm?method=simpleSearch&amp;cqlMode=true&amp;query=idn%3D",C420))</f>
        <v/>
      </c>
      <c r="E420" s="76" t="inlineStr">
        <is>
          <t>III 51, 30</t>
        </is>
      </c>
      <c r="F420" s="76" t="inlineStr">
        <is>
          <t>X</t>
        </is>
      </c>
      <c r="G420" s="78" t="inlineStr">
        <is>
          <t>Halbledereinband, Schließen, erhabene Buchbeschläge</t>
        </is>
      </c>
      <c r="H420" s="76" t="inlineStr">
        <is>
          <t>bis 35 cm</t>
        </is>
      </c>
      <c r="I420" s="78" t="inlineStr">
        <is>
          <t>180°</t>
        </is>
      </c>
      <c r="J420" s="78" t="inlineStr">
        <is>
          <t>hohler Rücken</t>
        </is>
      </c>
      <c r="K420" s="76" t="n"/>
      <c r="L420" s="76" t="inlineStr">
        <is>
          <t>Buchschuh</t>
        </is>
      </c>
      <c r="M420" s="76" t="inlineStr">
        <is>
          <t>Nein</t>
        </is>
      </c>
      <c r="N420" s="76" t="n">
        <v>1</v>
      </c>
      <c r="O420" s="76" t="n"/>
      <c r="P420" s="76" t="n"/>
      <c r="Q420" s="76" t="n"/>
      <c r="R420" s="76" t="n"/>
      <c r="X420" s="94" t="inlineStr">
        <is>
          <t>HL</t>
        </is>
      </c>
      <c r="Z420" s="94" t="inlineStr">
        <is>
          <t>x</t>
        </is>
      </c>
      <c r="AB420" s="94" t="inlineStr">
        <is>
          <t>h/E</t>
        </is>
      </c>
      <c r="AH420" s="94" t="inlineStr">
        <is>
          <t>Pa</t>
        </is>
      </c>
      <c r="AV420" s="94" t="n">
        <v>110</v>
      </c>
      <c r="AZ420" s="96" t="inlineStr">
        <is>
          <t>ja vor</t>
        </is>
      </c>
      <c r="BA420" s="88">
        <f>BY420+CR420</f>
        <v/>
      </c>
      <c r="BE420" s="94" t="inlineStr">
        <is>
          <t>x</t>
        </is>
      </c>
      <c r="BL420" s="90" t="inlineStr">
        <is>
          <t>x</t>
        </is>
      </c>
      <c r="BM420" s="94" t="inlineStr">
        <is>
          <t>x</t>
        </is>
      </c>
      <c r="BN420" s="94" t="inlineStr">
        <is>
          <t>x</t>
        </is>
      </c>
      <c r="BY420" s="88" t="n">
        <v>0.5</v>
      </c>
      <c r="CR420" s="88" t="n"/>
    </row>
    <row r="421" outlineLevel="1" s="143">
      <c r="A421" s="76" t="n">
        <v>421</v>
      </c>
      <c r="B421" s="76" t="inlineStr">
        <is>
          <t>L-1518-31548795X</t>
        </is>
      </c>
      <c r="C421" s="76" t="n">
        <v>1066957304</v>
      </c>
      <c r="D421" s="81">
        <f>HYPERLINK(CONCATENATE("https://portal.dnb.de/opac.htm?method=simpleSearch&amp;cqlMode=true&amp;query=idn%3D",C421))</f>
        <v/>
      </c>
      <c r="E421" s="76" t="inlineStr">
        <is>
          <t>III 51, 32</t>
        </is>
      </c>
      <c r="F421" s="76" t="inlineStr">
        <is>
          <t>X</t>
        </is>
      </c>
      <c r="G421" s="78" t="inlineStr">
        <is>
          <t>Halbledereinband</t>
        </is>
      </c>
      <c r="H421" s="76" t="inlineStr">
        <is>
          <t>bis 25 cm</t>
        </is>
      </c>
      <c r="I421" s="78" t="inlineStr">
        <is>
          <t>180°</t>
        </is>
      </c>
      <c r="J421" s="78" t="n"/>
      <c r="K421" s="76" t="n"/>
      <c r="L421" s="76" t="inlineStr">
        <is>
          <t>Archivkarton</t>
        </is>
      </c>
      <c r="M421" s="76" t="inlineStr">
        <is>
          <t>Nein</t>
        </is>
      </c>
      <c r="N421" s="76" t="n">
        <v>2</v>
      </c>
      <c r="O421" s="76" t="n"/>
      <c r="P421" s="76" t="inlineStr">
        <is>
          <t>Buchblock und Einband getrennt</t>
        </is>
      </c>
      <c r="Q421" s="76" t="n"/>
      <c r="R421" s="76" t="n"/>
      <c r="X421" s="94" t="inlineStr">
        <is>
          <t>oE</t>
        </is>
      </c>
      <c r="Y421" t="inlineStr">
        <is>
          <t>Thomschke, Friedrun:
Einband mit saurem Füllmaterial liegt bei</t>
        </is>
      </c>
      <c r="AH421" s="94" t="inlineStr">
        <is>
          <t>Pa</t>
        </is>
      </c>
      <c r="AV421" s="94" t="n">
        <v>180</v>
      </c>
      <c r="AZ421" s="96" t="inlineStr">
        <is>
          <t>n</t>
        </is>
      </c>
      <c r="BA421" s="88">
        <f>BY421+CR421</f>
        <v/>
      </c>
      <c r="BF421" s="94" t="inlineStr">
        <is>
          <t>x</t>
        </is>
      </c>
      <c r="BI421" s="117" t="inlineStr">
        <is>
          <t>Einband liegt bei</t>
        </is>
      </c>
      <c r="BY421" s="88" t="n"/>
      <c r="CR421" s="88" t="n"/>
    </row>
    <row r="422" outlineLevel="1" s="143">
      <c r="A422" s="76" t="n">
        <v>422</v>
      </c>
      <c r="B422" s="76" t="inlineStr">
        <is>
          <t>L-1519-315490608</t>
        </is>
      </c>
      <c r="C422" s="76" t="n">
        <v>1066960070</v>
      </c>
      <c r="D422" s="81">
        <f>HYPERLINK(CONCATENATE("https://portal.dnb.de/opac.htm?method=simpleSearch&amp;cqlMode=true&amp;query=idn%3D",C422))</f>
        <v/>
      </c>
      <c r="E422" s="76" t="inlineStr">
        <is>
          <t>III 51, 33 (Dauerausstellung)</t>
        </is>
      </c>
      <c r="F422" s="76" t="n"/>
      <c r="G422" s="78" t="n"/>
      <c r="H422" s="76" t="n"/>
      <c r="I422" s="78" t="n"/>
      <c r="J422" s="78" t="n"/>
      <c r="K422" s="76" t="n"/>
      <c r="L422" s="76" t="n"/>
      <c r="M422" s="76" t="n"/>
      <c r="N422" s="76" t="n"/>
      <c r="O422" s="76" t="n"/>
      <c r="P422" s="76" t="n"/>
      <c r="Q422" s="76" t="n"/>
      <c r="R422" s="76" t="n"/>
      <c r="S422" s="94" t="inlineStr">
        <is>
          <t>DA</t>
        </is>
      </c>
      <c r="BA422" s="88">
        <f>BY422+CR422</f>
        <v/>
      </c>
      <c r="BY422" s="88" t="n"/>
      <c r="CR422" s="88" t="n"/>
    </row>
    <row r="423" outlineLevel="1" s="143">
      <c r="A423" s="76" t="n">
        <v>423</v>
      </c>
      <c r="B423" s="76" t="inlineStr">
        <is>
          <t>L-1531-167364022</t>
        </is>
      </c>
      <c r="C423" s="76" t="n">
        <v>999014935</v>
      </c>
      <c r="D423" s="81">
        <f>HYPERLINK(CONCATENATE("https://portal.dnb.de/opac.htm?method=simpleSearch&amp;cqlMode=true&amp;query=idn%3D",C423))</f>
        <v/>
      </c>
      <c r="E423" s="76" t="inlineStr">
        <is>
          <t>III 51, 34</t>
        </is>
      </c>
      <c r="F423" s="76" t="n"/>
      <c r="G423" s="78" t="inlineStr">
        <is>
          <t>Ledereinband</t>
        </is>
      </c>
      <c r="H423" s="76" t="inlineStr">
        <is>
          <t>bis 25 cm</t>
        </is>
      </c>
      <c r="I423" s="78" t="inlineStr">
        <is>
          <t>180°</t>
        </is>
      </c>
      <c r="J423" s="78" t="inlineStr">
        <is>
          <t>fester Rücken mit Schmuckprägung</t>
        </is>
      </c>
      <c r="K423" s="76" t="n"/>
      <c r="L423" s="76" t="n"/>
      <c r="M423" s="76" t="n"/>
      <c r="N423" s="76" t="n">
        <v>0</v>
      </c>
      <c r="O423" s="76" t="n"/>
      <c r="P423" s="76" t="n"/>
      <c r="Q423" s="76" t="n"/>
      <c r="R423" s="76" t="n"/>
      <c r="BA423" s="88">
        <f>BY423+CR423</f>
        <v/>
      </c>
      <c r="BY423" s="88" t="n"/>
      <c r="CR423" s="88" t="n"/>
    </row>
    <row r="424" outlineLevel="1" ht="22.5" customHeight="1" s="143">
      <c r="A424" s="76" t="n">
        <v>424</v>
      </c>
      <c r="B424" s="76" t="inlineStr">
        <is>
          <t>L-1542-170178528</t>
        </is>
      </c>
      <c r="C424" s="76" t="n">
        <v>1000186962</v>
      </c>
      <c r="D424" s="81">
        <f>HYPERLINK(CONCATENATE("https://portal.dnb.de/opac.htm?method=simpleSearch&amp;cqlMode=true&amp;query=idn%3D",C424))</f>
        <v/>
      </c>
      <c r="E424" s="76" t="inlineStr">
        <is>
          <t>III 51, 35</t>
        </is>
      </c>
      <c r="F424" s="76" t="n"/>
      <c r="G424" s="78" t="inlineStr">
        <is>
          <t>Ledereinband, Schließen, erhabene Buchbeschläge</t>
        </is>
      </c>
      <c r="H424" s="76" t="inlineStr">
        <is>
          <t>bis 25 cm</t>
        </is>
      </c>
      <c r="I424" s="78" t="inlineStr">
        <is>
          <t>180°</t>
        </is>
      </c>
      <c r="J424" s="78" t="inlineStr">
        <is>
          <t>hohler Rücken</t>
        </is>
      </c>
      <c r="K424" s="76" t="n"/>
      <c r="L424" s="76" t="inlineStr">
        <is>
          <t>Buchschuh</t>
        </is>
      </c>
      <c r="M424" s="76" t="inlineStr">
        <is>
          <t>Nein</t>
        </is>
      </c>
      <c r="N424" s="76" t="n">
        <v>1</v>
      </c>
      <c r="O424" s="76" t="n"/>
      <c r="P424" s="76" t="n"/>
      <c r="Q424" s="76" t="n"/>
      <c r="R424" s="76" t="n"/>
      <c r="X424" s="94" t="inlineStr">
        <is>
          <t>L</t>
        </is>
      </c>
      <c r="AB424" s="94" t="inlineStr">
        <is>
          <t>h</t>
        </is>
      </c>
      <c r="AH424" s="94" t="inlineStr">
        <is>
          <t>Pa</t>
        </is>
      </c>
      <c r="AV424" s="94" t="n">
        <v>110</v>
      </c>
      <c r="AZ424" s="96" t="inlineStr">
        <is>
          <t>n</t>
        </is>
      </c>
      <c r="BA424" s="88">
        <f>BY424+CR424</f>
        <v/>
      </c>
      <c r="BE424" s="94" t="inlineStr">
        <is>
          <t>x</t>
        </is>
      </c>
      <c r="BY424" s="88" t="n"/>
      <c r="CR424" s="88" t="n"/>
    </row>
    <row r="425" outlineLevel="1" ht="22.5" customHeight="1" s="143">
      <c r="A425" s="76" t="n">
        <v>425</v>
      </c>
      <c r="B425" s="76" t="inlineStr">
        <is>
          <t>L-1511-164191984</t>
        </is>
      </c>
      <c r="C425" s="76" t="n">
        <v>997548614</v>
      </c>
      <c r="D425" s="81">
        <f>HYPERLINK(CONCATENATE("https://portal.dnb.de/opac.htm?method=simpleSearch&amp;cqlMode=true&amp;query=idn%3D",C425))</f>
        <v/>
      </c>
      <c r="E425" s="76" t="inlineStr">
        <is>
          <t>III 51, 1 a</t>
        </is>
      </c>
      <c r="F425" s="76" t="n"/>
      <c r="G425" s="78" t="inlineStr">
        <is>
          <t>Halbledereinband, Schließen, erhabene Buchbeschläge</t>
        </is>
      </c>
      <c r="H425" s="76" t="inlineStr">
        <is>
          <t>bis 25 cm</t>
        </is>
      </c>
      <c r="I425" s="78" t="inlineStr">
        <is>
          <t>80° bis 110°, einseitig digitalisierbar?</t>
        </is>
      </c>
      <c r="J425" s="78" t="n"/>
      <c r="K425" s="76" t="n"/>
      <c r="L425" s="76" t="inlineStr">
        <is>
          <t>Kassette</t>
        </is>
      </c>
      <c r="M425" s="76" t="inlineStr">
        <is>
          <t>Nein</t>
        </is>
      </c>
      <c r="N425" s="76" t="n">
        <v>2</v>
      </c>
      <c r="O425" s="76" t="n"/>
      <c r="P425" s="76" t="n"/>
      <c r="Q425" s="76" t="n"/>
      <c r="R425" s="76" t="n"/>
      <c r="X425" s="94" t="inlineStr">
        <is>
          <t>HD</t>
        </is>
      </c>
      <c r="AB425" s="94" t="inlineStr">
        <is>
          <t>f</t>
        </is>
      </c>
      <c r="AH425" s="94" t="inlineStr">
        <is>
          <t>Pa</t>
        </is>
      </c>
      <c r="AV425" s="94" t="n">
        <v>60</v>
      </c>
      <c r="AZ425" s="96" t="inlineStr">
        <is>
          <t>n</t>
        </is>
      </c>
      <c r="BA425" s="88">
        <f>BY425+CR425</f>
        <v/>
      </c>
      <c r="BI425" s="117" t="inlineStr">
        <is>
          <t>Schaden an Ecke stabil</t>
        </is>
      </c>
      <c r="BY425" s="88" t="n"/>
      <c r="CR425" s="88" t="n"/>
    </row>
    <row r="426" outlineLevel="1" s="143">
      <c r="A426" s="76" t="n">
        <v>426</v>
      </c>
      <c r="B426" s="76" t="inlineStr">
        <is>
          <t>L-1510-16419424X</t>
        </is>
      </c>
      <c r="C426" s="76" t="n">
        <v>997550619</v>
      </c>
      <c r="D426" s="81">
        <f>HYPERLINK(CONCATENATE("https://portal.dnb.de/opac.htm?method=simpleSearch&amp;cqlMode=true&amp;query=idn%3D",C426))</f>
        <v/>
      </c>
      <c r="E426" s="76" t="inlineStr">
        <is>
          <t>III 51, 1 a (angebunden)</t>
        </is>
      </c>
      <c r="F426" s="76" t="n"/>
      <c r="G426" s="78" t="n"/>
      <c r="H426" s="76" t="n"/>
      <c r="I426" s="78" t="n"/>
      <c r="J426" s="78" t="n"/>
      <c r="K426" s="76" t="n"/>
      <c r="L426" s="76" t="n"/>
      <c r="M426" s="76" t="n"/>
      <c r="N426" s="76" t="n"/>
      <c r="O426" s="76" t="n"/>
      <c r="P426" s="76" t="n"/>
      <c r="Q426" s="76" t="n"/>
      <c r="R426" s="76" t="n"/>
      <c r="BA426" s="88">
        <f>BY426+CR426</f>
        <v/>
      </c>
      <c r="BY426" s="88" t="n"/>
      <c r="CR426" s="88" t="n"/>
    </row>
    <row r="427" outlineLevel="1" s="143">
      <c r="A427" s="76" t="n">
        <v>427</v>
      </c>
      <c r="B427" s="76" t="inlineStr">
        <is>
          <t>L-1519-315062428</t>
        </is>
      </c>
      <c r="C427" s="76" t="n">
        <v>1066673942</v>
      </c>
      <c r="D427" s="81">
        <f>HYPERLINK(CONCATENATE("https://portal.dnb.de/opac.htm?method=simpleSearch&amp;cqlMode=true&amp;query=idn%3D",C427))</f>
        <v/>
      </c>
      <c r="E427" s="76" t="inlineStr">
        <is>
          <t>III 51, 1 b</t>
        </is>
      </c>
      <c r="F427" s="76" t="n"/>
      <c r="G427" s="78" t="inlineStr">
        <is>
          <t>Ungebunden</t>
        </is>
      </c>
      <c r="H427" s="76" t="inlineStr">
        <is>
          <t>bis 25 cm</t>
        </is>
      </c>
      <c r="I427" s="78" t="inlineStr">
        <is>
          <t>180°</t>
        </is>
      </c>
      <c r="J427" s="78" t="n"/>
      <c r="K427" s="76" t="n"/>
      <c r="L427" s="76" t="inlineStr">
        <is>
          <t>Mappe</t>
        </is>
      </c>
      <c r="M427" s="76" t="inlineStr">
        <is>
          <t>Nein</t>
        </is>
      </c>
      <c r="N427" s="76" t="n">
        <v>1</v>
      </c>
      <c r="O427" s="76" t="n"/>
      <c r="P427" s="76" t="n"/>
      <c r="Q427" s="76" t="n"/>
      <c r="R427" s="76" t="n"/>
      <c r="BA427" s="88">
        <f>BY427+CR427</f>
        <v/>
      </c>
      <c r="BY427" s="88" t="n"/>
      <c r="CR427" s="88" t="n"/>
    </row>
    <row r="428" outlineLevel="1" s="143">
      <c r="A428" s="76" t="n">
        <v>428</v>
      </c>
      <c r="B428" s="76" t="inlineStr">
        <is>
          <t>L-1519-315059117</t>
        </is>
      </c>
      <c r="C428" s="76" t="inlineStr">
        <is>
          <t>106667051X</t>
        </is>
      </c>
      <c r="D428" s="81">
        <f>HYPERLINK(CONCATENATE("https://portal.dnb.de/opac.htm?method=simpleSearch&amp;cqlMode=true&amp;query=idn%3D",C428))</f>
        <v/>
      </c>
      <c r="E428" s="76" t="inlineStr">
        <is>
          <t>III 51, 12 a</t>
        </is>
      </c>
      <c r="F428" s="76" t="n"/>
      <c r="G428" s="78" t="n"/>
      <c r="H428" s="76" t="inlineStr">
        <is>
          <t>bis 25 cm</t>
        </is>
      </c>
      <c r="I428" s="78" t="n"/>
      <c r="J428" s="78" t="n"/>
      <c r="K428" s="76" t="n"/>
      <c r="L428" s="76" t="n"/>
      <c r="M428" s="76" t="n"/>
      <c r="N428" s="76" t="n"/>
      <c r="O428" s="76" t="n"/>
      <c r="P428" s="76" t="n"/>
      <c r="Q428" s="76" t="n"/>
      <c r="R428" s="76" t="n"/>
      <c r="X428" s="94" t="inlineStr">
        <is>
          <t>Br</t>
        </is>
      </c>
      <c r="AB428" s="94" t="inlineStr">
        <is>
          <t>f</t>
        </is>
      </c>
      <c r="AH428" s="94" t="inlineStr">
        <is>
          <t>Pa</t>
        </is>
      </c>
      <c r="AV428" s="94" t="n">
        <v>180</v>
      </c>
      <c r="AZ428" s="96" t="inlineStr">
        <is>
          <t>n</t>
        </is>
      </c>
      <c r="BA428" s="88">
        <f>BY428+CR428</f>
        <v/>
      </c>
      <c r="BF428" s="94" t="inlineStr">
        <is>
          <t>x</t>
        </is>
      </c>
      <c r="BY428" s="88" t="n"/>
      <c r="CR428" s="88" t="n"/>
    </row>
    <row r="429" outlineLevel="1" s="143">
      <c r="A429" s="76" t="n">
        <v>429</v>
      </c>
      <c r="B429" s="76" t="inlineStr">
        <is>
          <t>L-1520-175548323</t>
        </is>
      </c>
      <c r="C429" s="76" t="n">
        <v>1001772008</v>
      </c>
      <c r="D429" s="81">
        <f>HYPERLINK(CONCATENATE("https://portal.dnb.de/opac.htm?method=simpleSearch&amp;cqlMode=true&amp;query=idn%3D",C429))</f>
        <v/>
      </c>
      <c r="E429" s="76" t="inlineStr">
        <is>
          <t>III 51, 13 a</t>
        </is>
      </c>
      <c r="F429" s="76" t="n"/>
      <c r="G429" s="78" t="n"/>
      <c r="H429" s="76" t="inlineStr">
        <is>
          <t>bis 25 cm</t>
        </is>
      </c>
      <c r="I429" s="78" t="n"/>
      <c r="J429" s="78" t="n"/>
      <c r="K429" s="76" t="n"/>
      <c r="L429" s="76" t="n"/>
      <c r="M429" s="76" t="n"/>
      <c r="N429" s="76" t="n"/>
      <c r="O429" s="76" t="n"/>
      <c r="P429" s="76" t="n"/>
      <c r="Q429" s="76" t="n"/>
      <c r="R429" s="76" t="n"/>
      <c r="X429" s="94" t="inlineStr">
        <is>
          <t>oE</t>
        </is>
      </c>
      <c r="AH429" s="94" t="inlineStr">
        <is>
          <t>Pa</t>
        </is>
      </c>
      <c r="AV429" s="94" t="inlineStr">
        <is>
          <t>nur 110</t>
        </is>
      </c>
      <c r="AZ429" s="96" t="inlineStr">
        <is>
          <t>n</t>
        </is>
      </c>
      <c r="BA429" s="88">
        <f>BY429+CR429</f>
        <v/>
      </c>
      <c r="BF429" s="94" t="inlineStr">
        <is>
          <t>x</t>
        </is>
      </c>
      <c r="BY429" s="88" t="n"/>
      <c r="CR429" s="88" t="n"/>
    </row>
    <row r="430" outlineLevel="1" s="143">
      <c r="A430" s="76" t="n">
        <v>430</v>
      </c>
      <c r="B430" s="76" t="inlineStr">
        <is>
          <t>L-1524-164333304</t>
        </is>
      </c>
      <c r="C430" s="76" t="n">
        <v>997608625</v>
      </c>
      <c r="D430" s="81">
        <f>HYPERLINK(CONCATENATE("https://portal.dnb.de/opac.htm?method=simpleSearch&amp;cqlMode=true&amp;query=idn%3D",C430))</f>
        <v/>
      </c>
      <c r="E430" s="76" t="inlineStr">
        <is>
          <t>III 51, 16 a</t>
        </is>
      </c>
      <c r="F430" s="76" t="n"/>
      <c r="G430" s="78" t="inlineStr">
        <is>
          <t>Broschur</t>
        </is>
      </c>
      <c r="H430" s="76" t="inlineStr">
        <is>
          <t>bis 25 cm</t>
        </is>
      </c>
      <c r="I430" s="78" t="inlineStr">
        <is>
          <t>180°</t>
        </is>
      </c>
      <c r="J430" s="78" t="n"/>
      <c r="K430" s="76" t="n"/>
      <c r="L430" s="76" t="inlineStr">
        <is>
          <t>Archivkarton</t>
        </is>
      </c>
      <c r="M430" s="76" t="inlineStr">
        <is>
          <t>Nein, Signaturfahne austauschen</t>
        </is>
      </c>
      <c r="N430" s="76" t="n">
        <v>0</v>
      </c>
      <c r="O430" s="76" t="n"/>
      <c r="P430" s="76" t="n"/>
      <c r="Q430" s="76" t="n"/>
      <c r="R430" s="76" t="n"/>
      <c r="X430" s="94" t="inlineStr">
        <is>
          <t>oE</t>
        </is>
      </c>
      <c r="AH430" s="94" t="inlineStr">
        <is>
          <t>Pa</t>
        </is>
      </c>
      <c r="AV430" s="94" t="inlineStr">
        <is>
          <t>nur 110</t>
        </is>
      </c>
      <c r="AZ430" s="96" t="inlineStr">
        <is>
          <t>n</t>
        </is>
      </c>
      <c r="BA430" s="88">
        <f>BY430+CR430</f>
        <v/>
      </c>
      <c r="BF430" s="94" t="inlineStr">
        <is>
          <t>x</t>
        </is>
      </c>
      <c r="BI430" s="117" t="inlineStr">
        <is>
          <t>Einband im Umschlag daneben</t>
        </is>
      </c>
      <c r="BY430" s="88" t="n"/>
      <c r="CR430" s="88" t="n"/>
    </row>
    <row r="431" outlineLevel="1" s="143">
      <c r="A431" s="76" t="n">
        <v>431</v>
      </c>
      <c r="B431" s="76" t="inlineStr">
        <is>
          <t>L-1521-159366895</t>
        </is>
      </c>
      <c r="C431" s="76" t="n">
        <v>995382867</v>
      </c>
      <c r="D431" s="81">
        <f>HYPERLINK(CONCATENATE("https://portal.dnb.de/opac.htm?method=simpleSearch&amp;cqlMode=true&amp;query=idn%3D",C431))</f>
        <v/>
      </c>
      <c r="E431" s="76" t="inlineStr">
        <is>
          <t>III 51, 18 a</t>
        </is>
      </c>
      <c r="F431" s="76" t="n"/>
      <c r="G431" s="78" t="inlineStr">
        <is>
          <t>Papier- oder Pappeinband</t>
        </is>
      </c>
      <c r="H431" s="76" t="inlineStr">
        <is>
          <t>bis 25 cm</t>
        </is>
      </c>
      <c r="I431" s="78" t="inlineStr">
        <is>
          <t>180°</t>
        </is>
      </c>
      <c r="J431" s="78" t="n"/>
      <c r="K431" s="76" t="n"/>
      <c r="L431" s="76" t="inlineStr">
        <is>
          <t>Archivkarton</t>
        </is>
      </c>
      <c r="M431" s="76" t="inlineStr">
        <is>
          <t>Nein</t>
        </is>
      </c>
      <c r="N431" s="76" t="n">
        <v>3</v>
      </c>
      <c r="O431" s="76" t="n"/>
      <c r="P431" s="76" t="inlineStr">
        <is>
          <t>Einband und Buchblock separat</t>
        </is>
      </c>
      <c r="Q431" s="76" t="n"/>
      <c r="R431" s="76" t="n"/>
      <c r="X431" s="94" t="inlineStr">
        <is>
          <t>oE</t>
        </is>
      </c>
      <c r="Y431" t="inlineStr">
        <is>
          <t>Thomschke, Friedrun:
Einband liegt lose bei</t>
        </is>
      </c>
      <c r="AA431" s="94" t="inlineStr">
        <is>
          <t>x</t>
        </is>
      </c>
      <c r="AH431" s="94" t="inlineStr">
        <is>
          <t>Pa</t>
        </is>
      </c>
      <c r="AV431" s="94" t="inlineStr">
        <is>
          <t>nur 110</t>
        </is>
      </c>
      <c r="AZ431" s="96" t="inlineStr">
        <is>
          <t>n</t>
        </is>
      </c>
      <c r="BA431" s="88">
        <f>BY431+CR431</f>
        <v/>
      </c>
      <c r="BF431" s="94" t="inlineStr">
        <is>
          <t>x</t>
        </is>
      </c>
      <c r="BI431" s="117" t="inlineStr">
        <is>
          <t>Buchblock liegt lose im Einband</t>
        </is>
      </c>
      <c r="BY431" s="88" t="n"/>
      <c r="CR431" s="88" t="n"/>
    </row>
    <row r="432" outlineLevel="1" s="143">
      <c r="A432" s="76" t="n">
        <v>432</v>
      </c>
      <c r="B432" s="76" t="inlineStr">
        <is>
          <t>L-1533-66796763X</t>
        </is>
      </c>
      <c r="C432" s="76" t="n">
        <v>1207511412</v>
      </c>
      <c r="D432" s="81">
        <f>HYPERLINK(CONCATENATE("https://portal.dnb.de/opac.htm?method=simpleSearch&amp;cqlMode=true&amp;query=idn%3D",C432))</f>
        <v/>
      </c>
      <c r="E432" s="76" t="inlineStr">
        <is>
          <t>III 51, 19 (1. angebundenes Werk)</t>
        </is>
      </c>
      <c r="F432" s="76" t="n"/>
      <c r="G432" s="78" t="n"/>
      <c r="H432" s="76" t="inlineStr">
        <is>
          <t>bis 25 cm</t>
        </is>
      </c>
      <c r="I432" s="78" t="n"/>
      <c r="J432" s="78" t="n"/>
      <c r="K432" s="76" t="n"/>
      <c r="L432" s="76" t="n"/>
      <c r="M432" s="76" t="n"/>
      <c r="N432" s="76" t="n"/>
      <c r="O432" s="76" t="n"/>
      <c r="P432" s="76" t="n"/>
      <c r="Q432" s="76" t="n"/>
      <c r="R432" s="76" t="n"/>
      <c r="X432" s="94" t="inlineStr">
        <is>
          <t>oE</t>
        </is>
      </c>
      <c r="AA432" s="94" t="inlineStr">
        <is>
          <t>x</t>
        </is>
      </c>
      <c r="AH432" s="94" t="inlineStr">
        <is>
          <t>Pa</t>
        </is>
      </c>
      <c r="AV432" s="94" t="inlineStr">
        <is>
          <t>nur 110</t>
        </is>
      </c>
      <c r="AZ432" s="96" t="inlineStr">
        <is>
          <t>n</t>
        </is>
      </c>
      <c r="BA432" s="88">
        <f>BY432+CR432</f>
        <v/>
      </c>
      <c r="BY432" s="88" t="n"/>
      <c r="CR432" s="88" t="n"/>
    </row>
    <row r="433" outlineLevel="1" s="143">
      <c r="A433" s="76" t="n">
        <v>433</v>
      </c>
      <c r="B433" s="76" t="inlineStr">
        <is>
          <t>L-1533-667968636</t>
        </is>
      </c>
      <c r="C433" s="76" t="n">
        <v>1207511900</v>
      </c>
      <c r="D433" s="81">
        <f>HYPERLINK(CONCATENATE("https://portal.dnb.de/opac.htm?method=simpleSearch&amp;cqlMode=true&amp;query=idn%3D",C433))</f>
        <v/>
      </c>
      <c r="E433" s="76" t="inlineStr">
        <is>
          <t>III 51, 19 (2. angebundenes Werk)</t>
        </is>
      </c>
      <c r="F433" s="76" t="n"/>
      <c r="G433" s="78" t="n"/>
      <c r="H433" s="76" t="inlineStr">
        <is>
          <t>bis 25 cm</t>
        </is>
      </c>
      <c r="I433" s="78" t="n"/>
      <c r="J433" s="78" t="n"/>
      <c r="K433" s="76" t="n"/>
      <c r="L433" s="76" t="n"/>
      <c r="M433" s="76" t="n"/>
      <c r="N433" s="76" t="n"/>
      <c r="O433" s="76" t="n"/>
      <c r="P433" s="76" t="n"/>
      <c r="Q433" s="76" t="n"/>
      <c r="R433" s="76" t="n"/>
      <c r="X433" s="94" t="inlineStr">
        <is>
          <t>oE</t>
        </is>
      </c>
      <c r="AA433" s="94" t="inlineStr">
        <is>
          <t>x</t>
        </is>
      </c>
      <c r="AH433" s="94" t="inlineStr">
        <is>
          <t>Pa</t>
        </is>
      </c>
      <c r="AV433" s="94" t="inlineStr">
        <is>
          <t>nur 110</t>
        </is>
      </c>
      <c r="AZ433" s="96" t="inlineStr">
        <is>
          <t>n</t>
        </is>
      </c>
      <c r="BA433" s="88">
        <f>BY433+CR433</f>
        <v/>
      </c>
      <c r="BY433" s="88" t="n"/>
      <c r="CR433" s="88" t="n"/>
    </row>
    <row r="434" outlineLevel="1" s="143">
      <c r="A434" s="76" t="n">
        <v>434</v>
      </c>
      <c r="B434" s="76" t="inlineStr">
        <is>
          <t>L-1534-163066078</t>
        </is>
      </c>
      <c r="C434" s="76" t="n">
        <v>996943757</v>
      </c>
      <c r="D434" s="81">
        <f>HYPERLINK(CONCATENATE("https://portal.dnb.de/opac.htm?method=simpleSearch&amp;cqlMode=true&amp;query=idn%3D",C434))</f>
        <v/>
      </c>
      <c r="E434" s="76" t="inlineStr">
        <is>
          <t>III 51, 20 a</t>
        </is>
      </c>
      <c r="F434" s="76" t="n"/>
      <c r="G434" s="78" t="inlineStr">
        <is>
          <t>Ungebunden</t>
        </is>
      </c>
      <c r="H434" s="76" t="inlineStr">
        <is>
          <t>bis 25 cm</t>
        </is>
      </c>
      <c r="I434" s="78" t="inlineStr">
        <is>
          <t>180°</t>
        </is>
      </c>
      <c r="J434" s="78" t="n"/>
      <c r="K434" s="76" t="n"/>
      <c r="L434" s="76" t="inlineStr">
        <is>
          <t>Archivkarton</t>
        </is>
      </c>
      <c r="M434" s="76" t="inlineStr">
        <is>
          <t>Nein</t>
        </is>
      </c>
      <c r="N434" s="76" t="n">
        <v>3</v>
      </c>
      <c r="O434" s="76" t="n"/>
      <c r="P434" s="76" t="inlineStr">
        <is>
          <t>Einband und Buchblock seperat</t>
        </is>
      </c>
      <c r="Q434" s="76" t="n"/>
      <c r="R434" s="76" t="n"/>
      <c r="X434" s="94" t="inlineStr">
        <is>
          <t>oE</t>
        </is>
      </c>
      <c r="Y434" t="inlineStr">
        <is>
          <t>Thomschke, Friedrun:
Umschlag liegt der Mappe bei</t>
        </is>
      </c>
      <c r="AH434" s="94" t="inlineStr">
        <is>
          <t>Pa</t>
        </is>
      </c>
      <c r="AV434" s="94" t="inlineStr">
        <is>
          <t>nur 110</t>
        </is>
      </c>
      <c r="AZ434" s="96" t="inlineStr">
        <is>
          <t>n</t>
        </is>
      </c>
      <c r="BA434" s="88">
        <f>BY434+CR434</f>
        <v/>
      </c>
      <c r="BF434" s="94" t="inlineStr">
        <is>
          <t>x</t>
        </is>
      </c>
      <c r="BI434" s="117" t="inlineStr">
        <is>
          <t>Umschlag liegt der Mappe bei</t>
        </is>
      </c>
      <c r="BJ434" s="90" t="inlineStr">
        <is>
          <t>x nur 110</t>
        </is>
      </c>
      <c r="BY434" s="88" t="n"/>
      <c r="CR434" s="88" t="n"/>
    </row>
    <row r="435" outlineLevel="1" s="143">
      <c r="A435" s="76" t="n">
        <v>435</v>
      </c>
      <c r="B435" s="76" t="inlineStr">
        <is>
          <t>L-1541-315494255</t>
        </is>
      </c>
      <c r="C435" s="76" t="n">
        <v>1066964041</v>
      </c>
      <c r="D435" s="81">
        <f>HYPERLINK(CONCATENATE("https://portal.dnb.de/opac.htm?method=simpleSearch&amp;cqlMode=true&amp;query=idn%3D",C435))</f>
        <v/>
      </c>
      <c r="E435" s="76" t="inlineStr">
        <is>
          <t>III 51, 21 a</t>
        </is>
      </c>
      <c r="F435" s="76" t="n"/>
      <c r="G435" s="78" t="inlineStr">
        <is>
          <t>Halbpergamentband</t>
        </is>
      </c>
      <c r="H435" s="76" t="inlineStr">
        <is>
          <t>bis 25 cm</t>
        </is>
      </c>
      <c r="I435" s="78" t="inlineStr">
        <is>
          <t>180°</t>
        </is>
      </c>
      <c r="J435" s="78" t="inlineStr">
        <is>
          <t>hohler Rücken</t>
        </is>
      </c>
      <c r="K435" s="76" t="n"/>
      <c r="L435" s="76" t="n"/>
      <c r="M435" s="76" t="inlineStr">
        <is>
          <t>Signaturfahne austauschen</t>
        </is>
      </c>
      <c r="N435" s="76" t="n">
        <v>0</v>
      </c>
      <c r="O435" s="76" t="n"/>
      <c r="P435" s="76" t="n"/>
      <c r="Q435" s="76" t="n"/>
      <c r="R435" s="76" t="n"/>
      <c r="BA435" s="88">
        <f>BY435+CR435</f>
        <v/>
      </c>
      <c r="BY435" s="88" t="n"/>
      <c r="CR435" s="88" t="n"/>
    </row>
    <row r="436" outlineLevel="1" s="143">
      <c r="A436" s="76" t="n">
        <v>436</v>
      </c>
      <c r="B436" s="76" t="inlineStr">
        <is>
          <t>L-1521-315487437</t>
        </is>
      </c>
      <c r="C436" s="76" t="n">
        <v>1066956820</v>
      </c>
      <c r="D436" s="81">
        <f>HYPERLINK(CONCATENATE("https://portal.dnb.de/opac.htm?method=simpleSearch&amp;cqlMode=true&amp;query=idn%3D",C436))</f>
        <v/>
      </c>
      <c r="E436" s="76" t="inlineStr">
        <is>
          <t>III 51, 22 a</t>
        </is>
      </c>
      <c r="F436" s="76" t="inlineStr">
        <is>
          <t>X</t>
        </is>
      </c>
      <c r="G436" s="78" t="inlineStr">
        <is>
          <t>Pergamentband</t>
        </is>
      </c>
      <c r="H436" s="76" t="inlineStr">
        <is>
          <t>bis 25 cm</t>
        </is>
      </c>
      <c r="I436" s="78" t="inlineStr">
        <is>
          <t>180°</t>
        </is>
      </c>
      <c r="J436" s="78" t="n"/>
      <c r="K436" s="76" t="n"/>
      <c r="L436" s="76" t="inlineStr">
        <is>
          <t>Kassette</t>
        </is>
      </c>
      <c r="M436" s="76" t="inlineStr">
        <is>
          <t>Nein</t>
        </is>
      </c>
      <c r="N436" s="76" t="n">
        <v>0</v>
      </c>
      <c r="O436" s="76" t="n"/>
      <c r="P436" s="76" t="n"/>
      <c r="Q436" s="76" t="n"/>
      <c r="R436" s="76" t="n"/>
      <c r="BA436" s="88">
        <f>BY436+CR436</f>
        <v/>
      </c>
      <c r="BY436" s="88" t="n"/>
      <c r="CR436" s="88" t="n"/>
    </row>
    <row r="437" outlineLevel="1" ht="22.5" customHeight="1" s="143">
      <c r="A437" s="76" t="n">
        <v>437</v>
      </c>
      <c r="B437" s="76" t="inlineStr">
        <is>
          <t>L-1516-176473513</t>
        </is>
      </c>
      <c r="C437" s="76" t="n">
        <v>1002109116</v>
      </c>
      <c r="D437" s="81">
        <f>HYPERLINK(CONCATENATE("https://portal.dnb.de/opac.htm?method=simpleSearch&amp;cqlMode=true&amp;query=idn%3D",C437))</f>
        <v/>
      </c>
      <c r="E437" s="76" t="inlineStr">
        <is>
          <t>III 51, 23 a</t>
        </is>
      </c>
      <c r="F437" s="76" t="n"/>
      <c r="G437" s="78" t="inlineStr">
        <is>
          <t>Papier- oder Pappeinband</t>
        </is>
      </c>
      <c r="H437" s="76" t="inlineStr">
        <is>
          <t>bis 25 cm</t>
        </is>
      </c>
      <c r="I437" s="78" t="inlineStr">
        <is>
          <t>80° bis 110°, einseitig digitalisierbar?</t>
        </is>
      </c>
      <c r="J437" s="78" t="inlineStr">
        <is>
          <t>Schrift bis in den Falz, hohler Rücken</t>
        </is>
      </c>
      <c r="K437" s="76" t="n"/>
      <c r="L437" s="76" t="inlineStr">
        <is>
          <t xml:space="preserve">Papierumschlag </t>
        </is>
      </c>
      <c r="M437" s="76" t="inlineStr">
        <is>
          <t>Ja</t>
        </is>
      </c>
      <c r="N437" s="76" t="n">
        <v>0</v>
      </c>
      <c r="O437" s="76" t="n"/>
      <c r="P437" s="76" t="n"/>
      <c r="Q437" s="76" t="n"/>
      <c r="R437" s="76" t="n"/>
      <c r="BA437" s="88">
        <f>BY437+CR437</f>
        <v/>
      </c>
      <c r="BY437" s="88" t="n"/>
      <c r="CR437" s="88" t="n"/>
    </row>
    <row r="438" outlineLevel="1" s="143">
      <c r="A438" s="76" t="n">
        <v>438</v>
      </c>
      <c r="B438" s="76" t="inlineStr">
        <is>
          <t>L-1534-179937960</t>
        </is>
      </c>
      <c r="C438" s="76" t="n">
        <v>1003453864</v>
      </c>
      <c r="D438" s="81">
        <f>HYPERLINK(CONCATENATE("https://portal.dnb.de/opac.htm?method=simpleSearch&amp;cqlMode=true&amp;query=idn%3D",C438))</f>
        <v/>
      </c>
      <c r="E438" s="76" t="inlineStr">
        <is>
          <t>III 51, 27 a</t>
        </is>
      </c>
      <c r="F438" s="76" t="n"/>
      <c r="G438" s="78" t="inlineStr">
        <is>
          <t>Halbpergamentband</t>
        </is>
      </c>
      <c r="H438" s="76" t="inlineStr">
        <is>
          <t>bis 25 cm</t>
        </is>
      </c>
      <c r="I438" s="78" t="inlineStr">
        <is>
          <t>180°</t>
        </is>
      </c>
      <c r="J438" s="78" t="inlineStr">
        <is>
          <t>hohler Rücken</t>
        </is>
      </c>
      <c r="K438" s="76" t="n"/>
      <c r="L438" s="76" t="n"/>
      <c r="M438" s="76" t="n"/>
      <c r="N438" s="76" t="n">
        <v>0</v>
      </c>
      <c r="O438" s="76" t="n"/>
      <c r="P438" s="76" t="n"/>
      <c r="Q438" s="76" t="n"/>
      <c r="R438" s="76" t="n"/>
      <c r="BA438" s="88">
        <f>BY438+CR438</f>
        <v/>
      </c>
      <c r="BY438" s="88" t="n"/>
      <c r="CR438" s="88" t="n"/>
    </row>
    <row r="439" outlineLevel="1" s="143">
      <c r="A439" s="76" t="n">
        <v>439</v>
      </c>
      <c r="B439" s="76" t="inlineStr">
        <is>
          <t>L-1533-161598072</t>
        </is>
      </c>
      <c r="C439" s="76" t="n">
        <v>996037756</v>
      </c>
      <c r="D439" s="81">
        <f>HYPERLINK(CONCATENATE("https://portal.dnb.de/opac.htm?method=simpleSearch&amp;cqlMode=true&amp;query=idn%3D",C439))</f>
        <v/>
      </c>
      <c r="E439" s="76" t="inlineStr">
        <is>
          <t>III 51, 27 b</t>
        </is>
      </c>
      <c r="F439" s="76" t="n"/>
      <c r="G439" s="78" t="inlineStr">
        <is>
          <t>Broschur</t>
        </is>
      </c>
      <c r="H439" s="76" t="inlineStr">
        <is>
          <t>bis 25 cm</t>
        </is>
      </c>
      <c r="I439" s="78" t="inlineStr">
        <is>
          <t>180°</t>
        </is>
      </c>
      <c r="J439" s="78" t="n"/>
      <c r="K439" s="76" t="n"/>
      <c r="L439" s="76" t="inlineStr">
        <is>
          <t>Archivkarton</t>
        </is>
      </c>
      <c r="M439" s="76" t="inlineStr">
        <is>
          <t>Nein</t>
        </is>
      </c>
      <c r="N439" s="76" t="n">
        <v>1</v>
      </c>
      <c r="O439" s="76" t="n"/>
      <c r="P439" s="76" t="n"/>
      <c r="Q439" s="76" t="n"/>
      <c r="R439" s="76" t="n"/>
      <c r="X439" s="94" t="inlineStr">
        <is>
          <t>oE</t>
        </is>
      </c>
      <c r="AH439" s="94" t="inlineStr">
        <is>
          <t>Pa</t>
        </is>
      </c>
      <c r="AV439" s="94" t="inlineStr">
        <is>
          <t>nur 110</t>
        </is>
      </c>
      <c r="AZ439" s="96" t="inlineStr">
        <is>
          <t>n</t>
        </is>
      </c>
      <c r="BA439" s="88">
        <f>BY439+CR439</f>
        <v/>
      </c>
      <c r="BF439" s="94" t="inlineStr">
        <is>
          <t>x</t>
        </is>
      </c>
      <c r="BY439" s="88" t="n"/>
      <c r="CR439" s="88" t="n"/>
    </row>
    <row r="440" outlineLevel="1" s="143">
      <c r="A440" s="76" t="n">
        <v>440</v>
      </c>
      <c r="B440" s="76" t="inlineStr">
        <is>
          <t>L-1526-31506224X</t>
        </is>
      </c>
      <c r="C440" s="76" t="n">
        <v>1066673780</v>
      </c>
      <c r="D440" s="81">
        <f>HYPERLINK(CONCATENATE("https://portal.dnb.de/opac.htm?method=simpleSearch&amp;cqlMode=true&amp;query=idn%3D",C440))</f>
        <v/>
      </c>
      <c r="E440" s="76" t="inlineStr">
        <is>
          <t>III 51, 27 c</t>
        </is>
      </c>
      <c r="F440" s="76" t="inlineStr">
        <is>
          <t>X</t>
        </is>
      </c>
      <c r="G440" s="78" t="inlineStr">
        <is>
          <t>Broschur</t>
        </is>
      </c>
      <c r="H440" s="76" t="inlineStr">
        <is>
          <t>bis 25 cm</t>
        </is>
      </c>
      <c r="I440" s="78" t="inlineStr">
        <is>
          <t>80° bis 110°, einseitig digitalisierbar?</t>
        </is>
      </c>
      <c r="J440" s="78" t="inlineStr">
        <is>
          <t>welliger Buchblock</t>
        </is>
      </c>
      <c r="K440" s="76" t="n"/>
      <c r="L440" s="76" t="inlineStr">
        <is>
          <t>Archivkarton</t>
        </is>
      </c>
      <c r="M440" s="76" t="inlineStr">
        <is>
          <t>Nein</t>
        </is>
      </c>
      <c r="N440" s="76" t="n">
        <v>0</v>
      </c>
      <c r="O440" s="76" t="n"/>
      <c r="P440" s="76" t="n"/>
      <c r="Q440" s="76" t="n"/>
      <c r="R440" s="76" t="n"/>
      <c r="X440" s="94" t="inlineStr">
        <is>
          <t>Br</t>
        </is>
      </c>
      <c r="AB440" s="94" t="inlineStr">
        <is>
          <t>f</t>
        </is>
      </c>
      <c r="AH440" s="94" t="inlineStr">
        <is>
          <t>Pa</t>
        </is>
      </c>
      <c r="AV440" s="94" t="inlineStr">
        <is>
          <t>nur 110</t>
        </is>
      </c>
      <c r="AZ440" s="96" t="inlineStr">
        <is>
          <t>n</t>
        </is>
      </c>
      <c r="BA440" s="88">
        <f>BY440+CR440</f>
        <v/>
      </c>
      <c r="BF440" s="94" t="inlineStr">
        <is>
          <t>x</t>
        </is>
      </c>
      <c r="BI440" s="117" t="inlineStr">
        <is>
          <t>Schaden stabil</t>
        </is>
      </c>
      <c r="BY440" s="88" t="n"/>
      <c r="CR440" s="88" t="n"/>
    </row>
    <row r="441" outlineLevel="1" ht="33.75" customHeight="1" s="143">
      <c r="A441" s="76" t="n">
        <v>441</v>
      </c>
      <c r="B441" s="76" t="inlineStr">
        <is>
          <t>L-1546-167646931</t>
        </is>
      </c>
      <c r="C441" s="76" t="n">
        <v>999173235</v>
      </c>
      <c r="D441" s="81">
        <f>HYPERLINK(CONCATENATE("https://portal.dnb.de/opac.htm?method=simpleSearch&amp;cqlMode=true&amp;query=idn%3D",C441))</f>
        <v/>
      </c>
      <c r="E441" s="76" t="inlineStr">
        <is>
          <t>III 51, 28 a</t>
        </is>
      </c>
      <c r="F441" s="76" t="n"/>
      <c r="G441" s="78" t="inlineStr">
        <is>
          <t>Ledereinband, Schließen, erhabene Buchbeschläge</t>
        </is>
      </c>
      <c r="H441" s="76" t="inlineStr">
        <is>
          <t>bis 25 cm</t>
        </is>
      </c>
      <c r="I441" s="78" t="inlineStr">
        <is>
          <t>80° bis 110°, einseitig digitalisierbar?</t>
        </is>
      </c>
      <c r="J441" s="78" t="inlineStr">
        <is>
          <t>fester Rücken mit Schmuckprägung, Schrift bis in den Falz</t>
        </is>
      </c>
      <c r="K441" s="76" t="n"/>
      <c r="L441" s="76" t="inlineStr">
        <is>
          <t>Kassette</t>
        </is>
      </c>
      <c r="M441" s="76" t="inlineStr">
        <is>
          <t>Nein</t>
        </is>
      </c>
      <c r="N441" s="76" t="n">
        <v>0</v>
      </c>
      <c r="O441" s="76" t="n"/>
      <c r="P441" s="76" t="n"/>
      <c r="Q441" s="76" t="n"/>
      <c r="R441" s="76" t="n"/>
      <c r="BA441" s="88">
        <f>BY441+CR441</f>
        <v/>
      </c>
      <c r="BY441" s="88" t="n"/>
      <c r="CR441" s="88" t="n"/>
    </row>
    <row r="442" outlineLevel="1" s="143">
      <c r="A442" s="76" t="n">
        <v>442</v>
      </c>
      <c r="B442" s="76" t="inlineStr">
        <is>
          <t>L-1546-167647148</t>
        </is>
      </c>
      <c r="C442" s="76" t="n">
        <v>999173472</v>
      </c>
      <c r="D442" s="81">
        <f>HYPERLINK(CONCATENATE("https://portal.dnb.de/opac.htm?method=simpleSearch&amp;cqlMode=true&amp;query=idn%3D",C442))</f>
        <v/>
      </c>
      <c r="E442" s="76" t="inlineStr">
        <is>
          <t>III 51, 28 b</t>
        </is>
      </c>
      <c r="F442" s="76" t="n"/>
      <c r="G442" s="78" t="inlineStr">
        <is>
          <t>Halbpergamentband</t>
        </is>
      </c>
      <c r="H442" s="76" t="inlineStr">
        <is>
          <t>bis 25 cm</t>
        </is>
      </c>
      <c r="I442" s="78" t="inlineStr">
        <is>
          <t>80° bis 110°, einseitig digitalisierbar?</t>
        </is>
      </c>
      <c r="J442" s="78" t="inlineStr">
        <is>
          <t>hohler Rücken</t>
        </is>
      </c>
      <c r="K442" s="76" t="n"/>
      <c r="L442" s="76" t="n"/>
      <c r="M442" s="76" t="n"/>
      <c r="N442" s="76" t="n">
        <v>0</v>
      </c>
      <c r="O442" s="76" t="n"/>
      <c r="P442" s="76" t="n"/>
      <c r="Q442" s="76" t="n"/>
      <c r="R442" s="76" t="n"/>
      <c r="BA442" s="88">
        <f>BY442+CR442</f>
        <v/>
      </c>
      <c r="BY442" s="88" t="n"/>
      <c r="CR442" s="88" t="n"/>
    </row>
    <row r="443" outlineLevel="1" s="143">
      <c r="A443" s="76" t="n">
        <v>443</v>
      </c>
      <c r="B443" s="76" t="inlineStr">
        <is>
          <t>L-1546-168348837</t>
        </is>
      </c>
      <c r="C443" s="76" t="n">
        <v>999424467</v>
      </c>
      <c r="D443" s="81">
        <f>HYPERLINK(CONCATENATE("https://portal.dnb.de/opac.htm?method=simpleSearch&amp;cqlMode=true&amp;query=idn%3D",C443))</f>
        <v/>
      </c>
      <c r="E443" s="76" t="inlineStr">
        <is>
          <t>III 51, 28 c</t>
        </is>
      </c>
      <c r="F443" s="76" t="inlineStr">
        <is>
          <t>X</t>
        </is>
      </c>
      <c r="G443" s="78" t="inlineStr">
        <is>
          <t>Halbpergamentband</t>
        </is>
      </c>
      <c r="H443" s="76" t="inlineStr">
        <is>
          <t>bis 25 cm</t>
        </is>
      </c>
      <c r="I443" s="78" t="inlineStr">
        <is>
          <t>80° bis 110°, einseitig digitalisierbar?</t>
        </is>
      </c>
      <c r="J443" s="78" t="n"/>
      <c r="K443" s="76" t="n"/>
      <c r="L443" s="76" t="inlineStr">
        <is>
          <t>Archivkarton</t>
        </is>
      </c>
      <c r="M443" s="76" t="inlineStr">
        <is>
          <t>Nein</t>
        </is>
      </c>
      <c r="N443" s="76" t="n">
        <v>0</v>
      </c>
      <c r="O443" s="76" t="n"/>
      <c r="P443" s="76" t="inlineStr">
        <is>
          <t>Buchblock und Einband getrennt</t>
        </is>
      </c>
      <c r="Q443" s="76" t="n"/>
      <c r="R443" s="76" t="n"/>
      <c r="BA443" s="88">
        <f>BY443+CR443</f>
        <v/>
      </c>
      <c r="BY443" s="88" t="n"/>
      <c r="CR443" s="88" t="n"/>
    </row>
    <row r="444" outlineLevel="1" s="143">
      <c r="A444" s="76" t="n">
        <v>444</v>
      </c>
      <c r="B444" s="76" t="inlineStr">
        <is>
          <t>L-1549-180493000</t>
        </is>
      </c>
      <c r="C444" s="76" t="n">
        <v>1003702910</v>
      </c>
      <c r="D444" s="81">
        <f>HYPERLINK(CONCATENATE("https://portal.dnb.de/opac.htm?method=simpleSearch&amp;cqlMode=true&amp;query=idn%3D",C444))</f>
        <v/>
      </c>
      <c r="E444" s="76" t="inlineStr">
        <is>
          <t>III 51, 28 d</t>
        </is>
      </c>
      <c r="F444" s="76" t="n"/>
      <c r="G444" s="78" t="inlineStr">
        <is>
          <t>Halbpergamentband</t>
        </is>
      </c>
      <c r="H444" s="76" t="inlineStr">
        <is>
          <t>bis 25 cm</t>
        </is>
      </c>
      <c r="I444" s="78" t="inlineStr">
        <is>
          <t>180°</t>
        </is>
      </c>
      <c r="J444" s="78" t="inlineStr">
        <is>
          <t>hohler Rücken</t>
        </is>
      </c>
      <c r="K444" s="76" t="n"/>
      <c r="L444" s="76" t="n"/>
      <c r="M444" s="76" t="n"/>
      <c r="N444" s="76" t="n">
        <v>0</v>
      </c>
      <c r="O444" s="76" t="n"/>
      <c r="P444" s="76" t="n"/>
      <c r="Q444" s="76" t="n"/>
      <c r="R444" s="76" t="n"/>
      <c r="BA444" s="88">
        <f>BY444+CR444</f>
        <v/>
      </c>
      <c r="BY444" s="88" t="n"/>
      <c r="CR444" s="88" t="n"/>
    </row>
    <row r="445" outlineLevel="1" s="143">
      <c r="A445" s="76" t="n">
        <v>445</v>
      </c>
      <c r="B445" s="76" t="inlineStr">
        <is>
          <t>L-1552-167647377</t>
        </is>
      </c>
      <c r="C445" s="76" t="n">
        <v>999173707</v>
      </c>
      <c r="D445" s="81">
        <f>HYPERLINK(CONCATENATE("https://portal.dnb.de/opac.htm?method=simpleSearch&amp;cqlMode=true&amp;query=idn%3D",C445))</f>
        <v/>
      </c>
      <c r="E445" s="76" t="inlineStr">
        <is>
          <t>III 51, 28 e</t>
        </is>
      </c>
      <c r="F445" s="76" t="n"/>
      <c r="G445" s="78" t="inlineStr">
        <is>
          <t>Halbpergamentband</t>
        </is>
      </c>
      <c r="H445" s="76" t="inlineStr">
        <is>
          <t>bis 25 cm</t>
        </is>
      </c>
      <c r="I445" s="78" t="inlineStr">
        <is>
          <t>80° bis 110°, einseitig digitalisierbar?</t>
        </is>
      </c>
      <c r="J445" s="78" t="inlineStr">
        <is>
          <t>hohler Rücken, welliger Buchblock</t>
        </is>
      </c>
      <c r="K445" s="76" t="n"/>
      <c r="L445" s="76" t="n"/>
      <c r="M445" s="76" t="n"/>
      <c r="N445" s="76" t="n">
        <v>0</v>
      </c>
      <c r="O445" s="76" t="n"/>
      <c r="P445" s="76" t="n"/>
      <c r="Q445" s="76" t="n"/>
      <c r="R445" s="76" t="n"/>
      <c r="BA445" s="88">
        <f>BY445+CR445</f>
        <v/>
      </c>
      <c r="BY445" s="88" t="n"/>
      <c r="CR445" s="88" t="n"/>
    </row>
    <row r="446" outlineLevel="1" s="143">
      <c r="A446" s="76" t="n">
        <v>446</v>
      </c>
      <c r="B446" s="76" t="inlineStr">
        <is>
          <t>L-1554-179346091</t>
        </is>
      </c>
      <c r="C446" s="76" t="n">
        <v>1003272215</v>
      </c>
      <c r="D446" s="81">
        <f>HYPERLINK(CONCATENATE("https://portal.dnb.de/opac.htm?method=simpleSearch&amp;cqlMode=true&amp;query=idn%3D",C446))</f>
        <v/>
      </c>
      <c r="E446" s="76" t="inlineStr">
        <is>
          <t>III 51, 28 f</t>
        </is>
      </c>
      <c r="F446" s="76" t="n"/>
      <c r="G446" s="78" t="n"/>
      <c r="H446" s="76" t="n"/>
      <c r="I446" s="78" t="n"/>
      <c r="J446" s="78" t="n"/>
      <c r="K446" s="76" t="n"/>
      <c r="L446" s="76" t="n"/>
      <c r="M446" s="76" t="n"/>
      <c r="N446" s="76" t="n"/>
      <c r="O446" s="76" t="n"/>
      <c r="P446" s="76" t="n"/>
      <c r="Q446" s="76" t="n"/>
      <c r="R446" s="76" t="n"/>
      <c r="BA446" s="88">
        <f>BY446+CR446</f>
        <v/>
      </c>
      <c r="BY446" s="88" t="n"/>
      <c r="CR446" s="88" t="n"/>
    </row>
    <row r="447" outlineLevel="1" ht="22.5" customHeight="1" s="143">
      <c r="A447" s="76" t="n">
        <v>447</v>
      </c>
      <c r="B447" s="76" t="inlineStr">
        <is>
          <t>L-1554-167644165</t>
        </is>
      </c>
      <c r="C447" s="76" t="n">
        <v>999170414</v>
      </c>
      <c r="D447" s="81">
        <f>HYPERLINK(CONCATENATE("https://portal.dnb.de/opac.htm?method=simpleSearch&amp;cqlMode=true&amp;query=idn%3D",C447))</f>
        <v/>
      </c>
      <c r="E447" s="76" t="inlineStr">
        <is>
          <t>III 51, 28 f</t>
        </is>
      </c>
      <c r="F447" s="76" t="inlineStr">
        <is>
          <t>X</t>
        </is>
      </c>
      <c r="G447" s="78" t="inlineStr">
        <is>
          <t>Ledereinband, Schließen, erhabene Buchbeschläge</t>
        </is>
      </c>
      <c r="H447" s="76" t="inlineStr">
        <is>
          <t>bis 25 cm</t>
        </is>
      </c>
      <c r="I447" s="78" t="inlineStr">
        <is>
          <t>80° bis 110°, einseitig digitalisierbar?</t>
        </is>
      </c>
      <c r="J447" s="78" t="inlineStr">
        <is>
          <t>hohler Rücken, Schrift bis in den Falz</t>
        </is>
      </c>
      <c r="K447" s="76" t="n"/>
      <c r="L447" s="76" t="inlineStr">
        <is>
          <t>Kassette</t>
        </is>
      </c>
      <c r="M447" s="76" t="inlineStr">
        <is>
          <t>Nein, Signaturfahne austauschen</t>
        </is>
      </c>
      <c r="N447" s="76" t="n">
        <v>0</v>
      </c>
      <c r="O447" s="76" t="n"/>
      <c r="P447" s="76" t="n"/>
      <c r="Q447" s="76" t="n"/>
      <c r="R447" s="76" t="n"/>
      <c r="BA447" s="88">
        <f>BY447+CR447</f>
        <v/>
      </c>
      <c r="BY447" s="88" t="n"/>
      <c r="CR447" s="88" t="n"/>
    </row>
    <row r="448" outlineLevel="1" s="143">
      <c r="A448" s="76" t="n">
        <v>448</v>
      </c>
      <c r="B448" s="76" t="inlineStr">
        <is>
          <t>L-1546-153952202</t>
        </is>
      </c>
      <c r="C448" s="76" t="n">
        <v>993888828</v>
      </c>
      <c r="D448" s="81">
        <f>HYPERLINK(CONCATENATE("https://portal.dnb.de/opac.htm?method=simpleSearch&amp;cqlMode=true&amp;query=idn%3D",C448))</f>
        <v/>
      </c>
      <c r="E448" s="76" t="inlineStr">
        <is>
          <t>III 51, 28 f (1. Angebundenes Werk)</t>
        </is>
      </c>
      <c r="F448" s="76" t="n"/>
      <c r="G448" s="78" t="n"/>
      <c r="H448" s="76" t="n"/>
      <c r="I448" s="78" t="n"/>
      <c r="J448" s="78" t="n"/>
      <c r="K448" s="76" t="n"/>
      <c r="L448" s="76" t="n"/>
      <c r="M448" s="76" t="n"/>
      <c r="N448" s="76" t="n"/>
      <c r="O448" s="76" t="n"/>
      <c r="P448" s="76" t="n"/>
      <c r="Q448" s="76" t="n"/>
      <c r="R448" s="76" t="n"/>
      <c r="BA448" s="88">
        <f>BY448+CR448</f>
        <v/>
      </c>
      <c r="BY448" s="88" t="n"/>
      <c r="CR448" s="88" t="n"/>
    </row>
    <row r="449" outlineLevel="1" s="143">
      <c r="A449" s="76" t="n">
        <v>449</v>
      </c>
      <c r="B449" s="76" t="inlineStr">
        <is>
          <t>L-1520-179470655</t>
        </is>
      </c>
      <c r="C449" s="76" t="n">
        <v>1003325297</v>
      </c>
      <c r="D449" s="81">
        <f>HYPERLINK(CONCATENATE("https://portal.dnb.de/opac.htm?method=simpleSearch&amp;cqlMode=true&amp;query=idn%3D",C449))</f>
        <v/>
      </c>
      <c r="E449" s="76" t="inlineStr">
        <is>
          <t>III 51, 32 a</t>
        </is>
      </c>
      <c r="F449" s="76" t="n"/>
      <c r="G449" s="78" t="inlineStr">
        <is>
          <t>Halbpergamentband</t>
        </is>
      </c>
      <c r="H449" s="76" t="inlineStr">
        <is>
          <t>bis 25 cm</t>
        </is>
      </c>
      <c r="I449" s="78" t="inlineStr">
        <is>
          <t>180°</t>
        </is>
      </c>
      <c r="J449" s="78" t="n"/>
      <c r="K449" s="76" t="n"/>
      <c r="L449" s="76" t="inlineStr">
        <is>
          <t>Archivkarton</t>
        </is>
      </c>
      <c r="M449" s="76" t="inlineStr">
        <is>
          <t>Nein</t>
        </is>
      </c>
      <c r="N449" s="76" t="n">
        <v>0</v>
      </c>
      <c r="O449" s="76" t="n"/>
      <c r="P449" s="76" t="inlineStr">
        <is>
          <t>Buchblock und Einband getrennt</t>
        </is>
      </c>
      <c r="Q449" s="76" t="n"/>
      <c r="R449" s="76" t="n"/>
      <c r="X449" s="94" t="inlineStr">
        <is>
          <t>oE</t>
        </is>
      </c>
      <c r="Y449" t="inlineStr">
        <is>
          <t>Thomschke, Friedrun:
Einband liegt bei</t>
        </is>
      </c>
      <c r="AH449" s="94" t="inlineStr">
        <is>
          <t>Pa</t>
        </is>
      </c>
      <c r="AV449" s="94" t="n">
        <v>180</v>
      </c>
      <c r="AZ449" s="96" t="inlineStr">
        <is>
          <t>n</t>
        </is>
      </c>
      <c r="BA449" s="88">
        <f>BY449+CR449</f>
        <v/>
      </c>
      <c r="BF449" s="94" t="inlineStr">
        <is>
          <t>x</t>
        </is>
      </c>
      <c r="BI449" s="117" t="inlineStr">
        <is>
          <t>Einband liegt bei</t>
        </is>
      </c>
      <c r="BY449" s="88" t="n"/>
      <c r="CR449" s="88" t="n"/>
    </row>
    <row r="450" outlineLevel="1" s="143">
      <c r="A450" s="76" t="n">
        <v>450</v>
      </c>
      <c r="B450" s="76" t="inlineStr">
        <is>
          <t>L-1528-163501254</t>
        </is>
      </c>
      <c r="C450" s="76" t="n">
        <v>997214228</v>
      </c>
      <c r="D450" s="81">
        <f>HYPERLINK(CONCATENATE("https://portal.dnb.de/opac.htm?method=simpleSearch&amp;cqlMode=true&amp;query=idn%3D",C450))</f>
        <v/>
      </c>
      <c r="E450" s="76" t="inlineStr">
        <is>
          <t>III 51, 32 b</t>
        </is>
      </c>
      <c r="F450" s="76" t="n"/>
      <c r="G450" s="78" t="inlineStr">
        <is>
          <t>Halbpergamentband</t>
        </is>
      </c>
      <c r="H450" s="76" t="inlineStr">
        <is>
          <t>bis 25 cm</t>
        </is>
      </c>
      <c r="I450" s="78" t="inlineStr">
        <is>
          <t>180°</t>
        </is>
      </c>
      <c r="J450" s="78" t="inlineStr">
        <is>
          <t>hohler Rücken</t>
        </is>
      </c>
      <c r="K450" s="76" t="n"/>
      <c r="L450" s="76" t="n"/>
      <c r="M450" s="76" t="n"/>
      <c r="N450" s="76" t="n">
        <v>0</v>
      </c>
      <c r="O450" s="76" t="n"/>
      <c r="P450" s="76" t="n"/>
      <c r="Q450" s="76" t="n"/>
      <c r="R450" s="76" t="n"/>
      <c r="X450" s="94" t="inlineStr">
        <is>
          <t>HPg</t>
        </is>
      </c>
      <c r="AA450" s="94" t="inlineStr">
        <is>
          <t>x</t>
        </is>
      </c>
      <c r="AB450" s="94" t="inlineStr">
        <is>
          <t>h/E</t>
        </is>
      </c>
      <c r="AH450" s="94" t="inlineStr">
        <is>
          <t>Pa</t>
        </is>
      </c>
      <c r="AV450" s="94" t="n">
        <v>110</v>
      </c>
      <c r="AZ450" s="96" t="inlineStr">
        <is>
          <t>n</t>
        </is>
      </c>
      <c r="BA450" s="88">
        <f>BY450+CR450</f>
        <v/>
      </c>
      <c r="BF450" s="94" t="inlineStr">
        <is>
          <t>x</t>
        </is>
      </c>
      <c r="BY450" s="88" t="n"/>
      <c r="CR450" s="88" t="n"/>
    </row>
    <row r="451" outlineLevel="1" s="143">
      <c r="A451" s="76" t="n">
        <v>451</v>
      </c>
      <c r="B451" s="76" t="inlineStr">
        <is>
          <t>L-1520-153968850</t>
        </is>
      </c>
      <c r="C451" s="76" t="n">
        <v>993907032</v>
      </c>
      <c r="D451" s="81">
        <f>HYPERLINK(CONCATENATE("https://portal.dnb.de/opac.htm?method=simpleSearch&amp;cqlMode=true&amp;query=idn%3D",C451))</f>
        <v/>
      </c>
      <c r="E451" s="76" t="inlineStr">
        <is>
          <t>III 51, 33 a</t>
        </is>
      </c>
      <c r="F451" s="76" t="n"/>
      <c r="G451" s="78" t="n"/>
      <c r="H451" s="76" t="inlineStr">
        <is>
          <t>bis 25 cm</t>
        </is>
      </c>
      <c r="I451" s="78" t="n"/>
      <c r="J451" s="78" t="n"/>
      <c r="K451" s="76" t="n"/>
      <c r="L451" s="76" t="n"/>
      <c r="M451" s="76" t="n"/>
      <c r="N451" s="76" t="n"/>
      <c r="O451" s="76" t="n"/>
      <c r="P451" s="76" t="n"/>
      <c r="Q451" s="76" t="n"/>
      <c r="R451" s="76" t="n"/>
      <c r="X451" s="94" t="inlineStr">
        <is>
          <t>Br</t>
        </is>
      </c>
      <c r="AB451" s="94" t="inlineStr">
        <is>
          <t>f</t>
        </is>
      </c>
      <c r="AH451" s="94" t="inlineStr">
        <is>
          <t>Pa</t>
        </is>
      </c>
      <c r="AV451" s="94" t="inlineStr">
        <is>
          <t>nur 110</t>
        </is>
      </c>
      <c r="AZ451" s="96" t="inlineStr">
        <is>
          <t>n</t>
        </is>
      </c>
      <c r="BA451" s="88">
        <f>BY451+CR451</f>
        <v/>
      </c>
      <c r="BF451" s="94" t="inlineStr">
        <is>
          <t>x</t>
        </is>
      </c>
      <c r="BY451" s="88" t="n"/>
      <c r="CR451" s="88" t="n"/>
    </row>
    <row r="452" outlineLevel="1" s="143">
      <c r="A452" s="76" t="n">
        <v>452</v>
      </c>
      <c r="B452" s="76" t="inlineStr">
        <is>
          <t>L-1520-315490594</t>
        </is>
      </c>
      <c r="C452" s="76" t="n">
        <v>1066960062</v>
      </c>
      <c r="D452" s="81">
        <f>HYPERLINK(CONCATENATE("https://portal.dnb.de/opac.htm?method=simpleSearch&amp;cqlMode=true&amp;query=idn%3D",C452))</f>
        <v/>
      </c>
      <c r="E452" s="76" t="inlineStr">
        <is>
          <t>III 51, 33 b</t>
        </is>
      </c>
      <c r="F452" s="76" t="inlineStr">
        <is>
          <t>X</t>
        </is>
      </c>
      <c r="G452" s="78" t="inlineStr">
        <is>
          <t>Papier- oder Pappeinband</t>
        </is>
      </c>
      <c r="H452" s="76" t="inlineStr">
        <is>
          <t>bis 25 cm</t>
        </is>
      </c>
      <c r="I452" s="78" t="inlineStr">
        <is>
          <t>180°</t>
        </is>
      </c>
      <c r="J452" s="78" t="n"/>
      <c r="K452" s="76" t="n"/>
      <c r="L452" s="76" t="inlineStr">
        <is>
          <t>Archivkarton</t>
        </is>
      </c>
      <c r="M452" s="76" t="inlineStr">
        <is>
          <t>Nein</t>
        </is>
      </c>
      <c r="N452" s="76" t="n">
        <v>0</v>
      </c>
      <c r="O452" s="76" t="n"/>
      <c r="P452" s="76" t="inlineStr">
        <is>
          <t>Buchblock und Einband getrennt</t>
        </is>
      </c>
      <c r="Q452" s="76" t="n"/>
      <c r="R452" s="76" t="n"/>
      <c r="X452" s="94" t="inlineStr">
        <is>
          <t>oE</t>
        </is>
      </c>
      <c r="Y452" t="inlineStr">
        <is>
          <t>Thomschke, Friedrun:
Einband liegt bei</t>
        </is>
      </c>
      <c r="AH452" s="94" t="inlineStr">
        <is>
          <t>Pa</t>
        </is>
      </c>
      <c r="AV452" s="94" t="n">
        <v>180</v>
      </c>
      <c r="AZ452" s="96" t="inlineStr">
        <is>
          <t>n</t>
        </is>
      </c>
      <c r="BA452" s="88">
        <f>BY452+CR452</f>
        <v/>
      </c>
      <c r="BF452" s="94" t="inlineStr">
        <is>
          <t>x</t>
        </is>
      </c>
      <c r="BY452" s="88" t="n"/>
      <c r="CR452" s="88" t="n"/>
    </row>
    <row r="453" outlineLevel="1" ht="22.5" customHeight="1" s="143">
      <c r="A453" s="76" t="n"/>
      <c r="B453" s="76" t="n"/>
      <c r="C453" s="76" t="n"/>
      <c r="D453" s="81" t="n"/>
      <c r="E453" s="76" t="inlineStr">
        <is>
          <t>III 51, 33 c</t>
        </is>
      </c>
      <c r="F453" s="76" t="n"/>
      <c r="G453" s="78" t="n"/>
      <c r="H453" s="76" t="inlineStr">
        <is>
          <t>bis 35 cm</t>
        </is>
      </c>
      <c r="I453" s="78" t="n"/>
      <c r="J453" s="78" t="n"/>
      <c r="K453" s="76" t="n"/>
      <c r="L453" s="76" t="n"/>
      <c r="M453" s="76" t="n"/>
      <c r="N453" s="76" t="n"/>
      <c r="O453" s="76" t="n"/>
      <c r="P453" s="76" t="n"/>
      <c r="Q453" s="76" t="n"/>
      <c r="R453" s="76" t="n"/>
      <c r="X453" s="94" t="inlineStr">
        <is>
          <t>HD</t>
        </is>
      </c>
      <c r="AA453" s="94" t="inlineStr">
        <is>
          <t>x</t>
        </is>
      </c>
      <c r="AB453" s="94" t="inlineStr">
        <is>
          <t>f</t>
        </is>
      </c>
      <c r="AH453" s="94" t="inlineStr">
        <is>
          <t>Pa</t>
        </is>
      </c>
      <c r="AV453" s="94" t="n">
        <v>60</v>
      </c>
      <c r="BA453" s="88">
        <f>BY453+CR453</f>
        <v/>
      </c>
      <c r="BC453" s="94" t="inlineStr">
        <is>
          <t>Wellpappe</t>
        </is>
      </c>
      <c r="BM453" s="94" t="inlineStr">
        <is>
          <t>x</t>
        </is>
      </c>
      <c r="BN453" s="94" t="inlineStr">
        <is>
          <t>x</t>
        </is>
      </c>
      <c r="BP453" s="94" t="inlineStr">
        <is>
          <t>v</t>
        </is>
      </c>
      <c r="BY453" s="88" t="n">
        <v>1</v>
      </c>
      <c r="BZ453" s="117" t="inlineStr">
        <is>
          <t>nur loses Leder (Restaurierung) fixieren, Gelenk vorn belassen (ist stabil genug)</t>
        </is>
      </c>
      <c r="CR453" s="88" t="n"/>
    </row>
    <row r="454" outlineLevel="1" s="143">
      <c r="A454" s="76" t="n">
        <v>453</v>
      </c>
      <c r="B454" s="76" t="inlineStr">
        <is>
          <t>L-1536-156361124</t>
        </is>
      </c>
      <c r="C454" s="76" t="n">
        <v>994520050</v>
      </c>
      <c r="D454" s="81">
        <f>HYPERLINK(CONCATENATE("https://portal.dnb.de/opac.htm?method=simpleSearch&amp;cqlMode=true&amp;query=idn%3D",C454))</f>
        <v/>
      </c>
      <c r="E454" s="76" t="inlineStr">
        <is>
          <t>III 51, 34 a</t>
        </is>
      </c>
      <c r="F454" s="76" t="n"/>
      <c r="G454" s="78" t="n"/>
      <c r="H454" s="76" t="n"/>
      <c r="I454" s="78" t="n"/>
      <c r="J454" s="78" t="n"/>
      <c r="K454" s="76" t="n"/>
      <c r="L454" s="76" t="n"/>
      <c r="M454" s="76" t="n"/>
      <c r="N454" s="76" t="n"/>
      <c r="O454" s="76" t="n"/>
      <c r="P454" s="76" t="n"/>
      <c r="Q454" s="76" t="n"/>
      <c r="R454" s="76" t="n"/>
      <c r="BA454" s="88">
        <f>BY454+CR454</f>
        <v/>
      </c>
      <c r="BY454" s="88" t="n"/>
      <c r="CR454" s="88" t="n"/>
    </row>
    <row r="455" outlineLevel="1" s="143">
      <c r="A455" s="76" t="n">
        <v>454</v>
      </c>
      <c r="B455" s="76" t="inlineStr">
        <is>
          <t>L-1536-177856262</t>
        </is>
      </c>
      <c r="C455" s="76" t="n">
        <v>1002701767</v>
      </c>
      <c r="D455" s="81">
        <f>HYPERLINK(CONCATENATE("https://portal.dnb.de/opac.htm?method=simpleSearch&amp;cqlMode=true&amp;query=idn%3D",C455))</f>
        <v/>
      </c>
      <c r="E455" s="76" t="inlineStr">
        <is>
          <t>III 51, 34 a</t>
        </is>
      </c>
      <c r="F455" s="76" t="n"/>
      <c r="G455" s="78" t="n"/>
      <c r="H455" s="76" t="n"/>
      <c r="I455" s="78" t="n"/>
      <c r="J455" s="78" t="n"/>
      <c r="K455" s="76" t="n"/>
      <c r="L455" s="76" t="n"/>
      <c r="M455" s="76" t="n"/>
      <c r="N455" s="76" t="n"/>
      <c r="O455" s="76" t="n"/>
      <c r="P455" s="76" t="n"/>
      <c r="Q455" s="76" t="n"/>
      <c r="R455" s="76" t="n"/>
      <c r="BA455" s="88">
        <f>BY455+CR455</f>
        <v/>
      </c>
      <c r="BY455" s="88" t="n"/>
      <c r="CR455" s="88" t="n"/>
    </row>
    <row r="456" outlineLevel="1" ht="22.5" customHeight="1" s="143">
      <c r="A456" s="76" t="n">
        <v>455</v>
      </c>
      <c r="B456" s="76" t="inlineStr">
        <is>
          <t>L-1536-168645327</t>
        </is>
      </c>
      <c r="C456" s="76" t="n">
        <v>999640356</v>
      </c>
      <c r="D456" s="81">
        <f>HYPERLINK(CONCATENATE("https://portal.dnb.de/opac.htm?method=simpleSearch&amp;cqlMode=true&amp;query=idn%3D",C456))</f>
        <v/>
      </c>
      <c r="E456" s="76" t="inlineStr">
        <is>
          <t>III 51, 34 a</t>
        </is>
      </c>
      <c r="F456" s="76" t="inlineStr">
        <is>
          <t>X</t>
        </is>
      </c>
      <c r="G456" s="78" t="inlineStr">
        <is>
          <t>Ledereinband, Schließen, erhabene Buchbeschläge</t>
        </is>
      </c>
      <c r="H456" s="76" t="inlineStr">
        <is>
          <t>bis 25 cm</t>
        </is>
      </c>
      <c r="I456" s="78" t="inlineStr">
        <is>
          <t>180°</t>
        </is>
      </c>
      <c r="J456" s="78" t="inlineStr">
        <is>
          <t>fester Rücken mit Schmuckprägung</t>
        </is>
      </c>
      <c r="K456" s="76" t="n"/>
      <c r="L456" s="76" t="inlineStr">
        <is>
          <t>Buchschuh</t>
        </is>
      </c>
      <c r="M456" s="76" t="inlineStr">
        <is>
          <t>Nein</t>
        </is>
      </c>
      <c r="N456" s="76" t="n">
        <v>1</v>
      </c>
      <c r="O456" s="76" t="n"/>
      <c r="P456" s="76" t="n"/>
      <c r="Q456" s="76" t="n"/>
      <c r="R456" s="76" t="n"/>
      <c r="BA456" s="88">
        <f>BY456+CR456</f>
        <v/>
      </c>
      <c r="BY456" s="88" t="n"/>
      <c r="CR456" s="88" t="n"/>
    </row>
    <row r="457" outlineLevel="1" s="143">
      <c r="A457" s="76" t="n">
        <v>456</v>
      </c>
      <c r="B457" s="76" t="inlineStr">
        <is>
          <t>L-1519-315183322</t>
        </is>
      </c>
      <c r="C457" s="76" t="n">
        <v>1066760713</v>
      </c>
      <c r="D457" s="81">
        <f>HYPERLINK(CONCATENATE("https://portal.dnb.de/opac.htm?method=simpleSearch&amp;cqlMode=true&amp;query=idn%3D",C457))</f>
        <v/>
      </c>
      <c r="E457" s="76" t="inlineStr">
        <is>
          <t>III 51, 4 a</t>
        </is>
      </c>
      <c r="F457" s="76" t="n"/>
      <c r="G457" s="78" t="inlineStr">
        <is>
          <t>Papier- oder Pappeinband</t>
        </is>
      </c>
      <c r="H457" s="76" t="inlineStr">
        <is>
          <t>bis 25 cm</t>
        </is>
      </c>
      <c r="I457" s="78" t="inlineStr">
        <is>
          <t>180°</t>
        </is>
      </c>
      <c r="J457" s="78" t="inlineStr">
        <is>
          <t>fester Rücken mit Schmuckprägung</t>
        </is>
      </c>
      <c r="K457" s="76" t="n"/>
      <c r="L457" s="76" t="inlineStr">
        <is>
          <t xml:space="preserve">Papierumschlag </t>
        </is>
      </c>
      <c r="M457" s="76" t="inlineStr">
        <is>
          <t>Ja</t>
        </is>
      </c>
      <c r="N457" s="76" t="n">
        <v>0</v>
      </c>
      <c r="O457" s="76" t="n"/>
      <c r="P457" s="76" t="n"/>
      <c r="Q457" s="76" t="n"/>
      <c r="R457" s="76" t="n"/>
      <c r="BA457" s="88">
        <f>BY457+CR457</f>
        <v/>
      </c>
      <c r="BY457" s="88" t="n"/>
      <c r="CR457" s="88" t="n"/>
    </row>
    <row r="458" outlineLevel="1" s="143">
      <c r="A458" s="76" t="n">
        <v>457</v>
      </c>
      <c r="B458" s="76" t="inlineStr">
        <is>
          <t>L-1501-168303590</t>
        </is>
      </c>
      <c r="C458" s="76" t="n">
        <v>999408836</v>
      </c>
      <c r="D458" s="81">
        <f>HYPERLINK(CONCATENATE("https://portal.dnb.de/opac.htm?method=simpleSearch&amp;cqlMode=true&amp;query=idn%3D",C458))</f>
        <v/>
      </c>
      <c r="E458" s="76" t="inlineStr">
        <is>
          <t>III 51, 8 a</t>
        </is>
      </c>
      <c r="F458" s="76" t="n"/>
      <c r="G458" s="78" t="n"/>
      <c r="H458" s="76" t="n"/>
      <c r="I458" s="78" t="n"/>
      <c r="J458" s="78" t="n"/>
      <c r="K458" s="76" t="n"/>
      <c r="L458" s="76" t="n"/>
      <c r="M458" s="76" t="n"/>
      <c r="N458" s="76" t="n"/>
      <c r="O458" s="76" t="n"/>
      <c r="P458" s="76" t="n"/>
      <c r="Q458" s="76" t="n"/>
      <c r="R458" s="76" t="n"/>
      <c r="BA458" s="88">
        <f>BY458+CR458</f>
        <v/>
      </c>
      <c r="BY458" s="88" t="n"/>
      <c r="CR458" s="88" t="n"/>
    </row>
    <row r="459" outlineLevel="1" s="143">
      <c r="A459" s="76" t="n">
        <v>458</v>
      </c>
      <c r="B459" s="76" t="inlineStr">
        <is>
          <t>L-1511-154678511</t>
        </is>
      </c>
      <c r="C459" s="76" t="n">
        <v>994182236</v>
      </c>
      <c r="D459" s="81">
        <f>HYPERLINK(CONCATENATE("https://portal.dnb.de/opac.htm?method=simpleSearch&amp;cqlMode=true&amp;query=idn%3D",C459))</f>
        <v/>
      </c>
      <c r="E459" s="76" t="inlineStr">
        <is>
          <t>III 51, 9 a</t>
        </is>
      </c>
      <c r="F459" s="76" t="n"/>
      <c r="G459" s="78" t="n"/>
      <c r="H459" s="76" t="n"/>
      <c r="I459" s="78" t="n"/>
      <c r="J459" s="78" t="n"/>
      <c r="K459" s="76" t="n"/>
      <c r="L459" s="76" t="n"/>
      <c r="M459" s="76" t="n"/>
      <c r="N459" s="76" t="n"/>
      <c r="O459" s="76" t="n"/>
      <c r="P459" s="76" t="n"/>
      <c r="Q459" s="76" t="n"/>
      <c r="R459" s="76" t="n"/>
      <c r="BA459" s="88">
        <f>BY459+CR459</f>
        <v/>
      </c>
      <c r="BY459" s="88" t="n"/>
      <c r="CR459" s="88" t="n"/>
    </row>
    <row r="460" outlineLevel="1" s="143">
      <c r="A460" s="76" t="n">
        <v>459</v>
      </c>
      <c r="B460" s="76" t="inlineStr">
        <is>
          <t>L-1509-167327569</t>
        </is>
      </c>
      <c r="C460" s="76" t="n">
        <v>999002953</v>
      </c>
      <c r="D460" s="81">
        <f>HYPERLINK(CONCATENATE("https://portal.dnb.de/opac.htm?method=simpleSearch&amp;cqlMode=true&amp;query=idn%3D",C460))</f>
        <v/>
      </c>
      <c r="E460" s="76" t="inlineStr">
        <is>
          <t>III 51, 9 b</t>
        </is>
      </c>
      <c r="F460" s="76" t="n"/>
      <c r="G460" s="78" t="n"/>
      <c r="H460" s="76" t="n"/>
      <c r="I460" s="78" t="n"/>
      <c r="J460" s="78" t="n"/>
      <c r="K460" s="76" t="n"/>
      <c r="L460" s="76" t="n"/>
      <c r="M460" s="76" t="n"/>
      <c r="N460" s="76" t="n"/>
      <c r="O460" s="76" t="n"/>
      <c r="P460" s="76" t="n"/>
      <c r="Q460" s="76" t="n"/>
      <c r="R460" s="76" t="n"/>
      <c r="BA460" s="88">
        <f>BY460+CR460</f>
        <v/>
      </c>
      <c r="BY460" s="88" t="n"/>
      <c r="CR460" s="88" t="n"/>
    </row>
    <row r="461" outlineLevel="1" s="143">
      <c r="A461" s="76" t="n">
        <v>460</v>
      </c>
      <c r="B461" s="76" t="inlineStr">
        <is>
          <t>L-1515-315318082</t>
        </is>
      </c>
      <c r="C461" s="76" t="n">
        <v>1066859388</v>
      </c>
      <c r="D461" s="81">
        <f>HYPERLINK(CONCATENATE("https://portal.dnb.de/opac.htm?method=simpleSearch&amp;cqlMode=true&amp;query=idn%3D",C461))</f>
        <v/>
      </c>
      <c r="E461" s="76" t="inlineStr">
        <is>
          <t>III 52, 1</t>
        </is>
      </c>
      <c r="F461" s="76" t="inlineStr">
        <is>
          <t>X</t>
        </is>
      </c>
      <c r="G461" s="78" t="inlineStr">
        <is>
          <t>Halbledereinband</t>
        </is>
      </c>
      <c r="H461" s="76" t="inlineStr">
        <is>
          <t>bis 35 cm</t>
        </is>
      </c>
      <c r="I461" s="78" t="inlineStr">
        <is>
          <t>180°</t>
        </is>
      </c>
      <c r="J461" s="78" t="inlineStr">
        <is>
          <t>hohler Rücken</t>
        </is>
      </c>
      <c r="K461" s="76" t="n"/>
      <c r="L461" s="76" t="n"/>
      <c r="M461" s="76" t="n"/>
      <c r="N461" s="76" t="n">
        <v>1</v>
      </c>
      <c r="O461" s="76" t="n"/>
      <c r="P461" s="76" t="n"/>
      <c r="Q461" s="76" t="n"/>
      <c r="R461" s="76" t="n"/>
      <c r="X461" s="94" t="inlineStr">
        <is>
          <t>HL</t>
        </is>
      </c>
      <c r="AB461" s="94" t="inlineStr">
        <is>
          <t>h/E</t>
        </is>
      </c>
      <c r="AH461" s="94" t="inlineStr">
        <is>
          <t>Pa</t>
        </is>
      </c>
      <c r="AV461" s="94" t="n">
        <v>110</v>
      </c>
      <c r="AZ461" s="96" t="inlineStr">
        <is>
          <t>n</t>
        </is>
      </c>
      <c r="BA461" s="88">
        <f>BY461+CR461</f>
        <v/>
      </c>
      <c r="BI461" s="117" t="inlineStr">
        <is>
          <t>Schaden stabil</t>
        </is>
      </c>
      <c r="BY461" s="88" t="n"/>
      <c r="CR461" s="88" t="n"/>
    </row>
    <row r="462" outlineLevel="1" ht="33.75" customHeight="1" s="143">
      <c r="A462" s="76" t="n">
        <v>461</v>
      </c>
      <c r="B462" s="76" t="inlineStr">
        <is>
          <t>L-1556-169798941</t>
        </is>
      </c>
      <c r="C462" s="76" t="n">
        <v>999973878</v>
      </c>
      <c r="D462" s="81">
        <f>HYPERLINK(CONCATENATE("https://portal.dnb.de/opac.htm?method=simpleSearch&amp;cqlMode=true&amp;query=idn%3D",C462))</f>
        <v/>
      </c>
      <c r="E462" s="76" t="inlineStr">
        <is>
          <t>III 52, 2</t>
        </is>
      </c>
      <c r="F462" s="76" t="inlineStr">
        <is>
          <t>X</t>
        </is>
      </c>
      <c r="G462" s="78" t="inlineStr">
        <is>
          <t>Ledereinband</t>
        </is>
      </c>
      <c r="H462" s="76" t="inlineStr">
        <is>
          <t>bis 25 cm</t>
        </is>
      </c>
      <c r="I462" s="78" t="inlineStr">
        <is>
          <t>80° bis 110°, einseitig digitalisierbar?</t>
        </is>
      </c>
      <c r="J462" s="78" t="inlineStr">
        <is>
          <t>fester Rücken mit Schmuckprägung, welliger Buchblock</t>
        </is>
      </c>
      <c r="K462" s="76" t="n"/>
      <c r="L462" s="76" t="n"/>
      <c r="M462" s="76" t="n"/>
      <c r="N462" s="76" t="n">
        <v>1</v>
      </c>
      <c r="O462" s="76" t="n"/>
      <c r="P462" s="76" t="n"/>
      <c r="Q462" s="76" t="n"/>
      <c r="R462" s="76" t="n"/>
      <c r="X462" s="94" t="inlineStr">
        <is>
          <t>L</t>
        </is>
      </c>
      <c r="AB462" s="94" t="inlineStr">
        <is>
          <t>f/V</t>
        </is>
      </c>
      <c r="AH462" s="94" t="inlineStr">
        <is>
          <t>Pa</t>
        </is>
      </c>
      <c r="AV462" s="94" t="n">
        <v>60</v>
      </c>
      <c r="AZ462" s="96" t="inlineStr">
        <is>
          <t>ja vor</t>
        </is>
      </c>
      <c r="BA462" s="88">
        <f>BY462+CR462</f>
        <v/>
      </c>
      <c r="BL462" s="90" t="inlineStr">
        <is>
          <t>x</t>
        </is>
      </c>
      <c r="BM462" s="94" t="inlineStr">
        <is>
          <t>x</t>
        </is>
      </c>
      <c r="BN462" s="94" t="inlineStr">
        <is>
          <t>x</t>
        </is>
      </c>
      <c r="BY462" s="88" t="n">
        <v>1</v>
      </c>
      <c r="BZ462" s="117" t="inlineStr">
        <is>
          <t>fixieren und ggf. überfangen mit JP</t>
        </is>
      </c>
      <c r="CR462" s="88" t="n"/>
    </row>
    <row r="463" outlineLevel="1" s="143">
      <c r="A463" s="76" t="n">
        <v>462</v>
      </c>
      <c r="B463" s="76" t="inlineStr">
        <is>
          <t>L-1514-315491841</t>
        </is>
      </c>
      <c r="C463" s="76" t="inlineStr">
        <is>
          <t>106696145X</t>
        </is>
      </c>
      <c r="D463" s="81">
        <f>HYPERLINK(CONCATENATE("https://portal.dnb.de/opac.htm?method=simpleSearch&amp;cqlMode=true&amp;query=idn%3D",C463))</f>
        <v/>
      </c>
      <c r="E463" s="76" t="inlineStr">
        <is>
          <t>III 53, 1</t>
        </is>
      </c>
      <c r="F463" s="76" t="inlineStr">
        <is>
          <t>X</t>
        </is>
      </c>
      <c r="G463" s="78" t="inlineStr">
        <is>
          <t>Halbpergamentband</t>
        </is>
      </c>
      <c r="H463" s="76" t="inlineStr">
        <is>
          <t>bis 25 cm</t>
        </is>
      </c>
      <c r="I463" s="78" t="inlineStr">
        <is>
          <t>180°</t>
        </is>
      </c>
      <c r="J463" s="78" t="inlineStr">
        <is>
          <t>hohler Rücken</t>
        </is>
      </c>
      <c r="K463" s="76" t="n"/>
      <c r="L463" s="76" t="n"/>
      <c r="M463" s="76" t="n"/>
      <c r="N463" s="76" t="n">
        <v>0</v>
      </c>
      <c r="O463" s="76" t="n"/>
      <c r="P463" s="76" t="n"/>
      <c r="Q463" s="76" t="n"/>
      <c r="R463" s="76" t="n"/>
      <c r="BA463" s="88">
        <f>BY463+CR463</f>
        <v/>
      </c>
      <c r="BY463" s="88" t="n"/>
      <c r="CR463" s="88" t="n"/>
    </row>
    <row r="464" outlineLevel="1" s="143">
      <c r="A464" s="76" t="n">
        <v>463</v>
      </c>
      <c r="B464" s="76" t="inlineStr">
        <is>
          <t>L-1551-315207787</t>
        </is>
      </c>
      <c r="C464" s="76" t="n">
        <v>1066786194</v>
      </c>
      <c r="D464" s="81">
        <f>HYPERLINK(CONCATENATE("https://portal.dnb.de/opac.htm?method=simpleSearch&amp;cqlMode=true&amp;query=idn%3D",C464))</f>
        <v/>
      </c>
      <c r="E464" s="76" t="inlineStr">
        <is>
          <t>III 54, 1</t>
        </is>
      </c>
      <c r="F464" s="76" t="inlineStr">
        <is>
          <t>X</t>
        </is>
      </c>
      <c r="G464" s="78" t="inlineStr">
        <is>
          <t>Halbledereinband</t>
        </is>
      </c>
      <c r="H464" s="76" t="inlineStr">
        <is>
          <t>bis 25 cm</t>
        </is>
      </c>
      <c r="I464" s="78" t="inlineStr">
        <is>
          <t>180°</t>
        </is>
      </c>
      <c r="J464" s="78" t="inlineStr">
        <is>
          <t>hohler Rücken</t>
        </is>
      </c>
      <c r="K464" s="76" t="n"/>
      <c r="L464" s="76" t="n"/>
      <c r="M464" s="76" t="n"/>
      <c r="N464" s="76" t="n">
        <v>0</v>
      </c>
      <c r="O464" s="76" t="n"/>
      <c r="P464" s="76" t="n"/>
      <c r="Q464" s="76" t="n"/>
      <c r="R464" s="76" t="n"/>
      <c r="BA464" s="88">
        <f>BY464+CR464</f>
        <v/>
      </c>
      <c r="BY464" s="88" t="n"/>
      <c r="CR464" s="88" t="n"/>
    </row>
    <row r="465" outlineLevel="1" ht="22.5" customHeight="1" s="143">
      <c r="A465" s="76" t="n">
        <v>464</v>
      </c>
      <c r="B465" s="76" t="inlineStr">
        <is>
          <t>L-1550-315329017</t>
        </is>
      </c>
      <c r="C465" s="76" t="n">
        <v>1066871183</v>
      </c>
      <c r="D465" s="81">
        <f>HYPERLINK(CONCATENATE("https://portal.dnb.de/opac.htm?method=simpleSearch&amp;cqlMode=true&amp;query=idn%3D",C465))</f>
        <v/>
      </c>
      <c r="E465" s="76" t="inlineStr">
        <is>
          <t>III 55, 2</t>
        </is>
      </c>
      <c r="F465" s="76" t="inlineStr">
        <is>
          <t>X</t>
        </is>
      </c>
      <c r="G465" s="78" t="inlineStr">
        <is>
          <t>Halbledereinband, Schließen, erhabene Buchbeschläge</t>
        </is>
      </c>
      <c r="H465" s="76" t="inlineStr">
        <is>
          <t>bis 35 cm</t>
        </is>
      </c>
      <c r="I465" s="78" t="inlineStr">
        <is>
          <t>180°</t>
        </is>
      </c>
      <c r="J465" s="78" t="inlineStr">
        <is>
          <t>hohler Rücken</t>
        </is>
      </c>
      <c r="K465" s="76" t="n"/>
      <c r="L465" s="76" t="inlineStr">
        <is>
          <t>Buchschuh</t>
        </is>
      </c>
      <c r="M465" s="76" t="inlineStr">
        <is>
          <t>Nein</t>
        </is>
      </c>
      <c r="N465" s="76" t="n">
        <v>0</v>
      </c>
      <c r="O465" s="76" t="n"/>
      <c r="P465" s="76" t="n"/>
      <c r="Q465" s="76" t="n"/>
      <c r="R465" s="76" t="n"/>
      <c r="BA465" s="88">
        <f>BY465+CR465</f>
        <v/>
      </c>
      <c r="BY465" s="88" t="n"/>
      <c r="CR465" s="88" t="n"/>
    </row>
    <row r="466" outlineLevel="1" ht="22.5" customHeight="1" s="143">
      <c r="A466" s="76" t="n">
        <v>465</v>
      </c>
      <c r="B466" s="76" t="inlineStr">
        <is>
          <t>L-1550-315326816</t>
        </is>
      </c>
      <c r="C466" s="76" t="n">
        <v>1066868778</v>
      </c>
      <c r="D466" s="81">
        <f>HYPERLINK(CONCATENATE("https://portal.dnb.de/opac.htm?method=simpleSearch&amp;cqlMode=true&amp;query=idn%3D",C466))</f>
        <v/>
      </c>
      <c r="E466" s="76" t="inlineStr">
        <is>
          <t>III 55, 3</t>
        </is>
      </c>
      <c r="F466" s="76" t="inlineStr">
        <is>
          <t>X</t>
        </is>
      </c>
      <c r="G466" s="78" t="inlineStr">
        <is>
          <t>Halbledereinband, Schließen, erhabene Buchbeschläge</t>
        </is>
      </c>
      <c r="H466" s="76" t="inlineStr">
        <is>
          <t>bis 35 cm</t>
        </is>
      </c>
      <c r="I466" s="78" t="inlineStr">
        <is>
          <t>180°</t>
        </is>
      </c>
      <c r="J466" s="78" t="inlineStr">
        <is>
          <t>hohler Rücken</t>
        </is>
      </c>
      <c r="K466" s="76" t="n"/>
      <c r="L466" s="76" t="inlineStr">
        <is>
          <t>Buchschuh</t>
        </is>
      </c>
      <c r="M466" s="76" t="inlineStr">
        <is>
          <t>Nein</t>
        </is>
      </c>
      <c r="N466" s="76" t="n">
        <v>0</v>
      </c>
      <c r="O466" s="76" t="n"/>
      <c r="P466" s="76" t="n"/>
      <c r="Q466" s="76" t="n"/>
      <c r="R466" s="76" t="n"/>
      <c r="BA466" s="88">
        <f>BY466+CR466</f>
        <v/>
      </c>
      <c r="BY466" s="88" t="n"/>
      <c r="CR466" s="88" t="n"/>
    </row>
    <row r="467" outlineLevel="1" s="143">
      <c r="A467" s="76" t="n">
        <v>466</v>
      </c>
      <c r="B467" s="76" t="inlineStr">
        <is>
          <t>L-1549-678820821</t>
        </is>
      </c>
      <c r="C467" s="76" t="n">
        <v>1211106616</v>
      </c>
      <c r="D467" s="81">
        <f>HYPERLINK(CONCATENATE("https://portal.dnb.de/opac.htm?method=simpleSearch&amp;cqlMode=true&amp;query=idn%3D",C467))</f>
        <v/>
      </c>
      <c r="E467" s="76" t="inlineStr">
        <is>
          <t>III 55, 2 (1. angebundenes Werk)</t>
        </is>
      </c>
      <c r="F467" s="76" t="n"/>
      <c r="G467" s="78" t="n"/>
      <c r="H467" s="76" t="n"/>
      <c r="I467" s="78" t="n"/>
      <c r="J467" s="78" t="n"/>
      <c r="K467" s="76" t="n"/>
      <c r="L467" s="76" t="n"/>
      <c r="M467" s="76" t="n"/>
      <c r="N467" s="76" t="n"/>
      <c r="O467" s="76" t="n"/>
      <c r="P467" s="76" t="n"/>
      <c r="Q467" s="76" t="n"/>
      <c r="R467" s="76" t="n"/>
      <c r="BA467" s="88">
        <f>BY467+CR467</f>
        <v/>
      </c>
      <c r="BY467" s="88" t="n"/>
      <c r="CR467" s="88" t="n"/>
    </row>
    <row r="468" outlineLevel="1" s="143">
      <c r="A468" s="76" t="n">
        <v>467</v>
      </c>
      <c r="B468" s="76" t="inlineStr">
        <is>
          <t>L-1550-678820686</t>
        </is>
      </c>
      <c r="C468" s="76" t="n">
        <v>1211106357</v>
      </c>
      <c r="D468" s="81">
        <f>HYPERLINK(CONCATENATE("https://portal.dnb.de/opac.htm?method=simpleSearch&amp;cqlMode=true&amp;query=idn%3D",C468))</f>
        <v/>
      </c>
      <c r="E468" s="76" t="inlineStr">
        <is>
          <t>III 55, 2 (2. angebundenes Werk)</t>
        </is>
      </c>
      <c r="F468" s="76" t="n"/>
      <c r="G468" s="78" t="n"/>
      <c r="H468" s="76" t="n"/>
      <c r="I468" s="78" t="n"/>
      <c r="J468" s="78" t="n"/>
      <c r="K468" s="76" t="n"/>
      <c r="L468" s="76" t="n"/>
      <c r="M468" s="76" t="n"/>
      <c r="N468" s="76" t="n"/>
      <c r="O468" s="76" t="n"/>
      <c r="P468" s="76" t="n"/>
      <c r="Q468" s="76" t="n"/>
      <c r="R468" s="76" t="n"/>
      <c r="BA468" s="88">
        <f>BY468+CR468</f>
        <v/>
      </c>
      <c r="BY468" s="88" t="n"/>
      <c r="CR468" s="88" t="n"/>
    </row>
    <row r="469" outlineLevel="1" s="143">
      <c r="A469" s="76" t="n">
        <v>468</v>
      </c>
      <c r="B469" s="76" t="inlineStr">
        <is>
          <t>L-1550-678820554</t>
        </is>
      </c>
      <c r="C469" s="76" t="n">
        <v>1211106055</v>
      </c>
      <c r="D469" s="81">
        <f>HYPERLINK(CONCATENATE("https://portal.dnb.de/opac.htm?method=simpleSearch&amp;cqlMode=true&amp;query=idn%3D",C469))</f>
        <v/>
      </c>
      <c r="E469" s="76" t="inlineStr">
        <is>
          <t>III 55, 2 (3. angebundenes Werk)</t>
        </is>
      </c>
      <c r="F469" s="76" t="n"/>
      <c r="G469" s="78" t="n"/>
      <c r="H469" s="76" t="n"/>
      <c r="I469" s="78" t="n"/>
      <c r="J469" s="78" t="n"/>
      <c r="K469" s="76" t="n"/>
      <c r="L469" s="76" t="n"/>
      <c r="M469" s="76" t="n"/>
      <c r="N469" s="76" t="n"/>
      <c r="O469" s="76" t="n"/>
      <c r="P469" s="76" t="n"/>
      <c r="Q469" s="76" t="n"/>
      <c r="R469" s="76" t="n"/>
      <c r="BA469" s="88">
        <f>BY469+CR469</f>
        <v/>
      </c>
      <c r="BY469" s="88" t="n"/>
      <c r="CR469" s="88" t="n"/>
    </row>
    <row r="470" outlineLevel="1" s="143">
      <c r="A470" s="76" t="n">
        <v>469</v>
      </c>
      <c r="B470" s="76" t="inlineStr">
        <is>
          <t>L-1550-678532680</t>
        </is>
      </c>
      <c r="C470" s="76" t="n">
        <v>1210936100</v>
      </c>
      <c r="D470" s="81">
        <f>HYPERLINK(CONCATENATE("https://portal.dnb.de/opac.htm?method=simpleSearch&amp;cqlMode=true&amp;query=idn%3D",C470))</f>
        <v/>
      </c>
      <c r="E470" s="76" t="inlineStr">
        <is>
          <t>III 55, 3 (1. angebundenes Werk)</t>
        </is>
      </c>
      <c r="F470" s="76" t="n"/>
      <c r="G470" s="78" t="n"/>
      <c r="H470" s="76" t="n"/>
      <c r="I470" s="78" t="n"/>
      <c r="J470" s="78" t="n"/>
      <c r="K470" s="76" t="n"/>
      <c r="L470" s="76" t="n"/>
      <c r="M470" s="76" t="n"/>
      <c r="N470" s="76" t="n"/>
      <c r="O470" s="76" t="n"/>
      <c r="P470" s="76" t="n"/>
      <c r="Q470" s="76" t="n"/>
      <c r="R470" s="76" t="n"/>
      <c r="BA470" s="88">
        <f>BY470+CR470</f>
        <v/>
      </c>
      <c r="BY470" s="88" t="n"/>
      <c r="CR470" s="88" t="n"/>
    </row>
    <row r="471" outlineLevel="1" s="143">
      <c r="A471" s="76" t="n">
        <v>470</v>
      </c>
      <c r="B471" s="76" t="inlineStr">
        <is>
          <t>L-1550-67853246X</t>
        </is>
      </c>
      <c r="C471" s="76" t="n">
        <v>1210935783</v>
      </c>
      <c r="D471" s="81">
        <f>HYPERLINK(CONCATENATE("https://portal.dnb.de/opac.htm?method=simpleSearch&amp;cqlMode=true&amp;query=idn%3D",C471))</f>
        <v/>
      </c>
      <c r="E471" s="76" t="inlineStr">
        <is>
          <t>III 55, 3 (2. angebundenes Werk)</t>
        </is>
      </c>
      <c r="F471" s="76" t="n"/>
      <c r="G471" s="78" t="n"/>
      <c r="H471" s="76" t="n"/>
      <c r="I471" s="78" t="n"/>
      <c r="J471" s="78" t="n"/>
      <c r="K471" s="76" t="n"/>
      <c r="L471" s="76" t="n"/>
      <c r="M471" s="76" t="n"/>
      <c r="N471" s="76" t="n"/>
      <c r="O471" s="76" t="n"/>
      <c r="P471" s="76" t="n"/>
      <c r="Q471" s="76" t="n"/>
      <c r="R471" s="76" t="n"/>
      <c r="BA471" s="88">
        <f>BY471+CR471</f>
        <v/>
      </c>
      <c r="BY471" s="88" t="n"/>
      <c r="CR471" s="88" t="n"/>
    </row>
    <row r="472" outlineLevel="1" ht="22.5" customHeight="1" s="143">
      <c r="A472" s="76" t="n">
        <v>471</v>
      </c>
      <c r="B472" s="76" t="inlineStr">
        <is>
          <t>L-1527-315489995</t>
        </is>
      </c>
      <c r="C472" s="76" t="n">
        <v>1066959412</v>
      </c>
      <c r="D472" s="81">
        <f>HYPERLINK(CONCATENATE("https://portal.dnb.de/opac.htm?method=simpleSearch&amp;cqlMode=true&amp;query=idn%3D",C472))</f>
        <v/>
      </c>
      <c r="E472" s="76" t="inlineStr">
        <is>
          <t>III 56, 1</t>
        </is>
      </c>
      <c r="F472" s="76" t="inlineStr">
        <is>
          <t>X</t>
        </is>
      </c>
      <c r="G472" s="78" t="inlineStr">
        <is>
          <t>Halbledereinband, Schließen, erhabene Buchbeschläge</t>
        </is>
      </c>
      <c r="H472" s="76" t="inlineStr">
        <is>
          <t>bis 25 cm</t>
        </is>
      </c>
      <c r="I472" s="78" t="inlineStr">
        <is>
          <t>80° bis 110°, einseitig digitalisierbar?</t>
        </is>
      </c>
      <c r="J472" s="78" t="inlineStr">
        <is>
          <t>hohler Rücken</t>
        </is>
      </c>
      <c r="K472" s="76" t="n"/>
      <c r="L472" s="76" t="inlineStr">
        <is>
          <t>Buchschuh</t>
        </is>
      </c>
      <c r="M472" s="76" t="inlineStr">
        <is>
          <t>Nein</t>
        </is>
      </c>
      <c r="N472" s="76" t="n">
        <v>0</v>
      </c>
      <c r="O472" s="76" t="n"/>
      <c r="P472" s="76" t="n"/>
      <c r="Q472" s="76" t="n"/>
      <c r="R472" s="76" t="n"/>
      <c r="BA472" s="88">
        <f>BY472+CR472</f>
        <v/>
      </c>
      <c r="BY472" s="88" t="n"/>
      <c r="CR472" s="88" t="n"/>
    </row>
    <row r="473" outlineLevel="1" ht="22.5" customHeight="1" s="143">
      <c r="A473" s="76" t="n">
        <v>472</v>
      </c>
      <c r="B473" s="76" t="inlineStr">
        <is>
          <t>L-1509-315468238</t>
        </is>
      </c>
      <c r="C473" s="76" t="n">
        <v>1066940452</v>
      </c>
      <c r="D473" s="81">
        <f>HYPERLINK(CONCATENATE("https://portal.dnb.de/opac.htm?method=simpleSearch&amp;cqlMode=true&amp;query=idn%3D",C473))</f>
        <v/>
      </c>
      <c r="E473" s="76" t="inlineStr">
        <is>
          <t>III 57, 1</t>
        </is>
      </c>
      <c r="F473" s="76" t="inlineStr">
        <is>
          <t>X</t>
        </is>
      </c>
      <c r="G473" s="78" t="inlineStr">
        <is>
          <t>Ledereinband, Schließen, erhabene Buchbeschläge</t>
        </is>
      </c>
      <c r="H473" s="76" t="inlineStr">
        <is>
          <t>&gt; 42 cm</t>
        </is>
      </c>
      <c r="I473" s="78" t="inlineStr">
        <is>
          <t>80° bis 110°, einseitig digitalisierbar?</t>
        </is>
      </c>
      <c r="J473" s="78" t="inlineStr">
        <is>
          <t>Schrift bis in den Falz</t>
        </is>
      </c>
      <c r="K473" s="76" t="n"/>
      <c r="L473" s="76" t="inlineStr">
        <is>
          <t>Kassette</t>
        </is>
      </c>
      <c r="M473" s="76" t="inlineStr">
        <is>
          <t>Nein</t>
        </is>
      </c>
      <c r="N473" s="76" t="n">
        <v>0</v>
      </c>
      <c r="O473" s="76" t="n"/>
      <c r="P473" s="76" t="n"/>
      <c r="Q473" s="76" t="n"/>
      <c r="R473" s="76" t="n"/>
      <c r="X473" s="94" t="inlineStr">
        <is>
          <t>HD</t>
        </is>
      </c>
      <c r="AA473" s="94" t="inlineStr">
        <is>
          <t>x</t>
        </is>
      </c>
      <c r="AB473" s="94" t="inlineStr">
        <is>
          <t>f</t>
        </is>
      </c>
      <c r="AG473" s="94" t="inlineStr">
        <is>
          <t>x</t>
        </is>
      </c>
      <c r="AH473" s="94" t="inlineStr">
        <is>
          <t>Pa</t>
        </is>
      </c>
      <c r="AR473" s="94" t="inlineStr">
        <is>
          <t>I/R</t>
        </is>
      </c>
      <c r="AS473" s="94" t="inlineStr">
        <is>
          <t>x</t>
        </is>
      </c>
      <c r="AT473" s="94" t="n">
        <v>0</v>
      </c>
      <c r="AU473" s="94" t="inlineStr">
        <is>
          <t>x</t>
        </is>
      </c>
      <c r="AV473" s="94" t="n">
        <v>110</v>
      </c>
      <c r="AZ473" s="96" t="inlineStr">
        <is>
          <t>n</t>
        </is>
      </c>
      <c r="BA473" s="88">
        <f>BY473+CR473</f>
        <v/>
      </c>
      <c r="BC473" s="96" t="inlineStr">
        <is>
          <t>Gewebe mit Papier</t>
        </is>
      </c>
      <c r="BY473" s="88" t="n"/>
      <c r="CR473" s="88" t="n"/>
    </row>
    <row r="474" outlineLevel="1" ht="33.75" customHeight="1" s="143">
      <c r="A474" s="76" t="n">
        <v>473</v>
      </c>
      <c r="B474" s="76" t="inlineStr">
        <is>
          <t>L-1509-315297670</t>
        </is>
      </c>
      <c r="C474" s="76" t="n">
        <v>1066837589</v>
      </c>
      <c r="D474" s="81">
        <f>HYPERLINK(CONCATENATE("https://portal.dnb.de/opac.htm?method=simpleSearch&amp;cqlMode=true&amp;query=idn%3D",C474))</f>
        <v/>
      </c>
      <c r="E474" s="76" t="inlineStr">
        <is>
          <t>III 57, 2</t>
        </is>
      </c>
      <c r="F474" s="76" t="inlineStr">
        <is>
          <t>X</t>
        </is>
      </c>
      <c r="G474" s="78" t="inlineStr">
        <is>
          <t>Ledereinband, Schließen, erhabene Buchbeschläge</t>
        </is>
      </c>
      <c r="H474" s="76" t="inlineStr">
        <is>
          <t>bis 25 cm</t>
        </is>
      </c>
      <c r="I474" s="78" t="inlineStr">
        <is>
          <t>80° bis 110°, einseitig digitalisierbar?</t>
        </is>
      </c>
      <c r="J474" s="78" t="inlineStr">
        <is>
          <t>fester Rücken mit Schmuckprägung, Schrift bis in den Falz</t>
        </is>
      </c>
      <c r="K474" s="76" t="n"/>
      <c r="L474" s="76" t="inlineStr">
        <is>
          <t>Kassette</t>
        </is>
      </c>
      <c r="M474" s="76" t="inlineStr">
        <is>
          <t>Nein</t>
        </is>
      </c>
      <c r="N474" s="76" t="n">
        <v>0</v>
      </c>
      <c r="O474" s="76" t="n"/>
      <c r="P474" s="76" t="n"/>
      <c r="Q474" s="76" t="n"/>
      <c r="R474" s="76" t="n"/>
      <c r="BA474" s="88">
        <f>BY474+CR474</f>
        <v/>
      </c>
      <c r="BY474" s="88" t="n"/>
      <c r="CR474" s="88" t="n"/>
    </row>
    <row r="475" outlineLevel="1" ht="22.5" customHeight="1" s="143">
      <c r="A475" s="76" t="n">
        <v>474</v>
      </c>
      <c r="B475" s="76" t="inlineStr">
        <is>
          <t>L-1514-31531687X</t>
        </is>
      </c>
      <c r="C475" s="76" t="n">
        <v>1066858055</v>
      </c>
      <c r="D475" s="81">
        <f>HYPERLINK(CONCATENATE("https://portal.dnb.de/opac.htm?method=simpleSearch&amp;cqlMode=true&amp;query=idn%3D",C475))</f>
        <v/>
      </c>
      <c r="E475" s="76" t="inlineStr">
        <is>
          <t>III 57, 3</t>
        </is>
      </c>
      <c r="F475" s="76" t="inlineStr">
        <is>
          <t>X</t>
        </is>
      </c>
      <c r="G475" s="78" t="inlineStr">
        <is>
          <t>Halbledereinband, Schließen, erhabene Buchbeschläge</t>
        </is>
      </c>
      <c r="H475" s="76" t="inlineStr">
        <is>
          <t>bis 35 cm</t>
        </is>
      </c>
      <c r="I475" s="78" t="inlineStr">
        <is>
          <t>180°</t>
        </is>
      </c>
      <c r="J475" s="78" t="inlineStr">
        <is>
          <t>hohler Rücken</t>
        </is>
      </c>
      <c r="K475" s="76" t="n"/>
      <c r="L475" s="76" t="inlineStr">
        <is>
          <t>Buchschuh</t>
        </is>
      </c>
      <c r="M475" s="76" t="inlineStr">
        <is>
          <t>Nein</t>
        </is>
      </c>
      <c r="N475" s="76" t="n">
        <v>0</v>
      </c>
      <c r="O475" s="76" t="n"/>
      <c r="P475" s="76" t="n"/>
      <c r="Q475" s="76" t="n"/>
      <c r="R475" s="76" t="n"/>
      <c r="BA475" s="88">
        <f>BY475+CR475</f>
        <v/>
      </c>
      <c r="BY475" s="88" t="n"/>
      <c r="CR475" s="88" t="n"/>
    </row>
    <row r="476" outlineLevel="1" s="143">
      <c r="A476" s="76" t="n">
        <v>475</v>
      </c>
      <c r="B476" s="76" t="inlineStr">
        <is>
          <t>L-1531-31530863X</t>
        </is>
      </c>
      <c r="C476" s="76" t="n">
        <v>1066849633</v>
      </c>
      <c r="D476" s="81">
        <f>HYPERLINK(CONCATENATE("https://portal.dnb.de/opac.htm?method=simpleSearch&amp;cqlMode=true&amp;query=idn%3D",C476))</f>
        <v/>
      </c>
      <c r="E476" s="76" t="inlineStr">
        <is>
          <t>III 57, 4</t>
        </is>
      </c>
      <c r="F476" s="76" t="inlineStr">
        <is>
          <t>X</t>
        </is>
      </c>
      <c r="G476" s="78" t="inlineStr">
        <is>
          <t>Gewebeeinband</t>
        </is>
      </c>
      <c r="H476" s="76" t="inlineStr">
        <is>
          <t>bis 25 cm</t>
        </is>
      </c>
      <c r="I476" s="78" t="inlineStr">
        <is>
          <t>80° bis 110°, einseitig digitalisierbar?</t>
        </is>
      </c>
      <c r="J476" s="78" t="inlineStr">
        <is>
          <t>hohler Rücken</t>
        </is>
      </c>
      <c r="K476" s="76" t="n"/>
      <c r="L476" s="76" t="n"/>
      <c r="M476" s="76" t="n"/>
      <c r="N476" s="76" t="n">
        <v>0</v>
      </c>
      <c r="O476" s="76" t="n"/>
      <c r="P476" s="76" t="inlineStr">
        <is>
          <t>enth. Blindlagen</t>
        </is>
      </c>
      <c r="Q476" s="76" t="n"/>
      <c r="R476" s="76" t="n"/>
      <c r="BA476" s="88">
        <f>BY476+CR476</f>
        <v/>
      </c>
      <c r="BY476" s="88" t="n"/>
      <c r="CR476" s="88" t="n"/>
    </row>
    <row r="477" outlineLevel="1" ht="22.5" customHeight="1" s="143">
      <c r="A477" s="76" t="n">
        <v>476</v>
      </c>
      <c r="B477" s="76" t="inlineStr">
        <is>
          <t>L-1532-315468602</t>
        </is>
      </c>
      <c r="C477" s="76" t="n">
        <v>1066940851</v>
      </c>
      <c r="D477" s="81">
        <f>HYPERLINK(CONCATENATE("https://portal.dnb.de/opac.htm?method=simpleSearch&amp;cqlMode=true&amp;query=idn%3D",C477))</f>
        <v/>
      </c>
      <c r="E477" s="76" t="inlineStr">
        <is>
          <t>III 57, 5</t>
        </is>
      </c>
      <c r="F477" s="76" t="inlineStr">
        <is>
          <t>X</t>
        </is>
      </c>
      <c r="G477" s="78" t="inlineStr">
        <is>
          <t>Gewebeeinband</t>
        </is>
      </c>
      <c r="H477" s="76" t="inlineStr">
        <is>
          <t>bis 25 cm</t>
        </is>
      </c>
      <c r="I477" s="78" t="inlineStr">
        <is>
          <t>80° bis 110°, einseitig digitalisierbar?</t>
        </is>
      </c>
      <c r="J477" s="78" t="inlineStr">
        <is>
          <t>hohler Rücken, Schrift bis in den Falz</t>
        </is>
      </c>
      <c r="K477" s="76" t="n"/>
      <c r="L477" s="76" t="n"/>
      <c r="M477" s="76" t="n"/>
      <c r="N477" s="76" t="n">
        <v>0</v>
      </c>
      <c r="O477" s="76" t="n"/>
      <c r="P477" s="76" t="inlineStr">
        <is>
          <t>enth. Blindlagen</t>
        </is>
      </c>
      <c r="Q477" s="76" t="n"/>
      <c r="R477" s="76" t="n"/>
      <c r="BA477" s="88">
        <f>BY477+CR477</f>
        <v/>
      </c>
      <c r="BY477" s="88" t="n"/>
      <c r="CR477" s="88" t="n"/>
    </row>
    <row r="478" outlineLevel="1" ht="22.5" customHeight="1" s="143">
      <c r="A478" s="76" t="n">
        <v>477</v>
      </c>
      <c r="B478" s="76" t="inlineStr">
        <is>
          <t>L-1533-315463775</t>
        </is>
      </c>
      <c r="C478" s="76" t="n">
        <v>1066935866</v>
      </c>
      <c r="D478" s="81">
        <f>HYPERLINK(CONCATENATE("https://portal.dnb.de/opac.htm?method=simpleSearch&amp;cqlMode=true&amp;query=idn%3D",C478))</f>
        <v/>
      </c>
      <c r="E478" s="76" t="inlineStr">
        <is>
          <t>III 57, 6</t>
        </is>
      </c>
      <c r="F478" s="76" t="inlineStr">
        <is>
          <t>X</t>
        </is>
      </c>
      <c r="G478" s="78" t="inlineStr">
        <is>
          <t>Gewebeeinband</t>
        </is>
      </c>
      <c r="H478" s="76" t="inlineStr">
        <is>
          <t>bis 25 cm</t>
        </is>
      </c>
      <c r="I478" s="78" t="inlineStr">
        <is>
          <t>80° bis 110°, einseitig digitalisierbar?</t>
        </is>
      </c>
      <c r="J478" s="78" t="inlineStr">
        <is>
          <t>hohler Rücken, Schrift bis in den Falz</t>
        </is>
      </c>
      <c r="K478" s="76" t="n"/>
      <c r="L478" s="76" t="n"/>
      <c r="M478" s="76" t="n"/>
      <c r="N478" s="76" t="n">
        <v>0</v>
      </c>
      <c r="O478" s="76" t="n"/>
      <c r="P478" s="76" t="inlineStr">
        <is>
          <t>enth. Blindlagen</t>
        </is>
      </c>
      <c r="Q478" s="76" t="n"/>
      <c r="R478" s="76" t="n"/>
      <c r="BA478" s="88">
        <f>BY478+CR478</f>
        <v/>
      </c>
      <c r="BY478" s="88" t="n"/>
      <c r="CR478" s="88" t="n"/>
    </row>
    <row r="479" outlineLevel="1" ht="33.75" customHeight="1" s="143">
      <c r="A479" s="76" t="n">
        <v>478</v>
      </c>
      <c r="B479" s="76" t="inlineStr">
        <is>
          <t>L-1551-315207639</t>
        </is>
      </c>
      <c r="C479" s="76" t="inlineStr">
        <is>
          <t>106678602X</t>
        </is>
      </c>
      <c r="D479" s="81">
        <f>HYPERLINK(CONCATENATE("https://portal.dnb.de/opac.htm?method=simpleSearch&amp;cqlMode=true&amp;query=idn%3D",C479))</f>
        <v/>
      </c>
      <c r="E479" s="76" t="inlineStr">
        <is>
          <t>III 57, 7</t>
        </is>
      </c>
      <c r="F479" s="76" t="inlineStr">
        <is>
          <t>X</t>
        </is>
      </c>
      <c r="G479" s="78" t="inlineStr">
        <is>
          <t>Ledereinband</t>
        </is>
      </c>
      <c r="H479" s="76" t="inlineStr">
        <is>
          <t>bis 25 cm</t>
        </is>
      </c>
      <c r="I479" s="78" t="inlineStr">
        <is>
          <t>80° bis 110°, einseitig digitalisierbar?</t>
        </is>
      </c>
      <c r="J479" s="78" t="inlineStr">
        <is>
          <t>fester Rücken mit Schmuckprägung, Schrift bis in den Falz</t>
        </is>
      </c>
      <c r="K479" s="76" t="n"/>
      <c r="L479" s="76" t="inlineStr">
        <is>
          <t>Kassette</t>
        </is>
      </c>
      <c r="M479" s="76" t="inlineStr">
        <is>
          <t>Nein</t>
        </is>
      </c>
      <c r="N479" s="76" t="n">
        <v>0</v>
      </c>
      <c r="O479" s="76" t="n"/>
      <c r="P479" s="76" t="n"/>
      <c r="Q479" s="76" t="n"/>
      <c r="R479" s="76" t="n"/>
      <c r="BA479" s="88">
        <f>BY479+CR479</f>
        <v/>
      </c>
      <c r="BY479" s="88" t="n"/>
      <c r="CR479" s="88" t="n"/>
    </row>
    <row r="480" outlineLevel="1" ht="33.75" customHeight="1" s="143">
      <c r="A480" s="76" t="n">
        <v>479</v>
      </c>
      <c r="B480" s="76" t="inlineStr">
        <is>
          <t>L-1522-681003790</t>
        </is>
      </c>
      <c r="C480" s="76" t="n">
        <v>1132616654</v>
      </c>
      <c r="D480" s="81">
        <f>HYPERLINK(CONCATENATE("https://portal.dnb.de/opac.htm?method=simpleSearch&amp;cqlMode=true&amp;query=idn%3D",C480))</f>
        <v/>
      </c>
      <c r="E480" s="76" t="inlineStr">
        <is>
          <t>III 57, 8</t>
        </is>
      </c>
      <c r="F480" s="76" t="inlineStr">
        <is>
          <t>X</t>
        </is>
      </c>
      <c r="G480" s="78" t="inlineStr">
        <is>
          <t>Ledereinband</t>
        </is>
      </c>
      <c r="H480" s="76" t="inlineStr">
        <is>
          <t>bis 25 cm</t>
        </is>
      </c>
      <c r="I480" s="78" t="inlineStr">
        <is>
          <t>80° bis 110°, einseitig digitalisierbar?</t>
        </is>
      </c>
      <c r="J480" s="78" t="inlineStr">
        <is>
          <t>fester Rücken mit Schmuckprägung</t>
        </is>
      </c>
      <c r="K480" s="76" t="n"/>
      <c r="L480" s="76" t="inlineStr">
        <is>
          <t>Kassette im Schuber</t>
        </is>
      </c>
      <c r="M480" s="76" t="inlineStr">
        <is>
          <t>Nein</t>
        </is>
      </c>
      <c r="N480" s="76" t="n">
        <v>2</v>
      </c>
      <c r="O480" s="76" t="n"/>
      <c r="P480" s="76" t="n"/>
      <c r="Q480" s="76" t="n"/>
      <c r="R480" s="76" t="n"/>
      <c r="W480" s="94" t="inlineStr">
        <is>
          <t>x</t>
        </is>
      </c>
      <c r="X480" s="94" t="inlineStr">
        <is>
          <t>L</t>
        </is>
      </c>
      <c r="AB480" s="94" t="inlineStr">
        <is>
          <t>f/V</t>
        </is>
      </c>
      <c r="AH480" s="94" t="inlineStr">
        <is>
          <t>Pa</t>
        </is>
      </c>
      <c r="AV480" s="94" t="n">
        <v>0</v>
      </c>
      <c r="AZ480" s="96" t="inlineStr">
        <is>
          <t>ja ÖW=0</t>
        </is>
      </c>
      <c r="BA480" s="88">
        <f>BY480+CR480</f>
        <v/>
      </c>
      <c r="BC480" s="94" t="inlineStr">
        <is>
          <t>Gewebe</t>
        </is>
      </c>
      <c r="BI480" s="117" t="inlineStr">
        <is>
          <t>Restaurieren, wenn ÖW =0° ?</t>
        </is>
      </c>
      <c r="BL480" s="90" t="inlineStr">
        <is>
          <t>x</t>
        </is>
      </c>
      <c r="BM480" s="94" t="inlineStr">
        <is>
          <t>x</t>
        </is>
      </c>
      <c r="BN480" s="94" t="inlineStr">
        <is>
          <t>x</t>
        </is>
      </c>
      <c r="BP480" s="94" t="inlineStr">
        <is>
          <t>v</t>
        </is>
      </c>
      <c r="BY480" s="88" t="n">
        <v>6</v>
      </c>
      <c r="BZ480" s="117" t="inlineStr">
        <is>
          <t>Rücken vollständig ablösen, neu einledern und alten Rücken übertragen, auf hohlen Rücken arbeiten, da Rückenleder sehr brüchig</t>
        </is>
      </c>
      <c r="CR480" s="88" t="n"/>
    </row>
    <row r="481" outlineLevel="1" ht="22.5" customHeight="1" s="143">
      <c r="A481" s="76" t="n">
        <v>480</v>
      </c>
      <c r="B481" s="76" t="inlineStr">
        <is>
          <t>L-1519-154739588</t>
        </is>
      </c>
      <c r="C481" s="76" t="n">
        <v>994214782</v>
      </c>
      <c r="D481" s="81">
        <f>HYPERLINK(CONCATENATE("https://portal.dnb.de/opac.htm?method=simpleSearch&amp;cqlMode=true&amp;query=idn%3D",C481))</f>
        <v/>
      </c>
      <c r="E481" s="76" t="inlineStr">
        <is>
          <t>III 57, 9</t>
        </is>
      </c>
      <c r="F481" s="76" t="n"/>
      <c r="G481" s="78" t="inlineStr">
        <is>
          <t>Ledereinband, Schließen, erhabene Buchbeschläge</t>
        </is>
      </c>
      <c r="H481" s="76" t="inlineStr">
        <is>
          <t>bis 42 cm</t>
        </is>
      </c>
      <c r="I481" s="78" t="inlineStr">
        <is>
          <t>80° bis 110°, einseitig digitalisierbar?</t>
        </is>
      </c>
      <c r="J481" s="78" t="inlineStr">
        <is>
          <t>Schrift bis in den Falz</t>
        </is>
      </c>
      <c r="K481" s="76" t="n"/>
      <c r="L481" s="76" t="inlineStr">
        <is>
          <t>Schuber</t>
        </is>
      </c>
      <c r="M481" s="76" t="inlineStr">
        <is>
          <t>Nein</t>
        </is>
      </c>
      <c r="N481" s="76" t="n">
        <v>0</v>
      </c>
      <c r="O481" s="76" t="n"/>
      <c r="P481" s="76" t="n"/>
      <c r="Q481" s="76" t="n"/>
      <c r="R481" s="76" t="n"/>
      <c r="X481" s="94" t="inlineStr">
        <is>
          <t>HD</t>
        </is>
      </c>
      <c r="AA481" s="94" t="inlineStr">
        <is>
          <t>x</t>
        </is>
      </c>
      <c r="AB481" s="94" t="inlineStr">
        <is>
          <t>f</t>
        </is>
      </c>
      <c r="AH481" s="94" t="inlineStr">
        <is>
          <t>Pa</t>
        </is>
      </c>
      <c r="AT481" s="94" t="n">
        <v>0</v>
      </c>
      <c r="AU481" s="94" t="inlineStr">
        <is>
          <t>x</t>
        </is>
      </c>
      <c r="AV481" s="94" t="inlineStr">
        <is>
          <t>max 110</t>
        </is>
      </c>
      <c r="AZ481" s="96" t="inlineStr">
        <is>
          <t>n</t>
        </is>
      </c>
      <c r="BA481" s="88">
        <f>BY481+CR481</f>
        <v/>
      </c>
      <c r="BD481" s="94" t="inlineStr">
        <is>
          <t>x</t>
        </is>
      </c>
      <c r="BY481" s="88" t="n"/>
      <c r="CR481" s="88" t="n"/>
    </row>
    <row r="482" outlineLevel="1" s="143">
      <c r="A482" s="76" t="n">
        <v>481</v>
      </c>
      <c r="B482" s="76" t="inlineStr">
        <is>
          <t>L-1503-177752726</t>
        </is>
      </c>
      <c r="C482" s="76" t="inlineStr">
        <is>
          <t>100264612X</t>
        </is>
      </c>
      <c r="D482" s="81">
        <f>HYPERLINK(CONCATENATE("https://portal.dnb.de/opac.htm?method=simpleSearch&amp;cqlMode=true&amp;query=idn%3D",C482))</f>
        <v/>
      </c>
      <c r="E482" s="76" t="inlineStr">
        <is>
          <t>III 57, 10</t>
        </is>
      </c>
      <c r="F482" s="76" t="n"/>
      <c r="G482" s="78" t="n"/>
      <c r="H482" s="76" t="n"/>
      <c r="I482" s="78" t="n"/>
      <c r="J482" s="78" t="n"/>
      <c r="K482" s="76" t="n"/>
      <c r="L482" s="76" t="n"/>
      <c r="M482" s="76" t="n"/>
      <c r="N482" s="76" t="n"/>
      <c r="O482" s="76" t="n"/>
      <c r="P482" s="76" t="n"/>
      <c r="Q482" s="76" t="n"/>
      <c r="R482" s="76" t="n"/>
      <c r="BA482" s="88">
        <f>BY482+CR482</f>
        <v/>
      </c>
      <c r="BY482" s="88" t="n"/>
      <c r="CR482" s="88" t="n"/>
    </row>
    <row r="483" outlineLevel="1" s="143">
      <c r="A483" s="76" t="n">
        <v>482</v>
      </c>
      <c r="B483" s="76" t="inlineStr">
        <is>
          <t>L-1532-155962353</t>
        </is>
      </c>
      <c r="C483" s="76" t="n">
        <v>994458029</v>
      </c>
      <c r="D483" s="81">
        <f>HYPERLINK(CONCATENATE("https://portal.dnb.de/opac.htm?method=simpleSearch&amp;cqlMode=true&amp;query=idn%3D",C483))</f>
        <v/>
      </c>
      <c r="E483" s="76" t="inlineStr">
        <is>
          <t>III 57, 11 - 1</t>
        </is>
      </c>
      <c r="F483" s="76" t="n"/>
      <c r="G483" s="78" t="n"/>
      <c r="H483" s="76" t="inlineStr">
        <is>
          <t>bis 42 cm</t>
        </is>
      </c>
      <c r="I483" s="78" t="n"/>
      <c r="J483" s="78" t="n"/>
      <c r="K483" s="76" t="n"/>
      <c r="L483" s="76" t="n"/>
      <c r="M483" s="76" t="n"/>
      <c r="N483" s="76" t="n"/>
      <c r="O483" s="76" t="n"/>
      <c r="P483" s="76" t="n"/>
      <c r="Q483" s="76" t="n"/>
      <c r="R483" s="76" t="n"/>
      <c r="X483" s="94" t="inlineStr">
        <is>
          <t>HPg</t>
        </is>
      </c>
      <c r="AA483" s="94" t="inlineStr">
        <is>
          <t>x</t>
        </is>
      </c>
      <c r="AB483" s="94" t="inlineStr">
        <is>
          <t>h/E</t>
        </is>
      </c>
      <c r="AH483" s="94" t="inlineStr">
        <is>
          <t>Pa</t>
        </is>
      </c>
      <c r="AV483" s="94" t="n">
        <v>110</v>
      </c>
      <c r="AY483" s="94" t="inlineStr">
        <is>
          <t>x</t>
        </is>
      </c>
      <c r="AZ483" s="96" t="inlineStr">
        <is>
          <t>n</t>
        </is>
      </c>
      <c r="BA483" s="88">
        <f>BY483+CR483</f>
        <v/>
      </c>
      <c r="BY483" s="88" t="n"/>
      <c r="CR483" s="88" t="n"/>
    </row>
    <row r="484" outlineLevel="1" s="143">
      <c r="A484" s="76" t="n">
        <v>483</v>
      </c>
      <c r="B484" s="76" t="inlineStr">
        <is>
          <t>L-1532-155962426</t>
        </is>
      </c>
      <c r="C484" s="76" t="inlineStr">
        <is>
          <t>99445807X</t>
        </is>
      </c>
      <c r="D484" s="81">
        <f>HYPERLINK(CONCATENATE("https://portal.dnb.de/opac.htm?method=simpleSearch&amp;cqlMode=true&amp;query=idn%3D",C484))</f>
        <v/>
      </c>
      <c r="E484" s="76" t="inlineStr">
        <is>
          <t>III 57, 11 - 2</t>
        </is>
      </c>
      <c r="F484" s="76" t="n"/>
      <c r="G484" s="78" t="n"/>
      <c r="H484" s="76" t="inlineStr">
        <is>
          <t>bis 42 cm</t>
        </is>
      </c>
      <c r="I484" s="78" t="n"/>
      <c r="J484" s="78" t="n"/>
      <c r="K484" s="76" t="n"/>
      <c r="L484" s="76" t="n"/>
      <c r="M484" s="76" t="n"/>
      <c r="N484" s="76" t="n"/>
      <c r="O484" s="76" t="n"/>
      <c r="P484" s="76" t="n"/>
      <c r="Q484" s="76" t="n"/>
      <c r="R484" s="76" t="n"/>
      <c r="X484" s="94" t="inlineStr">
        <is>
          <t>HPg</t>
        </is>
      </c>
      <c r="AA484" s="94" t="inlineStr">
        <is>
          <t>x</t>
        </is>
      </c>
      <c r="AB484" s="94" t="inlineStr">
        <is>
          <t>h/E</t>
        </is>
      </c>
      <c r="AH484" s="94" t="inlineStr">
        <is>
          <t>Pa</t>
        </is>
      </c>
      <c r="AV484" s="94" t="n">
        <v>110</v>
      </c>
      <c r="AY484" s="94" t="inlineStr">
        <is>
          <t>x</t>
        </is>
      </c>
      <c r="AZ484" s="96" t="inlineStr">
        <is>
          <t>n</t>
        </is>
      </c>
      <c r="BA484" s="88">
        <f>BY484+CR484</f>
        <v/>
      </c>
      <c r="BY484" s="88" t="n"/>
      <c r="CR484" s="88" t="n"/>
    </row>
    <row r="485" outlineLevel="1" ht="33.75" customHeight="1" s="143">
      <c r="A485" s="76" t="n">
        <v>484</v>
      </c>
      <c r="B485" s="76" t="inlineStr">
        <is>
          <t>L-1519-170340473</t>
        </is>
      </c>
      <c r="C485" s="76" t="n">
        <v>1000287688</v>
      </c>
      <c r="D485" s="81">
        <f>HYPERLINK(CONCATENATE("https://portal.dnb.de/opac.htm?method=simpleSearch&amp;cqlMode=true&amp;query=idn%3D",C485))</f>
        <v/>
      </c>
      <c r="E485" s="76" t="inlineStr">
        <is>
          <t>III 57, 12 - 2</t>
        </is>
      </c>
      <c r="F485" s="76" t="n"/>
      <c r="G485" s="78" t="inlineStr">
        <is>
          <t>Ledereinband</t>
        </is>
      </c>
      <c r="H485" s="76" t="inlineStr">
        <is>
          <t>bis 35 cm</t>
        </is>
      </c>
      <c r="I485" s="78" t="inlineStr">
        <is>
          <t>80° bis 110°, einseitig digitalisierbar?</t>
        </is>
      </c>
      <c r="J485" s="78" t="inlineStr">
        <is>
          <t>fester Rücken mit Schmuckprägung, Schrift bis in den Falz</t>
        </is>
      </c>
      <c r="K485" s="76" t="n"/>
      <c r="L485" s="76" t="inlineStr">
        <is>
          <t>Kassette</t>
        </is>
      </c>
      <c r="M485" s="76" t="inlineStr">
        <is>
          <t>Nein</t>
        </is>
      </c>
      <c r="N485" s="76" t="n">
        <v>0</v>
      </c>
      <c r="O485" s="76" t="n"/>
      <c r="P485" s="76" t="n"/>
      <c r="Q485" s="76" t="n"/>
      <c r="R485" s="76" t="n"/>
      <c r="BA485" s="88">
        <f>BY485+CR485</f>
        <v/>
      </c>
      <c r="BY485" s="88" t="n"/>
      <c r="CR485" s="88" t="n"/>
    </row>
    <row r="486" outlineLevel="1" s="143">
      <c r="A486" s="76" t="n">
        <v>485</v>
      </c>
      <c r="B486" s="76" t="inlineStr">
        <is>
          <t>L-1519-170340236</t>
        </is>
      </c>
      <c r="C486" s="76" t="inlineStr">
        <is>
          <t>100028736X</t>
        </is>
      </c>
      <c r="D486" s="81">
        <f>HYPERLINK(CONCATENATE("https://portal.dnb.de/opac.htm?method=simpleSearch&amp;cqlMode=true&amp;query=idn%3D",C486))</f>
        <v/>
      </c>
      <c r="E486" s="76" t="inlineStr">
        <is>
          <t>III 57, 12</t>
        </is>
      </c>
      <c r="F486" s="76" t="n"/>
      <c r="G486" s="78" t="n"/>
      <c r="H486" s="76" t="n"/>
      <c r="I486" s="78" t="n"/>
      <c r="J486" s="78" t="n"/>
      <c r="K486" s="76" t="n"/>
      <c r="L486" s="76" t="n"/>
      <c r="M486" s="76" t="n"/>
      <c r="N486" s="76" t="n"/>
      <c r="O486" s="76" t="n"/>
      <c r="P486" s="76" t="n"/>
      <c r="Q486" s="76" t="n"/>
      <c r="R486" s="76" t="n"/>
      <c r="BA486" s="88">
        <f>BY486+CR486</f>
        <v/>
      </c>
      <c r="BY486" s="88" t="n"/>
      <c r="CR486" s="88" t="n"/>
    </row>
    <row r="487" outlineLevel="1" s="143">
      <c r="A487" s="76" t="n">
        <v>486</v>
      </c>
      <c r="B487" s="76" t="inlineStr">
        <is>
          <t>L-1551-153918721</t>
        </is>
      </c>
      <c r="C487" s="76" t="n">
        <v>993865046</v>
      </c>
      <c r="D487" s="81">
        <f>HYPERLINK(CONCATENATE("https://portal.dnb.de/opac.htm?method=simpleSearch&amp;cqlMode=true&amp;query=idn%3D",C487))</f>
        <v/>
      </c>
      <c r="E487" s="76" t="inlineStr">
        <is>
          <t>III 57, 13</t>
        </is>
      </c>
      <c r="F487" s="76" t="n"/>
      <c r="G487" s="78" t="n"/>
      <c r="H487" s="76" t="n"/>
      <c r="I487" s="78" t="n"/>
      <c r="J487" s="78" t="n"/>
      <c r="K487" s="76" t="n"/>
      <c r="L487" s="76" t="n"/>
      <c r="M487" s="76" t="n"/>
      <c r="N487" s="76" t="n"/>
      <c r="O487" s="76" t="n"/>
      <c r="P487" s="76" t="n"/>
      <c r="Q487" s="76" t="n"/>
      <c r="R487" s="76" t="n"/>
      <c r="BA487" s="88">
        <f>BY487+CR487</f>
        <v/>
      </c>
      <c r="BY487" s="88" t="n"/>
      <c r="CR487" s="88" t="n"/>
    </row>
    <row r="488" outlineLevel="1" ht="22.5" customHeight="1" s="143">
      <c r="A488" s="76" t="n">
        <v>487</v>
      </c>
      <c r="B488" s="76" t="inlineStr">
        <is>
          <t>L-1556-158415140</t>
        </is>
      </c>
      <c r="C488" s="76" t="n">
        <v>994952821</v>
      </c>
      <c r="D488" s="81">
        <f>HYPERLINK(CONCATENATE("https://portal.dnb.de/opac.htm?method=simpleSearch&amp;cqlMode=true&amp;query=idn%3D",C488))</f>
        <v/>
      </c>
      <c r="E488" s="76" t="inlineStr">
        <is>
          <t>III 57, 14</t>
        </is>
      </c>
      <c r="F488" s="76" t="inlineStr">
        <is>
          <t>X</t>
        </is>
      </c>
      <c r="G488" s="78" t="inlineStr">
        <is>
          <t>Ledereinband</t>
        </is>
      </c>
      <c r="H488" s="76" t="inlineStr">
        <is>
          <t>bis 35 cm</t>
        </is>
      </c>
      <c r="I488" s="78" t="inlineStr">
        <is>
          <t>80° bis 110°, einseitig digitalisierbar?</t>
        </is>
      </c>
      <c r="J488" s="78" t="inlineStr">
        <is>
          <t>fester Rücken mit Schmuckprägung, gefaltete Blätter</t>
        </is>
      </c>
      <c r="K488" s="76" t="n"/>
      <c r="L488" s="76" t="inlineStr">
        <is>
          <t>Kassette</t>
        </is>
      </c>
      <c r="M488" s="76" t="inlineStr">
        <is>
          <t>Nein</t>
        </is>
      </c>
      <c r="N488" s="76" t="n">
        <v>0</v>
      </c>
      <c r="O488" s="76" t="n"/>
      <c r="P488" s="76" t="n"/>
      <c r="Q488" s="76" t="n"/>
      <c r="R488" s="76" t="n"/>
      <c r="X488" s="94" t="inlineStr">
        <is>
          <t>L</t>
        </is>
      </c>
      <c r="AA488" s="94" t="inlineStr">
        <is>
          <t>x</t>
        </is>
      </c>
      <c r="AB488" s="94" t="inlineStr">
        <is>
          <t>h/E</t>
        </is>
      </c>
      <c r="AH488" s="94" t="inlineStr">
        <is>
          <t>Pa</t>
        </is>
      </c>
      <c r="AO488" s="94" t="inlineStr">
        <is>
          <t>x</t>
        </is>
      </c>
      <c r="AP488" s="96" t="inlineStr">
        <is>
          <t>B: 22x32
F: 38x42</t>
        </is>
      </c>
      <c r="AV488" s="94" t="n">
        <v>110</v>
      </c>
      <c r="AX488" s="94" t="inlineStr">
        <is>
          <t>x</t>
        </is>
      </c>
      <c r="AZ488" s="96" t="inlineStr">
        <is>
          <t>ja vor</t>
        </is>
      </c>
      <c r="BA488" s="88">
        <f>BY488+CR488</f>
        <v/>
      </c>
      <c r="BC488" s="94" t="inlineStr">
        <is>
          <t>Gewebe</t>
        </is>
      </c>
      <c r="BY488" s="88" t="n"/>
      <c r="CI488" s="94" t="inlineStr">
        <is>
          <t>x</t>
        </is>
      </c>
      <c r="CR488" s="88" t="n">
        <v>0.5</v>
      </c>
      <c r="CS488" s="117" t="inlineStr">
        <is>
          <t>Falttafel mit Rissen</t>
        </is>
      </c>
    </row>
    <row r="489" outlineLevel="1" s="143">
      <c r="A489" s="76" t="n">
        <v>488</v>
      </c>
      <c r="B489" s="76" t="inlineStr">
        <is>
          <t>L-1556-158414543</t>
        </is>
      </c>
      <c r="C489" s="76" t="n">
        <v>994952139</v>
      </c>
      <c r="D489" s="81">
        <f>HYPERLINK(CONCATENATE("https://portal.dnb.de/opac.htm?method=simpleSearch&amp;cqlMode=true&amp;query=idn%3D",C489))</f>
        <v/>
      </c>
      <c r="E489" s="76" t="inlineStr">
        <is>
          <t>III 57, 14 (angebunden)</t>
        </is>
      </c>
      <c r="F489" s="76" t="n"/>
      <c r="G489" s="78" t="n"/>
      <c r="H489" s="76" t="n"/>
      <c r="I489" s="78" t="n"/>
      <c r="J489" s="78" t="n"/>
      <c r="K489" s="76" t="n"/>
      <c r="L489" s="76" t="n"/>
      <c r="M489" s="76" t="n"/>
      <c r="N489" s="76" t="n"/>
      <c r="O489" s="76" t="n"/>
      <c r="P489" s="76" t="n"/>
      <c r="Q489" s="76" t="n"/>
      <c r="R489" s="76" t="n"/>
      <c r="BA489" s="88">
        <f>BY489+CR489</f>
        <v/>
      </c>
      <c r="BY489" s="88" t="n"/>
      <c r="CR489" s="88" t="n"/>
    </row>
    <row r="490" outlineLevel="1" s="143">
      <c r="A490" s="76" t="n">
        <v>489</v>
      </c>
      <c r="B490" s="76" t="inlineStr">
        <is>
          <t>L-1555-315220481</t>
        </is>
      </c>
      <c r="C490" s="76" t="n">
        <v>1066800626</v>
      </c>
      <c r="D490" s="81">
        <f>HYPERLINK(CONCATENATE("https://portal.dnb.de/opac.htm?method=simpleSearch&amp;cqlMode=true&amp;query=idn%3D",C490))</f>
        <v/>
      </c>
      <c r="E490" s="76" t="inlineStr">
        <is>
          <t>III 57, 15</t>
        </is>
      </c>
      <c r="F490" s="76" t="inlineStr">
        <is>
          <t>X</t>
        </is>
      </c>
      <c r="G490" s="78" t="inlineStr">
        <is>
          <t>Ledereinband</t>
        </is>
      </c>
      <c r="H490" s="76" t="inlineStr">
        <is>
          <t>bis 25 cm</t>
        </is>
      </c>
      <c r="I490" s="78" t="inlineStr">
        <is>
          <t>nur sehr geringer Öffnungswinkel</t>
        </is>
      </c>
      <c r="J490" s="78" t="inlineStr">
        <is>
          <t>fester Rücken mit Schmuckprägung</t>
        </is>
      </c>
      <c r="K490" s="76" t="n"/>
      <c r="L490" s="76" t="inlineStr">
        <is>
          <t>Kassette</t>
        </is>
      </c>
      <c r="M490" s="76" t="inlineStr">
        <is>
          <t>Nein</t>
        </is>
      </c>
      <c r="N490" s="76" t="n">
        <v>0</v>
      </c>
      <c r="O490" s="76" t="n"/>
      <c r="P490" s="76" t="n"/>
      <c r="Q490" s="76" t="n"/>
      <c r="R490" s="76" t="n"/>
      <c r="X490" s="94" t="inlineStr">
        <is>
          <t>L</t>
        </is>
      </c>
      <c r="AA490" s="94" t="inlineStr">
        <is>
          <t>x</t>
        </is>
      </c>
      <c r="AB490" s="94" t="inlineStr">
        <is>
          <t>f/V</t>
        </is>
      </c>
      <c r="AH490" s="94" t="inlineStr">
        <is>
          <t>Pa</t>
        </is>
      </c>
      <c r="AT490" s="94" t="n">
        <v>4</v>
      </c>
      <c r="AV490" s="94" t="n">
        <v>0</v>
      </c>
      <c r="AZ490" s="96" t="inlineStr">
        <is>
          <t>n</t>
        </is>
      </c>
      <c r="BA490" s="88">
        <f>BY490+CR490</f>
        <v/>
      </c>
      <c r="BC490" s="94" t="inlineStr">
        <is>
          <t>Gewebe</t>
        </is>
      </c>
      <c r="BY490" s="88" t="n"/>
      <c r="CR490" s="88" t="n"/>
    </row>
    <row r="491" outlineLevel="1" s="143">
      <c r="A491" s="76" t="n">
        <v>490</v>
      </c>
      <c r="B491" s="76" t="inlineStr">
        <is>
          <t>L-1552-157516660</t>
        </is>
      </c>
      <c r="C491" s="76" t="n">
        <v>994684622</v>
      </c>
      <c r="D491" s="81">
        <f>HYPERLINK(CONCATENATE("https://portal.dnb.de/opac.htm?method=simpleSearch&amp;cqlMode=true&amp;query=idn%3D",C491))</f>
        <v/>
      </c>
      <c r="E491" s="76" t="inlineStr">
        <is>
          <t>III 57, 11 a - 2</t>
        </is>
      </c>
      <c r="F491" s="76" t="n"/>
      <c r="G491" s="78" t="inlineStr">
        <is>
          <t>Halbpergamentband</t>
        </is>
      </c>
      <c r="H491" s="76" t="inlineStr">
        <is>
          <t>bis 42 cm</t>
        </is>
      </c>
      <c r="I491" s="78" t="inlineStr">
        <is>
          <t>80° bis 110°, einseitig digitalisierbar?</t>
        </is>
      </c>
      <c r="J491" s="78" t="inlineStr">
        <is>
          <t>welliger Buchblock, hohler Rücken</t>
        </is>
      </c>
      <c r="K491" s="76" t="n"/>
      <c r="L491" s="76" t="n"/>
      <c r="M491" s="76" t="n"/>
      <c r="N491" s="76" t="n">
        <v>1</v>
      </c>
      <c r="O491" s="76" t="n"/>
      <c r="P491" s="76" t="n"/>
      <c r="Q491" s="76" t="n"/>
      <c r="R491" s="76" t="n"/>
      <c r="X491" s="94" t="inlineStr">
        <is>
          <t>HD</t>
        </is>
      </c>
      <c r="AA491" s="94" t="inlineStr">
        <is>
          <t>x</t>
        </is>
      </c>
      <c r="AB491" s="94" t="inlineStr">
        <is>
          <t>f</t>
        </is>
      </c>
      <c r="AH491" s="94" t="inlineStr">
        <is>
          <t>Pa</t>
        </is>
      </c>
      <c r="AM491" s="94" t="inlineStr">
        <is>
          <t>x</t>
        </is>
      </c>
      <c r="AR491" s="94" t="inlineStr">
        <is>
          <t>I/R</t>
        </is>
      </c>
      <c r="AS491" s="94" t="inlineStr">
        <is>
          <t>x</t>
        </is>
      </c>
      <c r="AT491" s="94" t="n">
        <v>0</v>
      </c>
      <c r="AU491" s="94" t="inlineStr">
        <is>
          <t>x</t>
        </is>
      </c>
      <c r="AV491" s="94" t="n">
        <v>80</v>
      </c>
      <c r="AZ491" s="96" t="inlineStr">
        <is>
          <t>n</t>
        </is>
      </c>
      <c r="BA491" s="88">
        <f>BY491+CR491</f>
        <v/>
      </c>
      <c r="BC491" s="94" t="inlineStr">
        <is>
          <t>Gewebe</t>
        </is>
      </c>
      <c r="BY491" s="88" t="n"/>
      <c r="CR491" s="88" t="n"/>
    </row>
    <row r="492" outlineLevel="1" s="143">
      <c r="A492" s="76" t="n">
        <v>491</v>
      </c>
      <c r="B492" s="76" t="inlineStr">
        <is>
          <t>L-1552-157516458</t>
        </is>
      </c>
      <c r="C492" s="76" t="n">
        <v>994684444</v>
      </c>
      <c r="D492" s="81">
        <f>HYPERLINK(CONCATENATE("https://portal.dnb.de/opac.htm?method=simpleSearch&amp;cqlMode=true&amp;query=idn%3D",C492))</f>
        <v/>
      </c>
      <c r="E492" s="76" t="inlineStr">
        <is>
          <t>III 57, 11 a - 1</t>
        </is>
      </c>
      <c r="F492" s="76" t="inlineStr">
        <is>
          <t>X</t>
        </is>
      </c>
      <c r="G492" s="78" t="inlineStr">
        <is>
          <t>Halbpergamentband</t>
        </is>
      </c>
      <c r="H492" s="76" t="inlineStr">
        <is>
          <t>bis 42 cm</t>
        </is>
      </c>
      <c r="I492" s="78" t="inlineStr">
        <is>
          <t>80° bis 110°, einseitig digitalisierbar?</t>
        </is>
      </c>
      <c r="J492" s="78" t="inlineStr">
        <is>
          <t>hohler Rücken, welliger Buchblock</t>
        </is>
      </c>
      <c r="K492" s="76" t="n"/>
      <c r="L492" s="76" t="n"/>
      <c r="M492" s="76" t="n"/>
      <c r="N492" s="76" t="n">
        <v>0</v>
      </c>
      <c r="O492" s="76" t="n"/>
      <c r="P492" s="76" t="n"/>
      <c r="Q492" s="76" t="n"/>
      <c r="R492" s="76" t="n"/>
      <c r="X492" s="94" t="inlineStr">
        <is>
          <t>HD</t>
        </is>
      </c>
      <c r="AA492" s="94" t="inlineStr">
        <is>
          <t>x</t>
        </is>
      </c>
      <c r="AB492" s="94" t="inlineStr">
        <is>
          <t>f</t>
        </is>
      </c>
      <c r="AH492" s="94" t="inlineStr">
        <is>
          <t>Pa</t>
        </is>
      </c>
      <c r="AM492" s="94" t="inlineStr">
        <is>
          <t>x</t>
        </is>
      </c>
      <c r="AR492" s="94" t="inlineStr">
        <is>
          <t>I/R</t>
        </is>
      </c>
      <c r="AS492" s="94" t="inlineStr">
        <is>
          <t>x</t>
        </is>
      </c>
      <c r="AT492" s="94" t="n">
        <v>0</v>
      </c>
      <c r="AU492" s="94" t="inlineStr">
        <is>
          <t>x</t>
        </is>
      </c>
      <c r="AV492" s="94" t="n">
        <v>60</v>
      </c>
      <c r="AZ492" s="96" t="inlineStr">
        <is>
          <t>n</t>
        </is>
      </c>
      <c r="BA492" s="88">
        <f>BY492+CR492</f>
        <v/>
      </c>
      <c r="BC492" s="94" t="inlineStr">
        <is>
          <t>Gewebe</t>
        </is>
      </c>
      <c r="BY492" s="88" t="n"/>
      <c r="CR492" s="88" t="n"/>
    </row>
    <row r="493" outlineLevel="1" ht="22.5" customHeight="1" s="143">
      <c r="A493" s="76" t="n">
        <v>492</v>
      </c>
      <c r="B493" s="76" t="inlineStr">
        <is>
          <t>L-1553-157517098</t>
        </is>
      </c>
      <c r="C493" s="76" t="n">
        <v>994685009</v>
      </c>
      <c r="D493" s="81">
        <f>HYPERLINK(CONCATENATE("https://portal.dnb.de/opac.htm?method=simpleSearch&amp;cqlMode=true&amp;query=idn%3D",C493))</f>
        <v/>
      </c>
      <c r="E493" s="76" t="inlineStr">
        <is>
          <t>III 57, 11 a - 4</t>
        </is>
      </c>
      <c r="F493" s="76" t="n"/>
      <c r="G493" s="78" t="inlineStr">
        <is>
          <t>Ledereinband, Schließen, erhabene Buchbeschläge</t>
        </is>
      </c>
      <c r="H493" s="76" t="inlineStr">
        <is>
          <t>&gt; 42 cm</t>
        </is>
      </c>
      <c r="I493" s="78" t="inlineStr">
        <is>
          <t>80° bis 110°, einseitig digitalisierbar?</t>
        </is>
      </c>
      <c r="J493" s="78" t="inlineStr">
        <is>
          <t>Schrift bis in den Falz</t>
        </is>
      </c>
      <c r="K493" s="76" t="n"/>
      <c r="L493" s="76" t="inlineStr">
        <is>
          <t>Kassette</t>
        </is>
      </c>
      <c r="M493" s="76" t="inlineStr">
        <is>
          <t>Nein</t>
        </is>
      </c>
      <c r="N493" s="76" t="n">
        <v>0</v>
      </c>
      <c r="O493" s="76" t="n"/>
      <c r="P493" s="76" t="n"/>
      <c r="Q493" s="76" t="n"/>
      <c r="R493" s="76" t="n"/>
      <c r="X493" s="94" t="inlineStr">
        <is>
          <t>HD</t>
        </is>
      </c>
      <c r="AA493" s="94" t="inlineStr">
        <is>
          <t>x</t>
        </is>
      </c>
      <c r="AB493" s="94" t="inlineStr">
        <is>
          <t>f</t>
        </is>
      </c>
      <c r="AH493" s="94" t="inlineStr">
        <is>
          <t>Pa</t>
        </is>
      </c>
      <c r="AM493" s="94" t="inlineStr">
        <is>
          <t>x</t>
        </is>
      </c>
      <c r="AR493" s="94" t="inlineStr">
        <is>
          <t>I/R</t>
        </is>
      </c>
      <c r="AS493" s="94" t="inlineStr">
        <is>
          <t>x</t>
        </is>
      </c>
      <c r="AT493" s="94" t="n">
        <v>0</v>
      </c>
      <c r="AU493" s="94" t="inlineStr">
        <is>
          <t>x</t>
        </is>
      </c>
      <c r="AV493" s="94" t="n">
        <v>80</v>
      </c>
      <c r="AZ493" s="96" t="inlineStr">
        <is>
          <t>n</t>
        </is>
      </c>
      <c r="BA493" s="88">
        <f>BY493+CR493</f>
        <v/>
      </c>
      <c r="BC493" s="94" t="inlineStr">
        <is>
          <t>Gewebe</t>
        </is>
      </c>
      <c r="BY493" s="88" t="n"/>
      <c r="CR493" s="88" t="n"/>
    </row>
    <row r="494" outlineLevel="1" ht="22.5" customHeight="1" s="143">
      <c r="A494" s="76" t="n">
        <v>493</v>
      </c>
      <c r="B494" s="76" t="inlineStr">
        <is>
          <t>L-1551-157516830</t>
        </is>
      </c>
      <c r="C494" s="76" t="n">
        <v>994684754</v>
      </c>
      <c r="D494" s="81">
        <f>HYPERLINK(CONCATENATE("https://portal.dnb.de/opac.htm?method=simpleSearch&amp;cqlMode=true&amp;query=idn%3D",C494))</f>
        <v/>
      </c>
      <c r="E494" s="76" t="inlineStr">
        <is>
          <t>III 57, 11 a - 3</t>
        </is>
      </c>
      <c r="F494" s="76" t="n"/>
      <c r="G494" s="78" t="inlineStr">
        <is>
          <t>Ledereinband, Schließen, erhabene Buchbeschläge</t>
        </is>
      </c>
      <c r="H494" s="76" t="inlineStr">
        <is>
          <t>&gt; 42 cm</t>
        </is>
      </c>
      <c r="I494" s="78" t="inlineStr">
        <is>
          <t>80° bis 110°, einseitig digitalisierbar?</t>
        </is>
      </c>
      <c r="J494" s="78" t="inlineStr">
        <is>
          <t>Schrift bis in den Falz</t>
        </is>
      </c>
      <c r="K494" s="76" t="n"/>
      <c r="L494" s="76" t="inlineStr">
        <is>
          <t>Kassette</t>
        </is>
      </c>
      <c r="M494" s="76" t="inlineStr">
        <is>
          <t>Nein</t>
        </is>
      </c>
      <c r="N494" s="76" t="n">
        <v>0</v>
      </c>
      <c r="O494" s="76" t="n"/>
      <c r="P494" s="76" t="n"/>
      <c r="Q494" s="76" t="n"/>
      <c r="R494" s="76" t="n"/>
      <c r="X494" s="94" t="inlineStr">
        <is>
          <t>HD</t>
        </is>
      </c>
      <c r="AA494" s="94" t="inlineStr">
        <is>
          <t>x</t>
        </is>
      </c>
      <c r="AB494" s="94" t="inlineStr">
        <is>
          <t>f</t>
        </is>
      </c>
      <c r="AH494" s="94" t="inlineStr">
        <is>
          <t>Pa</t>
        </is>
      </c>
      <c r="AM494" s="94" t="inlineStr">
        <is>
          <t>x</t>
        </is>
      </c>
      <c r="AR494" s="94" t="inlineStr">
        <is>
          <t>I/R</t>
        </is>
      </c>
      <c r="AS494" s="94" t="inlineStr">
        <is>
          <t>x</t>
        </is>
      </c>
      <c r="AT494" s="94" t="n">
        <v>0</v>
      </c>
      <c r="AU494" s="94" t="inlineStr">
        <is>
          <t>x</t>
        </is>
      </c>
      <c r="AV494" s="94" t="n">
        <v>80</v>
      </c>
      <c r="AZ494" s="96" t="inlineStr">
        <is>
          <t>n</t>
        </is>
      </c>
      <c r="BA494" s="88">
        <f>BY494+CR494</f>
        <v/>
      </c>
      <c r="BC494" s="94" t="inlineStr">
        <is>
          <t>Gewebe</t>
        </is>
      </c>
      <c r="BY494" s="88" t="n"/>
      <c r="CR494" s="88" t="n"/>
    </row>
    <row r="495" outlineLevel="1" s="143">
      <c r="A495" s="76" t="n">
        <v>494</v>
      </c>
      <c r="B495" s="76" t="inlineStr">
        <is>
          <t>L-1511-670405795</t>
        </is>
      </c>
      <c r="C495" s="76" t="n">
        <v>1208537865</v>
      </c>
      <c r="D495" s="81">
        <f>HYPERLINK(CONCATENATE("https://portal.dnb.de/opac.htm?method=simpleSearch&amp;cqlMode=true&amp;query=idn%3D",C495))</f>
        <v/>
      </c>
      <c r="E495" s="76" t="inlineStr">
        <is>
          <t>III 57, 2 (1. angebundenes Werk)</t>
        </is>
      </c>
      <c r="F495" s="76" t="n"/>
      <c r="G495" s="78" t="n"/>
      <c r="H495" s="76" t="n"/>
      <c r="I495" s="78" t="n"/>
      <c r="J495" s="78" t="n"/>
      <c r="K495" s="76" t="n"/>
      <c r="L495" s="76" t="n"/>
      <c r="M495" s="76" t="n"/>
      <c r="N495" s="76" t="n"/>
      <c r="O495" s="76" t="n"/>
      <c r="P495" s="76" t="n"/>
      <c r="Q495" s="76" t="n"/>
      <c r="R495" s="76" t="n"/>
      <c r="BA495" s="88">
        <f>BY495+CR495</f>
        <v/>
      </c>
      <c r="BY495" s="88" t="n"/>
      <c r="CR495" s="88" t="n"/>
    </row>
    <row r="496" outlineLevel="1" s="143">
      <c r="A496" s="76" t="n">
        <v>495</v>
      </c>
      <c r="B496" s="76" t="inlineStr">
        <is>
          <t>L-9999-670405825</t>
        </is>
      </c>
      <c r="C496" s="76" t="n">
        <v>1208537962</v>
      </c>
      <c r="D496" s="81">
        <f>HYPERLINK(CONCATENATE("https://portal.dnb.de/opac.htm?method=simpleSearch&amp;cqlMode=true&amp;query=idn%3D",C496))</f>
        <v/>
      </c>
      <c r="E496" s="76" t="inlineStr">
        <is>
          <t>III 57, 2 (2. angebundenes Werk)</t>
        </is>
      </c>
      <c r="F496" s="76" t="n"/>
      <c r="G496" s="78" t="n"/>
      <c r="H496" s="76" t="n"/>
      <c r="I496" s="78" t="n"/>
      <c r="J496" s="78" t="n"/>
      <c r="K496" s="76" t="n"/>
      <c r="L496" s="76" t="n"/>
      <c r="M496" s="76" t="n"/>
      <c r="N496" s="76" t="n"/>
      <c r="O496" s="76" t="n"/>
      <c r="P496" s="76" t="n"/>
      <c r="Q496" s="76" t="n"/>
      <c r="R496" s="76" t="n"/>
      <c r="BA496" s="88">
        <f>BY496+CR496</f>
        <v/>
      </c>
      <c r="BY496" s="88" t="n"/>
      <c r="CR496" s="88" t="n"/>
    </row>
    <row r="497" outlineLevel="1" s="143">
      <c r="A497" s="76" t="n">
        <v>496</v>
      </c>
      <c r="B497" s="76" t="inlineStr">
        <is>
          <t>L-1536-17596596X</t>
        </is>
      </c>
      <c r="C497" s="76" t="n">
        <v>1001987322</v>
      </c>
      <c r="D497" s="81">
        <f>HYPERLINK(CONCATENATE("https://portal.dnb.de/opac.htm?method=simpleSearch&amp;cqlMode=true&amp;query=idn%3D",C497))</f>
        <v/>
      </c>
      <c r="E497" s="76" t="inlineStr">
        <is>
          <t>III 57, 2 a</t>
        </is>
      </c>
      <c r="F497" s="76" t="n"/>
      <c r="G497" s="78" t="inlineStr">
        <is>
          <t>Papier- oder Pappeinband</t>
        </is>
      </c>
      <c r="H497" s="76" t="inlineStr">
        <is>
          <t>bis 25 cm</t>
        </is>
      </c>
      <c r="I497" s="78" t="inlineStr">
        <is>
          <t>180°</t>
        </is>
      </c>
      <c r="J497" s="78" t="inlineStr">
        <is>
          <t>hohler Rücken</t>
        </is>
      </c>
      <c r="K497" s="76" t="n"/>
      <c r="L497" s="76" t="inlineStr">
        <is>
          <t>Kassette</t>
        </is>
      </c>
      <c r="M497" s="76" t="inlineStr">
        <is>
          <t>Nein</t>
        </is>
      </c>
      <c r="N497" s="76" t="n">
        <v>0</v>
      </c>
      <c r="O497" s="76" t="n"/>
      <c r="P497" s="76" t="n"/>
      <c r="Q497" s="76" t="n"/>
      <c r="R497" s="76" t="n"/>
      <c r="BA497" s="88">
        <f>BY497+CR497</f>
        <v/>
      </c>
      <c r="BY497" s="88" t="n"/>
      <c r="CR497" s="88" t="n"/>
    </row>
    <row r="498" outlineLevel="1" s="143">
      <c r="A498" s="76" t="n">
        <v>497</v>
      </c>
      <c r="B498" s="76" t="inlineStr">
        <is>
          <t>L-1514-670546879</t>
        </is>
      </c>
      <c r="C498" s="76" t="n">
        <v>1208663151</v>
      </c>
      <c r="D498" s="81">
        <f>HYPERLINK(CONCATENATE("https://portal.dnb.de/opac.htm?method=simpleSearch&amp;cqlMode=true&amp;query=idn%3D",C498))</f>
        <v/>
      </c>
      <c r="E498" s="76" t="inlineStr">
        <is>
          <t>III 57, 3 ( Angebundenes Werk)</t>
        </is>
      </c>
      <c r="F498" s="76" t="n"/>
      <c r="G498" s="78" t="n"/>
      <c r="H498" s="76" t="n"/>
      <c r="I498" s="78" t="n"/>
      <c r="J498" s="78" t="n"/>
      <c r="K498" s="76" t="n"/>
      <c r="L498" s="76" t="n"/>
      <c r="M498" s="76" t="n"/>
      <c r="N498" s="76" t="n"/>
      <c r="O498" s="76" t="n"/>
      <c r="P498" s="76" t="n"/>
      <c r="Q498" s="76" t="n"/>
      <c r="R498" s="76" t="n"/>
      <c r="BA498" s="88">
        <f>BY498+CR498</f>
        <v/>
      </c>
      <c r="BY498" s="88" t="n"/>
      <c r="CR498" s="88" t="n"/>
    </row>
    <row r="499" outlineLevel="1" s="143">
      <c r="A499" s="76" t="n">
        <v>498</v>
      </c>
      <c r="B499" s="76" t="inlineStr">
        <is>
          <t>L-1549-671051946</t>
        </is>
      </c>
      <c r="C499" s="76" t="n">
        <v>1208926721</v>
      </c>
      <c r="D499" s="81">
        <f>HYPERLINK(CONCATENATE("https://portal.dnb.de/opac.htm?method=simpleSearch&amp;cqlMode=true&amp;query=idn%3D",C499))</f>
        <v/>
      </c>
      <c r="E499" s="76" t="inlineStr">
        <is>
          <t>III 57, 7 (1. angebundenes Werk)</t>
        </is>
      </c>
      <c r="F499" s="76" t="n"/>
      <c r="G499" s="78" t="n"/>
      <c r="H499" s="76" t="n"/>
      <c r="I499" s="78" t="n"/>
      <c r="J499" s="78" t="n"/>
      <c r="K499" s="76" t="n"/>
      <c r="L499" s="76" t="n"/>
      <c r="M499" s="76" t="n"/>
      <c r="N499" s="76" t="n"/>
      <c r="O499" s="76" t="n"/>
      <c r="P499" s="76" t="n"/>
      <c r="Q499" s="76" t="n"/>
      <c r="R499" s="76" t="n"/>
      <c r="BA499" s="88">
        <f>BY499+CR499</f>
        <v/>
      </c>
      <c r="BY499" s="88" t="n"/>
      <c r="CR499" s="88" t="n"/>
    </row>
    <row r="500" outlineLevel="1" s="143">
      <c r="A500" s="76" t="n">
        <v>499</v>
      </c>
      <c r="B500" s="76" t="inlineStr">
        <is>
          <t>L-1550-156068516</t>
        </is>
      </c>
      <c r="C500" s="76" t="n">
        <v>994509766</v>
      </c>
      <c r="D500" s="81">
        <f>HYPERLINK(CONCATENATE("https://portal.dnb.de/opac.htm?method=simpleSearch&amp;cqlMode=true&amp;query=idn%3D",C500))</f>
        <v/>
      </c>
      <c r="E500" s="76" t="inlineStr">
        <is>
          <t>III 57, 7 a</t>
        </is>
      </c>
      <c r="F500" s="76" t="inlineStr">
        <is>
          <t>X</t>
        </is>
      </c>
      <c r="G500" s="78" t="inlineStr">
        <is>
          <t>Ledereinband</t>
        </is>
      </c>
      <c r="H500" s="76" t="inlineStr">
        <is>
          <t>bis 25 cm</t>
        </is>
      </c>
      <c r="I500" s="78" t="inlineStr">
        <is>
          <t>80° bis 110°, einseitig digitalisierbar?</t>
        </is>
      </c>
      <c r="J500" s="78" t="inlineStr">
        <is>
          <t>fester Rücken mit Schmuckprägung</t>
        </is>
      </c>
      <c r="K500" s="76" t="n"/>
      <c r="L500" s="76" t="inlineStr">
        <is>
          <t>Kassette</t>
        </is>
      </c>
      <c r="M500" s="76" t="inlineStr">
        <is>
          <t>Nein</t>
        </is>
      </c>
      <c r="N500" s="76" t="n">
        <v>0</v>
      </c>
      <c r="O500" s="76" t="n"/>
      <c r="P500" s="76" t="n"/>
      <c r="Q500" s="76" t="n"/>
      <c r="R500" s="76" t="n"/>
      <c r="BA500" s="88">
        <f>BY500+CR500</f>
        <v/>
      </c>
      <c r="BY500" s="88" t="n"/>
      <c r="CR500" s="88" t="n"/>
    </row>
    <row r="501" outlineLevel="1" s="143">
      <c r="A501" s="76" t="n">
        <v>500</v>
      </c>
      <c r="B501" s="76" t="inlineStr">
        <is>
          <t>L-1551-177021470</t>
        </is>
      </c>
      <c r="C501" s="76" t="inlineStr">
        <is>
          <t>100231917X</t>
        </is>
      </c>
      <c r="D501" s="81">
        <f>HYPERLINK(CONCATENATE("https://portal.dnb.de/opac.htm?method=simpleSearch&amp;cqlMode=true&amp;query=idn%3D",C501))</f>
        <v/>
      </c>
      <c r="E501" s="76" t="inlineStr">
        <is>
          <t>III 57, 7 b</t>
        </is>
      </c>
      <c r="F501" s="76" t="n"/>
      <c r="G501" s="78" t="n"/>
      <c r="H501" s="76" t="n"/>
      <c r="I501" s="78" t="n"/>
      <c r="J501" s="78" t="n"/>
      <c r="K501" s="76" t="n"/>
      <c r="L501" s="76" t="n"/>
      <c r="M501" s="76" t="n"/>
      <c r="N501" s="76" t="n"/>
      <c r="O501" s="76" t="n"/>
      <c r="P501" s="76" t="n"/>
      <c r="Q501" s="76" t="n"/>
      <c r="R501" s="76" t="n"/>
      <c r="BA501" s="88">
        <f>BY501+CR501</f>
        <v/>
      </c>
      <c r="BY501" s="88" t="n"/>
      <c r="CR501" s="88" t="n"/>
    </row>
    <row r="502" outlineLevel="1" s="143">
      <c r="A502" s="76" t="n">
        <v>501</v>
      </c>
      <c r="B502" s="76" t="inlineStr">
        <is>
          <t>L-1524-31549333X</t>
        </is>
      </c>
      <c r="C502" s="76" t="n">
        <v>1066963053</v>
      </c>
      <c r="D502" s="81">
        <f>HYPERLINK(CONCATENATE("https://portal.dnb.de/opac.htm?method=simpleSearch&amp;cqlMode=true&amp;query=idn%3D",C502))</f>
        <v/>
      </c>
      <c r="E502" s="76" t="inlineStr">
        <is>
          <t>III 58, 1</t>
        </is>
      </c>
      <c r="F502" s="76" t="n"/>
      <c r="G502" s="78" t="n"/>
      <c r="H502" s="76" t="n"/>
      <c r="I502" s="78" t="n"/>
      <c r="J502" s="78" t="n"/>
      <c r="K502" s="76" t="n"/>
      <c r="L502" s="76" t="n"/>
      <c r="M502" s="76" t="n"/>
      <c r="N502" s="76" t="n"/>
      <c r="O502" s="76" t="n"/>
      <c r="P502" s="76" t="n"/>
      <c r="Q502" s="76" t="n"/>
      <c r="R502" s="76" t="n"/>
      <c r="BA502" s="88">
        <f>BY502+CR502</f>
        <v/>
      </c>
      <c r="BY502" s="88" t="n"/>
      <c r="CR502" s="88" t="n"/>
    </row>
    <row r="503" outlineLevel="1" s="143">
      <c r="A503" s="76" t="n">
        <v>502</v>
      </c>
      <c r="B503" s="76" t="inlineStr">
        <is>
          <t>L-1534-154007358</t>
        </is>
      </c>
      <c r="C503" s="76" t="n">
        <v>993918859</v>
      </c>
      <c r="D503" s="81">
        <f>HYPERLINK(CONCATENATE("https://portal.dnb.de/opac.htm?method=simpleSearch&amp;cqlMode=true&amp;query=idn%3D",C503))</f>
        <v/>
      </c>
      <c r="E503" s="76" t="inlineStr">
        <is>
          <t>III 58, 2</t>
        </is>
      </c>
      <c r="F503" s="76" t="inlineStr">
        <is>
          <t>X</t>
        </is>
      </c>
      <c r="G503" s="78" t="inlineStr">
        <is>
          <t>Gewebeeinband</t>
        </is>
      </c>
      <c r="H503" s="76" t="inlineStr">
        <is>
          <t>bis 25 cm</t>
        </is>
      </c>
      <c r="I503" s="78" t="inlineStr">
        <is>
          <t>80° bis 110°, einseitig digitalisierbar?</t>
        </is>
      </c>
      <c r="J503" s="78" t="inlineStr">
        <is>
          <t>hohler Rücken</t>
        </is>
      </c>
      <c r="K503" s="76" t="n"/>
      <c r="L503" s="76" t="n"/>
      <c r="M503" s="76" t="n"/>
      <c r="N503" s="76" t="n">
        <v>0</v>
      </c>
      <c r="O503" s="76" t="n"/>
      <c r="P503" s="76" t="n"/>
      <c r="Q503" s="76" t="n"/>
      <c r="R503" s="76" t="n"/>
      <c r="BA503" s="88">
        <f>BY503+CR503</f>
        <v/>
      </c>
      <c r="BY503" s="88" t="n"/>
      <c r="CR503" s="88" t="n"/>
    </row>
    <row r="504" outlineLevel="1" s="143">
      <c r="A504" s="76" t="n">
        <v>503</v>
      </c>
      <c r="B504" s="76" t="inlineStr">
        <is>
          <t>L-1537-315492368</t>
        </is>
      </c>
      <c r="C504" s="76" t="n">
        <v>1066961964</v>
      </c>
      <c r="D504" s="81">
        <f>HYPERLINK(CONCATENATE("https://portal.dnb.de/opac.htm?method=simpleSearch&amp;cqlMode=true&amp;query=idn%3D",C504))</f>
        <v/>
      </c>
      <c r="E504" s="76" t="inlineStr">
        <is>
          <t>III 58, 3</t>
        </is>
      </c>
      <c r="F504" s="76" t="n"/>
      <c r="G504" s="78" t="n"/>
      <c r="H504" s="76" t="n"/>
      <c r="I504" s="78" t="n"/>
      <c r="J504" s="78" t="n"/>
      <c r="K504" s="76" t="n"/>
      <c r="L504" s="76" t="n"/>
      <c r="M504" s="76" t="n"/>
      <c r="N504" s="76" t="n"/>
      <c r="O504" s="76" t="n"/>
      <c r="P504" s="76" t="n"/>
      <c r="Q504" s="76" t="n"/>
      <c r="R504" s="76" t="n"/>
      <c r="BA504" s="88">
        <f>BY504+CR504</f>
        <v/>
      </c>
      <c r="BY504" s="88" t="n"/>
      <c r="CR504" s="88" t="n"/>
    </row>
    <row r="505" outlineLevel="1" s="143">
      <c r="A505" s="76" t="n">
        <v>504</v>
      </c>
      <c r="B505" s="76" t="inlineStr">
        <is>
          <t>L-1875-670821322</t>
        </is>
      </c>
      <c r="C505" s="76" t="inlineStr">
        <is>
          <t>120880068X</t>
        </is>
      </c>
      <c r="D505" s="81">
        <f>HYPERLINK(CONCATENATE("https://portal.dnb.de/opac.htm?method=simpleSearch&amp;cqlMode=true&amp;query=idn%3D",C505))</f>
        <v/>
      </c>
      <c r="E505" s="76" t="inlineStr">
        <is>
          <t>III 58, 1 (1.angebundenes Werk)</t>
        </is>
      </c>
      <c r="F505" s="76" t="n"/>
      <c r="G505" s="78" t="n"/>
      <c r="H505" s="76" t="n"/>
      <c r="I505" s="78" t="n"/>
      <c r="J505" s="78" t="n"/>
      <c r="K505" s="76" t="n"/>
      <c r="L505" s="76" t="n"/>
      <c r="M505" s="76" t="n"/>
      <c r="N505" s="76" t="n"/>
      <c r="O505" s="76" t="n"/>
      <c r="P505" s="76" t="n"/>
      <c r="Q505" s="76" t="n"/>
      <c r="R505" s="76" t="n"/>
      <c r="BA505" s="88">
        <f>BY505+CR505</f>
        <v/>
      </c>
      <c r="BY505" s="88" t="n"/>
      <c r="CR505" s="88" t="n"/>
    </row>
    <row r="506" outlineLevel="1" s="143">
      <c r="A506" s="76" t="n">
        <v>505</v>
      </c>
      <c r="B506" s="76" t="inlineStr">
        <is>
          <t>L-1546-167294946</t>
        </is>
      </c>
      <c r="C506" s="76" t="inlineStr">
        <is>
          <t>99897188X</t>
        </is>
      </c>
      <c r="D506" s="81">
        <f>HYPERLINK(CONCATENATE("https://portal.dnb.de/opac.htm?method=simpleSearch&amp;cqlMode=true&amp;query=idn%3D",C506))</f>
        <v/>
      </c>
      <c r="E506" s="76" t="inlineStr">
        <is>
          <t>III 58, 3 a</t>
        </is>
      </c>
      <c r="F506" s="76" t="n"/>
      <c r="G506" s="78" t="inlineStr">
        <is>
          <t>Papier- oder Pappeinband</t>
        </is>
      </c>
      <c r="H506" s="76" t="inlineStr">
        <is>
          <t>bis 25 cm</t>
        </is>
      </c>
      <c r="I506" s="78" t="inlineStr">
        <is>
          <t>180°</t>
        </is>
      </c>
      <c r="J506" s="78" t="n"/>
      <c r="K506" s="76" t="n"/>
      <c r="L506" s="76" t="n"/>
      <c r="M506" s="76" t="n"/>
      <c r="N506" s="76" t="n">
        <v>0</v>
      </c>
      <c r="O506" s="76" t="n"/>
      <c r="P506" s="76" t="n"/>
      <c r="Q506" s="76" t="n"/>
      <c r="R506" s="76" t="n"/>
      <c r="BA506" s="88">
        <f>BY506+CR506</f>
        <v/>
      </c>
      <c r="BY506" s="88" t="n"/>
      <c r="CR506" s="88" t="n"/>
    </row>
    <row r="507" outlineLevel="1" s="143">
      <c r="A507" s="76" t="n">
        <v>506</v>
      </c>
      <c r="B507" s="76" t="inlineStr">
        <is>
          <t>L-1548-154006998</t>
        </is>
      </c>
      <c r="C507" s="76" t="n">
        <v>993918581</v>
      </c>
      <c r="D507" s="81">
        <f>HYPERLINK(CONCATENATE("https://portal.dnb.de/opac.htm?method=simpleSearch&amp;cqlMode=true&amp;query=idn%3D",C507))</f>
        <v/>
      </c>
      <c r="E507" s="76" t="inlineStr">
        <is>
          <t>III 58, 3 b</t>
        </is>
      </c>
      <c r="F507" s="76" t="n"/>
      <c r="G507" s="78" t="n"/>
      <c r="H507" s="76" t="n"/>
      <c r="I507" s="78" t="n"/>
      <c r="J507" s="78" t="n"/>
      <c r="K507" s="76" t="n"/>
      <c r="L507" s="76" t="n"/>
      <c r="M507" s="76" t="n"/>
      <c r="N507" s="76" t="n"/>
      <c r="O507" s="76" t="n"/>
      <c r="P507" s="76" t="n"/>
      <c r="Q507" s="76" t="n"/>
      <c r="R507" s="76" t="n"/>
      <c r="BA507" s="88">
        <f>BY507+CR507</f>
        <v/>
      </c>
      <c r="BY507" s="88" t="n"/>
      <c r="CR507" s="88" t="n"/>
    </row>
    <row r="508" outlineLevel="1" s="143">
      <c r="A508" s="76" t="n">
        <v>507</v>
      </c>
      <c r="B508" s="76" t="inlineStr">
        <is>
          <t>L-1548-154041092</t>
        </is>
      </c>
      <c r="C508" s="76" t="n">
        <v>993931456</v>
      </c>
      <c r="D508" s="81">
        <f>HYPERLINK(CONCATENATE("https://portal.dnb.de/opac.htm?method=simpleSearch&amp;cqlMode=true&amp;query=idn%3D",C508))</f>
        <v/>
      </c>
      <c r="E508" s="76" t="inlineStr">
        <is>
          <t>III 58, 3 c</t>
        </is>
      </c>
      <c r="F508" s="76" t="n"/>
      <c r="G508" s="78" t="inlineStr">
        <is>
          <t>Halbpergamentband</t>
        </is>
      </c>
      <c r="H508" s="76" t="inlineStr">
        <is>
          <t>bis 25 cm</t>
        </is>
      </c>
      <c r="I508" s="78" t="inlineStr">
        <is>
          <t>180°</t>
        </is>
      </c>
      <c r="J508" s="78" t="n"/>
      <c r="K508" s="76" t="n"/>
      <c r="L508" s="76" t="n"/>
      <c r="M508" s="76" t="n"/>
      <c r="N508" s="76" t="n">
        <v>0</v>
      </c>
      <c r="O508" s="76" t="n"/>
      <c r="P508" s="76" t="n"/>
      <c r="Q508" s="76" t="n"/>
      <c r="R508" s="76" t="n"/>
      <c r="BA508" s="88">
        <f>BY508+CR508</f>
        <v/>
      </c>
      <c r="BY508" s="88" t="n"/>
      <c r="CR508" s="88" t="n"/>
    </row>
    <row r="509" outlineLevel="1" s="143">
      <c r="A509" s="76" t="n">
        <v>508</v>
      </c>
      <c r="B509" s="76" t="inlineStr">
        <is>
          <t>L-1548-153700858</t>
        </is>
      </c>
      <c r="C509" s="76" t="n">
        <v>993850308</v>
      </c>
      <c r="D509" s="81">
        <f>HYPERLINK(CONCATENATE("https://portal.dnb.de/opac.htm?method=simpleSearch&amp;cqlMode=true&amp;query=idn%3D",C509))</f>
        <v/>
      </c>
      <c r="E509" s="76" t="inlineStr">
        <is>
          <t>III 58, 3 d</t>
        </is>
      </c>
      <c r="F509" s="76" t="n"/>
      <c r="G509" s="78" t="n"/>
      <c r="H509" s="76" t="n"/>
      <c r="I509" s="78" t="n"/>
      <c r="J509" s="78" t="n"/>
      <c r="K509" s="76" t="n"/>
      <c r="L509" s="76" t="n"/>
      <c r="M509" s="76" t="n"/>
      <c r="N509" s="76" t="n"/>
      <c r="O509" s="76" t="n"/>
      <c r="P509" s="76" t="n"/>
      <c r="Q509" s="76" t="n"/>
      <c r="R509" s="76" t="n"/>
      <c r="BA509" s="88">
        <f>BY509+CR509</f>
        <v/>
      </c>
      <c r="BY509" s="88" t="n"/>
      <c r="CR509" s="88" t="n"/>
    </row>
    <row r="510" outlineLevel="1" s="143">
      <c r="A510" s="76" t="n">
        <v>509</v>
      </c>
      <c r="B510" s="76" t="inlineStr">
        <is>
          <t>L-1548-16758801X</t>
        </is>
      </c>
      <c r="C510" s="76" t="n">
        <v>999128655</v>
      </c>
      <c r="D510" s="81">
        <f>HYPERLINK(CONCATENATE("https://portal.dnb.de/opac.htm?method=simpleSearch&amp;cqlMode=true&amp;query=idn%3D",C510))</f>
        <v/>
      </c>
      <c r="E510" s="76" t="inlineStr">
        <is>
          <t>III 58, 3 e</t>
        </is>
      </c>
      <c r="F510" s="76" t="n"/>
      <c r="G510" s="78" t="inlineStr">
        <is>
          <t>Papier- oder Pappeinband</t>
        </is>
      </c>
      <c r="H510" s="76" t="inlineStr">
        <is>
          <t>bis 25 cm</t>
        </is>
      </c>
      <c r="I510" s="78" t="inlineStr">
        <is>
          <t>180°</t>
        </is>
      </c>
      <c r="J510" s="78" t="inlineStr">
        <is>
          <t>hohler Rücken</t>
        </is>
      </c>
      <c r="K510" s="76" t="n"/>
      <c r="L510" s="76" t="n"/>
      <c r="M510" s="76" t="inlineStr">
        <is>
          <t>Signaturfahne austauschen</t>
        </is>
      </c>
      <c r="N510" s="76" t="n">
        <v>0</v>
      </c>
      <c r="O510" s="76" t="n"/>
      <c r="P510" s="76" t="n"/>
      <c r="Q510" s="76" t="n"/>
      <c r="R510" s="76" t="n"/>
      <c r="BA510" s="88">
        <f>BY510+CR510</f>
        <v/>
      </c>
      <c r="BY510" s="88" t="n"/>
      <c r="CR510" s="88" t="n"/>
    </row>
    <row r="511" outlineLevel="1" s="143">
      <c r="A511" s="76" t="n">
        <v>510</v>
      </c>
      <c r="B511" s="76" t="inlineStr">
        <is>
          <t>L-1549-169167011</t>
        </is>
      </c>
      <c r="C511" s="76" t="n">
        <v>999794914</v>
      </c>
      <c r="D511" s="81">
        <f>HYPERLINK(CONCATENATE("https://portal.dnb.de/opac.htm?method=simpleSearch&amp;cqlMode=true&amp;query=idn%3D",C511))</f>
        <v/>
      </c>
      <c r="E511" s="76" t="inlineStr">
        <is>
          <t>III 58, 3 f</t>
        </is>
      </c>
      <c r="F511" s="76" t="n"/>
      <c r="G511" s="78" t="n"/>
      <c r="H511" s="76" t="n"/>
      <c r="I511" s="78" t="n"/>
      <c r="J511" s="78" t="n"/>
      <c r="K511" s="76" t="n"/>
      <c r="L511" s="76" t="n"/>
      <c r="M511" s="76" t="n"/>
      <c r="N511" s="76" t="n"/>
      <c r="O511" s="76" t="n"/>
      <c r="P511" s="76" t="n"/>
      <c r="Q511" s="76" t="n"/>
      <c r="R511" s="76" t="n"/>
      <c r="BA511" s="88">
        <f>BY511+CR511</f>
        <v/>
      </c>
      <c r="BY511" s="88" t="n"/>
      <c r="CR511" s="88" t="n"/>
    </row>
    <row r="512" outlineLevel="1" s="143">
      <c r="A512" s="76" t="n">
        <v>511</v>
      </c>
      <c r="B512" s="76" t="inlineStr">
        <is>
          <t>L-1549-154523437</t>
        </is>
      </c>
      <c r="C512" s="76" t="n">
        <v>994116098</v>
      </c>
      <c r="D512" s="81">
        <f>HYPERLINK(CONCATENATE("https://portal.dnb.de/opac.htm?method=simpleSearch&amp;cqlMode=true&amp;query=idn%3D",C512))</f>
        <v/>
      </c>
      <c r="E512" s="76" t="inlineStr">
        <is>
          <t>III 58, 3 g</t>
        </is>
      </c>
      <c r="F512" s="76" t="n"/>
      <c r="G512" s="78" t="n"/>
      <c r="H512" s="76" t="n"/>
      <c r="I512" s="78" t="n"/>
      <c r="J512" s="78" t="n"/>
      <c r="K512" s="76" t="n"/>
      <c r="L512" s="76" t="n"/>
      <c r="M512" s="76" t="n"/>
      <c r="N512" s="76" t="n"/>
      <c r="O512" s="76" t="n"/>
      <c r="P512" s="76" t="n"/>
      <c r="Q512" s="76" t="n"/>
      <c r="R512" s="76" t="n"/>
      <c r="BA512" s="88">
        <f>BY512+CR512</f>
        <v/>
      </c>
      <c r="BY512" s="88" t="n"/>
      <c r="CR512" s="88" t="n"/>
    </row>
    <row r="513" outlineLevel="1" s="143">
      <c r="A513" s="76" t="n">
        <v>512</v>
      </c>
      <c r="B513" s="76" t="inlineStr">
        <is>
          <t>L-1549-154872075</t>
        </is>
      </c>
      <c r="C513" s="76" t="n">
        <v>994252374</v>
      </c>
      <c r="D513" s="81">
        <f>HYPERLINK(CONCATENATE("https://portal.dnb.de/opac.htm?method=simpleSearch&amp;cqlMode=true&amp;query=idn%3D",C513))</f>
        <v/>
      </c>
      <c r="E513" s="76" t="inlineStr">
        <is>
          <t>III 58, 3 h</t>
        </is>
      </c>
      <c r="F513" s="76" t="n"/>
      <c r="G513" s="78" t="inlineStr">
        <is>
          <t>Halbpergamentband</t>
        </is>
      </c>
      <c r="H513" s="76" t="inlineStr">
        <is>
          <t>bis 25 cm</t>
        </is>
      </c>
      <c r="I513" s="78" t="inlineStr">
        <is>
          <t>180°</t>
        </is>
      </c>
      <c r="J513" s="78" t="inlineStr">
        <is>
          <t>hohler Rücken</t>
        </is>
      </c>
      <c r="K513" s="76" t="n"/>
      <c r="L513" s="76" t="n"/>
      <c r="M513" s="76" t="n"/>
      <c r="N513" s="76" t="n">
        <v>0</v>
      </c>
      <c r="O513" s="76" t="n"/>
      <c r="P513" s="76" t="n"/>
      <c r="Q513" s="76" t="n"/>
      <c r="R513" s="76" t="n"/>
      <c r="BA513" s="88">
        <f>BY513+CR513</f>
        <v/>
      </c>
      <c r="BY513" s="88" t="n"/>
      <c r="CR513" s="88" t="n"/>
    </row>
    <row r="514" outlineLevel="1" s="143">
      <c r="A514" s="76" t="n">
        <v>513</v>
      </c>
      <c r="B514" s="76" t="inlineStr">
        <is>
          <t>L-1549-15453336X</t>
        </is>
      </c>
      <c r="C514" s="76" t="n">
        <v>572342640</v>
      </c>
      <c r="D514" s="81">
        <f>HYPERLINK(CONCATENATE("https://portal.dnb.de/opac.htm?method=simpleSearch&amp;cqlMode=true&amp;query=idn%3D",C514))</f>
        <v/>
      </c>
      <c r="E514" s="76" t="inlineStr">
        <is>
          <t>III 58, 3 i</t>
        </is>
      </c>
      <c r="F514" s="76" t="n"/>
      <c r="G514" s="78" t="inlineStr">
        <is>
          <t>Halbpergamentband</t>
        </is>
      </c>
      <c r="H514" s="76" t="inlineStr">
        <is>
          <t>bis 25 cm</t>
        </is>
      </c>
      <c r="I514" s="78" t="inlineStr">
        <is>
          <t>180°</t>
        </is>
      </c>
      <c r="J514" s="78" t="n"/>
      <c r="K514" s="76" t="n"/>
      <c r="L514" s="76" t="n"/>
      <c r="M514" s="76" t="n"/>
      <c r="N514" s="76" t="n">
        <v>0</v>
      </c>
      <c r="O514" s="76" t="n"/>
      <c r="P514" s="76" t="n"/>
      <c r="Q514" s="76" t="n"/>
      <c r="R514" s="76" t="n"/>
      <c r="BA514" s="88">
        <f>BY514+CR514</f>
        <v/>
      </c>
      <c r="BY514" s="88" t="n"/>
      <c r="CR514" s="88" t="n"/>
    </row>
    <row r="515" outlineLevel="1" s="143">
      <c r="A515" s="76" t="n">
        <v>514</v>
      </c>
      <c r="B515" s="76" t="inlineStr">
        <is>
          <t>L-1549-15453353X</t>
        </is>
      </c>
      <c r="C515" s="76" t="n">
        <v>572342640</v>
      </c>
      <c r="D515" s="81">
        <f>HYPERLINK(CONCATENATE("https://portal.dnb.de/opac.htm?method=simpleSearch&amp;cqlMode=true&amp;query=idn%3D",C515))</f>
        <v/>
      </c>
      <c r="E515" s="76" t="inlineStr">
        <is>
          <t>III 58, 3 ia</t>
        </is>
      </c>
      <c r="F515" s="76" t="n"/>
      <c r="G515" s="78" t="n"/>
      <c r="H515" s="76" t="n"/>
      <c r="I515" s="78" t="n"/>
      <c r="J515" s="78" t="n"/>
      <c r="K515" s="76" t="n"/>
      <c r="L515" s="76" t="n"/>
      <c r="M515" s="76" t="n"/>
      <c r="N515" s="76" t="n"/>
      <c r="O515" s="76" t="n"/>
      <c r="P515" s="76" t="n"/>
      <c r="Q515" s="76" t="n"/>
      <c r="R515" s="76" t="n"/>
      <c r="BA515" s="88">
        <f>BY515+CR515</f>
        <v/>
      </c>
      <c r="BY515" s="88" t="n"/>
      <c r="CR515" s="88" t="n"/>
    </row>
    <row r="516" outlineLevel="1" s="143">
      <c r="A516" s="76" t="n">
        <v>515</v>
      </c>
      <c r="B516" s="76" t="inlineStr">
        <is>
          <t>L-1965-159364442</t>
        </is>
      </c>
      <c r="C516" s="76" t="n">
        <v>995380783</v>
      </c>
      <c r="D516" s="81">
        <f>HYPERLINK(CONCATENATE("https://portal.dnb.de/opac.htm?method=simpleSearch&amp;cqlMode=true&amp;query=idn%3D",C516))</f>
        <v/>
      </c>
      <c r="E516" s="76" t="inlineStr">
        <is>
          <t>III 58, 3 k</t>
        </is>
      </c>
      <c r="F516" s="76" t="n"/>
      <c r="G516" s="78" t="inlineStr">
        <is>
          <t>Halbpergamentband</t>
        </is>
      </c>
      <c r="H516" s="76" t="inlineStr">
        <is>
          <t>bis 25 cm</t>
        </is>
      </c>
      <c r="I516" s="78" t="inlineStr">
        <is>
          <t>180°</t>
        </is>
      </c>
      <c r="J516" s="78" t="n"/>
      <c r="K516" s="76" t="n"/>
      <c r="L516" s="76" t="n"/>
      <c r="M516" s="76" t="n"/>
      <c r="N516" s="76" t="n">
        <v>0</v>
      </c>
      <c r="O516" s="76" t="n"/>
      <c r="P516" s="76" t="n"/>
      <c r="Q516" s="76" t="n"/>
      <c r="R516" s="76" t="n"/>
      <c r="BA516" s="88">
        <f>BY516+CR516</f>
        <v/>
      </c>
      <c r="BY516" s="88" t="n"/>
      <c r="CR516" s="88" t="n"/>
    </row>
    <row r="517" outlineLevel="1" s="143">
      <c r="A517" s="76" t="n">
        <v>516</v>
      </c>
      <c r="B517" s="76" t="inlineStr">
        <is>
          <t>L-1550-167081977</t>
        </is>
      </c>
      <c r="C517" s="76" t="n">
        <v>998859680</v>
      </c>
      <c r="D517" s="81">
        <f>HYPERLINK(CONCATENATE("https://portal.dnb.de/opac.htm?method=simpleSearch&amp;cqlMode=true&amp;query=idn%3D",C517))</f>
        <v/>
      </c>
      <c r="E517" s="76" t="inlineStr">
        <is>
          <t>III 58, 3 m</t>
        </is>
      </c>
      <c r="F517" s="76" t="n"/>
      <c r="G517" s="78" t="inlineStr">
        <is>
          <t>Halbpergamentband</t>
        </is>
      </c>
      <c r="H517" s="76" t="inlineStr">
        <is>
          <t>bis 25 cm</t>
        </is>
      </c>
      <c r="I517" s="78" t="inlineStr">
        <is>
          <t>180°</t>
        </is>
      </c>
      <c r="J517" s="78" t="inlineStr">
        <is>
          <t>hohler Rücken</t>
        </is>
      </c>
      <c r="K517" s="76" t="n"/>
      <c r="L517" s="76" t="n"/>
      <c r="M517" s="76" t="n"/>
      <c r="N517" s="76" t="n">
        <v>0</v>
      </c>
      <c r="O517" s="76" t="n"/>
      <c r="P517" s="76" t="n"/>
      <c r="Q517" s="76" t="n"/>
      <c r="R517" s="76" t="n"/>
      <c r="BA517" s="88">
        <f>BY517+CR517</f>
        <v/>
      </c>
      <c r="BY517" s="88" t="n"/>
      <c r="CR517" s="88" t="n"/>
    </row>
    <row r="518" outlineLevel="1" s="143">
      <c r="A518" s="76" t="n">
        <v>517</v>
      </c>
      <c r="B518" s="76" t="inlineStr">
        <is>
          <t>L-1559-179548115</t>
        </is>
      </c>
      <c r="C518" s="76" t="n">
        <v>1003362400</v>
      </c>
      <c r="D518" s="81">
        <f>HYPERLINK(CONCATENATE("https://portal.dnb.de/opac.htm?method=simpleSearch&amp;cqlMode=true&amp;query=idn%3D",C518))</f>
        <v/>
      </c>
      <c r="E518" s="76" t="inlineStr">
        <is>
          <t>III 58, 3 n</t>
        </is>
      </c>
      <c r="F518" s="76" t="n"/>
      <c r="G518" s="78" t="inlineStr">
        <is>
          <t>Halbledereinband</t>
        </is>
      </c>
      <c r="H518" s="76" t="inlineStr">
        <is>
          <t>bis 25 cm</t>
        </is>
      </c>
      <c r="I518" s="78" t="inlineStr">
        <is>
          <t>180°</t>
        </is>
      </c>
      <c r="J518" s="78" t="n"/>
      <c r="K518" s="76" t="n"/>
      <c r="L518" s="76" t="n"/>
      <c r="M518" s="76" t="n"/>
      <c r="N518" s="76" t="n">
        <v>0</v>
      </c>
      <c r="O518" s="76" t="n"/>
      <c r="P518" s="76" t="n"/>
      <c r="Q518" s="76" t="n"/>
      <c r="R518" s="76" t="n"/>
      <c r="BA518" s="88">
        <f>BY518+CR518</f>
        <v/>
      </c>
      <c r="BY518" s="88" t="n"/>
      <c r="CR518" s="88" t="n"/>
    </row>
    <row r="519" outlineLevel="1" s="143">
      <c r="A519" s="76" t="n">
        <v>518</v>
      </c>
      <c r="B519" s="76" t="inlineStr">
        <is>
          <t>L-1551-154031127</t>
        </is>
      </c>
      <c r="C519" s="76" t="n">
        <v>993921655</v>
      </c>
      <c r="D519" s="81">
        <f>HYPERLINK(CONCATENATE("https://portal.dnb.de/opac.htm?method=simpleSearch&amp;cqlMode=true&amp;query=idn%3D",C519))</f>
        <v/>
      </c>
      <c r="E519" s="76" t="inlineStr">
        <is>
          <t>III 58, 3 o</t>
        </is>
      </c>
      <c r="F519" s="76" t="n"/>
      <c r="G519" s="78" t="n"/>
      <c r="H519" s="76" t="n"/>
      <c r="I519" s="78" t="n"/>
      <c r="J519" s="78" t="n"/>
      <c r="K519" s="76" t="n"/>
      <c r="L519" s="76" t="n"/>
      <c r="M519" s="76" t="n"/>
      <c r="N519" s="76" t="n"/>
      <c r="O519" s="76" t="n"/>
      <c r="P519" s="76" t="n"/>
      <c r="Q519" s="76" t="n"/>
      <c r="R519" s="76" t="n"/>
      <c r="BA519" s="88">
        <f>BY519+CR519</f>
        <v/>
      </c>
      <c r="BY519" s="88" t="n"/>
      <c r="CR519" s="88" t="n"/>
    </row>
    <row r="520" outlineLevel="1" s="143">
      <c r="A520" s="76" t="n">
        <v>519</v>
      </c>
      <c r="B520" s="76" t="inlineStr">
        <is>
          <t>L-1551-154011436</t>
        </is>
      </c>
      <c r="C520" s="76" t="n">
        <v>993919928</v>
      </c>
      <c r="D520" s="81">
        <f>HYPERLINK(CONCATENATE("https://portal.dnb.de/opac.htm?method=simpleSearch&amp;cqlMode=true&amp;query=idn%3D",C520))</f>
        <v/>
      </c>
      <c r="E520" s="76" t="inlineStr">
        <is>
          <t>III 58, 3 p</t>
        </is>
      </c>
      <c r="F520" s="76" t="n"/>
      <c r="G520" s="78" t="n"/>
      <c r="H520" s="76" t="n"/>
      <c r="I520" s="78" t="n"/>
      <c r="J520" s="78" t="n"/>
      <c r="K520" s="76" t="n"/>
      <c r="L520" s="76" t="n"/>
      <c r="M520" s="76" t="n"/>
      <c r="N520" s="76" t="n"/>
      <c r="O520" s="76" t="n"/>
      <c r="P520" s="76" t="n"/>
      <c r="Q520" s="76" t="n"/>
      <c r="R520" s="76" t="n"/>
      <c r="BA520" s="88">
        <f>BY520+CR520</f>
        <v/>
      </c>
      <c r="BY520" s="88" t="n"/>
      <c r="CR520" s="88" t="n"/>
    </row>
    <row r="521" outlineLevel="1" s="143">
      <c r="A521" s="76" t="n">
        <v>520</v>
      </c>
      <c r="B521" s="76" t="inlineStr">
        <is>
          <t>L-1551-154007749</t>
        </is>
      </c>
      <c r="C521" s="76" t="n">
        <v>993919243</v>
      </c>
      <c r="D521" s="81">
        <f>HYPERLINK(CONCATENATE("https://portal.dnb.de/opac.htm?method=simpleSearch&amp;cqlMode=true&amp;query=idn%3D",C521))</f>
        <v/>
      </c>
      <c r="E521" s="76" t="inlineStr">
        <is>
          <t>III 58, 3 q</t>
        </is>
      </c>
      <c r="F521" s="76" t="n"/>
      <c r="G521" s="78" t="inlineStr">
        <is>
          <t>Halbpergamentband</t>
        </is>
      </c>
      <c r="H521" s="76" t="inlineStr">
        <is>
          <t>bis 25 cm</t>
        </is>
      </c>
      <c r="I521" s="78" t="inlineStr">
        <is>
          <t>180°</t>
        </is>
      </c>
      <c r="J521" s="78" t="n"/>
      <c r="K521" s="76" t="n"/>
      <c r="L521" s="76" t="n"/>
      <c r="M521" s="76" t="n"/>
      <c r="N521" s="76" t="n">
        <v>0</v>
      </c>
      <c r="O521" s="76" t="n"/>
      <c r="P521" s="76" t="n"/>
      <c r="Q521" s="76" t="n"/>
      <c r="R521" s="76" t="n"/>
      <c r="BA521" s="88">
        <f>BY521+CR521</f>
        <v/>
      </c>
      <c r="BY521" s="88" t="n"/>
      <c r="CR521" s="88" t="n"/>
    </row>
    <row r="522" outlineLevel="1" s="143">
      <c r="A522" s="76" t="n">
        <v>521</v>
      </c>
      <c r="B522" s="76" t="inlineStr">
        <is>
          <t>L-1551-154007935</t>
        </is>
      </c>
      <c r="C522" s="76" t="n">
        <v>996746560</v>
      </c>
      <c r="D522" s="81">
        <f>HYPERLINK(CONCATENATE("https://portal.dnb.de/opac.htm?method=simpleSearch&amp;cqlMode=true&amp;query=idn%3D",C522))</f>
        <v/>
      </c>
      <c r="E522" s="76" t="inlineStr">
        <is>
          <t>III 58, 3 qa</t>
        </is>
      </c>
      <c r="F522" s="76" t="n"/>
      <c r="G522" s="78" t="inlineStr">
        <is>
          <t>Halbpergamentband</t>
        </is>
      </c>
      <c r="H522" s="76" t="inlineStr">
        <is>
          <t>bis 25 cm</t>
        </is>
      </c>
      <c r="I522" s="78" t="inlineStr">
        <is>
          <t>180°</t>
        </is>
      </c>
      <c r="J522" s="78" t="n"/>
      <c r="K522" s="76" t="n"/>
      <c r="L522" s="76" t="n"/>
      <c r="M522" s="76" t="n"/>
      <c r="N522" s="76" t="n">
        <v>0</v>
      </c>
      <c r="O522" s="76" t="n"/>
      <c r="P522" s="76" t="n"/>
      <c r="Q522" s="76" t="n"/>
      <c r="R522" s="76" t="n"/>
      <c r="BA522" s="88">
        <f>BY522+CR522</f>
        <v/>
      </c>
      <c r="BY522" s="88" t="n"/>
      <c r="CR522" s="88" t="n"/>
    </row>
    <row r="523" outlineLevel="1" s="143">
      <c r="A523" s="76" t="n">
        <v>522</v>
      </c>
      <c r="B523" s="76" t="inlineStr">
        <is>
          <t>L-1552-16708402X</t>
        </is>
      </c>
      <c r="C523" s="76" t="n">
        <v>998861545</v>
      </c>
      <c r="D523" s="81">
        <f>HYPERLINK(CONCATENATE("https://portal.dnb.de/opac.htm?method=simpleSearch&amp;cqlMode=true&amp;query=idn%3D",C523))</f>
        <v/>
      </c>
      <c r="E523" s="76" t="inlineStr">
        <is>
          <t>III 58, 3 r</t>
        </is>
      </c>
      <c r="F523" s="76" t="n"/>
      <c r="G523" s="78" t="n"/>
      <c r="H523" s="76" t="n"/>
      <c r="I523" s="78" t="n"/>
      <c r="J523" s="78" t="n"/>
      <c r="K523" s="76" t="n"/>
      <c r="L523" s="76" t="n"/>
      <c r="M523" s="76" t="n"/>
      <c r="N523" s="76" t="n"/>
      <c r="O523" s="76" t="n"/>
      <c r="P523" s="76" t="n"/>
      <c r="Q523" s="76" t="n"/>
      <c r="R523" s="76" t="n"/>
      <c r="BA523" s="88">
        <f>BY523+CR523</f>
        <v/>
      </c>
      <c r="BY523" s="88" t="n"/>
      <c r="CR523" s="88" t="n"/>
    </row>
    <row r="524" outlineLevel="1" s="143">
      <c r="A524" s="76" t="n">
        <v>523</v>
      </c>
      <c r="B524" s="76" t="inlineStr">
        <is>
          <t>L-1549-154067296</t>
        </is>
      </c>
      <c r="C524" s="76" t="n">
        <v>993944442</v>
      </c>
      <c r="D524" s="81">
        <f>HYPERLINK(CONCATENATE("https://portal.dnb.de/opac.htm?method=simpleSearch&amp;cqlMode=true&amp;query=idn%3D",C524))</f>
        <v/>
      </c>
      <c r="E524" s="76" t="inlineStr">
        <is>
          <t>III 58, 3 s</t>
        </is>
      </c>
      <c r="F524" s="76" t="n"/>
      <c r="G524" s="78" t="inlineStr">
        <is>
          <t>Halbpergamentband</t>
        </is>
      </c>
      <c r="H524" s="76" t="inlineStr">
        <is>
          <t>bis 25 cm</t>
        </is>
      </c>
      <c r="I524" s="78" t="inlineStr">
        <is>
          <t>180°</t>
        </is>
      </c>
      <c r="J524" s="78" t="n"/>
      <c r="K524" s="76" t="n"/>
      <c r="L524" s="76" t="n"/>
      <c r="M524" s="76" t="n"/>
      <c r="N524" s="76" t="n">
        <v>0</v>
      </c>
      <c r="O524" s="76" t="n"/>
      <c r="P524" s="76" t="n"/>
      <c r="Q524" s="76" t="n"/>
      <c r="R524" s="76" t="n"/>
      <c r="BA524" s="88">
        <f>BY524+CR524</f>
        <v/>
      </c>
      <c r="BY524" s="88" t="n"/>
      <c r="CR524" s="88" t="n"/>
    </row>
    <row r="525" outlineLevel="1" s="143">
      <c r="A525" s="76" t="n">
        <v>524</v>
      </c>
      <c r="B525" s="76" t="inlineStr">
        <is>
          <t>L-1536-170698769</t>
        </is>
      </c>
      <c r="C525" s="76" t="n">
        <v>1000481581</v>
      </c>
      <c r="D525" s="81">
        <f>HYPERLINK(CONCATENATE("https://portal.dnb.de/opac.htm?method=simpleSearch&amp;cqlMode=true&amp;query=idn%3D",C525))</f>
        <v/>
      </c>
      <c r="E525" s="76" t="inlineStr">
        <is>
          <t>III 58, 3 t</t>
        </is>
      </c>
      <c r="F525" s="76" t="n"/>
      <c r="G525" s="78" t="n"/>
      <c r="H525" s="76" t="n"/>
      <c r="I525" s="78" t="n"/>
      <c r="J525" s="78" t="n"/>
      <c r="K525" s="76" t="n"/>
      <c r="L525" s="76" t="n"/>
      <c r="M525" s="76" t="n"/>
      <c r="N525" s="76" t="n"/>
      <c r="O525" s="76" t="n"/>
      <c r="P525" s="76" t="n"/>
      <c r="Q525" s="76" t="n"/>
      <c r="R525" s="76" t="n"/>
      <c r="BA525" s="88">
        <f>BY525+CR525</f>
        <v/>
      </c>
      <c r="BY525" s="88" t="n"/>
      <c r="CR525" s="88" t="n"/>
    </row>
    <row r="526" outlineLevel="1" s="143">
      <c r="A526" s="76" t="n">
        <v>525</v>
      </c>
      <c r="B526" s="76" t="inlineStr">
        <is>
          <t>L-1536-170698726</t>
        </is>
      </c>
      <c r="C526" s="76" t="n">
        <v>1000481581</v>
      </c>
      <c r="D526" s="81">
        <f>HYPERLINK(CONCATENATE("https://portal.dnb.de/opac.htm?method=simpleSearch&amp;cqlMode=true&amp;query=idn%3D",C526))</f>
        <v/>
      </c>
      <c r="E526" s="76" t="inlineStr">
        <is>
          <t>III 58, 3 ta</t>
        </is>
      </c>
      <c r="F526" s="76" t="n"/>
      <c r="G526" s="78" t="n"/>
      <c r="H526" s="76" t="inlineStr">
        <is>
          <t>bis 25 cm</t>
        </is>
      </c>
      <c r="I526" s="78" t="n"/>
      <c r="J526" s="78" t="n"/>
      <c r="K526" s="76" t="n"/>
      <c r="L526" s="76" t="n"/>
      <c r="M526" s="76" t="n"/>
      <c r="N526" s="76" t="n"/>
      <c r="O526" s="76" t="n"/>
      <c r="P526" s="76" t="n"/>
      <c r="Q526" s="76" t="n"/>
      <c r="R526" s="76" t="n"/>
      <c r="X526" s="94" t="inlineStr">
        <is>
          <t>HPg</t>
        </is>
      </c>
      <c r="AA526" s="94" t="inlineStr">
        <is>
          <t>x</t>
        </is>
      </c>
      <c r="AB526" s="94" t="inlineStr">
        <is>
          <t>h/E</t>
        </is>
      </c>
      <c r="AH526" s="94" t="inlineStr">
        <is>
          <t>Pa</t>
        </is>
      </c>
      <c r="AV526" s="94" t="n">
        <v>110</v>
      </c>
      <c r="AZ526" s="96" t="inlineStr">
        <is>
          <t>n</t>
        </is>
      </c>
      <c r="BA526" s="88">
        <f>BY526+CR526</f>
        <v/>
      </c>
      <c r="BY526" s="88" t="n"/>
      <c r="CR526" s="88" t="n"/>
    </row>
    <row r="527" outlineLevel="1" ht="22.5" customHeight="1" s="143">
      <c r="A527" s="76" t="n">
        <v>526</v>
      </c>
      <c r="B527" s="76" t="inlineStr">
        <is>
          <t>L-1529-167188550</t>
        </is>
      </c>
      <c r="C527" s="76" t="n">
        <v>998904147</v>
      </c>
      <c r="D527" s="81">
        <f>HYPERLINK(CONCATENATE("https://portal.dnb.de/opac.htm?method=simpleSearch&amp;cqlMode=true&amp;query=idn%3D",C527))</f>
        <v/>
      </c>
      <c r="E527" s="76" t="inlineStr">
        <is>
          <t>III 58, 3 u</t>
        </is>
      </c>
      <c r="F527" s="76" t="n"/>
      <c r="G527" s="78" t="inlineStr">
        <is>
          <t>Pergamentband</t>
        </is>
      </c>
      <c r="H527" s="76" t="inlineStr">
        <is>
          <t>bis 35 cm</t>
        </is>
      </c>
      <c r="I527" s="78" t="inlineStr">
        <is>
          <t>180°</t>
        </is>
      </c>
      <c r="J527" s="78" t="inlineStr">
        <is>
          <t>Einband mit Schutz- oder Stoßkanten, hohler Rücken</t>
        </is>
      </c>
      <c r="K527" s="76" t="n"/>
      <c r="L527" s="76" t="inlineStr">
        <is>
          <t xml:space="preserve">Papierumschlag </t>
        </is>
      </c>
      <c r="M527" s="76" t="inlineStr">
        <is>
          <t>Ja</t>
        </is>
      </c>
      <c r="N527" s="76" t="n">
        <v>0</v>
      </c>
      <c r="O527" s="76" t="n"/>
      <c r="P527" s="76" t="n"/>
      <c r="Q527" s="76" t="n"/>
      <c r="R527" s="76" t="n"/>
      <c r="X527" s="94" t="inlineStr">
        <is>
          <t>Pg</t>
        </is>
      </c>
      <c r="AA527" s="94" t="inlineStr">
        <is>
          <t>x</t>
        </is>
      </c>
      <c r="AB527" s="94" t="inlineStr">
        <is>
          <t>h/E</t>
        </is>
      </c>
      <c r="AC527" s="94" t="inlineStr">
        <is>
          <t>x</t>
        </is>
      </c>
      <c r="AH527" s="94" t="inlineStr">
        <is>
          <t>Pa</t>
        </is>
      </c>
      <c r="AV527" s="94" t="n">
        <v>110</v>
      </c>
      <c r="AZ527" s="96" t="inlineStr">
        <is>
          <t>n</t>
        </is>
      </c>
      <c r="BA527" s="88">
        <f>BY527+CR527</f>
        <v/>
      </c>
      <c r="BG527" s="94" t="inlineStr">
        <is>
          <t>x sauer</t>
        </is>
      </c>
      <c r="BH527" s="94" t="inlineStr">
        <is>
          <t>x</t>
        </is>
      </c>
      <c r="BJ527" s="90" t="inlineStr">
        <is>
          <t>x 110</t>
        </is>
      </c>
      <c r="BY527" s="88" t="n"/>
      <c r="CR527" s="88" t="n"/>
    </row>
    <row r="528" outlineLevel="1" s="143">
      <c r="A528" s="76" t="n">
        <v>527</v>
      </c>
      <c r="B528" s="76" t="inlineStr">
        <is>
          <t>L-1550-154656631</t>
        </is>
      </c>
      <c r="C528" s="76" t="n">
        <v>994160615</v>
      </c>
      <c r="D528" s="81">
        <f>HYPERLINK(CONCATENATE("https://portal.dnb.de/opac.htm?method=simpleSearch&amp;cqlMode=true&amp;query=idn%3D",C528))</f>
        <v/>
      </c>
      <c r="E528" s="76" t="inlineStr">
        <is>
          <t>III 58, 3/1</t>
        </is>
      </c>
      <c r="F528" s="76" t="n"/>
      <c r="G528" s="78" t="n"/>
      <c r="H528" s="76" t="n"/>
      <c r="I528" s="78" t="n"/>
      <c r="J528" s="78" t="n"/>
      <c r="K528" s="76" t="n"/>
      <c r="L528" s="76" t="n"/>
      <c r="M528" s="76" t="n"/>
      <c r="N528" s="76" t="n"/>
      <c r="O528" s="76" t="n"/>
      <c r="P528" s="76" t="n"/>
      <c r="Q528" s="76" t="n"/>
      <c r="R528" s="76" t="n"/>
      <c r="BA528" s="88">
        <f>BY528+CR528</f>
        <v/>
      </c>
      <c r="BY528" s="88" t="n"/>
      <c r="CR528" s="88" t="n"/>
    </row>
    <row r="529" outlineLevel="1" s="143">
      <c r="A529" s="76" t="n">
        <v>528</v>
      </c>
      <c r="B529" s="76" t="inlineStr">
        <is>
          <t>L-1548-160372135</t>
        </is>
      </c>
      <c r="C529" s="76" t="n">
        <v>995662185</v>
      </c>
      <c r="D529" s="81">
        <f>HYPERLINK(CONCATENATE("https://portal.dnb.de/opac.htm?method=simpleSearch&amp;cqlMode=true&amp;query=idn%3D",C529))</f>
        <v/>
      </c>
      <c r="E529" s="76" t="inlineStr">
        <is>
          <t>III 58, 4 b</t>
        </is>
      </c>
      <c r="F529" s="76" t="n"/>
      <c r="G529" s="78" t="n"/>
      <c r="H529" s="76" t="n"/>
      <c r="I529" s="78" t="n"/>
      <c r="J529" s="78" t="n"/>
      <c r="K529" s="76" t="n"/>
      <c r="L529" s="76" t="n"/>
      <c r="M529" s="76" t="n"/>
      <c r="N529" s="76" t="n"/>
      <c r="O529" s="76" t="n"/>
      <c r="P529" s="76" t="n"/>
      <c r="Q529" s="76" t="n"/>
      <c r="R529" s="76" t="n"/>
      <c r="BA529" s="88">
        <f>BY529+CR529</f>
        <v/>
      </c>
      <c r="BY529" s="88" t="n"/>
      <c r="CR529" s="88" t="n"/>
    </row>
    <row r="530" outlineLevel="1" s="143">
      <c r="A530" s="76" t="n">
        <v>529</v>
      </c>
      <c r="B530" s="76" t="inlineStr">
        <is>
          <t>L-1549-154040134</t>
        </is>
      </c>
      <c r="C530" s="76" t="n">
        <v>993930492</v>
      </c>
      <c r="D530" s="81">
        <f>HYPERLINK(CONCATENATE("https://portal.dnb.de/opac.htm?method=simpleSearch&amp;cqlMode=true&amp;query=idn%3D",C530))</f>
        <v/>
      </c>
      <c r="E530" s="76" t="inlineStr">
        <is>
          <t>III 58, 4 c</t>
        </is>
      </c>
      <c r="F530" s="76" t="n"/>
      <c r="G530" s="78" t="inlineStr">
        <is>
          <t>Halbpergamentband</t>
        </is>
      </c>
      <c r="H530" s="76" t="inlineStr">
        <is>
          <t>bis 25 cm</t>
        </is>
      </c>
      <c r="I530" s="78" t="inlineStr">
        <is>
          <t>180°</t>
        </is>
      </c>
      <c r="J530" s="78" t="n"/>
      <c r="K530" s="76" t="n"/>
      <c r="L530" s="76" t="n"/>
      <c r="M530" s="76" t="n"/>
      <c r="N530" s="76" t="n">
        <v>0</v>
      </c>
      <c r="O530" s="76" t="n"/>
      <c r="P530" s="76" t="n"/>
      <c r="Q530" s="76" t="n"/>
      <c r="R530" s="76" t="n"/>
      <c r="BA530" s="88">
        <f>BY530+CR530</f>
        <v/>
      </c>
      <c r="BY530" s="88" t="n"/>
      <c r="CR530" s="88" t="n"/>
    </row>
    <row r="531" outlineLevel="1" s="143">
      <c r="A531" s="76" t="n">
        <v>530</v>
      </c>
      <c r="B531" s="76" t="inlineStr">
        <is>
          <t>L-1550-153948892</t>
        </is>
      </c>
      <c r="C531" s="76" t="n">
        <v>993885411</v>
      </c>
      <c r="D531" s="81">
        <f>HYPERLINK(CONCATENATE("https://portal.dnb.de/opac.htm?method=simpleSearch&amp;cqlMode=true&amp;query=idn%3D",C531))</f>
        <v/>
      </c>
      <c r="E531" s="76" t="inlineStr">
        <is>
          <t>III 58, 4 d</t>
        </is>
      </c>
      <c r="F531" s="76" t="n"/>
      <c r="G531" s="78" t="inlineStr">
        <is>
          <t>Halbpergamentband</t>
        </is>
      </c>
      <c r="H531" s="76" t="inlineStr">
        <is>
          <t>bis 25 cm</t>
        </is>
      </c>
      <c r="I531" s="78" t="inlineStr">
        <is>
          <t>80° bis 110°, einseitig digitalisierbar?</t>
        </is>
      </c>
      <c r="J531" s="78" t="inlineStr">
        <is>
          <t>hohler Rücken</t>
        </is>
      </c>
      <c r="K531" s="76" t="n"/>
      <c r="L531" s="76" t="n"/>
      <c r="M531" s="76" t="n"/>
      <c r="N531" s="76" t="n">
        <v>0</v>
      </c>
      <c r="O531" s="76" t="n"/>
      <c r="P531" s="76" t="n"/>
      <c r="Q531" s="76" t="n"/>
      <c r="R531" s="76" t="n"/>
      <c r="BA531" s="88">
        <f>BY531+CR531</f>
        <v/>
      </c>
      <c r="BY531" s="88" t="n"/>
      <c r="CR531" s="88" t="n"/>
    </row>
    <row r="532" outlineLevel="1" s="143">
      <c r="A532" s="76" t="n">
        <v>531</v>
      </c>
      <c r="B532" s="76" t="inlineStr">
        <is>
          <t>L-1550-160373263</t>
        </is>
      </c>
      <c r="C532" s="76" t="n">
        <v>995663084</v>
      </c>
      <c r="D532" s="81">
        <f>HYPERLINK(CONCATENATE("https://portal.dnb.de/opac.htm?method=simpleSearch&amp;cqlMode=true&amp;query=idn%3D",C532))</f>
        <v/>
      </c>
      <c r="E532" s="76" t="inlineStr">
        <is>
          <t>III 58, 4 e</t>
        </is>
      </c>
      <c r="F532" s="76" t="n"/>
      <c r="G532" s="78" t="n"/>
      <c r="H532" s="76" t="n"/>
      <c r="I532" s="78" t="n"/>
      <c r="J532" s="78" t="n"/>
      <c r="K532" s="76" t="n"/>
      <c r="L532" s="76" t="n"/>
      <c r="M532" s="76" t="n"/>
      <c r="N532" s="76" t="n"/>
      <c r="O532" s="76" t="n"/>
      <c r="P532" s="76" t="n"/>
      <c r="Q532" s="76" t="n"/>
      <c r="R532" s="76" t="n"/>
      <c r="BA532" s="88">
        <f>BY532+CR532</f>
        <v/>
      </c>
      <c r="BY532" s="88" t="n"/>
      <c r="CR532" s="88" t="n"/>
    </row>
    <row r="533" outlineLevel="1" s="143">
      <c r="A533" s="76" t="n">
        <v>532</v>
      </c>
      <c r="B533" s="76" t="inlineStr">
        <is>
          <t>L-1550-175198233</t>
        </is>
      </c>
      <c r="C533" s="76" t="n">
        <v>1001606396</v>
      </c>
      <c r="D533" s="81">
        <f>HYPERLINK(CONCATENATE("https://portal.dnb.de/opac.htm?method=simpleSearch&amp;cqlMode=true&amp;query=idn%3D",C533))</f>
        <v/>
      </c>
      <c r="E533" s="76" t="inlineStr">
        <is>
          <t>III 58, 4 e</t>
        </is>
      </c>
      <c r="F533" s="76" t="n"/>
      <c r="G533" s="78" t="n"/>
      <c r="H533" s="76" t="n"/>
      <c r="I533" s="78" t="n"/>
      <c r="J533" s="78" t="n"/>
      <c r="K533" s="76" t="n"/>
      <c r="L533" s="76" t="n"/>
      <c r="M533" s="76" t="n"/>
      <c r="N533" s="76" t="n"/>
      <c r="O533" s="76" t="n"/>
      <c r="P533" s="76" t="n"/>
      <c r="Q533" s="76" t="n"/>
      <c r="R533" s="76" t="n"/>
      <c r="BA533" s="88">
        <f>BY533+CR533</f>
        <v/>
      </c>
      <c r="BY533" s="88" t="n"/>
      <c r="CR533" s="88" t="n"/>
    </row>
    <row r="534" outlineLevel="1" s="143">
      <c r="A534" s="76" t="n">
        <v>533</v>
      </c>
      <c r="B534" s="76" t="inlineStr">
        <is>
          <t>L-1550-17940069X</t>
        </is>
      </c>
      <c r="C534" s="76" t="n">
        <v>1003301878</v>
      </c>
      <c r="D534" s="81">
        <f>HYPERLINK(CONCATENATE("https://portal.dnb.de/opac.htm?method=simpleSearch&amp;cqlMode=true&amp;query=idn%3D",C534))</f>
        <v/>
      </c>
      <c r="E534" s="76" t="inlineStr">
        <is>
          <t>III 58, 4 f</t>
        </is>
      </c>
      <c r="F534" s="76" t="n"/>
      <c r="G534" s="78" t="inlineStr">
        <is>
          <t>Halbpergamentband</t>
        </is>
      </c>
      <c r="H534" s="76" t="inlineStr">
        <is>
          <t>bis 25 cm</t>
        </is>
      </c>
      <c r="I534" s="78" t="inlineStr">
        <is>
          <t>180°</t>
        </is>
      </c>
      <c r="J534" s="78" t="n"/>
      <c r="K534" s="76" t="n"/>
      <c r="L534" s="76" t="n"/>
      <c r="M534" s="76" t="n"/>
      <c r="N534" s="76" t="n">
        <v>0</v>
      </c>
      <c r="O534" s="76" t="n"/>
      <c r="P534" s="76" t="n"/>
      <c r="Q534" s="76" t="n"/>
      <c r="R534" s="76" t="n"/>
      <c r="BA534" s="88">
        <f>BY534+CR534</f>
        <v/>
      </c>
      <c r="BY534" s="88" t="n"/>
      <c r="CR534" s="88" t="n"/>
    </row>
    <row r="535" outlineLevel="1" s="143">
      <c r="A535" s="76" t="n">
        <v>534</v>
      </c>
      <c r="B535" s="76" t="inlineStr">
        <is>
          <t>L-1551-167083767</t>
        </is>
      </c>
      <c r="C535" s="76" t="inlineStr">
        <is>
          <t>99886126X</t>
        </is>
      </c>
      <c r="D535" s="81">
        <f>HYPERLINK(CONCATENATE("https://portal.dnb.de/opac.htm?method=simpleSearch&amp;cqlMode=true&amp;query=idn%3D",C535))</f>
        <v/>
      </c>
      <c r="E535" s="76" t="inlineStr">
        <is>
          <t>III 58, 4 g</t>
        </is>
      </c>
      <c r="F535" s="76" t="n"/>
      <c r="G535" s="78" t="inlineStr">
        <is>
          <t>Halbpergamentband</t>
        </is>
      </c>
      <c r="H535" s="76" t="inlineStr">
        <is>
          <t>bis 25 cm</t>
        </is>
      </c>
      <c r="I535" s="78" t="inlineStr">
        <is>
          <t>180°</t>
        </is>
      </c>
      <c r="J535" s="78" t="inlineStr">
        <is>
          <t>hohler Rücken</t>
        </is>
      </c>
      <c r="K535" s="76" t="n"/>
      <c r="L535" s="76" t="n"/>
      <c r="M535" s="76" t="n"/>
      <c r="N535" s="76" t="n">
        <v>0</v>
      </c>
      <c r="O535" s="76" t="n"/>
      <c r="P535" s="76" t="n"/>
      <c r="Q535" s="76" t="n"/>
      <c r="R535" s="76" t="n"/>
      <c r="BA535" s="88">
        <f>BY535+CR535</f>
        <v/>
      </c>
      <c r="BY535" s="88" t="n"/>
      <c r="CR535" s="88" t="n"/>
    </row>
    <row r="536" outlineLevel="1" s="143">
      <c r="A536" s="76" t="n">
        <v>535</v>
      </c>
      <c r="B536" s="76" t="inlineStr">
        <is>
          <t>L-1551-161282806</t>
        </is>
      </c>
      <c r="C536" s="76" t="n">
        <v>993920780</v>
      </c>
      <c r="D536" s="81">
        <f>HYPERLINK(CONCATENATE("https://portal.dnb.de/opac.htm?method=simpleSearch&amp;cqlMode=true&amp;query=idn%3D",C536))</f>
        <v/>
      </c>
      <c r="E536" s="76" t="inlineStr">
        <is>
          <t>III 58, 4 h</t>
        </is>
      </c>
      <c r="F536" s="76" t="inlineStr">
        <is>
          <t>X</t>
        </is>
      </c>
      <c r="G536" s="78" t="inlineStr">
        <is>
          <t>Papier- oder Pappeinband</t>
        </is>
      </c>
      <c r="H536" s="76" t="inlineStr">
        <is>
          <t>bis 25 cm</t>
        </is>
      </c>
      <c r="I536" s="78" t="inlineStr">
        <is>
          <t>180°</t>
        </is>
      </c>
      <c r="J536" s="78" t="n"/>
      <c r="K536" s="76" t="n"/>
      <c r="L536" s="76" t="n"/>
      <c r="M536" s="76" t="n"/>
      <c r="N536" s="76" t="n">
        <v>0</v>
      </c>
      <c r="O536" s="76" t="n"/>
      <c r="P536" s="76" t="n"/>
      <c r="Q536" s="76" t="n"/>
      <c r="R536" s="76" t="n"/>
      <c r="BA536" s="88">
        <f>BY536+CR536</f>
        <v/>
      </c>
      <c r="BY536" s="88" t="n"/>
      <c r="CR536" s="88" t="n"/>
    </row>
    <row r="537" outlineLevel="1" s="143">
      <c r="A537" s="76" t="n">
        <v>536</v>
      </c>
      <c r="B537" s="76" t="inlineStr">
        <is>
          <t>L-1551-161282814</t>
        </is>
      </c>
      <c r="C537" s="76" t="n">
        <v>993920780</v>
      </c>
      <c r="D537" s="81">
        <f>HYPERLINK(CONCATENATE("https://portal.dnb.de/opac.htm?method=simpleSearch&amp;cqlMode=true&amp;query=idn%3D",C537))</f>
        <v/>
      </c>
      <c r="E537" s="76" t="inlineStr">
        <is>
          <t>III 58, 4 ha</t>
        </is>
      </c>
      <c r="F537" s="76" t="n"/>
      <c r="G537" s="78" t="n"/>
      <c r="H537" s="76" t="n"/>
      <c r="I537" s="78" t="n"/>
      <c r="J537" s="78" t="n"/>
      <c r="K537" s="76" t="n"/>
      <c r="L537" s="76" t="n"/>
      <c r="M537" s="76" t="n"/>
      <c r="N537" s="76" t="n"/>
      <c r="O537" s="76" t="n"/>
      <c r="P537" s="76" t="n"/>
      <c r="Q537" s="76" t="n"/>
      <c r="R537" s="76" t="n"/>
      <c r="BA537" s="88">
        <f>BY537+CR537</f>
        <v/>
      </c>
      <c r="BY537" s="88" t="n"/>
      <c r="CR537" s="88" t="n"/>
    </row>
    <row r="538" outlineLevel="1" s="143">
      <c r="A538" s="76" t="n">
        <v>537</v>
      </c>
      <c r="B538" s="76" t="inlineStr">
        <is>
          <t>L-1551-161282822</t>
        </is>
      </c>
      <c r="C538" s="76" t="n">
        <v>993920780</v>
      </c>
      <c r="D538" s="81">
        <f>HYPERLINK(CONCATENATE("https://portal.dnb.de/opac.htm?method=simpleSearch&amp;cqlMode=true&amp;query=idn%3D",C538))</f>
        <v/>
      </c>
      <c r="E538" s="76" t="inlineStr">
        <is>
          <t>III 58, 4 hb</t>
        </is>
      </c>
      <c r="F538" s="76" t="n"/>
      <c r="G538" s="78" t="inlineStr">
        <is>
          <t>Halbpergamentband</t>
        </is>
      </c>
      <c r="H538" s="76" t="inlineStr">
        <is>
          <t>bis 25 cm</t>
        </is>
      </c>
      <c r="I538" s="78" t="inlineStr">
        <is>
          <t>180°</t>
        </is>
      </c>
      <c r="J538" s="78" t="n"/>
      <c r="K538" s="76" t="n"/>
      <c r="L538" s="76" t="n"/>
      <c r="M538" s="76" t="n"/>
      <c r="N538" s="76" t="n">
        <v>0</v>
      </c>
      <c r="O538" s="76" t="n"/>
      <c r="P538" s="76" t="n"/>
      <c r="Q538" s="76" t="n"/>
      <c r="R538" s="76" t="n"/>
      <c r="BA538" s="88">
        <f>BY538+CR538</f>
        <v/>
      </c>
      <c r="BY538" s="88" t="n"/>
      <c r="CR538" s="88" t="n"/>
    </row>
    <row r="539" outlineLevel="1" s="143">
      <c r="A539" s="76" t="n">
        <v>538</v>
      </c>
      <c r="B539" s="76" t="inlineStr">
        <is>
          <t>L-1552-154040673</t>
        </is>
      </c>
      <c r="C539" s="76" t="n">
        <v>993931057</v>
      </c>
      <c r="D539" s="81">
        <f>HYPERLINK(CONCATENATE("https://portal.dnb.de/opac.htm?method=simpleSearch&amp;cqlMode=true&amp;query=idn%3D",C539))</f>
        <v/>
      </c>
      <c r="E539" s="76" t="inlineStr">
        <is>
          <t>III 58, 4 i</t>
        </is>
      </c>
      <c r="F539" s="76" t="n"/>
      <c r="G539" s="78" t="n"/>
      <c r="H539" s="76" t="n"/>
      <c r="I539" s="78" t="n"/>
      <c r="J539" s="78" t="n"/>
      <c r="K539" s="76" t="n"/>
      <c r="L539" s="76" t="n"/>
      <c r="M539" s="76" t="n"/>
      <c r="N539" s="76" t="n"/>
      <c r="O539" s="76" t="n"/>
      <c r="P539" s="76" t="n"/>
      <c r="Q539" s="76" t="n"/>
      <c r="R539" s="76" t="n"/>
      <c r="BA539" s="88">
        <f>BY539+CR539</f>
        <v/>
      </c>
      <c r="BY539" s="88" t="n"/>
      <c r="CR539" s="88" t="n"/>
    </row>
    <row r="540" outlineLevel="1" s="143">
      <c r="A540" s="76" t="n">
        <v>539</v>
      </c>
      <c r="B540" s="76" t="inlineStr">
        <is>
          <t>L-1548-165520817</t>
        </is>
      </c>
      <c r="C540" s="76" t="n">
        <v>998071609</v>
      </c>
      <c r="D540" s="81">
        <f>HYPERLINK(CONCATENATE("https://portal.dnb.de/opac.htm?method=simpleSearch&amp;cqlMode=true&amp;query=idn%3D",C540))</f>
        <v/>
      </c>
      <c r="E540" s="76" t="inlineStr">
        <is>
          <t>III 58, 4 k</t>
        </is>
      </c>
      <c r="F540" s="76" t="n"/>
      <c r="G540" s="78" t="inlineStr">
        <is>
          <t>Papier- oder Pappeinband</t>
        </is>
      </c>
      <c r="H540" s="76" t="inlineStr">
        <is>
          <t>bis 25 cm</t>
        </is>
      </c>
      <c r="I540" s="78" t="inlineStr">
        <is>
          <t>180°</t>
        </is>
      </c>
      <c r="J540" s="78" t="n"/>
      <c r="K540" s="76" t="n"/>
      <c r="L540" s="76" t="n"/>
      <c r="M540" s="76" t="inlineStr">
        <is>
          <t>Signaturfahne austauschen</t>
        </is>
      </c>
      <c r="N540" s="76" t="n">
        <v>0</v>
      </c>
      <c r="O540" s="76" t="n"/>
      <c r="P540" s="76" t="n"/>
      <c r="Q540" s="76" t="n"/>
      <c r="R540" s="76" t="n"/>
      <c r="BA540" s="88">
        <f>BY540+CR540</f>
        <v/>
      </c>
      <c r="BY540" s="88" t="n"/>
      <c r="CR540" s="88" t="n"/>
    </row>
    <row r="541" outlineLevel="1" ht="22.5" customHeight="1" s="143">
      <c r="A541" s="76" t="n">
        <v>540</v>
      </c>
      <c r="B541" s="76" t="inlineStr">
        <is>
          <t>L-1547-165521759</t>
        </is>
      </c>
      <c r="C541" s="76" t="n">
        <v>998072052</v>
      </c>
      <c r="D541" s="81">
        <f>HYPERLINK(CONCATENATE("https://portal.dnb.de/opac.htm?method=simpleSearch&amp;cqlMode=true&amp;query=idn%3D",C541))</f>
        <v/>
      </c>
      <c r="E541" s="76" t="inlineStr">
        <is>
          <t>III 58, 4 l</t>
        </is>
      </c>
      <c r="F541" s="76" t="inlineStr">
        <is>
          <t>X</t>
        </is>
      </c>
      <c r="G541" s="78" t="inlineStr">
        <is>
          <t>Pergamentband, Schließen, erhabene Buchbeschläge</t>
        </is>
      </c>
      <c r="H541" s="76" t="inlineStr">
        <is>
          <t>bis 25 cm</t>
        </is>
      </c>
      <c r="I541" s="78" t="inlineStr">
        <is>
          <t>180°</t>
        </is>
      </c>
      <c r="J541" s="78" t="n"/>
      <c r="K541" s="76" t="n"/>
      <c r="L541" s="76" t="n"/>
      <c r="M541" s="76" t="n"/>
      <c r="N541" s="76" t="n"/>
      <c r="O541" s="76" t="n"/>
      <c r="P541" s="76" t="n"/>
      <c r="Q541" s="76" t="n"/>
      <c r="R541" s="76" t="n"/>
      <c r="BA541" s="88">
        <f>BY541+CR541</f>
        <v/>
      </c>
      <c r="BY541" s="88" t="n"/>
      <c r="CR541" s="88" t="n"/>
    </row>
    <row r="542" outlineLevel="1" s="143">
      <c r="A542" s="76" t="n">
        <v>541</v>
      </c>
      <c r="B542" s="76" t="inlineStr">
        <is>
          <t>L-1547-15402953X</t>
        </is>
      </c>
      <c r="C542" s="76" t="n">
        <v>993921310</v>
      </c>
      <c r="D542" s="81">
        <f>HYPERLINK(CONCATENATE("https://portal.dnb.de/opac.htm?method=simpleSearch&amp;cqlMode=true&amp;query=idn%3D",C542))</f>
        <v/>
      </c>
      <c r="E542" s="76" t="inlineStr">
        <is>
          <t>III 58, 4/1</t>
        </is>
      </c>
      <c r="F542" s="76" t="n"/>
      <c r="G542" s="78" t="n"/>
      <c r="H542" s="76" t="n"/>
      <c r="I542" s="78" t="n"/>
      <c r="J542" s="78" t="n"/>
      <c r="K542" s="76" t="n"/>
      <c r="L542" s="76" t="n"/>
      <c r="M542" s="76" t="n"/>
      <c r="N542" s="76" t="n"/>
      <c r="O542" s="76" t="n"/>
      <c r="P542" s="76" t="n"/>
      <c r="Q542" s="76" t="n"/>
      <c r="R542" s="76" t="n"/>
      <c r="BA542" s="88">
        <f>BY542+CR542</f>
        <v/>
      </c>
      <c r="BY542" s="88" t="n"/>
      <c r="CR542" s="88" t="n"/>
    </row>
    <row r="543" outlineLevel="1" s="143">
      <c r="A543" s="76" t="n">
        <v>542</v>
      </c>
      <c r="B543" s="76" t="inlineStr">
        <is>
          <t>L-1548-154626945</t>
        </is>
      </c>
      <c r="C543" s="76" t="n">
        <v>994149603</v>
      </c>
      <c r="D543" s="81">
        <f>HYPERLINK(CONCATENATE("https://portal.dnb.de/opac.htm?method=simpleSearch&amp;cqlMode=true&amp;query=idn%3D",C543))</f>
        <v/>
      </c>
      <c r="E543" s="76" t="inlineStr">
        <is>
          <t>III 58, 4/a</t>
        </is>
      </c>
      <c r="F543" s="76" t="n"/>
      <c r="G543" s="78" t="n"/>
      <c r="H543" s="76" t="n"/>
      <c r="I543" s="78" t="n"/>
      <c r="J543" s="78" t="n"/>
      <c r="K543" s="76" t="n"/>
      <c r="L543" s="76" t="n"/>
      <c r="M543" s="76" t="n"/>
      <c r="N543" s="76" t="n"/>
      <c r="O543" s="76" t="n"/>
      <c r="P543" s="76" t="n"/>
      <c r="Q543" s="76" t="n"/>
      <c r="R543" s="76" t="n"/>
      <c r="BA543" s="88">
        <f>BY543+CR543</f>
        <v/>
      </c>
      <c r="BY543" s="88" t="n"/>
      <c r="CR543" s="88" t="n"/>
    </row>
    <row r="544" outlineLevel="1" s="143">
      <c r="A544" s="76" t="n">
        <v>543</v>
      </c>
      <c r="B544" s="76" t="inlineStr">
        <is>
          <t>L-1506-315323124</t>
        </is>
      </c>
      <c r="C544" s="76" t="n">
        <v>1066864748</v>
      </c>
      <c r="D544" s="81">
        <f>HYPERLINK(CONCATENATE("https://portal.dnb.de/opac.htm?method=simpleSearch&amp;cqlMode=true&amp;query=idn%3D",C544))</f>
        <v/>
      </c>
      <c r="E544" s="76" t="inlineStr">
        <is>
          <t>III 59, 1</t>
        </is>
      </c>
      <c r="F544" s="76" t="n"/>
      <c r="G544" s="78" t="n"/>
      <c r="H544" s="76" t="inlineStr">
        <is>
          <t>bis 35 cm</t>
        </is>
      </c>
      <c r="I544" s="78" t="n"/>
      <c r="J544" s="78" t="n"/>
      <c r="K544" s="76" t="n"/>
      <c r="L544" s="76" t="n"/>
      <c r="M544" s="76" t="n"/>
      <c r="N544" s="76" t="n"/>
      <c r="O544" s="76" t="n"/>
      <c r="P544" s="76" t="n"/>
      <c r="Q544" s="76" t="n"/>
      <c r="R544" s="76" t="n"/>
      <c r="X544" s="94" t="inlineStr">
        <is>
          <t>HL</t>
        </is>
      </c>
      <c r="Z544" s="94" t="inlineStr">
        <is>
          <t>x</t>
        </is>
      </c>
      <c r="AA544" s="94" t="inlineStr">
        <is>
          <t>x</t>
        </is>
      </c>
      <c r="AB544" s="94" t="inlineStr">
        <is>
          <t>h/E</t>
        </is>
      </c>
      <c r="AH544" s="94" t="inlineStr">
        <is>
          <t>Pa</t>
        </is>
      </c>
      <c r="AV544" s="94" t="inlineStr">
        <is>
          <t>max 110</t>
        </is>
      </c>
      <c r="AZ544" s="96" t="inlineStr">
        <is>
          <t>n</t>
        </is>
      </c>
      <c r="BA544" s="88">
        <f>BY544+CR544</f>
        <v/>
      </c>
      <c r="BI544" s="117" t="inlineStr">
        <is>
          <t>Schaden stabil</t>
        </is>
      </c>
      <c r="BY544" s="88" t="n"/>
      <c r="CR544" s="88" t="n"/>
    </row>
    <row r="545" outlineLevel="1" ht="22.5" customHeight="1" s="143">
      <c r="A545" s="76" t="n">
        <v>544</v>
      </c>
      <c r="B545" s="76" t="inlineStr">
        <is>
          <t>L-1506-315317515</t>
        </is>
      </c>
      <c r="C545" s="76" t="n">
        <v>1066858721</v>
      </c>
      <c r="D545" s="81">
        <f>HYPERLINK(CONCATENATE("https://portal.dnb.de/opac.htm?method=simpleSearch&amp;cqlMode=true&amp;query=idn%3D",C545))</f>
        <v/>
      </c>
      <c r="E545" s="76" t="inlineStr">
        <is>
          <t>III 59, 2</t>
        </is>
      </c>
      <c r="F545" s="76" t="inlineStr">
        <is>
          <t>X</t>
        </is>
      </c>
      <c r="G545" s="78" t="inlineStr">
        <is>
          <t>Halbledereinband, Schließen, erhabene Buchbeschläge</t>
        </is>
      </c>
      <c r="H545" s="76" t="inlineStr">
        <is>
          <t>bis 35 cm</t>
        </is>
      </c>
      <c r="I545" s="78" t="inlineStr">
        <is>
          <t>80° bis 110°, einseitig digitalisierbar?</t>
        </is>
      </c>
      <c r="J545" s="78" t="inlineStr">
        <is>
          <t>hohler Rücken</t>
        </is>
      </c>
      <c r="K545" s="76" t="n"/>
      <c r="L545" s="76" t="inlineStr">
        <is>
          <t>Buchschuh</t>
        </is>
      </c>
      <c r="M545" s="76" t="inlineStr">
        <is>
          <t>Nein</t>
        </is>
      </c>
      <c r="N545" s="76" t="n">
        <v>0</v>
      </c>
      <c r="O545" s="76" t="n"/>
      <c r="P545" s="76" t="n"/>
      <c r="Q545" s="76" t="n"/>
      <c r="R545" s="76" t="n"/>
      <c r="X545" s="94" t="inlineStr">
        <is>
          <t>HL</t>
        </is>
      </c>
      <c r="Z545" s="94" t="inlineStr">
        <is>
          <t>x</t>
        </is>
      </c>
      <c r="AA545" s="94" t="inlineStr">
        <is>
          <t>x</t>
        </is>
      </c>
      <c r="AB545" s="94" t="inlineStr">
        <is>
          <t>h/E</t>
        </is>
      </c>
      <c r="AH545" s="94" t="inlineStr">
        <is>
          <t>Pa</t>
        </is>
      </c>
      <c r="AV545" s="94" t="n">
        <v>45</v>
      </c>
      <c r="AZ545" s="96" t="inlineStr">
        <is>
          <t>n</t>
        </is>
      </c>
      <c r="BA545" s="88">
        <f>BY545+CR545</f>
        <v/>
      </c>
      <c r="BE545" s="94" t="inlineStr">
        <is>
          <t>x</t>
        </is>
      </c>
      <c r="BY545" s="88" t="n"/>
      <c r="CR545" s="88" t="n"/>
    </row>
    <row r="546" outlineLevel="1" ht="22.5" customHeight="1" s="143">
      <c r="A546" s="76" t="n">
        <v>545</v>
      </c>
      <c r="B546" s="76" t="inlineStr">
        <is>
          <t>L-1513-315201282</t>
        </is>
      </c>
      <c r="C546" s="76" t="n">
        <v>1066779449</v>
      </c>
      <c r="D546" s="81">
        <f>HYPERLINK(CONCATENATE("https://portal.dnb.de/opac.htm?method=simpleSearch&amp;cqlMode=true&amp;query=idn%3D",C546))</f>
        <v/>
      </c>
      <c r="E546" s="76" t="inlineStr">
        <is>
          <t>III 59, 3</t>
        </is>
      </c>
      <c r="F546" s="76" t="inlineStr">
        <is>
          <t>X</t>
        </is>
      </c>
      <c r="G546" s="78" t="inlineStr">
        <is>
          <t>Ledereinband, Schließen, erhabene Buchbeschläge</t>
        </is>
      </c>
      <c r="H546" s="76" t="inlineStr">
        <is>
          <t>bis 35 cm</t>
        </is>
      </c>
      <c r="I546" s="78" t="inlineStr">
        <is>
          <t>180°</t>
        </is>
      </c>
      <c r="J546" s="78" t="inlineStr">
        <is>
          <t>fester Rücken mit Schmuckprägung</t>
        </is>
      </c>
      <c r="K546" s="76" t="n"/>
      <c r="L546" s="76" t="inlineStr">
        <is>
          <t>Buchschuh</t>
        </is>
      </c>
      <c r="M546" s="76" t="inlineStr">
        <is>
          <t>Nein</t>
        </is>
      </c>
      <c r="N546" s="76" t="n">
        <v>1</v>
      </c>
      <c r="O546" s="76" t="n"/>
      <c r="P546" s="76" t="n"/>
      <c r="Q546" s="76" t="n"/>
      <c r="R546" s="76" t="n"/>
      <c r="X546" s="94" t="inlineStr">
        <is>
          <t>L</t>
        </is>
      </c>
      <c r="AB546" s="94" t="inlineStr">
        <is>
          <t>f/V</t>
        </is>
      </c>
      <c r="AH546" s="94" t="inlineStr">
        <is>
          <t>Pa</t>
        </is>
      </c>
      <c r="AV546" s="94" t="n">
        <v>60</v>
      </c>
      <c r="AZ546" s="96" t="inlineStr">
        <is>
          <t>n</t>
        </is>
      </c>
      <c r="BA546" s="88">
        <f>BY546+CR546</f>
        <v/>
      </c>
      <c r="BE546" s="94" t="inlineStr">
        <is>
          <t>x</t>
        </is>
      </c>
      <c r="BY546" s="88" t="n"/>
      <c r="CR546" s="88" t="n"/>
    </row>
    <row r="547" outlineLevel="1" s="143">
      <c r="A547" s="76" t="n">
        <v>546</v>
      </c>
      <c r="B547" s="76" t="inlineStr">
        <is>
          <t>L-1523-315198222</t>
        </is>
      </c>
      <c r="C547" s="76" t="n">
        <v>1066776202</v>
      </c>
      <c r="D547" s="81">
        <f>HYPERLINK(CONCATENATE("https://portal.dnb.de/opac.htm?method=simpleSearch&amp;cqlMode=true&amp;query=idn%3D",C547))</f>
        <v/>
      </c>
      <c r="E547" s="76" t="inlineStr">
        <is>
          <t>III 59, 4</t>
        </is>
      </c>
      <c r="F547" s="76" t="n"/>
      <c r="G547" s="78" t="n"/>
      <c r="H547" s="76" t="n"/>
      <c r="I547" s="78" t="n"/>
      <c r="J547" s="78" t="n"/>
      <c r="K547" s="76" t="n"/>
      <c r="L547" s="76" t="n"/>
      <c r="M547" s="76" t="n"/>
      <c r="N547" s="76" t="n"/>
      <c r="O547" s="76" t="n"/>
      <c r="P547" s="76" t="n"/>
      <c r="Q547" s="76" t="n"/>
      <c r="R547" s="76" t="n"/>
      <c r="BA547" s="88">
        <f>BY547+CR547</f>
        <v/>
      </c>
      <c r="BY547" s="88" t="n"/>
      <c r="CR547" s="88" t="n"/>
    </row>
    <row r="548" outlineLevel="1" s="143">
      <c r="A548" s="76" t="n">
        <v>547</v>
      </c>
      <c r="B548" s="76" t="inlineStr">
        <is>
          <t>L-1505-315487100</t>
        </is>
      </c>
      <c r="C548" s="76" t="n">
        <v>1066956421</v>
      </c>
      <c r="D548" s="81">
        <f>HYPERLINK(CONCATENATE("https://portal.dnb.de/opac.htm?method=simpleSearch&amp;cqlMode=true&amp;query=idn%3D",C548))</f>
        <v/>
      </c>
      <c r="E548" s="76" t="inlineStr">
        <is>
          <t>III 60, 1</t>
        </is>
      </c>
      <c r="F548" s="76" t="n"/>
      <c r="G548" s="78" t="n"/>
      <c r="H548" s="76" t="n"/>
      <c r="I548" s="78" t="n"/>
      <c r="J548" s="78" t="n"/>
      <c r="K548" s="76" t="n"/>
      <c r="L548" s="76" t="n"/>
      <c r="M548" s="76" t="n"/>
      <c r="N548" s="76" t="n"/>
      <c r="O548" s="76" t="n"/>
      <c r="P548" s="76" t="n"/>
      <c r="Q548" s="76" t="n"/>
      <c r="R548" s="76" t="n"/>
      <c r="BA548" s="88">
        <f>BY548+CR548</f>
        <v/>
      </c>
      <c r="BY548" s="88" t="n"/>
      <c r="CR548" s="88" t="n"/>
    </row>
    <row r="549" outlineLevel="1" s="143">
      <c r="A549" s="76" t="n">
        <v>548</v>
      </c>
      <c r="B549" s="76" t="inlineStr">
        <is>
          <t>L-1506-315469579</t>
        </is>
      </c>
      <c r="C549" s="76" t="n">
        <v>1066941939</v>
      </c>
      <c r="D549" s="81">
        <f>HYPERLINK(CONCATENATE("https://portal.dnb.de/opac.htm?method=simpleSearch&amp;cqlMode=true&amp;query=idn%3D",C549))</f>
        <v/>
      </c>
      <c r="E549" s="76" t="inlineStr">
        <is>
          <t>III 60, 2</t>
        </is>
      </c>
      <c r="F549" s="76" t="n"/>
      <c r="G549" s="78" t="n"/>
      <c r="H549" s="76" t="inlineStr">
        <is>
          <t>bis 25 cm</t>
        </is>
      </c>
      <c r="I549" s="78" t="n"/>
      <c r="J549" s="78" t="n"/>
      <c r="K549" s="76" t="n"/>
      <c r="L549" s="76" t="n"/>
      <c r="M549" s="76" t="n"/>
      <c r="N549" s="76" t="n"/>
      <c r="O549" s="76" t="n"/>
      <c r="P549" s="76" t="n"/>
      <c r="Q549" s="76" t="n"/>
      <c r="R549" s="76" t="n"/>
      <c r="X549" s="94" t="inlineStr">
        <is>
          <t>Pa</t>
        </is>
      </c>
      <c r="Z549" s="94" t="inlineStr">
        <is>
          <t>x</t>
        </is>
      </c>
      <c r="AB549" s="94" t="inlineStr">
        <is>
          <t>h/E</t>
        </is>
      </c>
      <c r="AH549" s="94" t="inlineStr">
        <is>
          <t>Pa</t>
        </is>
      </c>
      <c r="AV549" s="94" t="n">
        <v>110</v>
      </c>
      <c r="AZ549" s="96" t="inlineStr">
        <is>
          <t>ja vor</t>
        </is>
      </c>
      <c r="BA549" s="88">
        <f>BY549+CR549</f>
        <v/>
      </c>
      <c r="BC549" s="94" t="inlineStr">
        <is>
          <t>Wellpappe</t>
        </is>
      </c>
      <c r="BL549" s="90" t="inlineStr">
        <is>
          <t>x</t>
        </is>
      </c>
      <c r="BN549" s="94" t="inlineStr">
        <is>
          <t>x</t>
        </is>
      </c>
      <c r="BY549" s="88" t="n">
        <v>0.5</v>
      </c>
      <c r="BZ549" s="117" t="inlineStr">
        <is>
          <t>fixieren und mit JP überfangen</t>
        </is>
      </c>
      <c r="CR549" s="88" t="n"/>
    </row>
    <row r="550" outlineLevel="1" s="143">
      <c r="A550" s="76" t="n">
        <v>549</v>
      </c>
      <c r="B550" s="76" t="inlineStr">
        <is>
          <t>L-1508-315493917</t>
        </is>
      </c>
      <c r="C550" s="76" t="n">
        <v>1066963673</v>
      </c>
      <c r="D550" s="81">
        <f>HYPERLINK(CONCATENATE("https://portal.dnb.de/opac.htm?method=simpleSearch&amp;cqlMode=true&amp;query=idn%3D",C550))</f>
        <v/>
      </c>
      <c r="E550" s="76" t="inlineStr">
        <is>
          <t>III 60, 3</t>
        </is>
      </c>
      <c r="F550" s="76" t="n"/>
      <c r="G550" s="78" t="n"/>
      <c r="H550" s="76" t="n"/>
      <c r="I550" s="78" t="n"/>
      <c r="J550" s="78" t="n"/>
      <c r="K550" s="76" t="n"/>
      <c r="L550" s="76" t="n"/>
      <c r="M550" s="76" t="n"/>
      <c r="N550" s="76" t="n"/>
      <c r="O550" s="76" t="n"/>
      <c r="P550" s="76" t="n"/>
      <c r="Q550" s="76" t="n"/>
      <c r="R550" s="76" t="n"/>
      <c r="BA550" s="88">
        <f>BY550+CR550</f>
        <v/>
      </c>
      <c r="BY550" s="88" t="n"/>
      <c r="CR550" s="88" t="n"/>
    </row>
    <row r="551" outlineLevel="1" s="143">
      <c r="A551" s="76" t="n">
        <v>550</v>
      </c>
      <c r="B551" s="76" t="inlineStr">
        <is>
          <t>L-1508-315492732</t>
        </is>
      </c>
      <c r="C551" s="76" t="n">
        <v>1066962332</v>
      </c>
      <c r="D551" s="81">
        <f>HYPERLINK(CONCATENATE("https://portal.dnb.de/opac.htm?method=simpleSearch&amp;cqlMode=true&amp;query=idn%3D",C551))</f>
        <v/>
      </c>
      <c r="E551" s="76" t="inlineStr">
        <is>
          <t>III 60, 4</t>
        </is>
      </c>
      <c r="F551" s="76" t="n"/>
      <c r="G551" s="78" t="n"/>
      <c r="H551" s="76" t="n"/>
      <c r="I551" s="78" t="n"/>
      <c r="J551" s="78" t="n"/>
      <c r="K551" s="76" t="n"/>
      <c r="L551" s="76" t="n"/>
      <c r="M551" s="76" t="n"/>
      <c r="N551" s="76" t="n"/>
      <c r="O551" s="76" t="n"/>
      <c r="P551" s="76" t="n"/>
      <c r="Q551" s="76" t="n"/>
      <c r="R551" s="76" t="n"/>
      <c r="BA551" s="88">
        <f>BY551+CR551</f>
        <v/>
      </c>
      <c r="BY551" s="88" t="n"/>
      <c r="CR551" s="88" t="n"/>
    </row>
    <row r="552" outlineLevel="1" ht="22.5" customHeight="1" s="143">
      <c r="A552" s="76" t="n">
        <v>551</v>
      </c>
      <c r="B552" s="76" t="inlineStr">
        <is>
          <t>L-1509-315307617</t>
        </is>
      </c>
      <c r="C552" s="76" t="n">
        <v>1066848513</v>
      </c>
      <c r="D552" s="81">
        <f>HYPERLINK(CONCATENATE("https://portal.dnb.de/opac.htm?method=simpleSearch&amp;cqlMode=true&amp;query=idn%3D",C552))</f>
        <v/>
      </c>
      <c r="E552" s="76" t="inlineStr">
        <is>
          <t>III 60, 5</t>
        </is>
      </c>
      <c r="F552" s="76" t="inlineStr">
        <is>
          <t>X</t>
        </is>
      </c>
      <c r="G552" s="78" t="inlineStr">
        <is>
          <t>Ledereinband, Schließen, erhabene Buchbeschläge</t>
        </is>
      </c>
      <c r="H552" s="76" t="inlineStr">
        <is>
          <t>bis 35 cm</t>
        </is>
      </c>
      <c r="I552" s="78" t="inlineStr">
        <is>
          <t>80° bis 110°, einseitig digitalisierbar?</t>
        </is>
      </c>
      <c r="J552" s="78" t="n"/>
      <c r="K552" s="76" t="n"/>
      <c r="L552" s="76" t="inlineStr">
        <is>
          <t>Buchschuh</t>
        </is>
      </c>
      <c r="M552" s="76" t="inlineStr">
        <is>
          <t>Nein, Signaturfahne austauschen</t>
        </is>
      </c>
      <c r="N552" s="76" t="n">
        <v>0</v>
      </c>
      <c r="O552" s="76" t="n"/>
      <c r="P552" s="76" t="n"/>
      <c r="Q552" s="76" t="n"/>
      <c r="R552" s="76" t="n"/>
      <c r="X552" s="94" t="inlineStr">
        <is>
          <t>L</t>
        </is>
      </c>
      <c r="Z552" s="94" t="inlineStr">
        <is>
          <t>x</t>
        </is>
      </c>
      <c r="AB552" s="94" t="inlineStr">
        <is>
          <t>h/E</t>
        </is>
      </c>
      <c r="AF552" s="94" t="inlineStr">
        <is>
          <t>x</t>
        </is>
      </c>
      <c r="AH552" s="94" t="inlineStr">
        <is>
          <t>Pa</t>
        </is>
      </c>
      <c r="AR552" s="94" t="inlineStr">
        <is>
          <t>I/R</t>
        </is>
      </c>
      <c r="AS552" s="94" t="inlineStr">
        <is>
          <t>x</t>
        </is>
      </c>
      <c r="AV552" s="94" t="n">
        <v>45</v>
      </c>
      <c r="AZ552" s="96" t="inlineStr">
        <is>
          <t>n</t>
        </is>
      </c>
      <c r="BA552" s="88">
        <f>BY552+CR552</f>
        <v/>
      </c>
      <c r="BE552" s="94" t="inlineStr">
        <is>
          <t>x</t>
        </is>
      </c>
      <c r="BJ552" s="90" t="inlineStr">
        <is>
          <t>x 45</t>
        </is>
      </c>
      <c r="BY552" s="88" t="n"/>
      <c r="CR552" s="88" t="n"/>
    </row>
    <row r="553" outlineLevel="1" s="143">
      <c r="A553" s="76" t="n">
        <v>552</v>
      </c>
      <c r="B553" s="76" t="inlineStr">
        <is>
          <t>L-1509-315059818</t>
        </is>
      </c>
      <c r="C553" s="76" t="n">
        <v>1066671311</v>
      </c>
      <c r="D553" s="81">
        <f>HYPERLINK(CONCATENATE("https://portal.dnb.de/opac.htm?method=simpleSearch&amp;cqlMode=true&amp;query=idn%3D",C553))</f>
        <v/>
      </c>
      <c r="E553" s="76" t="inlineStr">
        <is>
          <t>III 60, 6</t>
        </is>
      </c>
      <c r="F553" s="76" t="n"/>
      <c r="G553" s="78" t="n"/>
      <c r="H553" s="76" t="n"/>
      <c r="I553" s="78" t="n"/>
      <c r="J553" s="78" t="n"/>
      <c r="K553" s="76" t="n"/>
      <c r="L553" s="76" t="n"/>
      <c r="M553" s="76" t="n"/>
      <c r="N553" s="76" t="n"/>
      <c r="O553" s="76" t="n"/>
      <c r="P553" s="76" t="n"/>
      <c r="Q553" s="76" t="n"/>
      <c r="R553" s="76" t="n"/>
      <c r="BA553" s="88">
        <f>BY553+CR553</f>
        <v/>
      </c>
      <c r="BY553" s="88" t="n"/>
      <c r="CR553" s="88" t="n"/>
    </row>
    <row r="554" outlineLevel="1" s="143">
      <c r="A554" s="76" t="n">
        <v>553</v>
      </c>
      <c r="B554" s="76" t="inlineStr">
        <is>
          <t>L-9999-155008226</t>
        </is>
      </c>
      <c r="C554" s="76" t="n">
        <v>994273215</v>
      </c>
      <c r="D554" s="81">
        <f>HYPERLINK(CONCATENATE("https://portal.dnb.de/opac.htm?method=simpleSearch&amp;cqlMode=true&amp;query=idn%3D",C554))</f>
        <v/>
      </c>
      <c r="E554" s="76" t="inlineStr">
        <is>
          <t>III 60, 8</t>
        </is>
      </c>
      <c r="F554" s="76" t="n"/>
      <c r="G554" s="78" t="n"/>
      <c r="H554" s="76" t="n"/>
      <c r="I554" s="78" t="n"/>
      <c r="J554" s="78" t="n"/>
      <c r="K554" s="76" t="n"/>
      <c r="L554" s="76" t="n"/>
      <c r="M554" s="76" t="n"/>
      <c r="N554" s="76" t="n"/>
      <c r="O554" s="76" t="n"/>
      <c r="P554" s="76" t="n"/>
      <c r="Q554" s="76" t="n"/>
      <c r="R554" s="76" t="n"/>
      <c r="BA554" s="88">
        <f>BY554+CR554</f>
        <v/>
      </c>
      <c r="BY554" s="88" t="n"/>
      <c r="CR554" s="88" t="n"/>
    </row>
    <row r="555" outlineLevel="1" ht="22.5" customHeight="1" s="143">
      <c r="A555" s="76" t="n">
        <v>554</v>
      </c>
      <c r="B555" s="76" t="inlineStr">
        <is>
          <t>L-1514-315487291</t>
        </is>
      </c>
      <c r="C555" s="76" t="n">
        <v>1066956650</v>
      </c>
      <c r="D555" s="81">
        <f>HYPERLINK(CONCATENATE("https://portal.dnb.de/opac.htm?method=simpleSearch&amp;cqlMode=true&amp;query=idn%3D",C555))</f>
        <v/>
      </c>
      <c r="E555" s="76" t="inlineStr">
        <is>
          <t>III 60, 9</t>
        </is>
      </c>
      <c r="F555" s="76" t="n"/>
      <c r="G555" s="78" t="n"/>
      <c r="H555" s="76" t="inlineStr">
        <is>
          <t>bis 35 cm</t>
        </is>
      </c>
      <c r="I555" s="78" t="n"/>
      <c r="J555" s="78" t="n"/>
      <c r="K555" s="76" t="n"/>
      <c r="L555" s="76" t="n"/>
      <c r="M555" s="76" t="n"/>
      <c r="N555" s="76" t="n"/>
      <c r="O555" s="76" t="n"/>
      <c r="P555" s="76" t="n"/>
      <c r="Q555" s="76" t="n"/>
      <c r="R555" s="76" t="n"/>
      <c r="X555" s="94" t="inlineStr">
        <is>
          <t>L</t>
        </is>
      </c>
      <c r="AA555" s="94" t="inlineStr">
        <is>
          <t>x</t>
        </is>
      </c>
      <c r="AB555" s="94" t="inlineStr">
        <is>
          <t>f/V</t>
        </is>
      </c>
      <c r="AH555" s="94" t="inlineStr">
        <is>
          <t>Pa</t>
        </is>
      </c>
      <c r="AV555" s="94" t="n">
        <v>80</v>
      </c>
      <c r="AZ555" s="96" t="inlineStr">
        <is>
          <t>ja vor</t>
        </is>
      </c>
      <c r="BA555" s="88">
        <f>BY555+CR555</f>
        <v/>
      </c>
      <c r="BE555" s="94" t="inlineStr">
        <is>
          <t>x</t>
        </is>
      </c>
      <c r="BL555" s="90" t="inlineStr">
        <is>
          <t>x</t>
        </is>
      </c>
      <c r="BM555" s="94" t="inlineStr">
        <is>
          <t>x</t>
        </is>
      </c>
      <c r="BN555" s="94" t="inlineStr">
        <is>
          <t>x</t>
        </is>
      </c>
      <c r="BP555" s="94" t="inlineStr">
        <is>
          <t>v</t>
        </is>
      </c>
      <c r="BY555" s="88" t="n">
        <v>6</v>
      </c>
      <c r="BZ555" s="117" t="inlineStr">
        <is>
          <t>Gelenk vorn mit Leder unterlegen, hinten belassen (ist stabil)</t>
        </is>
      </c>
      <c r="CR555" s="88" t="n"/>
    </row>
    <row r="556" outlineLevel="1" s="143">
      <c r="A556" s="76" t="n">
        <v>555</v>
      </c>
      <c r="B556" s="76" t="inlineStr">
        <is>
          <t>L-1514-315487135</t>
        </is>
      </c>
      <c r="C556" s="76" t="n">
        <v>1066956464</v>
      </c>
      <c r="D556" s="81">
        <f>HYPERLINK(CONCATENATE("https://portal.dnb.de/opac.htm?method=simpleSearch&amp;cqlMode=true&amp;query=idn%3D",C556))</f>
        <v/>
      </c>
      <c r="E556" s="76" t="inlineStr">
        <is>
          <t>III 60, 10</t>
        </is>
      </c>
      <c r="F556" s="76" t="n"/>
      <c r="G556" s="78" t="n"/>
      <c r="H556" s="76" t="n"/>
      <c r="I556" s="78" t="n"/>
      <c r="J556" s="78" t="n"/>
      <c r="K556" s="76" t="n"/>
      <c r="L556" s="76" t="n"/>
      <c r="M556" s="76" t="n"/>
      <c r="N556" s="76" t="n"/>
      <c r="O556" s="76" t="n"/>
      <c r="P556" s="76" t="n"/>
      <c r="Q556" s="76" t="n"/>
      <c r="R556" s="76" t="n"/>
      <c r="BA556" s="88">
        <f>BY556+CR556</f>
        <v/>
      </c>
      <c r="BY556" s="88" t="n"/>
      <c r="CR556" s="88" t="n"/>
    </row>
    <row r="557" outlineLevel="1" s="143">
      <c r="A557" s="76" t="n">
        <v>556</v>
      </c>
      <c r="B557" s="76" t="inlineStr">
        <is>
          <t>L-1515-315493119</t>
        </is>
      </c>
      <c r="C557" s="76" t="n">
        <v>1066962812</v>
      </c>
      <c r="D557" s="81">
        <f>HYPERLINK(CONCATENATE("https://portal.dnb.de/opac.htm?method=simpleSearch&amp;cqlMode=true&amp;query=idn%3D",C557))</f>
        <v/>
      </c>
      <c r="E557" s="76" t="inlineStr">
        <is>
          <t>III 60, 11</t>
        </is>
      </c>
      <c r="F557" s="76" t="n"/>
      <c r="G557" s="78" t="n"/>
      <c r="H557" s="76" t="inlineStr">
        <is>
          <t>bis 35 cm</t>
        </is>
      </c>
      <c r="I557" s="78" t="n"/>
      <c r="J557" s="78" t="n"/>
      <c r="K557" s="76" t="n"/>
      <c r="L557" s="76" t="n"/>
      <c r="M557" s="76" t="n"/>
      <c r="N557" s="76" t="n"/>
      <c r="O557" s="76" t="n"/>
      <c r="P557" s="76" t="n"/>
      <c r="Q557" s="76" t="n"/>
      <c r="R557" s="76" t="n"/>
      <c r="X557" s="94" t="inlineStr">
        <is>
          <t>L</t>
        </is>
      </c>
      <c r="AB557" s="94" t="inlineStr">
        <is>
          <t>f/V</t>
        </is>
      </c>
      <c r="AH557" s="94" t="inlineStr">
        <is>
          <t>Pa</t>
        </is>
      </c>
      <c r="AV557" s="94" t="n">
        <v>80</v>
      </c>
      <c r="AZ557" s="96" t="inlineStr">
        <is>
          <t>n</t>
        </is>
      </c>
      <c r="BA557" s="88">
        <f>BY557+CR557</f>
        <v/>
      </c>
      <c r="BE557" s="94" t="inlineStr">
        <is>
          <t>x</t>
        </is>
      </c>
      <c r="BI557" s="117" t="inlineStr">
        <is>
          <t>Schaden stabil</t>
        </is>
      </c>
      <c r="BY557" s="88" t="n"/>
      <c r="CR557" s="88" t="n"/>
    </row>
    <row r="558" outlineLevel="1" ht="56.25" customHeight="1" s="143">
      <c r="A558" s="76" t="n">
        <v>557</v>
      </c>
      <c r="B558" s="76" t="inlineStr">
        <is>
          <t>L-1516-315494301</t>
        </is>
      </c>
      <c r="C558" s="76" t="n">
        <v>1066964084</v>
      </c>
      <c r="D558" s="81">
        <f>HYPERLINK(CONCATENATE("https://portal.dnb.de/opac.htm?method=simpleSearch&amp;cqlMode=true&amp;query=idn%3D",C558))</f>
        <v/>
      </c>
      <c r="E558" s="76" t="inlineStr">
        <is>
          <t>III 60, 12</t>
        </is>
      </c>
      <c r="F558" s="76" t="n"/>
      <c r="G558" s="78" t="n"/>
      <c r="H558" s="76" t="inlineStr">
        <is>
          <t>bis 35 cm</t>
        </is>
      </c>
      <c r="I558" s="78" t="n"/>
      <c r="J558" s="78" t="n"/>
      <c r="K558" s="76" t="n"/>
      <c r="L558" s="76" t="n"/>
      <c r="M558" s="76" t="n"/>
      <c r="N558" s="76" t="n"/>
      <c r="O558" s="76" t="n"/>
      <c r="P558" s="76" t="n"/>
      <c r="Q558" s="76" t="n"/>
      <c r="R558" s="76" t="n"/>
      <c r="X558" s="94" t="inlineStr">
        <is>
          <t>L</t>
        </is>
      </c>
      <c r="Z558" s="94" t="inlineStr">
        <is>
          <t>x</t>
        </is>
      </c>
      <c r="AB558" s="94" t="inlineStr">
        <is>
          <t>h/E</t>
        </is>
      </c>
      <c r="AH558" s="94" t="inlineStr">
        <is>
          <t>Pa</t>
        </is>
      </c>
      <c r="AR558" s="94" t="inlineStr">
        <is>
          <t>I/R</t>
        </is>
      </c>
      <c r="AS558" s="94" t="inlineStr">
        <is>
          <t>x</t>
        </is>
      </c>
      <c r="AV558" s="94" t="n">
        <v>110</v>
      </c>
      <c r="AZ558" s="96" t="inlineStr">
        <is>
          <t>n</t>
        </is>
      </c>
      <c r="BA558" s="88">
        <f>BY558+CR558</f>
        <v/>
      </c>
      <c r="BI558" s="117" t="inlineStr">
        <is>
          <t>Altreparaturen am Buchblock mit säurehaltigem Papier (belassen?) und auf Ergänzungen Schrift nachgezeichnet --&gt; etwas kurios --&gt; mit Stephanie besprechen</t>
        </is>
      </c>
      <c r="BY558" s="88" t="n"/>
      <c r="CR558" s="88" t="n"/>
    </row>
    <row r="559" outlineLevel="1" s="143">
      <c r="A559" s="76" t="n">
        <v>558</v>
      </c>
      <c r="B559" s="76" t="inlineStr">
        <is>
          <t>L-1517-315492864</t>
        </is>
      </c>
      <c r="C559" s="76" t="n">
        <v>1066962502</v>
      </c>
      <c r="D559" s="81">
        <f>HYPERLINK(CONCATENATE("https://portal.dnb.de/opac.htm?method=simpleSearch&amp;cqlMode=true&amp;query=idn%3D",C559))</f>
        <v/>
      </c>
      <c r="E559" s="76" t="inlineStr">
        <is>
          <t>III 60, 13</t>
        </is>
      </c>
      <c r="F559" s="76" t="n"/>
      <c r="G559" s="78" t="n"/>
      <c r="H559" s="76" t="n"/>
      <c r="I559" s="78" t="n"/>
      <c r="J559" s="78" t="n"/>
      <c r="K559" s="76" t="n"/>
      <c r="L559" s="76" t="n"/>
      <c r="M559" s="76" t="n"/>
      <c r="N559" s="76" t="n"/>
      <c r="O559" s="76" t="n"/>
      <c r="P559" s="76" t="n"/>
      <c r="Q559" s="76" t="n"/>
      <c r="R559" s="76" t="n"/>
      <c r="BA559" s="88">
        <f>BY559+CR559</f>
        <v/>
      </c>
      <c r="BY559" s="88" t="n"/>
      <c r="CR559" s="88" t="n"/>
    </row>
    <row r="560" outlineLevel="1" ht="22.5" customHeight="1" s="143">
      <c r="A560" s="76" t="n">
        <v>559</v>
      </c>
      <c r="B560" s="76" t="inlineStr">
        <is>
          <t>L-1518-315061391</t>
        </is>
      </c>
      <c r="C560" s="76" t="inlineStr">
        <is>
          <t>106667292X</t>
        </is>
      </c>
      <c r="D560" s="81">
        <f>HYPERLINK(CONCATENATE("https://portal.dnb.de/opac.htm?method=simpleSearch&amp;cqlMode=true&amp;query=idn%3D",C560))</f>
        <v/>
      </c>
      <c r="E560" s="76" t="inlineStr">
        <is>
          <t>III 60, 14</t>
        </is>
      </c>
      <c r="F560" s="76" t="n"/>
      <c r="G560" s="78" t="n"/>
      <c r="H560" s="76" t="inlineStr">
        <is>
          <t>bis 35 cm</t>
        </is>
      </c>
      <c r="I560" s="78" t="n"/>
      <c r="J560" s="78" t="n"/>
      <c r="K560" s="76" t="n"/>
      <c r="L560" s="76" t="n"/>
      <c r="M560" s="76" t="n"/>
      <c r="N560" s="76" t="n"/>
      <c r="O560" s="76" t="n"/>
      <c r="P560" s="76" t="n"/>
      <c r="Q560" s="76" t="n"/>
      <c r="R560" s="76" t="n"/>
      <c r="X560" s="94" t="inlineStr">
        <is>
          <t>HD</t>
        </is>
      </c>
      <c r="Z560" s="94" t="inlineStr">
        <is>
          <t>x</t>
        </is>
      </c>
      <c r="AB560" s="94" t="inlineStr">
        <is>
          <t>f/V</t>
        </is>
      </c>
      <c r="AG560" s="94" t="inlineStr">
        <is>
          <t>x</t>
        </is>
      </c>
      <c r="AH560" s="94" t="inlineStr">
        <is>
          <t>Pa</t>
        </is>
      </c>
      <c r="AV560" s="94" t="n">
        <v>60</v>
      </c>
      <c r="AZ560" s="96" t="inlineStr">
        <is>
          <t>ja vor</t>
        </is>
      </c>
      <c r="BA560" s="88">
        <f>BY560+CR560</f>
        <v/>
      </c>
      <c r="BE560" s="94" t="inlineStr">
        <is>
          <t>x</t>
        </is>
      </c>
      <c r="BI560" s="117" t="inlineStr">
        <is>
          <t>Schaden im Gelenk vorn ist stabil (alles sehr steif)</t>
        </is>
      </c>
      <c r="BL560" s="90" t="inlineStr">
        <is>
          <t>x</t>
        </is>
      </c>
      <c r="BN560" s="94" t="inlineStr">
        <is>
          <t>x</t>
        </is>
      </c>
      <c r="BT560" s="94" t="inlineStr">
        <is>
          <t>x</t>
        </is>
      </c>
      <c r="BY560" s="88" t="n">
        <v>1</v>
      </c>
      <c r="BZ560" s="117" t="inlineStr">
        <is>
          <t>nur Schließe und Titelschild bearbeiten, Gelenk vorn ist stabil (alles steif)</t>
        </is>
      </c>
      <c r="CR560" s="88" t="n"/>
    </row>
    <row r="561" outlineLevel="1" s="143">
      <c r="A561" s="76" t="n">
        <v>560</v>
      </c>
      <c r="B561" s="76" t="inlineStr">
        <is>
          <t>L-1518-315487267</t>
        </is>
      </c>
      <c r="C561" s="76" t="inlineStr">
        <is>
          <t>106695660X</t>
        </is>
      </c>
      <c r="D561" s="81">
        <f>HYPERLINK(CONCATENATE("https://portal.dnb.de/opac.htm?method=simpleSearch&amp;cqlMode=true&amp;query=idn%3D",C561))</f>
        <v/>
      </c>
      <c r="E561" s="76" t="inlineStr">
        <is>
          <t>III 60, 15</t>
        </is>
      </c>
      <c r="F561" s="76" t="n"/>
      <c r="G561" s="78" t="n"/>
      <c r="H561" s="76" t="n"/>
      <c r="I561" s="78" t="n"/>
      <c r="J561" s="78" t="n"/>
      <c r="K561" s="76" t="n"/>
      <c r="L561" s="76" t="n"/>
      <c r="M561" s="76" t="n"/>
      <c r="N561" s="76" t="n"/>
      <c r="O561" s="76" t="n"/>
      <c r="P561" s="76" t="n"/>
      <c r="Q561" s="76" t="n"/>
      <c r="R561" s="76" t="n"/>
      <c r="BA561" s="88">
        <f>BY561+CR561</f>
        <v/>
      </c>
      <c r="BY561" s="88" t="n"/>
      <c r="CR561" s="88" t="n"/>
    </row>
    <row r="562" outlineLevel="1" s="143">
      <c r="A562" s="76" t="n">
        <v>561</v>
      </c>
      <c r="B562" s="76" t="inlineStr">
        <is>
          <t>L-1519-315487208</t>
        </is>
      </c>
      <c r="C562" s="76" t="n">
        <v>1066956537</v>
      </c>
      <c r="D562" s="81">
        <f>HYPERLINK(CONCATENATE("https://portal.dnb.de/opac.htm?method=simpleSearch&amp;cqlMode=true&amp;query=idn%3D",C562))</f>
        <v/>
      </c>
      <c r="E562" s="76" t="inlineStr">
        <is>
          <t>III 60, 16</t>
        </is>
      </c>
      <c r="F562" s="76" t="inlineStr">
        <is>
          <t>X</t>
        </is>
      </c>
      <c r="G562" s="78" t="inlineStr">
        <is>
          <t>Gewebeeinband</t>
        </is>
      </c>
      <c r="H562" s="76" t="inlineStr">
        <is>
          <t>bis 25 cm</t>
        </is>
      </c>
      <c r="I562" s="78" t="inlineStr">
        <is>
          <t>180°</t>
        </is>
      </c>
      <c r="J562" s="78" t="inlineStr">
        <is>
          <t>hohler Rücken</t>
        </is>
      </c>
      <c r="K562" s="76" t="n"/>
      <c r="L562" s="76" t="n"/>
      <c r="M562" s="76" t="n"/>
      <c r="N562" s="76" t="n">
        <v>0</v>
      </c>
      <c r="O562" s="76" t="n"/>
      <c r="P562" s="76" t="inlineStr">
        <is>
          <t>enth. Blindlagen</t>
        </is>
      </c>
      <c r="Q562" s="76" t="n"/>
      <c r="R562" s="76" t="n"/>
      <c r="BA562" s="88">
        <f>BY562+CR562</f>
        <v/>
      </c>
      <c r="BY562" s="88" t="n"/>
      <c r="CR562" s="88" t="n"/>
    </row>
    <row r="563" outlineLevel="1" s="143">
      <c r="A563" s="76" t="n">
        <v>562</v>
      </c>
      <c r="B563" s="76" t="inlineStr">
        <is>
          <t>L-1519-315489987</t>
        </is>
      </c>
      <c r="C563" s="76" t="n">
        <v>1066959404</v>
      </c>
      <c r="D563" s="81">
        <f>HYPERLINK(CONCATENATE("https://portal.dnb.de/opac.htm?method=simpleSearch&amp;cqlMode=true&amp;query=idn%3D",C563))</f>
        <v/>
      </c>
      <c r="E563" s="76" t="inlineStr">
        <is>
          <t>III 60, 17</t>
        </is>
      </c>
      <c r="F563" s="76" t="inlineStr">
        <is>
          <t>X</t>
        </is>
      </c>
      <c r="G563" s="78" t="inlineStr">
        <is>
          <t>Halbledereinband</t>
        </is>
      </c>
      <c r="H563" s="76" t="inlineStr">
        <is>
          <t>bis 25 cm</t>
        </is>
      </c>
      <c r="I563" s="78" t="inlineStr">
        <is>
          <t>180°</t>
        </is>
      </c>
      <c r="J563" s="78" t="inlineStr">
        <is>
          <t>hohler Rücken</t>
        </is>
      </c>
      <c r="K563" s="76" t="n"/>
      <c r="L563" s="76" t="n"/>
      <c r="M563" s="76" t="inlineStr">
        <is>
          <t>Signaturfahne austauschen</t>
        </is>
      </c>
      <c r="N563" s="76" t="n">
        <v>0</v>
      </c>
      <c r="O563" s="76" t="n"/>
      <c r="P563" s="76" t="n"/>
      <c r="Q563" s="76" t="n"/>
      <c r="R563" s="76" t="n"/>
      <c r="BA563" s="88">
        <f>BY563+CR563</f>
        <v/>
      </c>
      <c r="BY563" s="88" t="n"/>
      <c r="CR563" s="88" t="n"/>
    </row>
    <row r="564" outlineLevel="1" ht="33.75" customHeight="1" s="143">
      <c r="A564" s="76" t="n">
        <v>563</v>
      </c>
      <c r="B564" s="76" t="inlineStr">
        <is>
          <t>L-1520-315487283</t>
        </is>
      </c>
      <c r="C564" s="76" t="n">
        <v>1066956642</v>
      </c>
      <c r="D564" s="81">
        <f>HYPERLINK(CONCATENATE("https://portal.dnb.de/opac.htm?method=simpleSearch&amp;cqlMode=true&amp;query=idn%3D",C564))</f>
        <v/>
      </c>
      <c r="E564" s="76" t="inlineStr">
        <is>
          <t>III 60, 19</t>
        </is>
      </c>
      <c r="F564" s="76" t="inlineStr">
        <is>
          <t>X</t>
        </is>
      </c>
      <c r="G564" s="78" t="inlineStr">
        <is>
          <t>Papier- oder Pappeinband, Schließen, erhabene Buchbeschläge</t>
        </is>
      </c>
      <c r="H564" s="76" t="inlineStr">
        <is>
          <t>bis 25 cm</t>
        </is>
      </c>
      <c r="I564" s="78" t="inlineStr">
        <is>
          <t>180°</t>
        </is>
      </c>
      <c r="J564" s="78" t="inlineStr">
        <is>
          <t>hohler Rücken</t>
        </is>
      </c>
      <c r="K564" s="76" t="n"/>
      <c r="L564" s="76" t="inlineStr">
        <is>
          <t>Buchschuh</t>
        </is>
      </c>
      <c r="M564" s="76" t="inlineStr">
        <is>
          <t>Nein</t>
        </is>
      </c>
      <c r="N564" s="76" t="n">
        <v>1</v>
      </c>
      <c r="O564" s="76" t="n"/>
      <c r="P564" s="76" t="n"/>
      <c r="Q564" s="76" t="n"/>
      <c r="R564" s="76" t="n"/>
      <c r="X564" s="94" t="inlineStr">
        <is>
          <t>Pa</t>
        </is>
      </c>
      <c r="Z564" s="94" t="inlineStr">
        <is>
          <t>x</t>
        </is>
      </c>
      <c r="AB564" s="94" t="inlineStr">
        <is>
          <t>h/E</t>
        </is>
      </c>
      <c r="AH564" s="94" t="inlineStr">
        <is>
          <t>Pa</t>
        </is>
      </c>
      <c r="AV564" s="94" t="n">
        <v>110</v>
      </c>
      <c r="AZ564" s="96" t="inlineStr">
        <is>
          <t>n</t>
        </is>
      </c>
      <c r="BA564" s="88">
        <f>BY564+CR564</f>
        <v/>
      </c>
      <c r="BE564" s="94" t="inlineStr">
        <is>
          <t>x</t>
        </is>
      </c>
      <c r="BI564" s="117" t="inlineStr">
        <is>
          <t>Schaden stabil</t>
        </is>
      </c>
      <c r="BY564" s="88" t="n"/>
      <c r="CR564" s="88" t="n"/>
    </row>
    <row r="565" outlineLevel="1" s="143">
      <c r="A565" s="76" t="n">
        <v>564</v>
      </c>
      <c r="B565" s="76" t="inlineStr">
        <is>
          <t>L-1520-315331054</t>
        </is>
      </c>
      <c r="C565" s="76" t="n">
        <v>1066873240</v>
      </c>
      <c r="D565" s="81">
        <f>HYPERLINK(CONCATENATE("https://portal.dnb.de/opac.htm?method=simpleSearch&amp;cqlMode=true&amp;query=idn%3D",C565))</f>
        <v/>
      </c>
      <c r="E565" s="76" t="inlineStr">
        <is>
          <t>III 60, 20</t>
        </is>
      </c>
      <c r="F565" s="76" t="n"/>
      <c r="G565" s="78" t="n"/>
      <c r="H565" s="76" t="n"/>
      <c r="I565" s="78" t="n"/>
      <c r="J565" s="78" t="n"/>
      <c r="K565" s="76" t="n"/>
      <c r="L565" s="76" t="n"/>
      <c r="M565" s="76" t="n"/>
      <c r="N565" s="76" t="n"/>
      <c r="O565" s="76" t="n"/>
      <c r="P565" s="76" t="n"/>
      <c r="Q565" s="76" t="n"/>
      <c r="R565" s="76" t="n"/>
      <c r="BA565" s="88">
        <f>BY565+CR565</f>
        <v/>
      </c>
      <c r="BY565" s="88" t="n"/>
      <c r="CR565" s="88" t="n"/>
    </row>
    <row r="566" outlineLevel="1" ht="22.5" customHeight="1" s="143">
      <c r="A566" s="76" t="n">
        <v>565</v>
      </c>
      <c r="B566" s="76" t="inlineStr">
        <is>
          <t>L-1521-154383287</t>
        </is>
      </c>
      <c r="C566" s="76" t="n">
        <v>994054432</v>
      </c>
      <c r="D566" s="81">
        <f>HYPERLINK(CONCATENATE("https://portal.dnb.de/opac.htm?method=simpleSearch&amp;cqlMode=true&amp;query=idn%3D",C566))</f>
        <v/>
      </c>
      <c r="E566" s="76" t="inlineStr">
        <is>
          <t>III 60, 22</t>
        </is>
      </c>
      <c r="F566" s="76" t="inlineStr">
        <is>
          <t>X</t>
        </is>
      </c>
      <c r="G566" s="78" t="inlineStr">
        <is>
          <t>Ledereinband, Schließen, erhabene Buchbeschläge</t>
        </is>
      </c>
      <c r="H566" s="76" t="inlineStr">
        <is>
          <t>bis 25 cm</t>
        </is>
      </c>
      <c r="I566" s="78" t="n"/>
      <c r="J566" s="78" t="inlineStr">
        <is>
          <t>hohler Rücken</t>
        </is>
      </c>
      <c r="K566" s="76" t="n"/>
      <c r="L566" s="76" t="inlineStr">
        <is>
          <t>Buchschuh</t>
        </is>
      </c>
      <c r="M566" s="76" t="inlineStr">
        <is>
          <t>Nein</t>
        </is>
      </c>
      <c r="N566" s="76" t="n">
        <v>0</v>
      </c>
      <c r="O566" s="76" t="n"/>
      <c r="P566" s="76" t="inlineStr">
        <is>
          <t>enth. Blindlagen</t>
        </is>
      </c>
      <c r="Q566" s="76" t="n"/>
      <c r="R566" s="76" t="n"/>
      <c r="BA566" s="88">
        <f>BY566+CR566</f>
        <v/>
      </c>
      <c r="BY566" s="88" t="n"/>
      <c r="CR566" s="88" t="n"/>
    </row>
    <row r="567" outlineLevel="1" s="143">
      <c r="A567" s="76" t="n">
        <v>566</v>
      </c>
      <c r="B567" s="76" t="inlineStr">
        <is>
          <t>L-1521-679893105</t>
        </is>
      </c>
      <c r="C567" s="76" t="n">
        <v>1079607048</v>
      </c>
      <c r="D567" s="81">
        <f>HYPERLINK(CONCATENATE("https://portal.dnb.de/opac.htm?method=simpleSearch&amp;cqlMode=true&amp;query=idn%3D",C567))</f>
        <v/>
      </c>
      <c r="E567" s="76" t="inlineStr">
        <is>
          <t>III 60, 23</t>
        </is>
      </c>
      <c r="F567" s="76" t="n"/>
      <c r="G567" s="78" t="n"/>
      <c r="H567" s="76" t="n"/>
      <c r="I567" s="78" t="n"/>
      <c r="J567" s="78" t="n"/>
      <c r="K567" s="76" t="n"/>
      <c r="L567" s="76" t="n"/>
      <c r="M567" s="76" t="n"/>
      <c r="N567" s="76" t="n"/>
      <c r="O567" s="76" t="n"/>
      <c r="P567" s="76" t="n"/>
      <c r="Q567" s="76" t="n"/>
      <c r="R567" s="76" t="n"/>
      <c r="BA567" s="88">
        <f>BY567+CR567</f>
        <v/>
      </c>
      <c r="BY567" s="88" t="n"/>
      <c r="CR567" s="88" t="n"/>
    </row>
    <row r="568" outlineLevel="1" ht="22.5" customHeight="1" s="143">
      <c r="A568" s="76" t="n">
        <v>567</v>
      </c>
      <c r="B568" s="76" t="inlineStr">
        <is>
          <t>L-1521-679892613</t>
        </is>
      </c>
      <c r="C568" s="76" t="n">
        <v>1211581829</v>
      </c>
      <c r="D568" s="81">
        <f>HYPERLINK(CONCATENATE("https://portal.dnb.de/opac.htm?method=simpleSearch&amp;cqlMode=true&amp;query=idn%3D",C568))</f>
        <v/>
      </c>
      <c r="E568" s="76" t="inlineStr">
        <is>
          <t>III 60, 23</t>
        </is>
      </c>
      <c r="F568" s="76" t="inlineStr">
        <is>
          <t>X</t>
        </is>
      </c>
      <c r="G568" s="78" t="inlineStr">
        <is>
          <t>Gewebeeinband, Schließen, erhabene Buchbeschläge</t>
        </is>
      </c>
      <c r="H568" s="76" t="inlineStr">
        <is>
          <t>bis 35 cm</t>
        </is>
      </c>
      <c r="I568" s="78" t="inlineStr">
        <is>
          <t>180°</t>
        </is>
      </c>
      <c r="J568" s="78" t="inlineStr">
        <is>
          <t>hohler Rücken</t>
        </is>
      </c>
      <c r="K568" s="76" t="n"/>
      <c r="L568" s="76" t="inlineStr">
        <is>
          <t>Buchschuh</t>
        </is>
      </c>
      <c r="M568" s="76" t="inlineStr">
        <is>
          <t>Nein</t>
        </is>
      </c>
      <c r="N568" s="76" t="n">
        <v>0</v>
      </c>
      <c r="O568" s="76" t="n"/>
      <c r="P568" s="76" t="inlineStr">
        <is>
          <t>enth. Blindlagen</t>
        </is>
      </c>
      <c r="Q568" s="76" t="n"/>
      <c r="R568" s="76" t="n"/>
      <c r="BA568" s="88">
        <f>BY568+CR568</f>
        <v/>
      </c>
      <c r="BY568" s="88" t="n"/>
      <c r="CR568" s="88" t="n"/>
    </row>
    <row r="569" outlineLevel="1" s="143">
      <c r="A569" s="76" t="n">
        <v>568</v>
      </c>
      <c r="B569" s="76" t="inlineStr">
        <is>
          <t>L-1521-315297972</t>
        </is>
      </c>
      <c r="C569" s="76" t="n">
        <v>1066837856</v>
      </c>
      <c r="D569" s="81">
        <f>HYPERLINK(CONCATENATE("https://portal.dnb.de/opac.htm?method=simpleSearch&amp;cqlMode=true&amp;query=idn%3D",C569))</f>
        <v/>
      </c>
      <c r="E569" s="76" t="inlineStr">
        <is>
          <t>III 60, 24</t>
        </is>
      </c>
      <c r="F569" s="76" t="n"/>
      <c r="G569" s="78" t="n"/>
      <c r="H569" s="76" t="n"/>
      <c r="I569" s="78" t="n"/>
      <c r="J569" s="78" t="n"/>
      <c r="K569" s="76" t="n"/>
      <c r="L569" s="76" t="n"/>
      <c r="M569" s="76" t="n"/>
      <c r="N569" s="76" t="n"/>
      <c r="O569" s="76" t="n"/>
      <c r="P569" s="76" t="n"/>
      <c r="Q569" s="76" t="n"/>
      <c r="R569" s="76" t="n"/>
      <c r="BA569" s="88">
        <f>BY569+CR569</f>
        <v/>
      </c>
      <c r="BY569" s="88" t="n"/>
      <c r="CR569" s="88" t="n"/>
    </row>
    <row r="570" outlineLevel="1" s="143">
      <c r="A570" s="76" t="n">
        <v>569</v>
      </c>
      <c r="B570" s="76" t="inlineStr">
        <is>
          <t>L-1521-315331518</t>
        </is>
      </c>
      <c r="C570" s="76" t="n">
        <v>1066873720</v>
      </c>
      <c r="D570" s="81">
        <f>HYPERLINK(CONCATENATE("https://portal.dnb.de/opac.htm?method=simpleSearch&amp;cqlMode=true&amp;query=idn%3D",C570))</f>
        <v/>
      </c>
      <c r="E570" s="76" t="inlineStr">
        <is>
          <t>III 60, 25</t>
        </is>
      </c>
      <c r="F570" s="76" t="n"/>
      <c r="G570" s="78" t="n"/>
      <c r="H570" s="76" t="n"/>
      <c r="I570" s="78" t="n"/>
      <c r="J570" s="78" t="n"/>
      <c r="K570" s="76" t="n"/>
      <c r="L570" s="76" t="n"/>
      <c r="M570" s="76" t="n"/>
      <c r="N570" s="76" t="n"/>
      <c r="O570" s="76" t="n"/>
      <c r="P570" s="76" t="n"/>
      <c r="Q570" s="76" t="n"/>
      <c r="R570" s="76" t="n"/>
      <c r="BA570" s="88">
        <f>BY570+CR570</f>
        <v/>
      </c>
      <c r="BY570" s="88" t="n"/>
      <c r="CR570" s="88" t="n"/>
    </row>
    <row r="571" outlineLevel="1" s="143">
      <c r="A571" s="76" t="n">
        <v>570</v>
      </c>
      <c r="B571" s="76" t="inlineStr">
        <is>
          <t>L-1521-315492309</t>
        </is>
      </c>
      <c r="C571" s="76" t="n">
        <v>1066961905</v>
      </c>
      <c r="D571" s="81">
        <f>HYPERLINK(CONCATENATE("https://portal.dnb.de/opac.htm?method=simpleSearch&amp;cqlMode=true&amp;query=idn%3D",C571))</f>
        <v/>
      </c>
      <c r="E571" s="76" t="inlineStr">
        <is>
          <t>III 60, 26</t>
        </is>
      </c>
      <c r="F571" s="76" t="n"/>
      <c r="G571" s="78" t="n"/>
      <c r="H571" s="76" t="inlineStr">
        <is>
          <t>bis 25 cm</t>
        </is>
      </c>
      <c r="I571" s="78" t="n"/>
      <c r="J571" s="78" t="n"/>
      <c r="K571" s="76" t="n"/>
      <c r="L571" s="76" t="n"/>
      <c r="M571" s="76" t="n"/>
      <c r="N571" s="76" t="n"/>
      <c r="O571" s="76" t="n"/>
      <c r="P571" s="76" t="n"/>
      <c r="Q571" s="76" t="n"/>
      <c r="R571" s="76" t="n"/>
      <c r="X571" s="94" t="inlineStr">
        <is>
          <t>HL</t>
        </is>
      </c>
      <c r="Z571" s="94" t="inlineStr">
        <is>
          <t>x</t>
        </is>
      </c>
      <c r="AB571" s="94" t="inlineStr">
        <is>
          <t>h/E</t>
        </is>
      </c>
      <c r="AH571" s="94" t="inlineStr">
        <is>
          <t>Pa</t>
        </is>
      </c>
      <c r="AV571" s="94" t="n">
        <v>110</v>
      </c>
      <c r="AZ571" s="96" t="inlineStr">
        <is>
          <t>ja vor</t>
        </is>
      </c>
      <c r="BA571" s="88">
        <f>BY571+CR571</f>
        <v/>
      </c>
      <c r="BE571" s="94" t="inlineStr">
        <is>
          <t>x</t>
        </is>
      </c>
      <c r="BL571" s="90" t="inlineStr">
        <is>
          <t>x</t>
        </is>
      </c>
      <c r="BM571" s="94" t="inlineStr">
        <is>
          <t>x</t>
        </is>
      </c>
      <c r="BN571" s="94" t="inlineStr">
        <is>
          <t>x</t>
        </is>
      </c>
      <c r="BY571" s="88" t="n">
        <v>0.5</v>
      </c>
      <c r="CR571" s="88" t="n"/>
    </row>
    <row r="572" outlineLevel="1" ht="22.5" customHeight="1" s="143">
      <c r="A572" s="76" t="n">
        <v>571</v>
      </c>
      <c r="B572" s="76" t="inlineStr">
        <is>
          <t>L-1521-315490217</t>
        </is>
      </c>
      <c r="C572" s="76" t="n">
        <v>1066959684</v>
      </c>
      <c r="D572" s="81">
        <f>HYPERLINK(CONCATENATE("https://portal.dnb.de/opac.htm?method=simpleSearch&amp;cqlMode=true&amp;query=idn%3D",C572))</f>
        <v/>
      </c>
      <c r="E572" s="76" t="inlineStr">
        <is>
          <t>III 60, 27</t>
        </is>
      </c>
      <c r="F572" s="76" t="inlineStr">
        <is>
          <t>X</t>
        </is>
      </c>
      <c r="G572" s="78" t="inlineStr">
        <is>
          <t>Gewebeeinband, Schließen, erhabene Buchbeschläge</t>
        </is>
      </c>
      <c r="H572" s="76" t="inlineStr">
        <is>
          <t>bis 35 cm</t>
        </is>
      </c>
      <c r="I572" s="78" t="inlineStr">
        <is>
          <t>180°</t>
        </is>
      </c>
      <c r="J572" s="78" t="inlineStr">
        <is>
          <t>hohler Rücken</t>
        </is>
      </c>
      <c r="K572" s="76" t="n"/>
      <c r="L572" s="76" t="inlineStr">
        <is>
          <t>Buchschuh</t>
        </is>
      </c>
      <c r="M572" s="76" t="inlineStr">
        <is>
          <t>Nein</t>
        </is>
      </c>
      <c r="N572" s="76" t="n">
        <v>0</v>
      </c>
      <c r="O572" s="76" t="n"/>
      <c r="P572" s="76" t="inlineStr">
        <is>
          <t>enth. Blindlagen</t>
        </is>
      </c>
      <c r="Q572" s="76" t="n"/>
      <c r="R572" s="76" t="n"/>
      <c r="BA572" s="88">
        <f>BY572+CR572</f>
        <v/>
      </c>
      <c r="BY572" s="88" t="n"/>
      <c r="CR572" s="88" t="n"/>
    </row>
    <row r="573" outlineLevel="1" s="143">
      <c r="A573" s="76" t="n">
        <v>572</v>
      </c>
      <c r="B573" s="76" t="inlineStr">
        <is>
          <t>L-1521-679440615</t>
        </is>
      </c>
      <c r="C573" s="76" t="n">
        <v>1211351726</v>
      </c>
      <c r="D573" s="81">
        <f>HYPERLINK(CONCATENATE("https://portal.dnb.de/opac.htm?method=simpleSearch&amp;cqlMode=true&amp;query=idn%3D",C573))</f>
        <v/>
      </c>
      <c r="E573" s="76" t="inlineStr">
        <is>
          <t>III 60, 28</t>
        </is>
      </c>
      <c r="F573" s="76" t="inlineStr">
        <is>
          <t>X</t>
        </is>
      </c>
      <c r="G573" s="78" t="inlineStr">
        <is>
          <t>Gewebeeinband</t>
        </is>
      </c>
      <c r="H573" s="76" t="inlineStr">
        <is>
          <t>bis 35 cm</t>
        </is>
      </c>
      <c r="I573" s="78" t="inlineStr">
        <is>
          <t>180°</t>
        </is>
      </c>
      <c r="J573" s="78" t="inlineStr">
        <is>
          <t>hohler Rücken</t>
        </is>
      </c>
      <c r="K573" s="76" t="n"/>
      <c r="L573" s="76" t="n"/>
      <c r="M573" s="76" t="n"/>
      <c r="N573" s="76" t="n">
        <v>0</v>
      </c>
      <c r="O573" s="76" t="n"/>
      <c r="P573" s="76" t="inlineStr">
        <is>
          <t>enth. Blindlagen</t>
        </is>
      </c>
      <c r="Q573" s="76" t="n"/>
      <c r="R573" s="76" t="n"/>
      <c r="BA573" s="88">
        <f>BY573+CR573</f>
        <v/>
      </c>
      <c r="BY573" s="88" t="n"/>
      <c r="CR573" s="88" t="n"/>
    </row>
    <row r="574" outlineLevel="1" s="143">
      <c r="A574" s="76" t="n">
        <v>573</v>
      </c>
      <c r="B574" s="76" t="inlineStr">
        <is>
          <t>L-1521-315468289</t>
        </is>
      </c>
      <c r="C574" s="76" t="n">
        <v>1066940509</v>
      </c>
      <c r="D574" s="81">
        <f>HYPERLINK(CONCATENATE("https://portal.dnb.de/opac.htm?method=simpleSearch&amp;cqlMode=true&amp;query=idn%3D",C574))</f>
        <v/>
      </c>
      <c r="E574" s="76" t="inlineStr">
        <is>
          <t>III 60, 29</t>
        </is>
      </c>
      <c r="F574" s="76" t="n"/>
      <c r="G574" s="78" t="n"/>
      <c r="H574" s="76" t="inlineStr">
        <is>
          <t>bis 25 cm</t>
        </is>
      </c>
      <c r="I574" s="78" t="n"/>
      <c r="J574" s="78" t="n"/>
      <c r="K574" s="76" t="n"/>
      <c r="L574" s="76" t="n"/>
      <c r="M574" s="76" t="n"/>
      <c r="N574" s="76" t="n"/>
      <c r="O574" s="76" t="n"/>
      <c r="P574" s="76" t="n"/>
      <c r="Q574" s="76" t="n"/>
      <c r="R574" s="76" t="n"/>
      <c r="X574" s="94" t="inlineStr">
        <is>
          <t>HL</t>
        </is>
      </c>
      <c r="Z574" s="94" t="inlineStr">
        <is>
          <t>x</t>
        </is>
      </c>
      <c r="AB574" s="94" t="inlineStr">
        <is>
          <t>h/E</t>
        </is>
      </c>
      <c r="AH574" s="94" t="inlineStr">
        <is>
          <t>Pa</t>
        </is>
      </c>
      <c r="AI574" s="94" t="inlineStr">
        <is>
          <t>x</t>
        </is>
      </c>
      <c r="AV574" s="94" t="n">
        <v>110</v>
      </c>
      <c r="AZ574" s="96" t="inlineStr">
        <is>
          <t>n</t>
        </is>
      </c>
      <c r="BA574" s="88">
        <f>BY574+CR574</f>
        <v/>
      </c>
      <c r="BE574" s="94" t="inlineStr">
        <is>
          <t>x</t>
        </is>
      </c>
      <c r="BI574" s="117" t="inlineStr">
        <is>
          <t>Schaden stabil</t>
        </is>
      </c>
      <c r="BY574" s="88" t="n"/>
      <c r="CR574" s="88" t="n"/>
    </row>
    <row r="575" outlineLevel="1" s="143">
      <c r="A575" s="76" t="n">
        <v>574</v>
      </c>
      <c r="B575" s="76" t="inlineStr">
        <is>
          <t>L-1522-315487364</t>
        </is>
      </c>
      <c r="C575" s="76" t="n">
        <v>1066956723</v>
      </c>
      <c r="D575" s="81">
        <f>HYPERLINK(CONCATENATE("https://portal.dnb.de/opac.htm?method=simpleSearch&amp;cqlMode=true&amp;query=idn%3D",C575))</f>
        <v/>
      </c>
      <c r="E575" s="76" t="inlineStr">
        <is>
          <t>III 60, 30</t>
        </is>
      </c>
      <c r="F575" s="76" t="n"/>
      <c r="G575" s="78" t="n"/>
      <c r="H575" s="76" t="inlineStr">
        <is>
          <t>bis 25 cm</t>
        </is>
      </c>
      <c r="I575" s="78" t="n"/>
      <c r="J575" s="78" t="n"/>
      <c r="K575" s="76" t="n"/>
      <c r="L575" s="76" t="n"/>
      <c r="M575" s="76" t="n"/>
      <c r="N575" s="76" t="n"/>
      <c r="O575" s="76" t="n"/>
      <c r="P575" s="76" t="n"/>
      <c r="Q575" s="76" t="n"/>
      <c r="R575" s="76" t="n"/>
      <c r="X575" s="94" t="inlineStr">
        <is>
          <t>Pa</t>
        </is>
      </c>
      <c r="AB575" s="94" t="inlineStr">
        <is>
          <t>h/E</t>
        </is>
      </c>
      <c r="AH575" s="94" t="inlineStr">
        <is>
          <t>Pa</t>
        </is>
      </c>
      <c r="AV575" s="94" t="n">
        <v>110</v>
      </c>
      <c r="AZ575" s="96" t="inlineStr">
        <is>
          <t>ja vor</t>
        </is>
      </c>
      <c r="BA575" s="88">
        <f>BY575+CR575</f>
        <v/>
      </c>
      <c r="BL575" s="90" t="inlineStr">
        <is>
          <t>x</t>
        </is>
      </c>
      <c r="BN575" s="94" t="inlineStr">
        <is>
          <t>x</t>
        </is>
      </c>
      <c r="BY575" s="88" t="n">
        <v>0.5</v>
      </c>
      <c r="BZ575" s="117" t="inlineStr">
        <is>
          <t>fixieren und mit JP überfangen</t>
        </is>
      </c>
      <c r="CR575" s="88" t="n"/>
    </row>
    <row r="576" outlineLevel="1" s="143">
      <c r="A576" s="76" t="n">
        <v>575</v>
      </c>
      <c r="B576" s="76" t="inlineStr">
        <is>
          <t>L-1523-315493658</t>
        </is>
      </c>
      <c r="C576" s="76" t="n">
        <v>1066963401</v>
      </c>
      <c r="D576" s="81">
        <f>HYPERLINK(CONCATENATE("https://portal.dnb.de/opac.htm?method=simpleSearch&amp;cqlMode=true&amp;query=idn%3D",C576))</f>
        <v/>
      </c>
      <c r="E576" s="76" t="inlineStr">
        <is>
          <t>III 60, 31</t>
        </is>
      </c>
      <c r="F576" s="76" t="n"/>
      <c r="G576" s="78" t="n"/>
      <c r="H576" s="76" t="n"/>
      <c r="I576" s="78" t="n"/>
      <c r="J576" s="78" t="n"/>
      <c r="K576" s="76" t="n"/>
      <c r="L576" s="76" t="n"/>
      <c r="M576" s="76" t="n"/>
      <c r="N576" s="76" t="n"/>
      <c r="O576" s="76" t="n"/>
      <c r="P576" s="76" t="n"/>
      <c r="Q576" s="76" t="n"/>
      <c r="R576" s="76" t="n"/>
      <c r="BA576" s="88">
        <f>BY576+CR576</f>
        <v/>
      </c>
      <c r="BY576" s="88" t="n"/>
      <c r="CR576" s="88" t="n"/>
    </row>
    <row r="577" outlineLevel="1" s="143">
      <c r="A577" s="76" t="n">
        <v>576</v>
      </c>
      <c r="B577" s="76" t="inlineStr">
        <is>
          <t>L-1523-315492147</t>
        </is>
      </c>
      <c r="C577" s="76" t="n">
        <v>1066961743</v>
      </c>
      <c r="D577" s="81">
        <f>HYPERLINK(CONCATENATE("https://portal.dnb.de/opac.htm?method=simpleSearch&amp;cqlMode=true&amp;query=idn%3D",C577))</f>
        <v/>
      </c>
      <c r="E577" s="76" t="inlineStr">
        <is>
          <t>III 60, 32</t>
        </is>
      </c>
      <c r="F577" s="76" t="inlineStr">
        <is>
          <t>X</t>
        </is>
      </c>
      <c r="G577" s="78" t="inlineStr">
        <is>
          <t>Halbledereinband</t>
        </is>
      </c>
      <c r="H577" s="76" t="inlineStr">
        <is>
          <t>bis 35 cm</t>
        </is>
      </c>
      <c r="I577" s="78" t="inlineStr">
        <is>
          <t>80° bis 110°, einseitig digitalisierbar?</t>
        </is>
      </c>
      <c r="J577" s="78" t="inlineStr">
        <is>
          <t>hohler Rücken</t>
        </is>
      </c>
      <c r="K577" s="76" t="n"/>
      <c r="L577" s="76" t="n"/>
      <c r="M577" s="76" t="n"/>
      <c r="N577" s="76" t="n">
        <v>0</v>
      </c>
      <c r="O577" s="76" t="n"/>
      <c r="P577" s="76" t="n"/>
      <c r="Q577" s="76" t="n"/>
      <c r="R577" s="76" t="n"/>
      <c r="BA577" s="88">
        <f>BY577+CR577</f>
        <v/>
      </c>
      <c r="BY577" s="88" t="n"/>
      <c r="CR577" s="88" t="n"/>
    </row>
    <row r="578" outlineLevel="1" s="143">
      <c r="A578" s="76" t="n">
        <v>577</v>
      </c>
      <c r="B578" s="76" t="inlineStr">
        <is>
          <t>L-1524-315492244</t>
        </is>
      </c>
      <c r="C578" s="76" t="n">
        <v>1066961840</v>
      </c>
      <c r="D578" s="81">
        <f>HYPERLINK(CONCATENATE("https://portal.dnb.de/opac.htm?method=simpleSearch&amp;cqlMode=true&amp;query=idn%3D",C578))</f>
        <v/>
      </c>
      <c r="E578" s="76" t="inlineStr">
        <is>
          <t>III 60, 33</t>
        </is>
      </c>
      <c r="F578" s="76" t="n"/>
      <c r="G578" s="78" t="n"/>
      <c r="H578" s="76" t="n"/>
      <c r="I578" s="78" t="n"/>
      <c r="J578" s="78" t="n"/>
      <c r="K578" s="76" t="n"/>
      <c r="L578" s="76" t="n"/>
      <c r="M578" s="76" t="n"/>
      <c r="N578" s="76" t="n"/>
      <c r="O578" s="76" t="n"/>
      <c r="P578" s="76" t="n"/>
      <c r="Q578" s="76" t="n"/>
      <c r="R578" s="76" t="n"/>
      <c r="BA578" s="88">
        <f>BY578+CR578</f>
        <v/>
      </c>
      <c r="BY578" s="88" t="n"/>
      <c r="CR578" s="88" t="n"/>
    </row>
    <row r="579" outlineLevel="1" s="143">
      <c r="A579" s="76" t="n">
        <v>578</v>
      </c>
      <c r="B579" s="76" t="inlineStr">
        <is>
          <t>L-1524-315487224</t>
        </is>
      </c>
      <c r="C579" s="76" t="n">
        <v>1066956553</v>
      </c>
      <c r="D579" s="81">
        <f>HYPERLINK(CONCATENATE("https://portal.dnb.de/opac.htm?method=simpleSearch&amp;cqlMode=true&amp;query=idn%3D",C579))</f>
        <v/>
      </c>
      <c r="E579" s="76" t="inlineStr">
        <is>
          <t>III 60, 34</t>
        </is>
      </c>
      <c r="F579" s="76" t="n"/>
      <c r="G579" s="78" t="n"/>
      <c r="H579" s="76" t="n"/>
      <c r="I579" s="78" t="n"/>
      <c r="J579" s="78" t="n"/>
      <c r="K579" s="76" t="n"/>
      <c r="L579" s="76" t="n"/>
      <c r="M579" s="76" t="n"/>
      <c r="N579" s="76" t="n"/>
      <c r="O579" s="76" t="n"/>
      <c r="P579" s="76" t="n"/>
      <c r="Q579" s="76" t="n"/>
      <c r="R579" s="76" t="n"/>
      <c r="BA579" s="88">
        <f>BY579+CR579</f>
        <v/>
      </c>
      <c r="BY579" s="88" t="n"/>
      <c r="CR579" s="88" t="n"/>
    </row>
    <row r="580" outlineLevel="1" s="143">
      <c r="A580" s="76" t="n">
        <v>579</v>
      </c>
      <c r="B580" s="76" t="inlineStr">
        <is>
          <t>L-1520-315494026</t>
        </is>
      </c>
      <c r="C580" s="76" t="n">
        <v>1066963819</v>
      </c>
      <c r="D580" s="81">
        <f>HYPERLINK(CONCATENATE("https://portal.dnb.de/opac.htm?method=simpleSearch&amp;cqlMode=true&amp;query=idn%3D",C580))</f>
        <v/>
      </c>
      <c r="E580" s="76" t="inlineStr">
        <is>
          <t>III 60, 35</t>
        </is>
      </c>
      <c r="F580" s="76" t="n"/>
      <c r="G580" s="78" t="n"/>
      <c r="H580" s="76" t="n"/>
      <c r="I580" s="78" t="n"/>
      <c r="J580" s="78" t="n"/>
      <c r="K580" s="76" t="n"/>
      <c r="L580" s="76" t="n"/>
      <c r="M580" s="76" t="n"/>
      <c r="N580" s="76" t="n"/>
      <c r="O580" s="76" t="n"/>
      <c r="P580" s="76" t="n"/>
      <c r="Q580" s="76" t="n"/>
      <c r="R580" s="76" t="n"/>
      <c r="BA580" s="88">
        <f>BY580+CR580</f>
        <v/>
      </c>
      <c r="BY580" s="88" t="n"/>
      <c r="CR580" s="88" t="n"/>
    </row>
    <row r="581" outlineLevel="1" ht="22.5" customHeight="1" s="143">
      <c r="A581" s="76" t="n">
        <v>580</v>
      </c>
      <c r="B581" s="76" t="inlineStr">
        <is>
          <t>L-1525-315487216</t>
        </is>
      </c>
      <c r="C581" s="76" t="n">
        <v>1066956545</v>
      </c>
      <c r="D581" s="81">
        <f>HYPERLINK(CONCATENATE("https://portal.dnb.de/opac.htm?method=simpleSearch&amp;cqlMode=true&amp;query=idn%3D",C581))</f>
        <v/>
      </c>
      <c r="E581" s="76" t="inlineStr">
        <is>
          <t>III 60, 36</t>
        </is>
      </c>
      <c r="F581" s="76" t="n"/>
      <c r="G581" s="78" t="n"/>
      <c r="H581" s="76" t="inlineStr">
        <is>
          <t>bis 35 cm</t>
        </is>
      </c>
      <c r="I581" s="78" t="n"/>
      <c r="J581" s="78" t="n"/>
      <c r="K581" s="76" t="n"/>
      <c r="L581" s="76" t="n"/>
      <c r="M581" s="76" t="n"/>
      <c r="N581" s="76" t="n"/>
      <c r="O581" s="76" t="n"/>
      <c r="P581" s="76" t="n"/>
      <c r="Q581" s="76" t="n"/>
      <c r="R581" s="76" t="n"/>
      <c r="X581" s="94" t="inlineStr">
        <is>
          <t>L</t>
        </is>
      </c>
      <c r="AB581" s="94" t="inlineStr">
        <is>
          <t>f/V</t>
        </is>
      </c>
      <c r="AH581" s="94" t="inlineStr">
        <is>
          <t>Pa</t>
        </is>
      </c>
      <c r="AV581" s="94" t="n">
        <v>80</v>
      </c>
      <c r="AZ581" s="96" t="inlineStr">
        <is>
          <t>ja vor</t>
        </is>
      </c>
      <c r="BA581" s="88">
        <f>BY581+CR581</f>
        <v/>
      </c>
      <c r="BL581" s="90" t="inlineStr">
        <is>
          <t>x</t>
        </is>
      </c>
      <c r="BM581" s="94" t="inlineStr">
        <is>
          <t>x</t>
        </is>
      </c>
      <c r="BN581" s="94" t="inlineStr">
        <is>
          <t>x</t>
        </is>
      </c>
      <c r="BP581" s="94" t="inlineStr">
        <is>
          <t>v</t>
        </is>
      </c>
      <c r="BY581" s="88" t="n">
        <v>1</v>
      </c>
      <c r="BZ581" s="117" t="inlineStr">
        <is>
          <t>Leder am Rücken fixieren (ggf. JP einsetzen), Gelenk belassen (ist stabil)</t>
        </is>
      </c>
      <c r="CR581" s="88" t="n"/>
    </row>
    <row r="582" outlineLevel="1" ht="22.5" customHeight="1" s="143">
      <c r="A582" s="76" t="n">
        <v>581</v>
      </c>
      <c r="B582" s="76" t="inlineStr">
        <is>
          <t>L-1525-315490144</t>
        </is>
      </c>
      <c r="C582" s="76" t="n">
        <v>1066959617</v>
      </c>
      <c r="D582" s="81">
        <f>HYPERLINK(CONCATENATE("https://portal.dnb.de/opac.htm?method=simpleSearch&amp;cqlMode=true&amp;query=idn%3D",C582))</f>
        <v/>
      </c>
      <c r="E582" s="76" t="inlineStr">
        <is>
          <t>III 60, 37</t>
        </is>
      </c>
      <c r="F582" s="76" t="inlineStr">
        <is>
          <t>X</t>
        </is>
      </c>
      <c r="G582" s="78" t="inlineStr">
        <is>
          <t>Halbledereinband, Schließen, erhabene Buchbeschläge</t>
        </is>
      </c>
      <c r="H582" s="76" t="inlineStr">
        <is>
          <t>bis 35 cm</t>
        </is>
      </c>
      <c r="I582" s="78" t="inlineStr">
        <is>
          <t>80° bis 110°, einseitig digitalisierbar?</t>
        </is>
      </c>
      <c r="J582" s="78" t="inlineStr">
        <is>
          <t>fester Rücken mit Schmuckprägung</t>
        </is>
      </c>
      <c r="K582" s="76" t="n"/>
      <c r="L582" s="76" t="inlineStr">
        <is>
          <t>Buchschuh</t>
        </is>
      </c>
      <c r="M582" s="76" t="inlineStr">
        <is>
          <t>Nein</t>
        </is>
      </c>
      <c r="N582" s="76" t="n">
        <v>1</v>
      </c>
      <c r="O582" s="76" t="n"/>
      <c r="P582" s="76" t="n"/>
      <c r="Q582" s="76" t="n"/>
      <c r="R582" s="76" t="n"/>
      <c r="X582" s="94" t="inlineStr">
        <is>
          <t>HD</t>
        </is>
      </c>
      <c r="Z582" s="94" t="inlineStr">
        <is>
          <t>x</t>
        </is>
      </c>
      <c r="AB582" s="94" t="inlineStr">
        <is>
          <t>f/V</t>
        </is>
      </c>
      <c r="AH582" s="94" t="inlineStr">
        <is>
          <t>Pa</t>
        </is>
      </c>
      <c r="AV582" s="94" t="n">
        <v>45</v>
      </c>
      <c r="AZ582" s="96" t="inlineStr">
        <is>
          <t>n</t>
        </is>
      </c>
      <c r="BA582" s="88">
        <f>BY582+CR582</f>
        <v/>
      </c>
      <c r="BE582" s="94" t="inlineStr">
        <is>
          <t>x</t>
        </is>
      </c>
      <c r="BI582" s="117" t="inlineStr">
        <is>
          <t>Schaden stabil</t>
        </is>
      </c>
      <c r="BY582" s="88" t="n"/>
      <c r="CR582" s="88" t="n"/>
    </row>
    <row r="583" outlineLevel="1" s="143">
      <c r="A583" s="76" t="n">
        <v>582</v>
      </c>
      <c r="B583" s="76" t="inlineStr">
        <is>
          <t>L-1521-315491876</t>
        </is>
      </c>
      <c r="C583" s="76" t="n">
        <v>1066961484</v>
      </c>
      <c r="D583" s="81">
        <f>HYPERLINK(CONCATENATE("https://portal.dnb.de/opac.htm?method=simpleSearch&amp;cqlMode=true&amp;query=idn%3D",C583))</f>
        <v/>
      </c>
      <c r="E583" s="76" t="inlineStr">
        <is>
          <t>III 60, 38</t>
        </is>
      </c>
      <c r="F583" s="76" t="n"/>
      <c r="G583" s="78" t="n"/>
      <c r="H583" s="76" t="n"/>
      <c r="I583" s="78" t="n"/>
      <c r="J583" s="78" t="n"/>
      <c r="K583" s="76" t="n"/>
      <c r="L583" s="76" t="n"/>
      <c r="M583" s="76" t="n"/>
      <c r="N583" s="76" t="n"/>
      <c r="O583" s="76" t="n"/>
      <c r="P583" s="76" t="n"/>
      <c r="Q583" s="76" t="n"/>
      <c r="R583" s="76" t="n"/>
      <c r="BA583" s="88">
        <f>BY583+CR583</f>
        <v/>
      </c>
      <c r="BY583" s="88" t="n"/>
      <c r="CR583" s="88" t="n"/>
    </row>
    <row r="584" outlineLevel="1" s="143">
      <c r="A584" s="76" t="n">
        <v>583</v>
      </c>
      <c r="B584" s="76" t="inlineStr">
        <is>
          <t>L-1527-315492066</t>
        </is>
      </c>
      <c r="C584" s="76" t="n">
        <v>1066961662</v>
      </c>
      <c r="D584" s="81">
        <f>HYPERLINK(CONCATENATE("https://portal.dnb.de/opac.htm?method=simpleSearch&amp;cqlMode=true&amp;query=idn%3D",C584))</f>
        <v/>
      </c>
      <c r="E584" s="76" t="inlineStr">
        <is>
          <t>III 60, 39</t>
        </is>
      </c>
      <c r="F584" s="76" t="n"/>
      <c r="G584" s="78" t="n"/>
      <c r="H584" s="76" t="n"/>
      <c r="I584" s="78" t="n"/>
      <c r="J584" s="78" t="n"/>
      <c r="K584" s="76" t="n"/>
      <c r="L584" s="76" t="n"/>
      <c r="M584" s="76" t="n"/>
      <c r="N584" s="76" t="n"/>
      <c r="O584" s="76" t="n"/>
      <c r="P584" s="76" t="n"/>
      <c r="Q584" s="76" t="n"/>
      <c r="R584" s="76" t="n"/>
      <c r="BA584" s="88">
        <f>BY584+CR584</f>
        <v/>
      </c>
      <c r="BY584" s="88" t="n"/>
      <c r="CR584" s="88" t="n"/>
    </row>
    <row r="585" outlineLevel="1" ht="33.75" customHeight="1" s="143">
      <c r="A585" s="76" t="n">
        <v>584</v>
      </c>
      <c r="B585" s="76" t="inlineStr">
        <is>
          <t>L-1529-315332352</t>
        </is>
      </c>
      <c r="C585" s="76" t="n">
        <v>1066874581</v>
      </c>
      <c r="D585" s="81">
        <f>HYPERLINK(CONCATENATE("https://portal.dnb.de/opac.htm?method=simpleSearch&amp;cqlMode=true&amp;query=idn%3D",C585))</f>
        <v/>
      </c>
      <c r="E585" s="76" t="inlineStr">
        <is>
          <t>III 60, 40</t>
        </is>
      </c>
      <c r="F585" s="76" t="inlineStr">
        <is>
          <t>X</t>
        </is>
      </c>
      <c r="G585" s="78" t="inlineStr">
        <is>
          <t>Ledereinband</t>
        </is>
      </c>
      <c r="H585" s="76" t="inlineStr">
        <is>
          <t>bis 25 cm</t>
        </is>
      </c>
      <c r="I585" s="78" t="inlineStr">
        <is>
          <t>80° bis 110°, einseitig digitalisierbar?</t>
        </is>
      </c>
      <c r="J585" s="78" t="inlineStr">
        <is>
          <t>fester Rücken mit Schmuckprägung, Schrift bis in den Falz</t>
        </is>
      </c>
      <c r="K585" s="76" t="n"/>
      <c r="L585" s="76" t="inlineStr">
        <is>
          <t>Kassette</t>
        </is>
      </c>
      <c r="M585" s="76" t="inlineStr">
        <is>
          <t>Nein</t>
        </is>
      </c>
      <c r="N585" s="76" t="n">
        <v>0</v>
      </c>
      <c r="O585" s="76" t="n"/>
      <c r="P585" s="76" t="inlineStr">
        <is>
          <t>Originaleinband mit Schließen extra in Kassette</t>
        </is>
      </c>
      <c r="Q585" s="76" t="n"/>
      <c r="R585" s="76" t="n"/>
      <c r="BA585" s="88">
        <f>BY585+CR585</f>
        <v/>
      </c>
      <c r="BY585" s="88" t="n"/>
      <c r="CR585" s="88" t="n"/>
    </row>
    <row r="586" outlineLevel="1" s="143">
      <c r="A586" s="76" t="n">
        <v>585</v>
      </c>
      <c r="B586" s="76" t="inlineStr">
        <is>
          <t>L-1529-31530698X</t>
        </is>
      </c>
      <c r="C586" s="76" t="n">
        <v>1066847827</v>
      </c>
      <c r="D586" s="81">
        <f>HYPERLINK(CONCATENATE("https://portal.dnb.de/opac.htm?method=simpleSearch&amp;cqlMode=true&amp;query=idn%3D",C586))</f>
        <v/>
      </c>
      <c r="E586" s="76" t="inlineStr">
        <is>
          <t>III 60, 41</t>
        </is>
      </c>
      <c r="F586" s="76" t="n"/>
      <c r="G586" s="78" t="n"/>
      <c r="H586" s="76" t="n"/>
      <c r="I586" s="78" t="n"/>
      <c r="J586" s="78" t="n"/>
      <c r="K586" s="76" t="n"/>
      <c r="L586" s="76" t="n"/>
      <c r="M586" s="76" t="n"/>
      <c r="N586" s="76" t="n"/>
      <c r="O586" s="76" t="n"/>
      <c r="P586" s="76" t="n"/>
      <c r="Q586" s="76" t="n"/>
      <c r="R586" s="76" t="n"/>
      <c r="BA586" s="88">
        <f>BY586+CR586</f>
        <v/>
      </c>
      <c r="BY586" s="88" t="n"/>
      <c r="CR586" s="88" t="n"/>
    </row>
    <row r="587" outlineLevel="1" s="143">
      <c r="A587" s="76" t="n">
        <v>586</v>
      </c>
      <c r="B587" s="76" t="inlineStr">
        <is>
          <t>L-1529-17775334X</t>
        </is>
      </c>
      <c r="C587" s="76" t="n">
        <v>1002646758</v>
      </c>
      <c r="D587" s="81">
        <f>HYPERLINK(CONCATENATE("https://portal.dnb.de/opac.htm?method=simpleSearch&amp;cqlMode=true&amp;query=idn%3D",C587))</f>
        <v/>
      </c>
      <c r="E587" s="76" t="inlineStr">
        <is>
          <t>III 60, 42</t>
        </is>
      </c>
      <c r="F587" s="76" t="n"/>
      <c r="G587" s="78" t="n"/>
      <c r="H587" s="76" t="n"/>
      <c r="I587" s="78" t="n"/>
      <c r="J587" s="78" t="n"/>
      <c r="K587" s="76" t="n"/>
      <c r="L587" s="76" t="n"/>
      <c r="M587" s="76" t="n"/>
      <c r="N587" s="76" t="n"/>
      <c r="O587" s="76" t="n"/>
      <c r="P587" s="76" t="n"/>
      <c r="Q587" s="76" t="n"/>
      <c r="R587" s="76" t="n"/>
      <c r="BA587" s="88">
        <f>BY587+CR587</f>
        <v/>
      </c>
      <c r="BY587" s="88" t="n"/>
      <c r="CR587" s="88" t="n"/>
    </row>
    <row r="588" outlineLevel="1" s="143">
      <c r="A588" s="76" t="n">
        <v>587</v>
      </c>
      <c r="B588" s="76" t="inlineStr">
        <is>
          <t>L-1530-315303786</t>
        </is>
      </c>
      <c r="C588" s="76" t="n">
        <v>1066844275</v>
      </c>
      <c r="D588" s="81">
        <f>HYPERLINK(CONCATENATE("https://portal.dnb.de/opac.htm?method=simpleSearch&amp;cqlMode=true&amp;query=idn%3D",C588))</f>
        <v/>
      </c>
      <c r="E588" s="76" t="inlineStr">
        <is>
          <t>III 60, 43</t>
        </is>
      </c>
      <c r="F588" s="76" t="n"/>
      <c r="G588" s="78" t="n"/>
      <c r="H588" s="76" t="n"/>
      <c r="I588" s="78" t="n"/>
      <c r="J588" s="78" t="n"/>
      <c r="K588" s="76" t="n"/>
      <c r="L588" s="76" t="n"/>
      <c r="M588" s="76" t="n"/>
      <c r="N588" s="76" t="n"/>
      <c r="O588" s="76" t="n"/>
      <c r="P588" s="76" t="n"/>
      <c r="Q588" s="76" t="n"/>
      <c r="R588" s="76" t="n"/>
      <c r="BA588" s="88">
        <f>BY588+CR588</f>
        <v/>
      </c>
      <c r="BY588" s="88" t="n"/>
      <c r="CR588" s="88" t="n"/>
    </row>
    <row r="589" outlineLevel="1" ht="33.75" customHeight="1" s="143">
      <c r="A589" s="76" t="n">
        <v>588</v>
      </c>
      <c r="B589" s="76" t="inlineStr">
        <is>
          <t>L-1530-315487526</t>
        </is>
      </c>
      <c r="C589" s="76" t="n">
        <v>1066956928</v>
      </c>
      <c r="D589" s="81">
        <f>HYPERLINK(CONCATENATE("https://portal.dnb.de/opac.htm?method=simpleSearch&amp;cqlMode=true&amp;query=idn%3D",C589))</f>
        <v/>
      </c>
      <c r="E589" s="76" t="inlineStr">
        <is>
          <t>III 60, 44</t>
        </is>
      </c>
      <c r="F589" s="76" t="inlineStr">
        <is>
          <t>X</t>
        </is>
      </c>
      <c r="G589" s="78" t="inlineStr">
        <is>
          <t>Ledereinband, Schließen, erhabene Buchbeschläge</t>
        </is>
      </c>
      <c r="H589" s="76" t="inlineStr">
        <is>
          <t>bis 35 cm</t>
        </is>
      </c>
      <c r="I589" s="78" t="inlineStr">
        <is>
          <t>80° bis 110°, einseitig digitalisierbar?</t>
        </is>
      </c>
      <c r="J589" s="78" t="inlineStr">
        <is>
          <t>fester Rücken mit Schmuckprägung, Kreide, Pastell oder Rußtinte</t>
        </is>
      </c>
      <c r="K589" s="76" t="n"/>
      <c r="L589" s="76" t="inlineStr">
        <is>
          <t>Buchschuh</t>
        </is>
      </c>
      <c r="M589" s="76" t="inlineStr">
        <is>
          <t>Nein, Signaturfahne austauschen</t>
        </is>
      </c>
      <c r="N589" s="76" t="n">
        <v>1</v>
      </c>
      <c r="O589" s="76" t="n"/>
      <c r="P589" s="76" t="n"/>
      <c r="Q589" s="76" t="n"/>
      <c r="R589" s="76" t="n"/>
      <c r="X589" s="94" t="inlineStr">
        <is>
          <t>HD</t>
        </is>
      </c>
      <c r="Z589" s="94" t="inlineStr">
        <is>
          <t>x</t>
        </is>
      </c>
      <c r="AB589" s="94" t="inlineStr">
        <is>
          <t>f/V</t>
        </is>
      </c>
      <c r="AH589" s="94" t="inlineStr">
        <is>
          <t>Pa</t>
        </is>
      </c>
      <c r="AV589" s="94" t="n">
        <v>45</v>
      </c>
      <c r="AZ589" s="96" t="inlineStr">
        <is>
          <t>ja vor</t>
        </is>
      </c>
      <c r="BA589" s="88">
        <f>BY589+CR589</f>
        <v/>
      </c>
      <c r="BE589" s="94" t="inlineStr">
        <is>
          <t>x</t>
        </is>
      </c>
      <c r="BL589" s="90" t="inlineStr">
        <is>
          <t>x</t>
        </is>
      </c>
      <c r="BM589" s="94" t="inlineStr">
        <is>
          <t>x</t>
        </is>
      </c>
      <c r="BN589" s="94" t="inlineStr">
        <is>
          <t>x</t>
        </is>
      </c>
      <c r="BY589" s="88" t="n">
        <v>0.5</v>
      </c>
      <c r="CR589" s="88" t="n"/>
    </row>
    <row r="590" outlineLevel="1" s="143">
      <c r="A590" s="76" t="n">
        <v>589</v>
      </c>
      <c r="B590" s="76" t="inlineStr">
        <is>
          <t>L-1531-315491140</t>
        </is>
      </c>
      <c r="C590" s="76" t="n">
        <v>1066960658</v>
      </c>
      <c r="D590" s="81">
        <f>HYPERLINK(CONCATENATE("https://portal.dnb.de/opac.htm?method=simpleSearch&amp;cqlMode=true&amp;query=idn%3D",C590))</f>
        <v/>
      </c>
      <c r="E590" s="76" t="inlineStr">
        <is>
          <t>III 60, 45</t>
        </is>
      </c>
      <c r="F590" s="76" t="n"/>
      <c r="G590" s="78" t="n"/>
      <c r="H590" s="76" t="n"/>
      <c r="I590" s="78" t="n"/>
      <c r="J590" s="78" t="n"/>
      <c r="K590" s="76" t="n"/>
      <c r="L590" s="76" t="n"/>
      <c r="M590" s="76" t="n"/>
      <c r="N590" s="76" t="n"/>
      <c r="O590" s="76" t="n"/>
      <c r="P590" s="76" t="n"/>
      <c r="Q590" s="76" t="n"/>
      <c r="R590" s="76" t="n"/>
      <c r="BA590" s="88">
        <f>BY590+CR590</f>
        <v/>
      </c>
      <c r="BY590" s="88" t="n"/>
      <c r="CR590" s="88" t="n"/>
    </row>
    <row r="591" outlineLevel="1" s="143">
      <c r="A591" s="76" t="n">
        <v>590</v>
      </c>
      <c r="B591" s="76" t="inlineStr">
        <is>
          <t>L-1531-315328681</t>
        </is>
      </c>
      <c r="C591" s="76" t="n">
        <v>1066870799</v>
      </c>
      <c r="D591" s="81">
        <f>HYPERLINK(CONCATENATE("https://portal.dnb.de/opac.htm?method=simpleSearch&amp;cqlMode=true&amp;query=idn%3D",C591))</f>
        <v/>
      </c>
      <c r="E591" s="76" t="inlineStr">
        <is>
          <t>III 60, 46</t>
        </is>
      </c>
      <c r="F591" s="76" t="n"/>
      <c r="G591" s="78" t="n"/>
      <c r="H591" s="76" t="inlineStr">
        <is>
          <t>bis 35 cm</t>
        </is>
      </c>
      <c r="I591" s="78" t="n"/>
      <c r="J591" s="78" t="n"/>
      <c r="K591" s="76" t="n"/>
      <c r="L591" s="76" t="n"/>
      <c r="M591" s="76" t="n"/>
      <c r="N591" s="76" t="n"/>
      <c r="O591" s="76" t="n"/>
      <c r="P591" s="76" t="n"/>
      <c r="Q591" s="76" t="n"/>
      <c r="R591" s="76" t="n"/>
      <c r="X591" s="94" t="inlineStr">
        <is>
          <t>G</t>
        </is>
      </c>
      <c r="Z591" s="94" t="inlineStr">
        <is>
          <t>x</t>
        </is>
      </c>
      <c r="AB591" s="94" t="inlineStr">
        <is>
          <t>h/E</t>
        </is>
      </c>
      <c r="AH591" s="94" t="inlineStr">
        <is>
          <t>Pa</t>
        </is>
      </c>
      <c r="AV591" s="94" t="n">
        <v>110</v>
      </c>
      <c r="AZ591" s="96" t="inlineStr">
        <is>
          <t>n</t>
        </is>
      </c>
      <c r="BA591" s="88">
        <f>BY591+CR591</f>
        <v/>
      </c>
      <c r="BE591" s="94" t="inlineStr">
        <is>
          <t>x</t>
        </is>
      </c>
      <c r="BI591" s="117" t="inlineStr">
        <is>
          <t>Schaden stabil</t>
        </is>
      </c>
      <c r="BY591" s="88" t="n"/>
      <c r="CR591" s="88" t="n"/>
    </row>
    <row r="592" outlineLevel="1" ht="22.5" customHeight="1" s="143">
      <c r="A592" s="76" t="n">
        <v>591</v>
      </c>
      <c r="B592" s="76" t="inlineStr">
        <is>
          <t>L-1531-315323213</t>
        </is>
      </c>
      <c r="C592" s="76" t="n">
        <v>1066864837</v>
      </c>
      <c r="D592" s="81">
        <f>HYPERLINK(CONCATENATE("https://portal.dnb.de/opac.htm?method=simpleSearch&amp;cqlMode=true&amp;query=idn%3D",C592))</f>
        <v/>
      </c>
      <c r="E592" s="76" t="inlineStr">
        <is>
          <t>III 60, 47</t>
        </is>
      </c>
      <c r="F592" s="76" t="inlineStr">
        <is>
          <t>X</t>
        </is>
      </c>
      <c r="G592" s="78" t="inlineStr">
        <is>
          <t>Gewebeeinband, Schließen, erhabene Buchbeschläge</t>
        </is>
      </c>
      <c r="H592" s="76" t="inlineStr">
        <is>
          <t>bis 25 cm</t>
        </is>
      </c>
      <c r="I592" s="78" t="inlineStr">
        <is>
          <t>180°</t>
        </is>
      </c>
      <c r="J592" s="78" t="inlineStr">
        <is>
          <t>hohler Rücken</t>
        </is>
      </c>
      <c r="K592" s="76" t="n"/>
      <c r="L592" s="76" t="inlineStr">
        <is>
          <t>Buchschuh</t>
        </is>
      </c>
      <c r="M592" s="76" t="inlineStr">
        <is>
          <t>Nein</t>
        </is>
      </c>
      <c r="N592" s="76" t="n">
        <v>2</v>
      </c>
      <c r="O592" s="76" t="n"/>
      <c r="P592" s="76" t="n"/>
      <c r="Q592" s="76" t="n"/>
      <c r="R592" s="76" t="n"/>
      <c r="X592" s="94" t="inlineStr">
        <is>
          <t>HL</t>
        </is>
      </c>
      <c r="Z592" s="94" t="inlineStr">
        <is>
          <t>x</t>
        </is>
      </c>
      <c r="AB592" s="94" t="inlineStr">
        <is>
          <t>h/E</t>
        </is>
      </c>
      <c r="AH592" s="94" t="inlineStr">
        <is>
          <t>Pa</t>
        </is>
      </c>
      <c r="AV592" s="94" t="n">
        <v>110</v>
      </c>
      <c r="AZ592" s="96" t="inlineStr">
        <is>
          <t>n</t>
        </is>
      </c>
      <c r="BA592" s="88">
        <f>BY592+CR592</f>
        <v/>
      </c>
      <c r="BE592" s="94" t="inlineStr">
        <is>
          <t>x</t>
        </is>
      </c>
      <c r="BI592" s="117" t="inlineStr">
        <is>
          <t>Schaden stabil</t>
        </is>
      </c>
      <c r="BY592" s="88" t="n"/>
      <c r="CR592" s="88" t="n"/>
    </row>
    <row r="593" outlineLevel="1" s="143">
      <c r="A593" s="76" t="n">
        <v>592</v>
      </c>
      <c r="B593" s="76" t="inlineStr">
        <is>
          <t>L-1532-164689494</t>
        </is>
      </c>
      <c r="C593" s="76" t="n">
        <v>997744367</v>
      </c>
      <c r="D593" s="81">
        <f>HYPERLINK(CONCATENATE("https://portal.dnb.de/opac.htm?method=simpleSearch&amp;cqlMode=true&amp;query=idn%3D",C593))</f>
        <v/>
      </c>
      <c r="E593" s="76" t="inlineStr">
        <is>
          <t>III 60, 48</t>
        </is>
      </c>
      <c r="F593" s="76" t="n"/>
      <c r="G593" s="78" t="n"/>
      <c r="H593" s="76" t="n"/>
      <c r="I593" s="78" t="n"/>
      <c r="J593" s="78" t="n"/>
      <c r="K593" s="76" t="n"/>
      <c r="L593" s="76" t="n"/>
      <c r="M593" s="76" t="n"/>
      <c r="N593" s="76" t="n"/>
      <c r="O593" s="76" t="n"/>
      <c r="P593" s="76" t="n"/>
      <c r="Q593" s="76" t="n"/>
      <c r="R593" s="76" t="n"/>
      <c r="BA593" s="88">
        <f>BY593+CR593</f>
        <v/>
      </c>
      <c r="BY593" s="88" t="n"/>
      <c r="CR593" s="88" t="n"/>
    </row>
    <row r="594" outlineLevel="1" s="143">
      <c r="A594" s="76" t="n">
        <v>593</v>
      </c>
      <c r="B594" s="76" t="inlineStr">
        <is>
          <t>L-1532-164704965</t>
        </is>
      </c>
      <c r="C594" s="76" t="n">
        <v>997758619</v>
      </c>
      <c r="D594" s="81">
        <f>HYPERLINK(CONCATENATE("https://portal.dnb.de/opac.htm?method=simpleSearch&amp;cqlMode=true&amp;query=idn%3D",C594))</f>
        <v/>
      </c>
      <c r="E594" s="76" t="inlineStr">
        <is>
          <t>III 60, 48</t>
        </is>
      </c>
      <c r="F594" s="76" t="n"/>
      <c r="G594" s="78" t="n"/>
      <c r="H594" s="76" t="n"/>
      <c r="I594" s="78" t="n"/>
      <c r="J594" s="78" t="n"/>
      <c r="K594" s="76" t="n"/>
      <c r="L594" s="76" t="n"/>
      <c r="M594" s="76" t="n"/>
      <c r="N594" s="76" t="n"/>
      <c r="O594" s="76" t="n"/>
      <c r="P594" s="76" t="n"/>
      <c r="Q594" s="76" t="n"/>
      <c r="R594" s="76" t="n"/>
      <c r="BA594" s="88">
        <f>BY594+CR594</f>
        <v/>
      </c>
      <c r="BY594" s="88" t="n"/>
      <c r="CR594" s="88" t="n"/>
    </row>
    <row r="595" outlineLevel="1" s="143">
      <c r="A595" s="76" t="n"/>
      <c r="B595" s="76" t="n"/>
      <c r="C595" s="76" t="n"/>
      <c r="D595" s="81" t="n"/>
      <c r="E595" s="76" t="inlineStr">
        <is>
          <t>III 60, 49</t>
        </is>
      </c>
      <c r="F595" s="76" t="inlineStr">
        <is>
          <t>X</t>
        </is>
      </c>
      <c r="G595" s="78" t="inlineStr">
        <is>
          <t>Ledereinband</t>
        </is>
      </c>
      <c r="H595" s="76" t="inlineStr">
        <is>
          <t>bis 25 cm</t>
        </is>
      </c>
      <c r="I595" s="78" t="inlineStr">
        <is>
          <t>80° bis 110°, einseitig digitalisierbar?</t>
        </is>
      </c>
      <c r="J595" s="78" t="inlineStr">
        <is>
          <t>hohler Rücken</t>
        </is>
      </c>
      <c r="K595" s="76" t="n"/>
      <c r="L595" s="76" t="n"/>
      <c r="M595" s="76" t="n"/>
      <c r="N595" s="76" t="n">
        <v>1</v>
      </c>
      <c r="O595" s="76" t="n"/>
      <c r="P595" s="76" t="n"/>
      <c r="Q595" s="76" t="n"/>
      <c r="R595" s="76" t="n"/>
      <c r="BA595" s="88">
        <f>BY595+CR595</f>
        <v/>
      </c>
      <c r="BY595" s="88" t="n"/>
      <c r="CR595" s="88" t="n"/>
    </row>
    <row r="596" outlineLevel="1" s="143">
      <c r="A596" s="76" t="n">
        <v>594</v>
      </c>
      <c r="B596" s="76" t="inlineStr">
        <is>
          <t>L-1533-315462140</t>
        </is>
      </c>
      <c r="C596" s="76" t="n">
        <v>1066934118</v>
      </c>
      <c r="D596" s="81">
        <f>HYPERLINK(CONCATENATE("https://portal.dnb.de/opac.htm?method=simpleSearch&amp;cqlMode=true&amp;query=idn%3D",C596))</f>
        <v/>
      </c>
      <c r="E596" s="76" t="inlineStr">
        <is>
          <t>III 60, 50</t>
        </is>
      </c>
      <c r="F596" s="76" t="n"/>
      <c r="G596" s="78" t="n"/>
      <c r="H596" s="76" t="inlineStr">
        <is>
          <t>bis 25 cm</t>
        </is>
      </c>
      <c r="I596" s="78" t="n"/>
      <c r="J596" s="78" t="n"/>
      <c r="K596" s="76" t="n"/>
      <c r="L596" s="76" t="n"/>
      <c r="M596" s="76" t="n"/>
      <c r="N596" s="76" t="n"/>
      <c r="O596" s="76" t="n"/>
      <c r="P596" s="76" t="n"/>
      <c r="Q596" s="76" t="n"/>
      <c r="R596" s="76" t="n"/>
      <c r="X596" s="94" t="inlineStr">
        <is>
          <t>HL</t>
        </is>
      </c>
      <c r="Z596" s="94" t="inlineStr">
        <is>
          <t>x</t>
        </is>
      </c>
      <c r="AB596" s="94" t="inlineStr">
        <is>
          <t>h/E</t>
        </is>
      </c>
      <c r="AH596" s="94" t="inlineStr">
        <is>
          <t>Pa</t>
        </is>
      </c>
      <c r="AI596" s="94" t="inlineStr">
        <is>
          <t>x</t>
        </is>
      </c>
      <c r="AV596" s="94" t="n">
        <v>110</v>
      </c>
      <c r="AZ596" s="96" t="inlineStr">
        <is>
          <t>n</t>
        </is>
      </c>
      <c r="BA596" s="88">
        <f>BY596+CR596</f>
        <v/>
      </c>
      <c r="BE596" s="94" t="inlineStr">
        <is>
          <t>x</t>
        </is>
      </c>
      <c r="BY596" s="88" t="n"/>
      <c r="CR596" s="88" t="n"/>
    </row>
    <row r="597" outlineLevel="1" s="143">
      <c r="A597" s="76" t="n">
        <v>595</v>
      </c>
      <c r="B597" s="76" t="inlineStr">
        <is>
          <t>L-1533-315487739</t>
        </is>
      </c>
      <c r="C597" s="76" t="n">
        <v>1066957118</v>
      </c>
      <c r="D597" s="81">
        <f>HYPERLINK(CONCATENATE("https://portal.dnb.de/opac.htm?method=simpleSearch&amp;cqlMode=true&amp;query=idn%3D",C597))</f>
        <v/>
      </c>
      <c r="E597" s="76" t="inlineStr">
        <is>
          <t>III 60, 51</t>
        </is>
      </c>
      <c r="F597" s="76" t="n"/>
      <c r="G597" s="78" t="n"/>
      <c r="H597" s="76" t="n"/>
      <c r="I597" s="78" t="n"/>
      <c r="J597" s="78" t="n"/>
      <c r="K597" s="76" t="n"/>
      <c r="L597" s="76" t="n"/>
      <c r="M597" s="76" t="n"/>
      <c r="N597" s="76" t="n"/>
      <c r="O597" s="76" t="n"/>
      <c r="P597" s="76" t="n"/>
      <c r="Q597" s="76" t="n"/>
      <c r="R597" s="76" t="n"/>
      <c r="BA597" s="88">
        <f>BY597+CR597</f>
        <v/>
      </c>
      <c r="BY597" s="88" t="n"/>
      <c r="CR597" s="88" t="n"/>
    </row>
    <row r="598" outlineLevel="1" ht="33.75" customHeight="1" s="143">
      <c r="A598" s="76" t="n">
        <v>596</v>
      </c>
      <c r="B598" s="76" t="inlineStr">
        <is>
          <t>L-1533-315487674</t>
        </is>
      </c>
      <c r="C598" s="76" t="n">
        <v>1066957053</v>
      </c>
      <c r="D598" s="81">
        <f>HYPERLINK(CONCATENATE("https://portal.dnb.de/opac.htm?method=simpleSearch&amp;cqlMode=true&amp;query=idn%3D",C598))</f>
        <v/>
      </c>
      <c r="E598" s="76" t="inlineStr">
        <is>
          <t>III 60, 52</t>
        </is>
      </c>
      <c r="F598" s="76" t="n"/>
      <c r="G598" s="78" t="inlineStr">
        <is>
          <t>Halbledereinband, Schließen, erhabene Buchbeschläge</t>
        </is>
      </c>
      <c r="H598" s="76" t="inlineStr">
        <is>
          <t>bis 35 cm</t>
        </is>
      </c>
      <c r="I598" s="78" t="inlineStr">
        <is>
          <t>80° bis 110°, einseitig digitalisierbar?</t>
        </is>
      </c>
      <c r="J598" s="78" t="inlineStr">
        <is>
          <t>fester Rücken mit Schmuckprägung, Schrift bis in den Falz</t>
        </is>
      </c>
      <c r="K598" s="76" t="n"/>
      <c r="L598" s="76" t="inlineStr">
        <is>
          <t>Buchschuh</t>
        </is>
      </c>
      <c r="M598" s="76" t="inlineStr">
        <is>
          <t>Nein</t>
        </is>
      </c>
      <c r="N598" s="76" t="n">
        <v>1</v>
      </c>
      <c r="O598" s="76" t="n"/>
      <c r="P598" s="76" t="n"/>
      <c r="Q598" s="76" t="n"/>
      <c r="R598" s="76" t="n"/>
      <c r="BA598" s="88">
        <f>BY598+CR598</f>
        <v/>
      </c>
      <c r="BY598" s="88" t="n"/>
      <c r="CR598" s="88" t="n"/>
    </row>
    <row r="599" outlineLevel="1" s="143">
      <c r="A599" s="76" t="n">
        <v>597</v>
      </c>
      <c r="B599" s="76" t="inlineStr">
        <is>
          <t>L-1533-315493895</t>
        </is>
      </c>
      <c r="C599" s="76" t="n">
        <v>1066963657</v>
      </c>
      <c r="D599" s="81">
        <f>HYPERLINK(CONCATENATE("https://portal.dnb.de/opac.htm?method=simpleSearch&amp;cqlMode=true&amp;query=idn%3D",C599))</f>
        <v/>
      </c>
      <c r="E599" s="76" t="inlineStr">
        <is>
          <t>III 60, 53</t>
        </is>
      </c>
      <c r="F599" s="76" t="n"/>
      <c r="G599" s="78" t="n"/>
      <c r="H599" s="76" t="n"/>
      <c r="I599" s="78" t="n"/>
      <c r="J599" s="78" t="n"/>
      <c r="K599" s="76" t="n"/>
      <c r="L599" s="76" t="n"/>
      <c r="M599" s="76" t="n"/>
      <c r="N599" s="76" t="n"/>
      <c r="O599" s="76" t="n"/>
      <c r="P599" s="76" t="n"/>
      <c r="Q599" s="76" t="n"/>
      <c r="R599" s="76" t="n"/>
      <c r="BA599" s="88">
        <f>BY599+CR599</f>
        <v/>
      </c>
      <c r="BY599" s="88" t="n"/>
      <c r="CR599" s="88" t="n"/>
    </row>
    <row r="600" outlineLevel="1" s="143">
      <c r="A600" s="76" t="n">
        <v>598</v>
      </c>
      <c r="B600" s="76" t="inlineStr">
        <is>
          <t>L-1533-315470011</t>
        </is>
      </c>
      <c r="C600" s="76" t="n">
        <v>1066942382</v>
      </c>
      <c r="D600" s="81">
        <f>HYPERLINK(CONCATENATE("https://portal.dnb.de/opac.htm?method=simpleSearch&amp;cqlMode=true&amp;query=idn%3D",C600))</f>
        <v/>
      </c>
      <c r="E600" s="76" t="inlineStr">
        <is>
          <t>III 60, 54</t>
        </is>
      </c>
      <c r="F600" s="76" t="n"/>
      <c r="G600" s="78" t="n"/>
      <c r="H600" s="76" t="n"/>
      <c r="I600" s="78" t="n"/>
      <c r="J600" s="78" t="n"/>
      <c r="K600" s="76" t="n"/>
      <c r="L600" s="76" t="n"/>
      <c r="M600" s="76" t="n"/>
      <c r="N600" s="76" t="n"/>
      <c r="O600" s="76" t="n"/>
      <c r="P600" s="76" t="n"/>
      <c r="Q600" s="76" t="n"/>
      <c r="R600" s="76" t="n"/>
      <c r="BA600" s="88">
        <f>BY600+CR600</f>
        <v/>
      </c>
      <c r="BY600" s="88" t="n"/>
      <c r="CR600" s="88" t="n"/>
    </row>
    <row r="601" outlineLevel="1" s="143">
      <c r="A601" s="76" t="n">
        <v>599</v>
      </c>
      <c r="B601" s="76" t="inlineStr">
        <is>
          <t>L-1533-315491108</t>
        </is>
      </c>
      <c r="C601" s="76" t="n">
        <v>1066960615</v>
      </c>
      <c r="D601" s="81">
        <f>HYPERLINK(CONCATENATE("https://portal.dnb.de/opac.htm?method=simpleSearch&amp;cqlMode=true&amp;query=idn%3D",C601))</f>
        <v/>
      </c>
      <c r="E601" s="76" t="inlineStr">
        <is>
          <t>III 60, 55</t>
        </is>
      </c>
      <c r="F601" s="76" t="inlineStr">
        <is>
          <t>X</t>
        </is>
      </c>
      <c r="G601" s="78" t="inlineStr">
        <is>
          <t>Ledereinband</t>
        </is>
      </c>
      <c r="H601" s="76" t="inlineStr">
        <is>
          <t>bis 25 cm</t>
        </is>
      </c>
      <c r="I601" s="78" t="inlineStr">
        <is>
          <t>80° bis 110°, einseitig digitalisierbar?</t>
        </is>
      </c>
      <c r="J601" s="78" t="inlineStr">
        <is>
          <t>fester Rücken mit Schmuckprägung</t>
        </is>
      </c>
      <c r="K601" s="76" t="n"/>
      <c r="L601" s="76" t="n"/>
      <c r="M601" s="76" t="n"/>
      <c r="N601" s="76" t="n">
        <v>0</v>
      </c>
      <c r="O601" s="76" t="n"/>
      <c r="P601" s="76" t="n"/>
      <c r="Q601" s="76" t="n"/>
      <c r="R601" s="76" t="n"/>
      <c r="BA601" s="88">
        <f>BY601+CR601</f>
        <v/>
      </c>
      <c r="BY601" s="88" t="n"/>
      <c r="CR601" s="88" t="n"/>
    </row>
    <row r="602" outlineLevel="1" s="143">
      <c r="A602" s="76" t="n">
        <v>600</v>
      </c>
      <c r="B602" s="76" t="inlineStr">
        <is>
          <t>L-1534-315490365</t>
        </is>
      </c>
      <c r="C602" s="76" t="n">
        <v>1066959846</v>
      </c>
      <c r="D602" s="81">
        <f>HYPERLINK(CONCATENATE("https://portal.dnb.de/opac.htm?method=simpleSearch&amp;cqlMode=true&amp;query=idn%3D",C602))</f>
        <v/>
      </c>
      <c r="E602" s="76" t="inlineStr">
        <is>
          <t>III 60, 56</t>
        </is>
      </c>
      <c r="F602" s="76" t="n"/>
      <c r="G602" s="78" t="n"/>
      <c r="H602" s="76" t="n"/>
      <c r="I602" s="78" t="n"/>
      <c r="J602" s="78" t="n"/>
      <c r="K602" s="76" t="n"/>
      <c r="L602" s="76" t="n"/>
      <c r="M602" s="76" t="n"/>
      <c r="N602" s="76" t="n"/>
      <c r="O602" s="76" t="n"/>
      <c r="P602" s="76" t="n"/>
      <c r="Q602" s="76" t="n"/>
      <c r="R602" s="76" t="n"/>
      <c r="BA602" s="88">
        <f>BY602+CR602</f>
        <v/>
      </c>
      <c r="BY602" s="88" t="n"/>
      <c r="CR602" s="88" t="n"/>
    </row>
    <row r="603" outlineLevel="1" ht="33.75" customHeight="1" s="143">
      <c r="A603" s="76" t="n">
        <v>601</v>
      </c>
      <c r="B603" s="76" t="inlineStr">
        <is>
          <t>L-1535-315490373</t>
        </is>
      </c>
      <c r="C603" s="76" t="n">
        <v>1066959854</v>
      </c>
      <c r="D603" s="81">
        <f>HYPERLINK(CONCATENATE("https://portal.dnb.de/opac.htm?method=simpleSearch&amp;cqlMode=true&amp;query=idn%3D",C603))</f>
        <v/>
      </c>
      <c r="E603" s="76" t="inlineStr">
        <is>
          <t>III 60, 57</t>
        </is>
      </c>
      <c r="F603" s="76" t="inlineStr">
        <is>
          <t>X</t>
        </is>
      </c>
      <c r="G603" s="78" t="inlineStr">
        <is>
          <t>Papier- oder Pappeinband, Schließen, erhabene Buchbeschläge</t>
        </is>
      </c>
      <c r="H603" s="76" t="inlineStr">
        <is>
          <t>bis 35 cm</t>
        </is>
      </c>
      <c r="I603" s="78" t="inlineStr">
        <is>
          <t>180°</t>
        </is>
      </c>
      <c r="J603" s="78" t="inlineStr">
        <is>
          <t>hohler Rücken</t>
        </is>
      </c>
      <c r="K603" s="76" t="n"/>
      <c r="L603" s="76" t="inlineStr">
        <is>
          <t>Buchschuh</t>
        </is>
      </c>
      <c r="M603" s="76" t="inlineStr">
        <is>
          <t>Nein</t>
        </is>
      </c>
      <c r="N603" s="76" t="n">
        <v>0</v>
      </c>
      <c r="O603" s="76" t="n"/>
      <c r="P603" s="76" t="n"/>
      <c r="Q603" s="76" t="n"/>
      <c r="R603" s="76" t="n"/>
      <c r="BA603" s="88">
        <f>BY603+CR603</f>
        <v/>
      </c>
      <c r="BY603" s="88" t="n"/>
      <c r="CR603" s="88" t="n"/>
    </row>
    <row r="604" outlineLevel="1" s="143">
      <c r="A604" s="76" t="n">
        <v>602</v>
      </c>
      <c r="B604" s="76" t="inlineStr">
        <is>
          <t>L-1535-315492929</t>
        </is>
      </c>
      <c r="C604" s="76" t="inlineStr">
        <is>
          <t>106696257X</t>
        </is>
      </c>
      <c r="D604" s="81">
        <f>HYPERLINK(CONCATENATE("https://portal.dnb.de/opac.htm?method=simpleSearch&amp;cqlMode=true&amp;query=idn%3D",C604))</f>
        <v/>
      </c>
      <c r="E604" s="76" t="inlineStr">
        <is>
          <t>III 60, 58</t>
        </is>
      </c>
      <c r="F604" s="76" t="n"/>
      <c r="G604" s="78" t="n"/>
      <c r="H604" s="76" t="n"/>
      <c r="I604" s="78" t="n"/>
      <c r="J604" s="78" t="n"/>
      <c r="K604" s="76" t="n"/>
      <c r="L604" s="76" t="n"/>
      <c r="M604" s="76" t="n"/>
      <c r="N604" s="76" t="n"/>
      <c r="O604" s="76" t="n"/>
      <c r="P604" s="76" t="n"/>
      <c r="Q604" s="76" t="n"/>
      <c r="R604" s="76" t="n"/>
      <c r="BA604" s="88">
        <f>BY604+CR604</f>
        <v/>
      </c>
      <c r="BY604" s="88" t="n"/>
      <c r="CR604" s="88" t="n"/>
    </row>
    <row r="605" outlineLevel="1" s="143">
      <c r="A605" s="76" t="n">
        <v>603</v>
      </c>
      <c r="B605" s="76" t="inlineStr">
        <is>
          <t>L-1537-315492953</t>
        </is>
      </c>
      <c r="C605" s="76" t="inlineStr">
        <is>
          <t>106696260X</t>
        </is>
      </c>
      <c r="D605" s="81">
        <f>HYPERLINK(CONCATENATE("https://portal.dnb.de/opac.htm?method=simpleSearch&amp;cqlMode=true&amp;query=idn%3D",C605))</f>
        <v/>
      </c>
      <c r="E605" s="76" t="inlineStr">
        <is>
          <t>III 60, 59</t>
        </is>
      </c>
      <c r="F605" s="76" t="n"/>
      <c r="G605" s="78" t="n"/>
      <c r="H605" s="76" t="n"/>
      <c r="I605" s="78" t="n"/>
      <c r="J605" s="78" t="n"/>
      <c r="K605" s="76" t="n"/>
      <c r="L605" s="76" t="n"/>
      <c r="M605" s="76" t="n"/>
      <c r="N605" s="76" t="n"/>
      <c r="O605" s="76" t="n"/>
      <c r="P605" s="76" t="n"/>
      <c r="Q605" s="76" t="n"/>
      <c r="R605" s="76" t="n"/>
      <c r="BA605" s="88">
        <f>BY605+CR605</f>
        <v/>
      </c>
      <c r="BY605" s="88" t="n"/>
      <c r="CR605" s="88" t="n"/>
    </row>
    <row r="606" outlineLevel="1" s="143">
      <c r="A606" s="76" t="n">
        <v>604</v>
      </c>
      <c r="B606" s="76" t="inlineStr">
        <is>
          <t>L-1537-315468831</t>
        </is>
      </c>
      <c r="C606" s="76" t="n">
        <v>1066941106</v>
      </c>
      <c r="D606" s="81">
        <f>HYPERLINK(CONCATENATE("https://portal.dnb.de/opac.htm?method=simpleSearch&amp;cqlMode=true&amp;query=idn%3D",C606))</f>
        <v/>
      </c>
      <c r="E606" s="76" t="inlineStr">
        <is>
          <t>III 60, 60</t>
        </is>
      </c>
      <c r="F606" s="76" t="inlineStr">
        <is>
          <t>X</t>
        </is>
      </c>
      <c r="G606" s="78" t="inlineStr">
        <is>
          <t>Papier- oder Pappeinband</t>
        </is>
      </c>
      <c r="H606" s="76" t="inlineStr">
        <is>
          <t>bis 25 cm</t>
        </is>
      </c>
      <c r="I606" s="78" t="inlineStr">
        <is>
          <t>180°</t>
        </is>
      </c>
      <c r="J606" s="78" t="inlineStr">
        <is>
          <t>hohler Rücken</t>
        </is>
      </c>
      <c r="K606" s="76" t="n"/>
      <c r="L606" s="76" t="n"/>
      <c r="M606" s="76" t="n"/>
      <c r="N606" s="76" t="n">
        <v>0</v>
      </c>
      <c r="O606" s="76" t="n"/>
      <c r="P606" s="76" t="n"/>
      <c r="Q606" s="76" t="n"/>
      <c r="R606" s="76" t="n"/>
      <c r="BA606" s="88">
        <f>BY606+CR606</f>
        <v/>
      </c>
      <c r="BY606" s="88" t="n"/>
      <c r="CR606" s="88" t="n"/>
    </row>
    <row r="607" outlineLevel="1" s="143">
      <c r="A607" s="76" t="n">
        <v>605</v>
      </c>
      <c r="B607" s="76" t="inlineStr">
        <is>
          <t>L-1537-315492716</t>
        </is>
      </c>
      <c r="C607" s="76" t="n">
        <v>1066962316</v>
      </c>
      <c r="D607" s="81">
        <f>HYPERLINK(CONCATENATE("https://portal.dnb.de/opac.htm?method=simpleSearch&amp;cqlMode=true&amp;query=idn%3D",C607))</f>
        <v/>
      </c>
      <c r="E607" s="76" t="inlineStr">
        <is>
          <t>III 60, 61</t>
        </is>
      </c>
      <c r="F607" s="76" t="n"/>
      <c r="G607" s="78" t="n"/>
      <c r="H607" s="76" t="inlineStr">
        <is>
          <t>bis 35 cm</t>
        </is>
      </c>
      <c r="I607" s="78" t="n"/>
      <c r="J607" s="78" t="n"/>
      <c r="K607" s="76" t="n"/>
      <c r="L607" s="76" t="n"/>
      <c r="M607" s="76" t="n"/>
      <c r="N607" s="76" t="n"/>
      <c r="O607" s="76" t="n"/>
      <c r="P607" s="76" t="n"/>
      <c r="Q607" s="76" t="n"/>
      <c r="R607" s="76" t="n"/>
      <c r="X607" s="94" t="inlineStr">
        <is>
          <t>HPg</t>
        </is>
      </c>
      <c r="AB607" s="94" t="inlineStr">
        <is>
          <t>h/E</t>
        </is>
      </c>
      <c r="AH607" s="94" t="inlineStr">
        <is>
          <t>Pa</t>
        </is>
      </c>
      <c r="AV607" s="94" t="n">
        <v>110</v>
      </c>
      <c r="AZ607" s="96" t="inlineStr">
        <is>
          <t>ja vor</t>
        </is>
      </c>
      <c r="BA607" s="88">
        <f>BY607+CR607</f>
        <v/>
      </c>
      <c r="BL607" s="90" t="inlineStr">
        <is>
          <t>x</t>
        </is>
      </c>
      <c r="BN607" s="94" t="inlineStr">
        <is>
          <t>x</t>
        </is>
      </c>
      <c r="BY607" s="88" t="n">
        <v>0.5</v>
      </c>
      <c r="CR607" s="88" t="n"/>
    </row>
    <row r="608" outlineLevel="1" s="143">
      <c r="A608" s="76" t="n">
        <v>606</v>
      </c>
      <c r="B608" s="76" t="inlineStr">
        <is>
          <t>L-1537-315316721</t>
        </is>
      </c>
      <c r="C608" s="76" t="n">
        <v>1066857881</v>
      </c>
      <c r="D608" s="81">
        <f>HYPERLINK(CONCATENATE("https://portal.dnb.de/opac.htm?method=simpleSearch&amp;cqlMode=true&amp;query=idn%3D",C608))</f>
        <v/>
      </c>
      <c r="E608" s="76" t="inlineStr">
        <is>
          <t>III 60, 62</t>
        </is>
      </c>
      <c r="F608" s="76" t="inlineStr">
        <is>
          <t>X</t>
        </is>
      </c>
      <c r="G608" s="78" t="inlineStr">
        <is>
          <t>Gewebeeinband</t>
        </is>
      </c>
      <c r="H608" s="76" t="inlineStr">
        <is>
          <t>bis 35 cm</t>
        </is>
      </c>
      <c r="I608" s="78" t="inlineStr">
        <is>
          <t>80° bis 110°, einseitig digitalisierbar?</t>
        </is>
      </c>
      <c r="J608" s="78" t="inlineStr">
        <is>
          <t>fester Rücken mit Schmuckprägung</t>
        </is>
      </c>
      <c r="K608" s="76" t="n"/>
      <c r="L608" s="76" t="n"/>
      <c r="M608" s="76" t="n"/>
      <c r="N608" s="76" t="n">
        <v>1</v>
      </c>
      <c r="O608" s="76" t="n"/>
      <c r="P608" s="76" t="inlineStr">
        <is>
          <t>enth. Blindlagen</t>
        </is>
      </c>
      <c r="Q608" s="76" t="n"/>
      <c r="R608" s="76" t="n"/>
      <c r="X608" s="94" t="inlineStr">
        <is>
          <t>G</t>
        </is>
      </c>
      <c r="Z608" s="94" t="inlineStr">
        <is>
          <t>x</t>
        </is>
      </c>
      <c r="AB608" s="94" t="inlineStr">
        <is>
          <t>h/E</t>
        </is>
      </c>
      <c r="AH608" s="94" t="inlineStr">
        <is>
          <t>Pa</t>
        </is>
      </c>
      <c r="AI608" s="94" t="inlineStr">
        <is>
          <t>x</t>
        </is>
      </c>
      <c r="AV608" s="94" t="n">
        <v>110</v>
      </c>
      <c r="AZ608" s="96" t="inlineStr">
        <is>
          <t>n</t>
        </is>
      </c>
      <c r="BA608" s="88">
        <f>BY608+CR608</f>
        <v/>
      </c>
      <c r="BI608" s="117" t="inlineStr">
        <is>
          <t>Schaden stabil</t>
        </is>
      </c>
      <c r="BY608" s="88" t="n"/>
      <c r="CR608" s="88" t="n"/>
    </row>
    <row r="609" outlineLevel="1" s="143">
      <c r="A609" s="76" t="n">
        <v>607</v>
      </c>
      <c r="B609" s="76" t="inlineStr">
        <is>
          <t>L-1539-315493097</t>
        </is>
      </c>
      <c r="C609" s="76" t="n">
        <v>1066962766</v>
      </c>
      <c r="D609" s="81">
        <f>HYPERLINK(CONCATENATE("https://portal.dnb.de/opac.htm?method=simpleSearch&amp;cqlMode=true&amp;query=idn%3D",C609))</f>
        <v/>
      </c>
      <c r="E609" s="76" t="inlineStr">
        <is>
          <t>III 60, 63</t>
        </is>
      </c>
      <c r="F609" s="76" t="n"/>
      <c r="G609" s="78" t="n"/>
      <c r="H609" s="76" t="n"/>
      <c r="I609" s="78" t="n"/>
      <c r="J609" s="78" t="n"/>
      <c r="K609" s="76" t="n"/>
      <c r="L609" s="76" t="n"/>
      <c r="M609" s="76" t="n"/>
      <c r="N609" s="76" t="n"/>
      <c r="O609" s="76" t="n"/>
      <c r="P609" s="76" t="n"/>
      <c r="Q609" s="76" t="n"/>
      <c r="R609" s="76" t="n"/>
      <c r="BA609" s="88">
        <f>BY609+CR609</f>
        <v/>
      </c>
      <c r="BY609" s="88" t="n"/>
      <c r="CR609" s="88" t="n"/>
    </row>
    <row r="610" outlineLevel="1" ht="22.5" customHeight="1" s="143">
      <c r="A610" s="76" t="n">
        <v>608</v>
      </c>
      <c r="B610" s="76" t="inlineStr">
        <is>
          <t>L-1540-315493453</t>
        </is>
      </c>
      <c r="C610" s="76" t="n">
        <v>1066963177</v>
      </c>
      <c r="D610" s="81">
        <f>HYPERLINK(CONCATENATE("https://portal.dnb.de/opac.htm?method=simpleSearch&amp;cqlMode=true&amp;query=idn%3D",C610))</f>
        <v/>
      </c>
      <c r="E610" s="76" t="inlineStr">
        <is>
          <t>III 60, 64</t>
        </is>
      </c>
      <c r="F610" s="76" t="inlineStr">
        <is>
          <t>X</t>
        </is>
      </c>
      <c r="G610" s="78" t="inlineStr">
        <is>
          <t>Halbledereinband, Schließen, erhabene Buchbeschläge</t>
        </is>
      </c>
      <c r="H610" s="76" t="inlineStr">
        <is>
          <t>bis 25 cm</t>
        </is>
      </c>
      <c r="I610" s="78" t="inlineStr">
        <is>
          <t>180°</t>
        </is>
      </c>
      <c r="J610" s="78" t="inlineStr">
        <is>
          <t>hohler Rücken</t>
        </is>
      </c>
      <c r="K610" s="76" t="n"/>
      <c r="L610" s="76" t="inlineStr">
        <is>
          <t>Buchschuh</t>
        </is>
      </c>
      <c r="M610" s="76" t="inlineStr">
        <is>
          <t>Nein</t>
        </is>
      </c>
      <c r="N610" s="76" t="n">
        <v>1</v>
      </c>
      <c r="O610" s="76" t="n"/>
      <c r="P610" s="76" t="inlineStr">
        <is>
          <t>enth. Blindlagen</t>
        </is>
      </c>
      <c r="Q610" s="76" t="n"/>
      <c r="R610" s="76" t="n"/>
      <c r="X610" s="94" t="inlineStr">
        <is>
          <t>HL</t>
        </is>
      </c>
      <c r="Z610" s="94" t="inlineStr">
        <is>
          <t>x</t>
        </is>
      </c>
      <c r="AB610" s="94" t="inlineStr">
        <is>
          <t>h/E</t>
        </is>
      </c>
      <c r="AD610" s="94" t="inlineStr">
        <is>
          <t>x</t>
        </is>
      </c>
      <c r="AH610" s="94" t="inlineStr">
        <is>
          <t>Pa</t>
        </is>
      </c>
      <c r="AI610" s="94" t="inlineStr">
        <is>
          <t>x</t>
        </is>
      </c>
      <c r="AV610" s="94" t="n">
        <v>80</v>
      </c>
      <c r="AZ610" s="96" t="inlineStr">
        <is>
          <t>n</t>
        </is>
      </c>
      <c r="BA610" s="88">
        <f>BY610+CR610</f>
        <v/>
      </c>
      <c r="BE610" s="94" t="inlineStr">
        <is>
          <t>x</t>
        </is>
      </c>
      <c r="BI610" s="117" t="inlineStr">
        <is>
          <t>Schaden stabil, Umschlag trotzt Buchschuh</t>
        </is>
      </c>
      <c r="BK610" s="117" t="inlineStr">
        <is>
          <t>Umschlag (Leder pudert)</t>
        </is>
      </c>
      <c r="BY610" s="88" t="n"/>
      <c r="CR610" s="88" t="n"/>
    </row>
    <row r="611" outlineLevel="1" ht="22.5" customHeight="1" s="143">
      <c r="A611" s="76" t="n">
        <v>609</v>
      </c>
      <c r="B611" s="76" t="inlineStr">
        <is>
          <t>L-1540-315487429</t>
        </is>
      </c>
      <c r="C611" s="76" t="n">
        <v>1066956812</v>
      </c>
      <c r="D611" s="81">
        <f>HYPERLINK(CONCATENATE("https://portal.dnb.de/opac.htm?method=simpleSearch&amp;cqlMode=true&amp;query=idn%3D",C611))</f>
        <v/>
      </c>
      <c r="E611" s="76" t="inlineStr">
        <is>
          <t>III 60, 65</t>
        </is>
      </c>
      <c r="F611" s="76" t="inlineStr">
        <is>
          <t>X</t>
        </is>
      </c>
      <c r="G611" s="78" t="inlineStr">
        <is>
          <t>Halbledereinband, Schließen, erhabene Buchbeschläge</t>
        </is>
      </c>
      <c r="H611" s="76" t="inlineStr">
        <is>
          <t>bis 25 cm</t>
        </is>
      </c>
      <c r="I611" s="78" t="inlineStr">
        <is>
          <t>180°</t>
        </is>
      </c>
      <c r="J611" s="78" t="inlineStr">
        <is>
          <t>hohler Rücken</t>
        </is>
      </c>
      <c r="K611" s="76" t="n"/>
      <c r="L611" s="76" t="inlineStr">
        <is>
          <t>Buchschuh</t>
        </is>
      </c>
      <c r="M611" s="76" t="inlineStr">
        <is>
          <t>Nein</t>
        </is>
      </c>
      <c r="N611" s="76" t="n">
        <v>1</v>
      </c>
      <c r="O611" s="76" t="n"/>
      <c r="P611" s="76" t="inlineStr">
        <is>
          <t>enth. Blindlagen</t>
        </is>
      </c>
      <c r="Q611" s="76" t="n"/>
      <c r="R611" s="76" t="n"/>
      <c r="X611" s="94" t="inlineStr">
        <is>
          <t>HL</t>
        </is>
      </c>
      <c r="Z611" s="94" t="inlineStr">
        <is>
          <t>x</t>
        </is>
      </c>
      <c r="AB611" s="94" t="inlineStr">
        <is>
          <t>h/E</t>
        </is>
      </c>
      <c r="AD611" s="94" t="inlineStr">
        <is>
          <t>x</t>
        </is>
      </c>
      <c r="AH611" s="94" t="inlineStr">
        <is>
          <t>Pa</t>
        </is>
      </c>
      <c r="AI611" s="94" t="inlineStr">
        <is>
          <t>x</t>
        </is>
      </c>
      <c r="AV611" s="94" t="n">
        <v>80</v>
      </c>
      <c r="AZ611" s="96" t="inlineStr">
        <is>
          <t>n</t>
        </is>
      </c>
      <c r="BA611" s="88">
        <f>BY611+CR611</f>
        <v/>
      </c>
      <c r="BE611" s="94" t="inlineStr">
        <is>
          <t>x</t>
        </is>
      </c>
      <c r="BI611" s="117" t="inlineStr">
        <is>
          <t>Schaden stabil, Umschlag trotzt Buchschuh</t>
        </is>
      </c>
      <c r="BK611" s="117" t="inlineStr">
        <is>
          <t>Umschlag (Leder pudert)</t>
        </is>
      </c>
      <c r="BY611" s="88" t="n"/>
      <c r="CR611" s="88" t="n"/>
    </row>
    <row r="612" outlineLevel="1" s="143">
      <c r="A612" s="76" t="n">
        <v>610</v>
      </c>
      <c r="B612" s="76" t="inlineStr">
        <is>
          <t>L-1540-315331186</t>
        </is>
      </c>
      <c r="C612" s="76" t="n">
        <v>1066873380</v>
      </c>
      <c r="D612" s="81">
        <f>HYPERLINK(CONCATENATE("https://portal.dnb.de/opac.htm?method=simpleSearch&amp;cqlMode=true&amp;query=idn%3D",C612))</f>
        <v/>
      </c>
      <c r="E612" s="76" t="inlineStr">
        <is>
          <t>III 60, 66</t>
        </is>
      </c>
      <c r="F612" s="76" t="inlineStr">
        <is>
          <t>X</t>
        </is>
      </c>
      <c r="G612" s="78" t="inlineStr">
        <is>
          <t>Halbpergamentband</t>
        </is>
      </c>
      <c r="H612" s="76" t="inlineStr">
        <is>
          <t>bis 25 cm</t>
        </is>
      </c>
      <c r="I612" s="78" t="inlineStr">
        <is>
          <t>80° bis 110°, einseitig digitalisierbar?</t>
        </is>
      </c>
      <c r="J612" s="78" t="inlineStr">
        <is>
          <t>fester Rücken mit Schmuckprägung</t>
        </is>
      </c>
      <c r="K612" s="76" t="n"/>
      <c r="L612" s="76" t="n"/>
      <c r="M612" s="76" t="n"/>
      <c r="N612" s="76" t="n">
        <v>0</v>
      </c>
      <c r="O612" s="76" t="n"/>
      <c r="P612" s="76" t="inlineStr">
        <is>
          <t>enth. Blindlagen</t>
        </is>
      </c>
      <c r="Q612" s="76" t="n"/>
      <c r="R612" s="76" t="n"/>
      <c r="BA612" s="88">
        <f>BY612+CR612</f>
        <v/>
      </c>
      <c r="BY612" s="88" t="n"/>
      <c r="CR612" s="88" t="n"/>
    </row>
    <row r="613" outlineLevel="1" s="143">
      <c r="A613" s="76" t="n">
        <v>611</v>
      </c>
      <c r="B613" s="76" t="inlineStr">
        <is>
          <t>L-1541-164689737</t>
        </is>
      </c>
      <c r="C613" s="76" t="n">
        <v>997744677</v>
      </c>
      <c r="D613" s="81">
        <f>HYPERLINK(CONCATENATE("https://portal.dnb.de/opac.htm?method=simpleSearch&amp;cqlMode=true&amp;query=idn%3D",C613))</f>
        <v/>
      </c>
      <c r="E613" s="76" t="inlineStr">
        <is>
          <t>III 60, 67</t>
        </is>
      </c>
      <c r="F613" s="76" t="inlineStr">
        <is>
          <t>X</t>
        </is>
      </c>
      <c r="G613" s="78" t="inlineStr">
        <is>
          <t>Gewebeeinband</t>
        </is>
      </c>
      <c r="H613" s="76" t="inlineStr">
        <is>
          <t>bis 35 cm</t>
        </is>
      </c>
      <c r="I613" s="78" t="inlineStr">
        <is>
          <t>180°</t>
        </is>
      </c>
      <c r="J613" s="78" t="inlineStr">
        <is>
          <t>fester Rücken mit Schmuckprägung</t>
        </is>
      </c>
      <c r="K613" s="76" t="n"/>
      <c r="L613" s="76" t="n"/>
      <c r="M613" s="76" t="n"/>
      <c r="N613" s="76" t="n">
        <v>1</v>
      </c>
      <c r="O613" s="76" t="n"/>
      <c r="P613" s="76" t="n"/>
      <c r="Q613" s="76" t="n"/>
      <c r="R613" s="76" t="n"/>
      <c r="BA613" s="88">
        <f>BY613+CR613</f>
        <v/>
      </c>
      <c r="BY613" s="88" t="n"/>
      <c r="CR613" s="88" t="n"/>
    </row>
    <row r="614" outlineLevel="1" s="143">
      <c r="A614" s="76" t="n">
        <v>612</v>
      </c>
      <c r="B614" s="76" t="inlineStr">
        <is>
          <t>L-1541-315493437</t>
        </is>
      </c>
      <c r="C614" s="76" t="n">
        <v>1066963150</v>
      </c>
      <c r="D614" s="81">
        <f>HYPERLINK(CONCATENATE("https://portal.dnb.de/opac.htm?method=simpleSearch&amp;cqlMode=true&amp;query=idn%3D",C614))</f>
        <v/>
      </c>
      <c r="E614" s="76" t="inlineStr">
        <is>
          <t>III 60, 68</t>
        </is>
      </c>
      <c r="F614" s="76" t="inlineStr">
        <is>
          <t>X</t>
        </is>
      </c>
      <c r="G614" s="78" t="inlineStr">
        <is>
          <t>Ledereinband</t>
        </is>
      </c>
      <c r="H614" s="76" t="inlineStr">
        <is>
          <t>bis 25 cm</t>
        </is>
      </c>
      <c r="I614" s="78" t="inlineStr">
        <is>
          <t>80° bis 110°, einseitig digitalisierbar?</t>
        </is>
      </c>
      <c r="J614" s="78" t="inlineStr">
        <is>
          <t>fester Rücken mit Schmuckprägung</t>
        </is>
      </c>
      <c r="K614" s="76" t="n"/>
      <c r="L614" s="76" t="n"/>
      <c r="M614" s="76" t="n"/>
      <c r="N614" s="76" t="n">
        <v>1</v>
      </c>
      <c r="O614" s="76" t="n"/>
      <c r="P614" s="76" t="inlineStr">
        <is>
          <t>enth. Blindlagen</t>
        </is>
      </c>
      <c r="Q614" s="76" t="n"/>
      <c r="R614" s="76" t="n"/>
      <c r="W614" s="94" t="inlineStr">
        <is>
          <t>x</t>
        </is>
      </c>
      <c r="X614" s="94" t="inlineStr">
        <is>
          <t>L</t>
        </is>
      </c>
      <c r="AA614" s="94" t="inlineStr">
        <is>
          <t>x</t>
        </is>
      </c>
      <c r="AH614" s="94" t="inlineStr">
        <is>
          <t>Pa</t>
        </is>
      </c>
      <c r="AI614" s="94" t="inlineStr">
        <is>
          <t>x</t>
        </is>
      </c>
      <c r="AV614" s="94" t="n">
        <v>110</v>
      </c>
      <c r="AZ614" s="96" t="inlineStr">
        <is>
          <t>n</t>
        </is>
      </c>
      <c r="BA614" s="88">
        <f>BY614+CR614</f>
        <v/>
      </c>
      <c r="BI614" s="117" t="inlineStr">
        <is>
          <t>Schaden stabil</t>
        </is>
      </c>
      <c r="BY614" s="88" t="n"/>
      <c r="CR614" s="88" t="n"/>
    </row>
    <row r="615" outlineLevel="1" s="143">
      <c r="A615" s="76" t="n">
        <v>613</v>
      </c>
      <c r="B615" s="76" t="inlineStr">
        <is>
          <t>L-1541-315487666</t>
        </is>
      </c>
      <c r="C615" s="76" t="n">
        <v>1066957045</v>
      </c>
      <c r="D615" s="81">
        <f>HYPERLINK(CONCATENATE("https://portal.dnb.de/opac.htm?method=simpleSearch&amp;cqlMode=true&amp;query=idn%3D",C615))</f>
        <v/>
      </c>
      <c r="E615" s="76" t="inlineStr">
        <is>
          <t>III 60, 69</t>
        </is>
      </c>
      <c r="F615" s="76" t="inlineStr">
        <is>
          <t>X</t>
        </is>
      </c>
      <c r="G615" s="78" t="inlineStr">
        <is>
          <t>Halbledereinband</t>
        </is>
      </c>
      <c r="H615" s="76" t="inlineStr">
        <is>
          <t>bis 35 cm</t>
        </is>
      </c>
      <c r="I615" s="78" t="inlineStr">
        <is>
          <t>80° bis 110°, einseitig digitalisierbar?</t>
        </is>
      </c>
      <c r="J615" s="78" t="inlineStr">
        <is>
          <t>hohler Rücken</t>
        </is>
      </c>
      <c r="K615" s="76" t="n"/>
      <c r="L615" s="76" t="n"/>
      <c r="M615" s="76" t="n"/>
      <c r="N615" s="76" t="n">
        <v>0</v>
      </c>
      <c r="O615" s="76" t="n"/>
      <c r="P615" s="76" t="n"/>
      <c r="Q615" s="76" t="n"/>
      <c r="R615" s="76" t="n"/>
      <c r="BA615" s="88">
        <f>BY615+CR615</f>
        <v/>
      </c>
      <c r="BY615" s="88" t="n"/>
      <c r="CR615" s="88" t="n"/>
    </row>
    <row r="616" outlineLevel="1" s="143">
      <c r="A616" s="76" t="n">
        <v>614</v>
      </c>
      <c r="B616" s="76" t="inlineStr">
        <is>
          <t>L-1542-315325887</t>
        </is>
      </c>
      <c r="C616" s="76" t="n">
        <v>1066867704</v>
      </c>
      <c r="D616" s="81">
        <f>HYPERLINK(CONCATENATE("https://portal.dnb.de/opac.htm?method=simpleSearch&amp;cqlMode=true&amp;query=idn%3D",C616))</f>
        <v/>
      </c>
      <c r="E616" s="76" t="inlineStr">
        <is>
          <t>III 60, 70</t>
        </is>
      </c>
      <c r="F616" s="76" t="inlineStr">
        <is>
          <t>X</t>
        </is>
      </c>
      <c r="G616" s="78" t="inlineStr">
        <is>
          <t>Halbgewebeband</t>
        </is>
      </c>
      <c r="H616" s="76" t="inlineStr">
        <is>
          <t>bis 35 cm</t>
        </is>
      </c>
      <c r="I616" s="78" t="inlineStr">
        <is>
          <t>180°</t>
        </is>
      </c>
      <c r="J616" s="78" t="inlineStr">
        <is>
          <t>hohler Rücken</t>
        </is>
      </c>
      <c r="K616" s="76" t="n"/>
      <c r="L616" s="76" t="n"/>
      <c r="M616" s="76" t="n"/>
      <c r="N616" s="76" t="n">
        <v>0</v>
      </c>
      <c r="O616" s="76" t="n"/>
      <c r="P616" s="76" t="n"/>
      <c r="Q616" s="76" t="n"/>
      <c r="R616" s="76" t="n"/>
      <c r="BA616" s="88">
        <f>BY616+CR616</f>
        <v/>
      </c>
      <c r="BY616" s="88" t="n"/>
      <c r="CR616" s="88" t="n"/>
    </row>
    <row r="617" outlineLevel="1" ht="22.5" customHeight="1" s="143">
      <c r="A617" s="76" t="n">
        <v>615</v>
      </c>
      <c r="B617" s="76" t="inlineStr">
        <is>
          <t>L-1544-315063092</t>
        </is>
      </c>
      <c r="C617" s="76" t="n">
        <v>1066674566</v>
      </c>
      <c r="D617" s="81">
        <f>HYPERLINK(CONCATENATE("https://portal.dnb.de/opac.htm?method=simpleSearch&amp;cqlMode=true&amp;query=idn%3D",C617))</f>
        <v/>
      </c>
      <c r="E617" s="76" t="inlineStr">
        <is>
          <t>III 60, 71</t>
        </is>
      </c>
      <c r="F617" s="76" t="inlineStr">
        <is>
          <t>X</t>
        </is>
      </c>
      <c r="G617" s="78" t="inlineStr">
        <is>
          <t>Ledereinband, Schließen, erhabene Buchbeschläge</t>
        </is>
      </c>
      <c r="H617" s="76" t="inlineStr">
        <is>
          <t>bis 25 cm</t>
        </is>
      </c>
      <c r="I617" s="78" t="inlineStr">
        <is>
          <t>80° bis 110°, einseitig digitalisierbar?</t>
        </is>
      </c>
      <c r="J617" s="78" t="inlineStr">
        <is>
          <t>fester Rücken mit Schmuckprägung</t>
        </is>
      </c>
      <c r="K617" s="76" t="n"/>
      <c r="L617" s="76" t="inlineStr">
        <is>
          <t>Buchschuh</t>
        </is>
      </c>
      <c r="M617" s="76" t="inlineStr">
        <is>
          <t>Nein</t>
        </is>
      </c>
      <c r="N617" s="76" t="n">
        <v>0</v>
      </c>
      <c r="O617" s="76" t="n"/>
      <c r="P617" s="76" t="n"/>
      <c r="Q617" s="76" t="n"/>
      <c r="R617" s="76" t="n"/>
      <c r="BA617" s="88">
        <f>BY617+CR617</f>
        <v/>
      </c>
      <c r="BY617" s="88" t="n"/>
      <c r="CR617" s="88" t="n"/>
    </row>
    <row r="618" outlineLevel="1" s="143">
      <c r="A618" s="76" t="n">
        <v>616</v>
      </c>
      <c r="B618" s="76" t="inlineStr">
        <is>
          <t>L-1546-154448621</t>
        </is>
      </c>
      <c r="C618" s="76" t="n">
        <v>994061137</v>
      </c>
      <c r="D618" s="81">
        <f>HYPERLINK(CONCATENATE("https://portal.dnb.de/opac.htm?method=simpleSearch&amp;cqlMode=true&amp;query=idn%3D",C618))</f>
        <v/>
      </c>
      <c r="E618" s="76" t="inlineStr">
        <is>
          <t>III 60, 72</t>
        </is>
      </c>
      <c r="F618" s="76" t="inlineStr">
        <is>
          <t>X</t>
        </is>
      </c>
      <c r="G618" s="78" t="inlineStr">
        <is>
          <t>Papier- oder Pappeinband</t>
        </is>
      </c>
      <c r="H618" s="76" t="inlineStr">
        <is>
          <t>bis 25 cm</t>
        </is>
      </c>
      <c r="I618" s="78" t="inlineStr">
        <is>
          <t>180°</t>
        </is>
      </c>
      <c r="J618" s="78" t="n"/>
      <c r="K618" s="76" t="n"/>
      <c r="L618" s="76" t="n"/>
      <c r="M618" s="76" t="n"/>
      <c r="N618" s="76" t="n">
        <v>1</v>
      </c>
      <c r="O618" s="76" t="n"/>
      <c r="P618" s="76" t="n"/>
      <c r="Q618" s="76" t="n"/>
      <c r="R618" s="76" t="n"/>
      <c r="W618" s="94" t="inlineStr">
        <is>
          <t>x</t>
        </is>
      </c>
      <c r="X618" s="94" t="inlineStr">
        <is>
          <t>Pa</t>
        </is>
      </c>
      <c r="AB618" s="94" t="inlineStr">
        <is>
          <t>h/E</t>
        </is>
      </c>
      <c r="AH618" s="94" t="inlineStr">
        <is>
          <t>Pa</t>
        </is>
      </c>
      <c r="AV618" s="94" t="n">
        <v>110</v>
      </c>
      <c r="AZ618" s="96" t="inlineStr">
        <is>
          <t>ja vor</t>
        </is>
      </c>
      <c r="BA618" s="88">
        <f>BY618+CR618</f>
        <v/>
      </c>
      <c r="BL618" s="90" t="inlineStr">
        <is>
          <t>x</t>
        </is>
      </c>
      <c r="BN618" s="94" t="inlineStr">
        <is>
          <t>x</t>
        </is>
      </c>
      <c r="BY618" s="88" t="n">
        <v>0.5</v>
      </c>
      <c r="BZ618" s="117" t="inlineStr">
        <is>
          <t>fixieren und mit JP überfangen</t>
        </is>
      </c>
      <c r="CR618" s="88" t="n"/>
    </row>
    <row r="619" outlineLevel="1" ht="22.5" customHeight="1" s="143">
      <c r="A619" s="76" t="n">
        <v>617</v>
      </c>
      <c r="B619" s="76" t="inlineStr">
        <is>
          <t>L-1546-315493399</t>
        </is>
      </c>
      <c r="C619" s="76" t="n">
        <v>1066963118</v>
      </c>
      <c r="D619" s="81">
        <f>HYPERLINK(CONCATENATE("https://portal.dnb.de/opac.htm?method=simpleSearch&amp;cqlMode=true&amp;query=idn%3D",C619))</f>
        <v/>
      </c>
      <c r="E619" s="76" t="inlineStr">
        <is>
          <t>III 60, 73</t>
        </is>
      </c>
      <c r="F619" s="76" t="n"/>
      <c r="G619" s="78" t="inlineStr">
        <is>
          <t>Ledereinband, Schließen, erhabene Buchbeschläge</t>
        </is>
      </c>
      <c r="H619" s="76" t="inlineStr">
        <is>
          <t>bis 25 cm</t>
        </is>
      </c>
      <c r="I619" s="78" t="inlineStr">
        <is>
          <t>180°</t>
        </is>
      </c>
      <c r="J619" s="78" t="inlineStr">
        <is>
          <t>hohler Rücken, stark brüchiges Einbandmaterial</t>
        </is>
      </c>
      <c r="K619" s="76" t="n"/>
      <c r="L619" s="76" t="inlineStr">
        <is>
          <t>Buchschuh</t>
        </is>
      </c>
      <c r="M619" s="76" t="inlineStr">
        <is>
          <t>Nein</t>
        </is>
      </c>
      <c r="N619" s="76" t="n">
        <v>3</v>
      </c>
      <c r="O619" s="76" t="n"/>
      <c r="P619" s="76" t="inlineStr">
        <is>
          <t>enthält Blindlagen</t>
        </is>
      </c>
      <c r="Q619" s="76" t="n"/>
      <c r="R619" s="76" t="n"/>
      <c r="BA619" s="88">
        <f>BY619+CR619</f>
        <v/>
      </c>
      <c r="BY619" s="88" t="n"/>
      <c r="CR619" s="88" t="n"/>
    </row>
    <row r="620" outlineLevel="1" ht="33.75" customHeight="1" s="143">
      <c r="A620" s="76" t="n">
        <v>618</v>
      </c>
      <c r="B620" s="76" t="inlineStr">
        <is>
          <t>L-1546-343788683</t>
        </is>
      </c>
      <c r="C620" s="76" t="n">
        <v>1079607978</v>
      </c>
      <c r="D620" s="81">
        <f>HYPERLINK(CONCATENATE("https://portal.dnb.de/opac.htm?method=simpleSearch&amp;cqlMode=true&amp;query=idn%3D",C620))</f>
        <v/>
      </c>
      <c r="E620" s="76" t="inlineStr">
        <is>
          <t>III 60, 74</t>
        </is>
      </c>
      <c r="F620" s="76" t="inlineStr">
        <is>
          <t>X</t>
        </is>
      </c>
      <c r="G620" s="78" t="inlineStr">
        <is>
          <t>Ledereinband</t>
        </is>
      </c>
      <c r="H620" s="76" t="inlineStr">
        <is>
          <t>bis 35 cm</t>
        </is>
      </c>
      <c r="I620" s="78" t="inlineStr">
        <is>
          <t>180°</t>
        </is>
      </c>
      <c r="J620" s="78" t="inlineStr">
        <is>
          <t>fester Rücken mit Schmuckprägung, stark brüchiges Einbandmaterial</t>
        </is>
      </c>
      <c r="K620" s="76" t="n"/>
      <c r="L620" s="76" t="n"/>
      <c r="M620" s="76" t="n"/>
      <c r="N620" s="76" t="n">
        <v>3</v>
      </c>
      <c r="O620" s="76" t="n"/>
      <c r="P620" s="76" t="n"/>
      <c r="Q620" s="76" t="n"/>
      <c r="R620" s="76" t="n"/>
      <c r="X620" s="94" t="inlineStr">
        <is>
          <t>L</t>
        </is>
      </c>
      <c r="AB620" s="94" t="inlineStr">
        <is>
          <t>f/V</t>
        </is>
      </c>
      <c r="AD620" s="94" t="inlineStr">
        <is>
          <t>x</t>
        </is>
      </c>
      <c r="AH620" s="94" t="inlineStr">
        <is>
          <t>Pa</t>
        </is>
      </c>
      <c r="AV620" s="94" t="n">
        <v>45</v>
      </c>
      <c r="AZ620" s="96" t="inlineStr">
        <is>
          <t>ja vor</t>
        </is>
      </c>
      <c r="BA620" s="88">
        <f>BY620+CR620</f>
        <v/>
      </c>
      <c r="BK620" s="117" t="inlineStr">
        <is>
          <t>Umschlag (Leder pudert)</t>
        </is>
      </c>
      <c r="BL620" s="90" t="inlineStr">
        <is>
          <t>x</t>
        </is>
      </c>
      <c r="BM620" s="94" t="inlineStr">
        <is>
          <t>x</t>
        </is>
      </c>
      <c r="BN620" s="94" t="inlineStr">
        <is>
          <t>x</t>
        </is>
      </c>
      <c r="BO620" s="94" t="inlineStr">
        <is>
          <t>x</t>
        </is>
      </c>
      <c r="BP620" s="94" t="inlineStr">
        <is>
          <t>v</t>
        </is>
      </c>
      <c r="BY620" s="88" t="n">
        <v>2.5</v>
      </c>
      <c r="BZ620" s="117" t="inlineStr">
        <is>
          <t>fixieren, ggf. JP unterlegen im Gelenk, mit JP überfangen, ws. Klucel einsetzen?</t>
        </is>
      </c>
      <c r="CR620" s="88" t="n"/>
    </row>
    <row r="621" outlineLevel="1" s="143">
      <c r="A621" s="76" t="n">
        <v>619</v>
      </c>
      <c r="B621" s="76" t="inlineStr">
        <is>
          <t>L-1548-164691529</t>
        </is>
      </c>
      <c r="C621" s="76" t="inlineStr">
        <is>
          <t>99774653X</t>
        </is>
      </c>
      <c r="D621" s="81">
        <f>HYPERLINK(CONCATENATE("https://portal.dnb.de/opac.htm?method=simpleSearch&amp;cqlMode=true&amp;query=idn%3D",C621))</f>
        <v/>
      </c>
      <c r="E621" s="76" t="inlineStr">
        <is>
          <t>III 60, 75 (angebunden?)</t>
        </is>
      </c>
      <c r="F621" s="76" t="n"/>
      <c r="G621" s="78" t="n"/>
      <c r="H621" s="76" t="n"/>
      <c r="I621" s="78" t="n"/>
      <c r="J621" s="78" t="n"/>
      <c r="K621" s="76" t="n"/>
      <c r="L621" s="76" t="n"/>
      <c r="M621" s="76" t="n"/>
      <c r="N621" s="76" t="n"/>
      <c r="O621" s="76" t="n"/>
      <c r="P621" s="76" t="n"/>
      <c r="Q621" s="76" t="n"/>
      <c r="R621" s="76" t="n"/>
      <c r="BA621" s="88">
        <f>BY621+CR621</f>
        <v/>
      </c>
      <c r="BY621" s="88" t="n"/>
      <c r="CR621" s="88" t="n"/>
    </row>
    <row r="622" outlineLevel="1" s="143">
      <c r="A622" s="76" t="n">
        <v>620</v>
      </c>
      <c r="B622" s="76" t="inlineStr">
        <is>
          <t>L-1548-164692118</t>
        </is>
      </c>
      <c r="C622" s="76" t="n">
        <v>997747110</v>
      </c>
      <c r="D622" s="81">
        <f>HYPERLINK(CONCATENATE("https://portal.dnb.de/opac.htm?method=simpleSearch&amp;cqlMode=true&amp;query=idn%3D",C622))</f>
        <v/>
      </c>
      <c r="E622" s="76" t="inlineStr">
        <is>
          <t>III 60, 75 (angebunden?)</t>
        </is>
      </c>
      <c r="F622" s="76" t="n"/>
      <c r="G622" s="78" t="n"/>
      <c r="H622" s="76" t="n"/>
      <c r="I622" s="78" t="n"/>
      <c r="J622" s="78" t="n"/>
      <c r="K622" s="76" t="n"/>
      <c r="L622" s="76" t="n"/>
      <c r="M622" s="76" t="n"/>
      <c r="N622" s="76" t="n"/>
      <c r="O622" s="76" t="n"/>
      <c r="P622" s="76" t="n"/>
      <c r="Q622" s="76" t="n"/>
      <c r="R622" s="76" t="n"/>
      <c r="BA622" s="88">
        <f>BY622+CR622</f>
        <v/>
      </c>
      <c r="BY622" s="88" t="n"/>
      <c r="CR622" s="88" t="n"/>
    </row>
    <row r="623" outlineLevel="1" ht="33.75" customHeight="1" s="143">
      <c r="A623" s="76" t="n">
        <v>621</v>
      </c>
      <c r="B623" s="76" t="inlineStr">
        <is>
          <t>L-1548-164688943</t>
        </is>
      </c>
      <c r="C623" s="76" t="n">
        <v>997743751</v>
      </c>
      <c r="D623" s="81">
        <f>F627</f>
        <v/>
      </c>
      <c r="E623" s="76" t="inlineStr">
        <is>
          <t>III 60, 75</t>
        </is>
      </c>
      <c r="F623" s="76" t="inlineStr">
        <is>
          <t>X</t>
        </is>
      </c>
      <c r="G623" s="78" t="inlineStr">
        <is>
          <t>Ledereinband</t>
        </is>
      </c>
      <c r="H623" s="76" t="inlineStr">
        <is>
          <t>bis 35 cm</t>
        </is>
      </c>
      <c r="I623" s="78" t="inlineStr">
        <is>
          <t>180°</t>
        </is>
      </c>
      <c r="J623" s="78" t="inlineStr">
        <is>
          <t>fester Rücken mit Schmuckprägung, stark brüchiges Einbandmaterial</t>
        </is>
      </c>
      <c r="K623" s="76" t="n"/>
      <c r="L623" s="76" t="n"/>
      <c r="M623" s="76" t="n"/>
      <c r="N623" s="76" t="n">
        <v>3</v>
      </c>
      <c r="O623" s="76" t="n"/>
      <c r="P623" s="76" t="n"/>
      <c r="Q623" s="76" t="n"/>
      <c r="R623" s="76" t="n"/>
      <c r="X623" s="94" t="inlineStr">
        <is>
          <t>L</t>
        </is>
      </c>
      <c r="AB623" s="94" t="inlineStr">
        <is>
          <t>f/V</t>
        </is>
      </c>
      <c r="AD623" s="94" t="inlineStr">
        <is>
          <t>x</t>
        </is>
      </c>
      <c r="AH623" s="94" t="inlineStr">
        <is>
          <t>Pa</t>
        </is>
      </c>
      <c r="AV623" s="94" t="n">
        <v>45</v>
      </c>
      <c r="AZ623" s="96" t="inlineStr">
        <is>
          <t>ja vor</t>
        </is>
      </c>
      <c r="BA623" s="88">
        <f>BY623+CR623</f>
        <v/>
      </c>
      <c r="BK623" s="117" t="inlineStr">
        <is>
          <t>Umschlag (Leder pudert)</t>
        </is>
      </c>
      <c r="BL623" s="90" t="inlineStr">
        <is>
          <t>x</t>
        </is>
      </c>
      <c r="BM623" s="94" t="inlineStr">
        <is>
          <t>x</t>
        </is>
      </c>
      <c r="BN623" s="94" t="inlineStr">
        <is>
          <t>x</t>
        </is>
      </c>
      <c r="BO623" s="94" t="inlineStr">
        <is>
          <t>x</t>
        </is>
      </c>
      <c r="BP623" s="94" t="inlineStr">
        <is>
          <t>v</t>
        </is>
      </c>
      <c r="BQ623" s="94" t="n">
        <v>2</v>
      </c>
      <c r="BW623" s="94" t="inlineStr">
        <is>
          <t>VD</t>
        </is>
      </c>
      <c r="BX623" s="94" t="inlineStr">
        <is>
          <t>x</t>
        </is>
      </c>
      <c r="BY623" s="88" t="n">
        <v>7</v>
      </c>
      <c r="BZ623" s="117" t="inlineStr">
        <is>
          <t>Kapital und Leder fixieren, Gelenk mit JP-Gewebe-Laminat unterlegen und dadurch Deckel fixieren, ggf. mit JP überfangen, ggf. innen den Falz abdecken</t>
        </is>
      </c>
      <c r="CR623" s="88" t="n"/>
    </row>
    <row r="624" outlineLevel="1" s="143">
      <c r="A624" s="76" t="n">
        <v>622</v>
      </c>
      <c r="B624" s="76" t="inlineStr">
        <is>
          <t>L-1548-164696334</t>
        </is>
      </c>
      <c r="C624" s="76" t="inlineStr">
        <is>
          <t>99775110X</t>
        </is>
      </c>
      <c r="D624" s="81">
        <f>HYPERLINK(CONCATENATE("https://portal.dnb.de/opac.htm?method=simpleSearch&amp;cqlMode=true&amp;query=idn%3D",C624))</f>
        <v/>
      </c>
      <c r="E624" s="76" t="inlineStr">
        <is>
          <t>III 60, 75 (angebunden?)</t>
        </is>
      </c>
      <c r="F624" s="76" t="n"/>
      <c r="G624" s="78" t="n"/>
      <c r="H624" s="76" t="n"/>
      <c r="I624" s="78" t="n"/>
      <c r="J624" s="78" t="n"/>
      <c r="K624" s="76" t="n"/>
      <c r="L624" s="76" t="n"/>
      <c r="M624" s="76" t="n"/>
      <c r="N624" s="76" t="n"/>
      <c r="O624" s="76" t="n"/>
      <c r="P624" s="76" t="n"/>
      <c r="Q624" s="76" t="n"/>
      <c r="R624" s="76" t="n"/>
      <c r="BA624" s="88">
        <f>BY624+CR624</f>
        <v/>
      </c>
      <c r="BY624" s="88" t="n"/>
      <c r="CR624" s="88" t="n"/>
    </row>
    <row r="625" outlineLevel="1" s="143">
      <c r="A625" s="76" t="n">
        <v>623</v>
      </c>
      <c r="B625" s="76" t="inlineStr">
        <is>
          <t>L-1548-164700684</t>
        </is>
      </c>
      <c r="C625" s="76" t="n">
        <v>997755229</v>
      </c>
      <c r="D625" s="81">
        <f>HYPERLINK(CONCATENATE("https://portal.dnb.de/opac.htm?method=simpleSearch&amp;cqlMode=true&amp;query=idn%3D",C625))</f>
        <v/>
      </c>
      <c r="E625" s="76" t="inlineStr">
        <is>
          <t>III 60, 75 (angebunden?)</t>
        </is>
      </c>
      <c r="F625" s="76" t="n"/>
      <c r="G625" s="78" t="n"/>
      <c r="H625" s="76" t="n"/>
      <c r="I625" s="78" t="n"/>
      <c r="J625" s="78" t="n"/>
      <c r="K625" s="76" t="n"/>
      <c r="L625" s="76" t="n"/>
      <c r="M625" s="76" t="n"/>
      <c r="N625" s="76" t="n"/>
      <c r="O625" s="76" t="n"/>
      <c r="P625" s="76" t="n"/>
      <c r="Q625" s="76" t="n"/>
      <c r="R625" s="76" t="n"/>
      <c r="BA625" s="88">
        <f>BY625+CR625</f>
        <v/>
      </c>
      <c r="BY625" s="88" t="n"/>
      <c r="CR625" s="88" t="n"/>
    </row>
    <row r="626" outlineLevel="1" s="143">
      <c r="A626" s="76" t="n">
        <v>624</v>
      </c>
      <c r="B626" s="76" t="inlineStr">
        <is>
          <t>L-1548-164693211</t>
        </is>
      </c>
      <c r="C626" s="76" t="n">
        <v>997748354</v>
      </c>
      <c r="D626" s="81">
        <f>HYPERLINK(CONCATENATE("https://portal.dnb.de/opac.htm?method=simpleSearch&amp;cqlMode=true&amp;query=idn%3D",C626))</f>
        <v/>
      </c>
      <c r="E626" s="76" t="inlineStr">
        <is>
          <t>III 60, 75 (angebunden?)</t>
        </is>
      </c>
      <c r="F626" s="76" t="n"/>
      <c r="G626" s="78" t="n"/>
      <c r="H626" s="76" t="n"/>
      <c r="I626" s="78" t="n"/>
      <c r="J626" s="78" t="n"/>
      <c r="K626" s="76" t="n"/>
      <c r="L626" s="76" t="n"/>
      <c r="M626" s="76" t="n"/>
      <c r="N626" s="76" t="n"/>
      <c r="O626" s="76" t="n"/>
      <c r="P626" s="76" t="n"/>
      <c r="Q626" s="76" t="n"/>
      <c r="R626" s="76" t="n"/>
      <c r="BA626" s="88">
        <f>BY626+CR626</f>
        <v/>
      </c>
      <c r="BY626" s="88" t="n"/>
      <c r="CR626" s="88" t="n"/>
    </row>
    <row r="627" outlineLevel="1" s="143">
      <c r="A627" s="76" t="n">
        <v>625</v>
      </c>
      <c r="B627" s="76" t="inlineStr">
        <is>
          <t>L-1548-315323418</t>
        </is>
      </c>
      <c r="C627" s="76" t="n">
        <v>1066865094</v>
      </c>
      <c r="D627" s="81">
        <f>HYPERLINK(CONCATENATE("https://portal.dnb.de/opac.htm?method=simpleSearch&amp;cqlMode=true&amp;query=idn%3D",C627))</f>
        <v/>
      </c>
      <c r="E627" s="76" t="inlineStr">
        <is>
          <t>III 60, 76</t>
        </is>
      </c>
      <c r="F627" s="76" t="inlineStr">
        <is>
          <t>X</t>
        </is>
      </c>
      <c r="G627" s="78" t="inlineStr">
        <is>
          <t>Papier- oder Pappeinband</t>
        </is>
      </c>
      <c r="H627" s="76" t="inlineStr">
        <is>
          <t>bis 35 cm</t>
        </is>
      </c>
      <c r="I627" s="78" t="inlineStr">
        <is>
          <t>180°</t>
        </is>
      </c>
      <c r="J627" s="78" t="n"/>
      <c r="K627" s="76" t="n"/>
      <c r="L627" s="76" t="n"/>
      <c r="M627" s="76" t="n"/>
      <c r="N627" s="76" t="n">
        <v>0</v>
      </c>
      <c r="O627" s="76" t="n"/>
      <c r="P627" s="76" t="n"/>
      <c r="Q627" s="76" t="n"/>
      <c r="R627" s="76" t="n"/>
      <c r="BA627" s="88">
        <f>BY627+CR627</f>
        <v/>
      </c>
      <c r="BY627" s="88" t="n"/>
      <c r="CR627" s="88" t="n"/>
    </row>
    <row r="628" outlineLevel="1" s="143">
      <c r="A628" s="76" t="n">
        <v>626</v>
      </c>
      <c r="B628" s="76" t="inlineStr">
        <is>
          <t>L-1549-315326913</t>
        </is>
      </c>
      <c r="C628" s="76" t="n">
        <v>1066868867</v>
      </c>
      <c r="D628" s="81">
        <f>HYPERLINK(CONCATENATE("https://portal.dnb.de/opac.htm?method=simpleSearch&amp;cqlMode=true&amp;query=idn%3D",C628))</f>
        <v/>
      </c>
      <c r="E628" s="76" t="inlineStr">
        <is>
          <t>III 60, 77</t>
        </is>
      </c>
      <c r="F628" s="76" t="inlineStr">
        <is>
          <t>X</t>
        </is>
      </c>
      <c r="G628" s="78" t="inlineStr">
        <is>
          <t>Papier- oder Pappeinband</t>
        </is>
      </c>
      <c r="H628" s="76" t="inlineStr">
        <is>
          <t>bis 35 cm</t>
        </is>
      </c>
      <c r="I628" s="78" t="inlineStr">
        <is>
          <t>180°</t>
        </is>
      </c>
      <c r="J628" s="78" t="n"/>
      <c r="K628" s="76" t="n"/>
      <c r="L628" s="76" t="n"/>
      <c r="M628" s="76" t="n"/>
      <c r="N628" s="76" t="n">
        <v>0</v>
      </c>
      <c r="O628" s="76" t="n"/>
      <c r="P628" s="76" t="n"/>
      <c r="Q628" s="76" t="n"/>
      <c r="R628" s="76" t="n"/>
      <c r="BA628" s="88">
        <f>BY628+CR628</f>
        <v/>
      </c>
      <c r="BY628" s="88" t="n"/>
      <c r="CR628" s="88" t="n"/>
    </row>
    <row r="629" outlineLevel="1" s="143">
      <c r="A629" s="76" t="n">
        <v>627</v>
      </c>
      <c r="B629" s="76" t="inlineStr">
        <is>
          <t>L-1549-315324384</t>
        </is>
      </c>
      <c r="C629" s="76" t="n">
        <v>1066866147</v>
      </c>
      <c r="D629" s="81">
        <f>HYPERLINK(CONCATENATE("https://portal.dnb.de/opac.htm?method=simpleSearch&amp;cqlMode=true&amp;query=idn%3D",C629))</f>
        <v/>
      </c>
      <c r="E629" s="76" t="inlineStr">
        <is>
          <t>III 60, 78</t>
        </is>
      </c>
      <c r="F629" s="76" t="inlineStr">
        <is>
          <t>X</t>
        </is>
      </c>
      <c r="G629" s="78" t="inlineStr">
        <is>
          <t>Papier- oder Pappeinband</t>
        </is>
      </c>
      <c r="H629" s="76" t="inlineStr">
        <is>
          <t>bis 35 cm</t>
        </is>
      </c>
      <c r="I629" s="78" t="inlineStr">
        <is>
          <t>180°</t>
        </is>
      </c>
      <c r="J629" s="78" t="n"/>
      <c r="K629" s="76" t="n"/>
      <c r="L629" s="76" t="n"/>
      <c r="M629" s="76" t="n"/>
      <c r="N629" s="76" t="n">
        <v>0</v>
      </c>
      <c r="O629" s="76" t="n"/>
      <c r="P629" s="76" t="n"/>
      <c r="Q629" s="76" t="n"/>
      <c r="R629" s="76" t="n"/>
      <c r="BA629" s="88">
        <f>BY629+CR629</f>
        <v/>
      </c>
      <c r="BY629" s="88" t="n"/>
      <c r="CR629" s="88" t="n"/>
    </row>
    <row r="630" outlineLevel="1" s="143">
      <c r="A630" s="76" t="n">
        <v>628</v>
      </c>
      <c r="B630" s="76" t="inlineStr">
        <is>
          <t>L-1549-315490187</t>
        </is>
      </c>
      <c r="C630" s="76" t="n">
        <v>1066959668</v>
      </c>
      <c r="D630" s="81">
        <f>HYPERLINK(CONCATENATE("https://portal.dnb.de/opac.htm?method=simpleSearch&amp;cqlMode=true&amp;query=idn%3D",C630))</f>
        <v/>
      </c>
      <c r="E630" s="76" t="inlineStr">
        <is>
          <t>III 60, 79</t>
        </is>
      </c>
      <c r="F630" s="76" t="inlineStr">
        <is>
          <t>X</t>
        </is>
      </c>
      <c r="G630" s="78" t="inlineStr">
        <is>
          <t>Papier- oder Pappeinband</t>
        </is>
      </c>
      <c r="H630" s="76" t="inlineStr">
        <is>
          <t>bis 35 cm</t>
        </is>
      </c>
      <c r="I630" s="78" t="inlineStr">
        <is>
          <t>180°</t>
        </is>
      </c>
      <c r="J630" s="78" t="n"/>
      <c r="K630" s="76" t="n"/>
      <c r="L630" s="76" t="n"/>
      <c r="M630" s="76" t="n"/>
      <c r="N630" s="76" t="n">
        <v>0</v>
      </c>
      <c r="O630" s="76" t="n"/>
      <c r="P630" s="76" t="inlineStr">
        <is>
          <t>Seiten glätten?</t>
        </is>
      </c>
      <c r="Q630" s="76" t="n"/>
      <c r="R630" s="76" t="n"/>
      <c r="BA630" s="88">
        <f>BY630+CR630</f>
        <v/>
      </c>
      <c r="BY630" s="88" t="n"/>
      <c r="CR630" s="88" t="n"/>
    </row>
    <row r="631" outlineLevel="1" s="143">
      <c r="A631" s="76" t="n">
        <v>629</v>
      </c>
      <c r="B631" s="76" t="inlineStr">
        <is>
          <t>L-1549-315326158</t>
        </is>
      </c>
      <c r="C631" s="76" t="n">
        <v>1066867984</v>
      </c>
      <c r="D631" s="81">
        <f>HYPERLINK(CONCATENATE("https://portal.dnb.de/opac.htm?method=simpleSearch&amp;cqlMode=true&amp;query=idn%3D",C631))</f>
        <v/>
      </c>
      <c r="E631" s="76" t="inlineStr">
        <is>
          <t>III 60, 80</t>
        </is>
      </c>
      <c r="F631" s="76" t="inlineStr">
        <is>
          <t>X</t>
        </is>
      </c>
      <c r="G631" s="78" t="inlineStr">
        <is>
          <t>Papier- oder Pappeinband</t>
        </is>
      </c>
      <c r="H631" s="76" t="inlineStr">
        <is>
          <t>bis 35 cm</t>
        </is>
      </c>
      <c r="I631" s="78" t="inlineStr">
        <is>
          <t>180°</t>
        </is>
      </c>
      <c r="J631" s="78" t="inlineStr">
        <is>
          <t>welliger Buchblock</t>
        </is>
      </c>
      <c r="K631" s="76" t="n"/>
      <c r="L631" s="76" t="n"/>
      <c r="M631" s="76" t="n"/>
      <c r="N631" s="76" t="n"/>
      <c r="O631" s="76" t="n"/>
      <c r="P631" s="76" t="n"/>
      <c r="Q631" s="76" t="n"/>
      <c r="R631" s="76" t="n"/>
      <c r="BA631" s="88">
        <f>BY631+CR631</f>
        <v/>
      </c>
      <c r="BY631" s="88" t="n"/>
      <c r="CR631" s="88" t="n"/>
    </row>
    <row r="632" outlineLevel="1" s="143">
      <c r="A632" s="76" t="n">
        <v>630</v>
      </c>
      <c r="B632" s="76" t="inlineStr">
        <is>
          <t>L-1549-164690077</t>
        </is>
      </c>
      <c r="C632" s="76" t="n">
        <v>997745096</v>
      </c>
      <c r="D632" s="81">
        <f>HYPERLINK(CONCATENATE("https://portal.dnb.de/opac.htm?method=simpleSearch&amp;cqlMode=true&amp;query=idn%3D",C632))</f>
        <v/>
      </c>
      <c r="E632" s="76" t="inlineStr">
        <is>
          <t>III 60, 81</t>
        </is>
      </c>
      <c r="F632" s="76" t="inlineStr">
        <is>
          <t>X</t>
        </is>
      </c>
      <c r="G632" s="78" t="inlineStr">
        <is>
          <t>Papier- oder Pappeinband</t>
        </is>
      </c>
      <c r="H632" s="76" t="inlineStr">
        <is>
          <t>bis 35 cm</t>
        </is>
      </c>
      <c r="I632" s="78" t="inlineStr">
        <is>
          <t>180°</t>
        </is>
      </c>
      <c r="J632" s="78" t="n"/>
      <c r="K632" s="76" t="n"/>
      <c r="L632" s="76" t="n"/>
      <c r="M632" s="76" t="n"/>
      <c r="N632" s="76" t="n">
        <v>0</v>
      </c>
      <c r="O632" s="76" t="n"/>
      <c r="P632" s="76" t="n"/>
      <c r="Q632" s="76" t="n"/>
      <c r="R632" s="76" t="n"/>
      <c r="BA632" s="88">
        <f>BY632+CR632</f>
        <v/>
      </c>
      <c r="BY632" s="88" t="n"/>
      <c r="CR632" s="88" t="n"/>
    </row>
    <row r="633" outlineLevel="1" s="143">
      <c r="A633" s="76" t="n">
        <v>631</v>
      </c>
      <c r="B633" s="76" t="inlineStr">
        <is>
          <t>L-1549-315493755</t>
        </is>
      </c>
      <c r="C633" s="76" t="n">
        <v>1066963517</v>
      </c>
      <c r="D633" s="81">
        <f>HYPERLINK(CONCATENATE("https://portal.dnb.de/opac.htm?method=simpleSearch&amp;cqlMode=true&amp;query=idn%3D",C633))</f>
        <v/>
      </c>
      <c r="E633" s="76" t="inlineStr">
        <is>
          <t>III 60, 82</t>
        </is>
      </c>
      <c r="F633" s="76" t="inlineStr">
        <is>
          <t>X</t>
        </is>
      </c>
      <c r="G633" s="78" t="inlineStr">
        <is>
          <t>Gewebeeinband</t>
        </is>
      </c>
      <c r="H633" s="76" t="inlineStr">
        <is>
          <t>bis 35 cm</t>
        </is>
      </c>
      <c r="I633" s="78" t="inlineStr">
        <is>
          <t>180°</t>
        </is>
      </c>
      <c r="J633" s="78" t="inlineStr">
        <is>
          <t>hohler Rücken</t>
        </is>
      </c>
      <c r="K633" s="76" t="n"/>
      <c r="L633" s="76" t="n"/>
      <c r="M633" s="76" t="n"/>
      <c r="N633" s="76" t="n">
        <v>0</v>
      </c>
      <c r="O633" s="76" t="n"/>
      <c r="P633" s="76" t="inlineStr">
        <is>
          <t>mit Blindlagen</t>
        </is>
      </c>
      <c r="Q633" s="76" t="n"/>
      <c r="R633" s="76" t="n"/>
      <c r="BA633" s="88">
        <f>BY633+CR633</f>
        <v/>
      </c>
      <c r="BY633" s="88" t="n"/>
      <c r="CR633" s="88" t="n"/>
    </row>
    <row r="634" outlineLevel="1" s="143">
      <c r="A634" s="76" t="n">
        <v>632</v>
      </c>
      <c r="B634" s="76" t="inlineStr">
        <is>
          <t>L-1549-315326166</t>
        </is>
      </c>
      <c r="C634" s="76" t="n">
        <v>1066867984</v>
      </c>
      <c r="D634" s="81">
        <f>HYPERLINK(CONCATENATE("https://portal.dnb.de/opac.htm?method=simpleSearch&amp;cqlMode=true&amp;query=idn%3D",C634))</f>
        <v/>
      </c>
      <c r="E634" s="76" t="inlineStr">
        <is>
          <t>III 60, 83</t>
        </is>
      </c>
      <c r="F634" s="76" t="inlineStr">
        <is>
          <t>X</t>
        </is>
      </c>
      <c r="G634" s="78" t="inlineStr">
        <is>
          <t>Gewebeeinband</t>
        </is>
      </c>
      <c r="H634" s="76" t="inlineStr">
        <is>
          <t>bis 35 cm</t>
        </is>
      </c>
      <c r="I634" s="78" t="inlineStr">
        <is>
          <t>180°</t>
        </is>
      </c>
      <c r="J634" s="78" t="inlineStr">
        <is>
          <t>fester Rücken mit Schmuckprägung</t>
        </is>
      </c>
      <c r="K634" s="76" t="n"/>
      <c r="L634" s="76" t="n"/>
      <c r="M634" s="76" t="n"/>
      <c r="N634" s="76" t="n">
        <v>0</v>
      </c>
      <c r="O634" s="76" t="n"/>
      <c r="P634" s="76" t="inlineStr">
        <is>
          <t>mit Blindlagen</t>
        </is>
      </c>
      <c r="Q634" s="76" t="n"/>
      <c r="R634" s="76" t="n"/>
      <c r="BA634" s="88">
        <f>BY634+CR634</f>
        <v/>
      </c>
      <c r="BY634" s="88" t="n"/>
      <c r="CR634" s="88" t="n"/>
    </row>
    <row r="635" outlineLevel="1" s="143">
      <c r="A635" s="76" t="n">
        <v>633</v>
      </c>
      <c r="B635" s="76" t="inlineStr">
        <is>
          <t>L-1549-315192097</t>
        </is>
      </c>
      <c r="C635" s="76" t="n">
        <v>1066769680</v>
      </c>
      <c r="D635" s="81">
        <f>HYPERLINK(CONCATENATE("https://portal.dnb.de/opac.htm?method=simpleSearch&amp;cqlMode=true&amp;query=idn%3D",C635))</f>
        <v/>
      </c>
      <c r="E635" s="76" t="inlineStr">
        <is>
          <t>III 60, 84</t>
        </is>
      </c>
      <c r="F635" s="76" t="inlineStr">
        <is>
          <t>X</t>
        </is>
      </c>
      <c r="G635" s="78" t="inlineStr">
        <is>
          <t>Papier- oder Pappeinband</t>
        </is>
      </c>
      <c r="H635" s="76" t="inlineStr">
        <is>
          <t>bis 35 cm</t>
        </is>
      </c>
      <c r="I635" s="78" t="inlineStr">
        <is>
          <t>180°</t>
        </is>
      </c>
      <c r="J635" s="78" t="n"/>
      <c r="K635" s="76" t="n"/>
      <c r="L635" s="76" t="n"/>
      <c r="M635" s="76" t="n"/>
      <c r="N635" s="76" t="n">
        <v>0</v>
      </c>
      <c r="O635" s="76" t="n"/>
      <c r="P635" s="76" t="n"/>
      <c r="Q635" s="76" t="n"/>
      <c r="R635" s="76" t="n"/>
      <c r="BA635" s="88">
        <f>BY635+CR635</f>
        <v/>
      </c>
      <c r="BY635" s="88" t="n"/>
      <c r="CR635" s="88" t="n"/>
    </row>
    <row r="636" outlineLevel="1" s="143">
      <c r="A636" s="76" t="n">
        <v>634</v>
      </c>
      <c r="B636" s="76" t="inlineStr">
        <is>
          <t>L-1550-315324899</t>
        </is>
      </c>
      <c r="C636" s="76" t="n">
        <v>1066866635</v>
      </c>
      <c r="D636" s="81">
        <f>HYPERLINK(CONCATENATE("https://portal.dnb.de/opac.htm?method=simpleSearch&amp;cqlMode=true&amp;query=idn%3D",C636))</f>
        <v/>
      </c>
      <c r="E636" s="76" t="inlineStr">
        <is>
          <t>III 60, 85</t>
        </is>
      </c>
      <c r="F636" s="76" t="inlineStr">
        <is>
          <t>X</t>
        </is>
      </c>
      <c r="G636" s="78" t="inlineStr">
        <is>
          <t>Halbpergamentband</t>
        </is>
      </c>
      <c r="H636" s="76" t="inlineStr">
        <is>
          <t>bis 35 cm</t>
        </is>
      </c>
      <c r="I636" s="78" t="inlineStr">
        <is>
          <t>180°</t>
        </is>
      </c>
      <c r="J636" s="78" t="inlineStr">
        <is>
          <t>hohler Rücken</t>
        </is>
      </c>
      <c r="K636" s="76" t="n"/>
      <c r="L636" s="76" t="n"/>
      <c r="M636" s="76" t="n"/>
      <c r="N636" s="76" t="n">
        <v>0</v>
      </c>
      <c r="O636" s="76" t="n"/>
      <c r="P636" s="76" t="n"/>
      <c r="Q636" s="76" t="n"/>
      <c r="R636" s="76" t="n"/>
      <c r="BA636" s="88">
        <f>BY636+CR636</f>
        <v/>
      </c>
      <c r="BY636" s="88" t="n"/>
      <c r="CR636" s="88" t="n"/>
    </row>
    <row r="637" outlineLevel="1" ht="22.5" customHeight="1" s="143">
      <c r="A637" s="76" t="n">
        <v>635</v>
      </c>
      <c r="B637" s="76" t="inlineStr">
        <is>
          <t>L-1550-315329068</t>
        </is>
      </c>
      <c r="C637" s="76" t="inlineStr">
        <is>
          <t>106687123X</t>
        </is>
      </c>
      <c r="D637" s="81">
        <f>HYPERLINK(CONCATENATE("https://portal.dnb.de/opac.htm?method=simpleSearch&amp;cqlMode=true&amp;query=idn%3D",C637))</f>
        <v/>
      </c>
      <c r="E637" s="76" t="inlineStr">
        <is>
          <t>III 60, 86</t>
        </is>
      </c>
      <c r="F637" s="76" t="inlineStr">
        <is>
          <t>X</t>
        </is>
      </c>
      <c r="G637" s="78" t="inlineStr">
        <is>
          <t>Halbledereinband, Schließen, erhabene Buchbeschläge</t>
        </is>
      </c>
      <c r="H637" s="76" t="inlineStr">
        <is>
          <t>bis 25 cm</t>
        </is>
      </c>
      <c r="I637" s="78" t="inlineStr">
        <is>
          <t>nur sehr geringer Öffnungswinkel</t>
        </is>
      </c>
      <c r="J637" s="78" t="inlineStr">
        <is>
          <t>fester Rücken mit Schmuckprägung</t>
        </is>
      </c>
      <c r="K637" s="76" t="n"/>
      <c r="L637" s="76" t="inlineStr">
        <is>
          <t>Buchschuh</t>
        </is>
      </c>
      <c r="M637" s="76" t="inlineStr">
        <is>
          <t>Nein</t>
        </is>
      </c>
      <c r="N637" s="76" t="n">
        <v>0</v>
      </c>
      <c r="O637" s="76" t="n"/>
      <c r="P637" s="76" t="n"/>
      <c r="Q637" s="76" t="n"/>
      <c r="R637" s="76" t="n"/>
      <c r="BA637" s="88">
        <f>BY637+CR637</f>
        <v/>
      </c>
      <c r="BY637" s="88" t="n"/>
      <c r="CR637" s="88" t="n"/>
    </row>
    <row r="638" outlineLevel="1" s="143">
      <c r="A638" s="76" t="n">
        <v>636</v>
      </c>
      <c r="B638" s="76" t="inlineStr">
        <is>
          <t>L-1551-31548764X</t>
        </is>
      </c>
      <c r="C638" s="76" t="n">
        <v>1066957029</v>
      </c>
      <c r="D638" s="81">
        <f>HYPERLINK(CONCATENATE("https://portal.dnb.de/opac.htm?method=simpleSearch&amp;cqlMode=true&amp;query=idn%3D",C638))</f>
        <v/>
      </c>
      <c r="E638" s="76" t="inlineStr">
        <is>
          <t>III 60, 87</t>
        </is>
      </c>
      <c r="F638" s="76" t="inlineStr">
        <is>
          <t>X</t>
        </is>
      </c>
      <c r="G638" s="78" t="inlineStr">
        <is>
          <t>Pergamentband</t>
        </is>
      </c>
      <c r="H638" s="76" t="inlineStr">
        <is>
          <t>bis 35 cm</t>
        </is>
      </c>
      <c r="I638" s="78" t="inlineStr">
        <is>
          <t>80° bis 110°, einseitig digitalisierbar?</t>
        </is>
      </c>
      <c r="J638" s="78" t="n"/>
      <c r="K638" s="76" t="n"/>
      <c r="L638" s="76" t="n"/>
      <c r="M638" s="76" t="n"/>
      <c r="N638" s="76" t="n">
        <v>0</v>
      </c>
      <c r="O638" s="76" t="n"/>
      <c r="P638" s="76" t="n"/>
      <c r="Q638" s="76" t="n"/>
      <c r="R638" s="76" t="n"/>
      <c r="BA638" s="88">
        <f>BY638+CR638</f>
        <v/>
      </c>
      <c r="BY638" s="88" t="n"/>
      <c r="CR638" s="88" t="n"/>
    </row>
    <row r="639" outlineLevel="1" s="143">
      <c r="A639" s="76" t="n">
        <v>637</v>
      </c>
      <c r="B639" s="76" t="inlineStr">
        <is>
          <t>L-1551-164690565</t>
        </is>
      </c>
      <c r="C639" s="76" t="n">
        <v>997745622</v>
      </c>
      <c r="D639" s="81">
        <f>HYPERLINK(CONCATENATE("https://portal.dnb.de/opac.htm?method=simpleSearch&amp;cqlMode=true&amp;query=idn%3D",C639))</f>
        <v/>
      </c>
      <c r="E639" s="76" t="inlineStr">
        <is>
          <t>III 60, 88</t>
        </is>
      </c>
      <c r="F639" s="76" t="inlineStr">
        <is>
          <t>X</t>
        </is>
      </c>
      <c r="G639" s="78" t="inlineStr">
        <is>
          <t>Gewebeeinband</t>
        </is>
      </c>
      <c r="H639" s="76" t="inlineStr">
        <is>
          <t>bis 35 cm</t>
        </is>
      </c>
      <c r="I639" s="78" t="inlineStr">
        <is>
          <t>180°</t>
        </is>
      </c>
      <c r="J639" s="78" t="inlineStr">
        <is>
          <t>fester Rücken mit Schmuckprägung</t>
        </is>
      </c>
      <c r="K639" s="76" t="n"/>
      <c r="L639" s="76" t="n"/>
      <c r="M639" s="76" t="n"/>
      <c r="N639" s="76" t="n">
        <v>1</v>
      </c>
      <c r="O639" s="76" t="n"/>
      <c r="P639" s="76" t="inlineStr">
        <is>
          <t>mit Blindlagen</t>
        </is>
      </c>
      <c r="Q639" s="76" t="n"/>
      <c r="R639" s="76" t="n"/>
      <c r="X639" s="94" t="inlineStr">
        <is>
          <t>G</t>
        </is>
      </c>
      <c r="Z639" s="94" t="inlineStr">
        <is>
          <t>x</t>
        </is>
      </c>
      <c r="AB639" s="94" t="inlineStr">
        <is>
          <t>h/E</t>
        </is>
      </c>
      <c r="AH639" s="94" t="inlineStr">
        <is>
          <t>Pa</t>
        </is>
      </c>
      <c r="AI639" s="94" t="inlineStr">
        <is>
          <t>x</t>
        </is>
      </c>
      <c r="AV639" s="94" t="n">
        <v>110</v>
      </c>
      <c r="AZ639" s="96" t="inlineStr">
        <is>
          <t>n</t>
        </is>
      </c>
      <c r="BA639" s="88">
        <f>BY639+CR639</f>
        <v/>
      </c>
      <c r="BI639" s="117" t="inlineStr">
        <is>
          <t>Schaden stabil</t>
        </is>
      </c>
      <c r="BY639" s="88" t="n"/>
      <c r="CR639" s="88" t="n"/>
    </row>
    <row r="640" outlineLevel="1" s="143">
      <c r="A640" s="76" t="n">
        <v>638</v>
      </c>
      <c r="B640" s="76" t="inlineStr">
        <is>
          <t>L-1551-315491086</t>
        </is>
      </c>
      <c r="C640" s="76" t="n">
        <v>1066960593</v>
      </c>
      <c r="D640" s="81">
        <f>HYPERLINK(CONCATENATE("https://portal.dnb.de/opac.htm?method=simpleSearch&amp;cqlMode=true&amp;query=idn%3D",C640))</f>
        <v/>
      </c>
      <c r="E640" s="76" t="inlineStr">
        <is>
          <t>III 60, 89</t>
        </is>
      </c>
      <c r="F640" s="76" t="n"/>
      <c r="G640" s="78" t="n"/>
      <c r="H640" s="76" t="inlineStr">
        <is>
          <t>bis 35 cm</t>
        </is>
      </c>
      <c r="I640" s="78" t="n"/>
      <c r="J640" s="78" t="n"/>
      <c r="K640" s="76" t="n"/>
      <c r="L640" s="76" t="n"/>
      <c r="M640" s="76" t="n"/>
      <c r="N640" s="76" t="n"/>
      <c r="O640" s="76" t="n"/>
      <c r="P640" s="76" t="n"/>
      <c r="Q640" s="76" t="n"/>
      <c r="R640" s="76" t="n"/>
      <c r="X640" s="94" t="inlineStr">
        <is>
          <t>Pa</t>
        </is>
      </c>
      <c r="Z640" s="94" t="inlineStr">
        <is>
          <t>x</t>
        </is>
      </c>
      <c r="AB640" s="94" t="inlineStr">
        <is>
          <t>h/E</t>
        </is>
      </c>
      <c r="AH640" s="94" t="inlineStr">
        <is>
          <t>Pa</t>
        </is>
      </c>
      <c r="AV640" s="94" t="n">
        <v>110</v>
      </c>
      <c r="AZ640" s="96" t="inlineStr">
        <is>
          <t>n</t>
        </is>
      </c>
      <c r="BA640" s="88">
        <f>BY640+CR640</f>
        <v/>
      </c>
      <c r="BE640" s="94" t="inlineStr">
        <is>
          <t>x</t>
        </is>
      </c>
      <c r="BI640" s="117" t="inlineStr">
        <is>
          <t>Schaden stabil</t>
        </is>
      </c>
      <c r="BY640" s="88" t="n"/>
      <c r="CR640" s="88" t="n"/>
    </row>
    <row r="641" outlineLevel="1" s="143">
      <c r="A641" s="76" t="n">
        <v>639</v>
      </c>
      <c r="B641" s="76" t="inlineStr">
        <is>
          <t>L-1552-314710604</t>
        </is>
      </c>
      <c r="C641" s="76" t="n">
        <v>1066458820</v>
      </c>
      <c r="D641" s="81">
        <f>HYPERLINK(CONCATENATE("https://portal.dnb.de/opac.htm?method=simpleSearch&amp;cqlMode=true&amp;query=idn%3D",C641))</f>
        <v/>
      </c>
      <c r="E641" s="76" t="inlineStr">
        <is>
          <t>III 60, 90</t>
        </is>
      </c>
      <c r="F641" s="76" t="n"/>
      <c r="G641" s="78" t="n"/>
      <c r="H641" s="76" t="n"/>
      <c r="I641" s="78" t="n"/>
      <c r="J641" s="78" t="n"/>
      <c r="K641" s="76" t="n"/>
      <c r="L641" s="76" t="n"/>
      <c r="M641" s="76" t="n"/>
      <c r="N641" s="76" t="n"/>
      <c r="O641" s="76" t="n"/>
      <c r="P641" s="76" t="n"/>
      <c r="Q641" s="76" t="n"/>
      <c r="R641" s="76" t="n"/>
      <c r="BA641" s="88">
        <f>BY641+CR641</f>
        <v/>
      </c>
      <c r="BY641" s="88" t="n"/>
      <c r="CR641" s="88" t="n"/>
    </row>
    <row r="642" outlineLevel="1" s="143">
      <c r="A642" s="76" t="n">
        <v>640</v>
      </c>
      <c r="B642" s="76" t="inlineStr">
        <is>
          <t>L-1555-315326255</t>
        </is>
      </c>
      <c r="C642" s="76" t="n">
        <v>1066868050</v>
      </c>
      <c r="D642" s="81">
        <f>HYPERLINK(CONCATENATE("https://portal.dnb.de/opac.htm?method=simpleSearch&amp;cqlMode=true&amp;query=idn%3D",C642))</f>
        <v/>
      </c>
      <c r="E642" s="76" t="inlineStr">
        <is>
          <t>III 60, 91</t>
        </is>
      </c>
      <c r="F642" s="76" t="n"/>
      <c r="G642" s="78" t="n"/>
      <c r="H642" s="76" t="n"/>
      <c r="I642" s="78" t="n"/>
      <c r="J642" s="78" t="n"/>
      <c r="K642" s="76" t="n"/>
      <c r="L642" s="76" t="n"/>
      <c r="M642" s="76" t="n"/>
      <c r="N642" s="76" t="n"/>
      <c r="O642" s="76" t="n"/>
      <c r="P642" s="76" t="n"/>
      <c r="Q642" s="76" t="n"/>
      <c r="R642" s="76" t="n"/>
      <c r="BA642" s="88">
        <f>BY642+CR642</f>
        <v/>
      </c>
      <c r="BY642" s="88" t="n"/>
      <c r="CR642" s="88" t="n"/>
    </row>
    <row r="643" outlineLevel="1" s="143">
      <c r="A643" s="76" t="n">
        <v>641</v>
      </c>
      <c r="B643" s="76" t="inlineStr">
        <is>
          <t>L-1557-315216573</t>
        </is>
      </c>
      <c r="C643" s="76" t="n">
        <v>1066796122</v>
      </c>
      <c r="D643" s="81">
        <f>HYPERLINK(CONCATENATE("https://portal.dnb.de/opac.htm?method=simpleSearch&amp;cqlMode=true&amp;query=idn%3D",C643))</f>
        <v/>
      </c>
      <c r="E643" s="76" t="inlineStr">
        <is>
          <t>III 60, 92</t>
        </is>
      </c>
      <c r="F643" s="76" t="n"/>
      <c r="G643" s="78" t="n"/>
      <c r="H643" s="76" t="inlineStr">
        <is>
          <t>bis 35 cm</t>
        </is>
      </c>
      <c r="I643" s="78" t="n"/>
      <c r="J643" s="78" t="n"/>
      <c r="K643" s="76" t="n"/>
      <c r="L643" s="76" t="n"/>
      <c r="M643" s="76" t="n"/>
      <c r="N643" s="76" t="n"/>
      <c r="O643" s="76" t="n"/>
      <c r="P643" s="76" t="n"/>
      <c r="Q643" s="76" t="n"/>
      <c r="R643" s="76" t="n"/>
      <c r="X643" s="94" t="inlineStr">
        <is>
          <t>HD</t>
        </is>
      </c>
      <c r="Z643" s="94" t="inlineStr">
        <is>
          <t>x</t>
        </is>
      </c>
      <c r="AB643" s="94" t="inlineStr">
        <is>
          <t>f/V</t>
        </is>
      </c>
      <c r="AH643" s="94" t="inlineStr">
        <is>
          <t>Pa</t>
        </is>
      </c>
      <c r="AL643" s="94" t="inlineStr">
        <is>
          <t>x</t>
        </is>
      </c>
      <c r="AT643" s="94" t="n">
        <v>0</v>
      </c>
      <c r="AU643" s="94" t="inlineStr">
        <is>
          <t>x</t>
        </is>
      </c>
      <c r="AV643" s="94" t="n">
        <v>45</v>
      </c>
      <c r="AZ643" s="96" t="inlineStr">
        <is>
          <t>ja vor</t>
        </is>
      </c>
      <c r="BA643" s="88">
        <f>BY643+CR643</f>
        <v/>
      </c>
      <c r="BE643" s="94" t="inlineStr">
        <is>
          <t>x</t>
        </is>
      </c>
      <c r="BL643" s="90" t="inlineStr">
        <is>
          <t>x</t>
        </is>
      </c>
      <c r="BM643" s="94" t="inlineStr">
        <is>
          <t>x</t>
        </is>
      </c>
      <c r="BN643" s="94" t="inlineStr">
        <is>
          <t>x</t>
        </is>
      </c>
      <c r="BY643" s="88" t="n">
        <v>0.5</v>
      </c>
      <c r="CR643" s="88" t="n"/>
    </row>
    <row r="644" outlineLevel="1" s="143">
      <c r="A644" s="76" t="n">
        <v>642</v>
      </c>
      <c r="B644" s="76" t="inlineStr">
        <is>
          <t>L-1507-315494514</t>
        </is>
      </c>
      <c r="C644" s="76" t="n">
        <v>1066964289</v>
      </c>
      <c r="D644" s="81">
        <f>HYPERLINK(CONCATENATE("https://portal.dnb.de/opac.htm?method=simpleSearch&amp;cqlMode=true&amp;query=idn%3D",C644))</f>
        <v/>
      </c>
      <c r="E644" s="76" t="inlineStr">
        <is>
          <t>III 60, 93</t>
        </is>
      </c>
      <c r="F644" s="76" t="n"/>
      <c r="G644" s="78" t="n"/>
      <c r="H644" s="76" t="n"/>
      <c r="I644" s="78" t="n"/>
      <c r="J644" s="78" t="n"/>
      <c r="K644" s="76" t="n"/>
      <c r="L644" s="76" t="n"/>
      <c r="M644" s="76" t="n"/>
      <c r="N644" s="76" t="n"/>
      <c r="O644" s="76" t="n"/>
      <c r="P644" s="76" t="n"/>
      <c r="Q644" s="76" t="n"/>
      <c r="R644" s="76" t="n"/>
      <c r="BA644" s="88">
        <f>BY644+CR644</f>
        <v/>
      </c>
      <c r="BY644" s="88" t="n"/>
      <c r="CR644" s="88" t="n"/>
    </row>
    <row r="645" outlineLevel="1" s="143">
      <c r="A645" s="76" t="n">
        <v>643</v>
      </c>
      <c r="B645" s="76" t="inlineStr">
        <is>
          <t>L-1509-315493356</t>
        </is>
      </c>
      <c r="C645" s="76" t="inlineStr">
        <is>
          <t>106696307X</t>
        </is>
      </c>
      <c r="D645" s="81">
        <f>HYPERLINK(CONCATENATE("https://portal.dnb.de/opac.htm?method=simpleSearch&amp;cqlMode=true&amp;query=idn%3D",C645))</f>
        <v/>
      </c>
      <c r="E645" s="76" t="inlineStr">
        <is>
          <t>III 60, 94</t>
        </is>
      </c>
      <c r="F645" s="76" t="n"/>
      <c r="G645" s="78" t="n"/>
      <c r="H645" s="76" t="inlineStr">
        <is>
          <t>bis 35 cm</t>
        </is>
      </c>
      <c r="I645" s="78" t="n"/>
      <c r="J645" s="78" t="n"/>
      <c r="K645" s="76" t="n"/>
      <c r="L645" s="76" t="n"/>
      <c r="M645" s="76" t="n"/>
      <c r="N645" s="76" t="n"/>
      <c r="O645" s="76" t="n"/>
      <c r="P645" s="76" t="n"/>
      <c r="Q645" s="76" t="n"/>
      <c r="R645" s="76" t="n"/>
      <c r="X645" s="94" t="inlineStr">
        <is>
          <t>HD</t>
        </is>
      </c>
      <c r="Z645" s="94" t="inlineStr">
        <is>
          <t>x</t>
        </is>
      </c>
      <c r="AB645" s="94" t="inlineStr">
        <is>
          <t>f/V</t>
        </is>
      </c>
      <c r="AD645" s="94" t="inlineStr">
        <is>
          <t>x</t>
        </is>
      </c>
      <c r="AH645" s="94" t="inlineStr">
        <is>
          <t>Pa</t>
        </is>
      </c>
      <c r="AV645" s="94" t="n">
        <v>80</v>
      </c>
      <c r="AZ645" s="96" t="inlineStr">
        <is>
          <t>ja vor</t>
        </is>
      </c>
      <c r="BA645" s="88">
        <f>BY645+CR645</f>
        <v/>
      </c>
      <c r="BE645" s="94" t="inlineStr">
        <is>
          <t>x</t>
        </is>
      </c>
      <c r="BK645" s="117" t="inlineStr">
        <is>
          <t>Umschlag (Leder pudert)</t>
        </is>
      </c>
      <c r="BL645" s="90" t="inlineStr">
        <is>
          <t>x</t>
        </is>
      </c>
      <c r="BM645" s="94" t="inlineStr">
        <is>
          <t>x</t>
        </is>
      </c>
      <c r="BN645" s="94" t="inlineStr">
        <is>
          <t>x</t>
        </is>
      </c>
      <c r="BY645" s="88" t="n">
        <v>1</v>
      </c>
      <c r="BZ645" s="117" t="inlineStr">
        <is>
          <t>Einschlag fixieren, am Rücken evtl. nur überfangen</t>
        </is>
      </c>
      <c r="CR645" s="88" t="n"/>
    </row>
    <row r="646" outlineLevel="1" s="143">
      <c r="A646" s="76" t="n">
        <v>644</v>
      </c>
      <c r="B646" s="76" t="inlineStr">
        <is>
          <t>L-1509-163089574</t>
        </is>
      </c>
      <c r="C646" s="76" t="n">
        <v>996967060</v>
      </c>
      <c r="D646" s="81">
        <f>HYPERLINK(CONCATENATE("https://portal.dnb.de/opac.htm?method=simpleSearch&amp;cqlMode=true&amp;query=idn%3D",C646))</f>
        <v/>
      </c>
      <c r="E646" s="76" t="inlineStr">
        <is>
          <t>III 60, 95</t>
        </is>
      </c>
      <c r="F646" s="76" t="n"/>
      <c r="G646" s="78" t="n"/>
      <c r="H646" s="76" t="inlineStr">
        <is>
          <t>bis 25 cm</t>
        </is>
      </c>
      <c r="I646" s="78" t="n"/>
      <c r="J646" s="78" t="n"/>
      <c r="K646" s="76" t="n"/>
      <c r="L646" s="76" t="n"/>
      <c r="M646" s="76" t="n"/>
      <c r="N646" s="76" t="n"/>
      <c r="O646" s="76" t="n"/>
      <c r="P646" s="76" t="n"/>
      <c r="Q646" s="76" t="n"/>
      <c r="R646" s="76" t="n"/>
      <c r="X646" s="94" t="inlineStr">
        <is>
          <t>HL</t>
        </is>
      </c>
      <c r="Z646" s="94" t="inlineStr">
        <is>
          <t>x</t>
        </is>
      </c>
      <c r="AA646" s="94" t="inlineStr">
        <is>
          <t>x</t>
        </is>
      </c>
      <c r="AB646" s="94" t="inlineStr">
        <is>
          <t>h/E</t>
        </is>
      </c>
      <c r="AD646" s="94" t="inlineStr">
        <is>
          <t>x</t>
        </is>
      </c>
      <c r="AH646" s="94" t="inlineStr">
        <is>
          <t>Pa</t>
        </is>
      </c>
      <c r="AV646" s="94" t="n">
        <v>110</v>
      </c>
      <c r="AZ646" s="96" t="inlineStr">
        <is>
          <t>ja vor</t>
        </is>
      </c>
      <c r="BA646" s="88">
        <f>BY646+CR646</f>
        <v/>
      </c>
      <c r="BE646" s="94" t="inlineStr">
        <is>
          <t>x</t>
        </is>
      </c>
      <c r="BI646" s="117" t="inlineStr">
        <is>
          <t>Schaden ansonsten stabil</t>
        </is>
      </c>
      <c r="BK646" s="117" t="inlineStr">
        <is>
          <t>Umschlag (Leder pudert)</t>
        </is>
      </c>
      <c r="BL646" s="90" t="inlineStr">
        <is>
          <t>x</t>
        </is>
      </c>
      <c r="BM646" s="94" t="inlineStr">
        <is>
          <t>x</t>
        </is>
      </c>
      <c r="BN646" s="94" t="inlineStr">
        <is>
          <t>x</t>
        </is>
      </c>
      <c r="BP646" s="94" t="inlineStr">
        <is>
          <t>v/h</t>
        </is>
      </c>
      <c r="BY646" s="88" t="n">
        <v>0.5</v>
      </c>
      <c r="BZ646" s="117" t="inlineStr">
        <is>
          <t>nur Leder am Rücken fixieren, Schaden ist stabil</t>
        </is>
      </c>
      <c r="CR646" s="88" t="n"/>
    </row>
    <row r="647" outlineLevel="1" s="143">
      <c r="A647" s="76" t="n">
        <v>645</v>
      </c>
      <c r="B647" s="76" t="inlineStr">
        <is>
          <t>L-1880-171088549</t>
        </is>
      </c>
      <c r="C647" s="76" t="n">
        <v>1000737918</v>
      </c>
      <c r="D647" s="81">
        <f>HYPERLINK(CONCATENATE("https://portal.dnb.de/opac.htm?method=simpleSearch&amp;cqlMode=true&amp;query=idn%3D",C647))</f>
        <v/>
      </c>
      <c r="E647" s="76" t="inlineStr">
        <is>
          <t>III 60, 95 (angebunden)</t>
        </is>
      </c>
      <c r="F647" s="76" t="n"/>
      <c r="G647" s="78" t="n"/>
      <c r="H647" s="76" t="n"/>
      <c r="I647" s="78" t="n"/>
      <c r="J647" s="78" t="n"/>
      <c r="K647" s="76" t="n"/>
      <c r="L647" s="76" t="n"/>
      <c r="M647" s="76" t="n"/>
      <c r="N647" s="76" t="n"/>
      <c r="O647" s="76" t="n"/>
      <c r="P647" s="76" t="n"/>
      <c r="Q647" s="76" t="n"/>
      <c r="R647" s="76" t="n"/>
      <c r="BA647" s="88">
        <f>BY647+CR647</f>
        <v/>
      </c>
      <c r="BY647" s="88" t="n"/>
      <c r="CR647" s="88" t="n"/>
    </row>
    <row r="648" outlineLevel="1" s="143">
      <c r="A648" s="76" t="n">
        <v>646</v>
      </c>
      <c r="B648" s="76" t="inlineStr">
        <is>
          <t>L-1509-315074647</t>
        </is>
      </c>
      <c r="C648" s="76" t="n">
        <v>1066686521</v>
      </c>
      <c r="D648" s="81">
        <f>HYPERLINK(CONCATENATE("https://portal.dnb.de/opac.htm?method=simpleSearch&amp;cqlMode=true&amp;query=idn%3D",C648))</f>
        <v/>
      </c>
      <c r="E648" s="76" t="inlineStr">
        <is>
          <t>III 60, 96</t>
        </is>
      </c>
      <c r="F648" s="76" t="n"/>
      <c r="G648" s="78" t="n"/>
      <c r="H648" s="76" t="inlineStr">
        <is>
          <t>bis 25 cm</t>
        </is>
      </c>
      <c r="I648" s="78" t="n"/>
      <c r="J648" s="78" t="n"/>
      <c r="K648" s="76" t="n"/>
      <c r="L648" s="76" t="n"/>
      <c r="M648" s="76" t="n"/>
      <c r="N648" s="76" t="n"/>
      <c r="O648" s="76" t="n"/>
      <c r="P648" s="76" t="n"/>
      <c r="Q648" s="76" t="n"/>
      <c r="R648" s="76" t="n"/>
      <c r="X648" s="94" t="inlineStr">
        <is>
          <t>HL</t>
        </is>
      </c>
      <c r="Z648" s="94" t="inlineStr">
        <is>
          <t>x</t>
        </is>
      </c>
      <c r="AB648" s="94" t="inlineStr">
        <is>
          <t>h/E</t>
        </is>
      </c>
      <c r="AH648" s="94" t="inlineStr">
        <is>
          <t>Pa</t>
        </is>
      </c>
      <c r="AV648" s="94" t="n">
        <v>110</v>
      </c>
      <c r="AZ648" s="96" t="inlineStr">
        <is>
          <t>n</t>
        </is>
      </c>
      <c r="BA648" s="88">
        <f>BY648+CR648</f>
        <v/>
      </c>
      <c r="BE648" s="94" t="inlineStr">
        <is>
          <t>x</t>
        </is>
      </c>
      <c r="BI648" s="117" t="inlineStr">
        <is>
          <t>Schaden stabil</t>
        </is>
      </c>
      <c r="BY648" s="88" t="n"/>
      <c r="CR648" s="88" t="n"/>
    </row>
    <row r="649" outlineLevel="1" s="143">
      <c r="A649" s="76" t="n">
        <v>647</v>
      </c>
      <c r="B649" s="76" t="inlineStr">
        <is>
          <t>L-1509-315328045</t>
        </is>
      </c>
      <c r="C649" s="76" t="n">
        <v>1066870136</v>
      </c>
      <c r="D649" s="81">
        <f>HYPERLINK(CONCATENATE("https://portal.dnb.de/opac.htm?method=simpleSearch&amp;cqlMode=true&amp;query=idn%3D",C649))</f>
        <v/>
      </c>
      <c r="E649" s="76" t="inlineStr">
        <is>
          <t>III 60, 97</t>
        </is>
      </c>
      <c r="F649" s="76" t="n"/>
      <c r="G649" s="78" t="n"/>
      <c r="H649" s="76" t="n"/>
      <c r="I649" s="78" t="n"/>
      <c r="J649" s="78" t="n"/>
      <c r="K649" s="76" t="n"/>
      <c r="L649" s="76" t="n"/>
      <c r="M649" s="76" t="n"/>
      <c r="N649" s="76" t="n"/>
      <c r="O649" s="76" t="n"/>
      <c r="P649" s="76" t="n"/>
      <c r="Q649" s="76" t="n"/>
      <c r="R649" s="76" t="n"/>
      <c r="BA649" s="88">
        <f>BY649+CR649</f>
        <v/>
      </c>
      <c r="BY649" s="88" t="n"/>
      <c r="CR649" s="88" t="n"/>
    </row>
    <row r="650" outlineLevel="1" s="143">
      <c r="A650" s="76" t="n">
        <v>648</v>
      </c>
      <c r="B650" s="76" t="inlineStr">
        <is>
          <t>L-1529-315328231</t>
        </is>
      </c>
      <c r="C650" s="76" t="n">
        <v>1066870330</v>
      </c>
      <c r="D650" s="81">
        <f>HYPERLINK(CONCATENATE("https://portal.dnb.de/opac.htm?method=simpleSearch&amp;cqlMode=true&amp;query=idn%3D",C650))</f>
        <v/>
      </c>
      <c r="E650" s="76" t="inlineStr">
        <is>
          <t>III 60, 98</t>
        </is>
      </c>
      <c r="F650" s="76" t="n"/>
      <c r="G650" s="78" t="n"/>
      <c r="H650" s="76" t="inlineStr">
        <is>
          <t>bis 35 cm</t>
        </is>
      </c>
      <c r="I650" s="78" t="n"/>
      <c r="J650" s="78" t="n"/>
      <c r="K650" s="76" t="n"/>
      <c r="L650" s="76" t="n"/>
      <c r="M650" s="76" t="n"/>
      <c r="N650" s="76" t="n"/>
      <c r="O650" s="76" t="n"/>
      <c r="P650" s="76" t="n"/>
      <c r="Q650" s="76" t="n"/>
      <c r="R650" s="76" t="n"/>
      <c r="X650" s="94" t="inlineStr">
        <is>
          <t>HG</t>
        </is>
      </c>
      <c r="AB650" s="94" t="inlineStr">
        <is>
          <t>h/E</t>
        </is>
      </c>
      <c r="AH650" s="94" t="inlineStr">
        <is>
          <t>Pa</t>
        </is>
      </c>
      <c r="AI650" s="94" t="inlineStr">
        <is>
          <t>x</t>
        </is>
      </c>
      <c r="AV650" s="94" t="n">
        <v>110</v>
      </c>
      <c r="AZ650" s="96" t="inlineStr">
        <is>
          <t>n</t>
        </is>
      </c>
      <c r="BA650" s="88">
        <f>BY650+CR650</f>
        <v/>
      </c>
      <c r="BI650" s="117" t="inlineStr">
        <is>
          <t>Schaden stabil</t>
        </is>
      </c>
      <c r="BJ650" s="90" t="inlineStr">
        <is>
          <t>x 110</t>
        </is>
      </c>
      <c r="BY650" s="88" t="n"/>
      <c r="CR650" s="88" t="n"/>
    </row>
    <row r="651" outlineLevel="1" s="143">
      <c r="A651" s="76" t="n">
        <v>649</v>
      </c>
      <c r="B651" s="76" t="inlineStr">
        <is>
          <t>L-1531-315493623</t>
        </is>
      </c>
      <c r="C651" s="76" t="n">
        <v>1066963363</v>
      </c>
      <c r="D651" s="81">
        <f>HYPERLINK(CONCATENATE("https://portal.dnb.de/opac.htm?method=simpleSearch&amp;cqlMode=true&amp;query=idn%3D",C651))</f>
        <v/>
      </c>
      <c r="E651" s="76" t="inlineStr">
        <is>
          <t>III 60, 99</t>
        </is>
      </c>
      <c r="F651" s="76" t="n"/>
      <c r="G651" s="78" t="n"/>
      <c r="H651" s="76" t="n"/>
      <c r="I651" s="78" t="n"/>
      <c r="J651" s="78" t="n"/>
      <c r="K651" s="76" t="n"/>
      <c r="L651" s="76" t="n"/>
      <c r="M651" s="76" t="n"/>
      <c r="N651" s="76" t="n"/>
      <c r="O651" s="76" t="n"/>
      <c r="P651" s="76" t="n"/>
      <c r="Q651" s="76" t="n"/>
      <c r="R651" s="76" t="n"/>
      <c r="BA651" s="88">
        <f>BY651+CR651</f>
        <v/>
      </c>
      <c r="BY651" s="88" t="n"/>
      <c r="CR651" s="88" t="n"/>
    </row>
    <row r="652" outlineLevel="1" ht="22.5" customHeight="1" s="143">
      <c r="A652" s="76" t="n">
        <v>650</v>
      </c>
      <c r="B652" s="76" t="inlineStr">
        <is>
          <t>L-1532-315299770</t>
        </is>
      </c>
      <c r="C652" s="76" t="n">
        <v>1066839743</v>
      </c>
      <c r="D652" s="81">
        <f>HYPERLINK(CONCATENATE("https://portal.dnb.de/opac.htm?method=simpleSearch&amp;cqlMode=true&amp;query=idn%3D",C652))</f>
        <v/>
      </c>
      <c r="E652" s="76" t="inlineStr">
        <is>
          <t>III 60, 100</t>
        </is>
      </c>
      <c r="F652" s="76" t="n"/>
      <c r="G652" s="78" t="n"/>
      <c r="H652" s="76" t="inlineStr">
        <is>
          <t>bis 25 cm</t>
        </is>
      </c>
      <c r="I652" s="78" t="n"/>
      <c r="J652" s="78" t="n"/>
      <c r="K652" s="76" t="n"/>
      <c r="L652" s="76" t="n"/>
      <c r="M652" s="76" t="n"/>
      <c r="N652" s="76" t="n"/>
      <c r="O652" s="76" t="n"/>
      <c r="P652" s="76" t="n"/>
      <c r="Q652" s="76" t="n"/>
      <c r="R652" s="76" t="n"/>
      <c r="X652" s="94" t="inlineStr">
        <is>
          <t>HL</t>
        </is>
      </c>
      <c r="AB652" s="94" t="inlineStr">
        <is>
          <t>f/V</t>
        </is>
      </c>
      <c r="AH652" s="94" t="inlineStr">
        <is>
          <t>Pa</t>
        </is>
      </c>
      <c r="AV652" s="94" t="n">
        <v>110</v>
      </c>
      <c r="AZ652" s="96" t="inlineStr">
        <is>
          <t>ja vor</t>
        </is>
      </c>
      <c r="BA652" s="88">
        <f>BY652+CR652</f>
        <v/>
      </c>
      <c r="BC652" s="94" t="inlineStr">
        <is>
          <t>Wellpappe</t>
        </is>
      </c>
      <c r="BL652" s="90" t="inlineStr">
        <is>
          <t>x</t>
        </is>
      </c>
      <c r="BM652" s="94" t="inlineStr">
        <is>
          <t>x</t>
        </is>
      </c>
      <c r="BN652" s="94" t="inlineStr">
        <is>
          <t>x</t>
        </is>
      </c>
      <c r="BP652" s="94" t="inlineStr">
        <is>
          <t>v</t>
        </is>
      </c>
      <c r="BW652" s="94" t="inlineStr">
        <is>
          <t>VD</t>
        </is>
      </c>
      <c r="BY652" s="88" t="n">
        <v>1.5</v>
      </c>
      <c r="BZ652" s="117" t="inlineStr">
        <is>
          <t>Gelenk vorn innen mit JP-Streifen stabilisieren, Gelenk außen unterlegen und/oder überfangen mit JP</t>
        </is>
      </c>
      <c r="CR652" s="88" t="n"/>
    </row>
    <row r="653" outlineLevel="1" s="143">
      <c r="A653" s="76" t="n">
        <v>651</v>
      </c>
      <c r="B653" s="76" t="inlineStr">
        <is>
          <t>L-1532-315493607</t>
        </is>
      </c>
      <c r="C653" s="76" t="n">
        <v>1066963347</v>
      </c>
      <c r="D653" s="81">
        <f>HYPERLINK(CONCATENATE("https://portal.dnb.de/opac.htm?method=simpleSearch&amp;cqlMode=true&amp;query=idn%3D",C653))</f>
        <v/>
      </c>
      <c r="E653" s="76" t="inlineStr">
        <is>
          <t>III 60, 101</t>
        </is>
      </c>
      <c r="F653" s="76" t="n"/>
      <c r="G653" s="78" t="n"/>
      <c r="H653" s="76" t="n"/>
      <c r="I653" s="78" t="n"/>
      <c r="J653" s="78" t="n"/>
      <c r="K653" s="76" t="n"/>
      <c r="L653" s="76" t="n"/>
      <c r="M653" s="76" t="n"/>
      <c r="N653" s="76" t="n"/>
      <c r="O653" s="76" t="n"/>
      <c r="P653" s="76" t="n"/>
      <c r="Q653" s="76" t="n"/>
      <c r="R653" s="76" t="n"/>
      <c r="BA653" s="88">
        <f>BY653+CR653</f>
        <v/>
      </c>
      <c r="BY653" s="88" t="n"/>
      <c r="CR653" s="88" t="n"/>
    </row>
    <row r="654" outlineLevel="1" ht="22.5" customHeight="1" s="143">
      <c r="A654" s="76" t="n">
        <v>652</v>
      </c>
      <c r="B654" s="76" t="inlineStr">
        <is>
          <t>L-1534-315191538</t>
        </is>
      </c>
      <c r="C654" s="76" t="n">
        <v>1066769036</v>
      </c>
      <c r="D654" s="81">
        <f>HYPERLINK(CONCATENATE("https://portal.dnb.de/opac.htm?method=simpleSearch&amp;cqlMode=true&amp;query=idn%3D",C654))</f>
        <v/>
      </c>
      <c r="E654" s="76" t="inlineStr">
        <is>
          <t>III 60, 102</t>
        </is>
      </c>
      <c r="F654" s="76" t="n"/>
      <c r="G654" s="78" t="n"/>
      <c r="H654" s="76" t="inlineStr">
        <is>
          <t>bis 35 cm</t>
        </is>
      </c>
      <c r="I654" s="78" t="n"/>
      <c r="J654" s="78" t="n"/>
      <c r="K654" s="76" t="n"/>
      <c r="L654" s="76" t="n"/>
      <c r="M654" s="76" t="n"/>
      <c r="N654" s="76" t="n"/>
      <c r="O654" s="76" t="n"/>
      <c r="P654" s="76" t="n"/>
      <c r="Q654" s="76" t="n"/>
      <c r="R654" s="76" t="n"/>
      <c r="X654" s="94" t="inlineStr">
        <is>
          <t>HD</t>
        </is>
      </c>
      <c r="Z654" s="94" t="inlineStr">
        <is>
          <t>x</t>
        </is>
      </c>
      <c r="AB654" s="94" t="inlineStr">
        <is>
          <t>f/V</t>
        </is>
      </c>
      <c r="AH654" s="94" t="inlineStr">
        <is>
          <t>Pa</t>
        </is>
      </c>
      <c r="AV654" s="94" t="n">
        <v>60</v>
      </c>
      <c r="AZ654" s="96" t="inlineStr">
        <is>
          <t>ja vor</t>
        </is>
      </c>
      <c r="BA654" s="88">
        <f>BY654+CR654</f>
        <v/>
      </c>
      <c r="BH654" s="94" t="inlineStr">
        <is>
          <t>x</t>
        </is>
      </c>
      <c r="BI654" s="117" t="inlineStr">
        <is>
          <t>unbedingt Box! (Schließen schließen nicht)</t>
        </is>
      </c>
      <c r="BJ654" s="90" t="inlineStr">
        <is>
          <t>x 45</t>
        </is>
      </c>
      <c r="BK654" s="117" t="inlineStr">
        <is>
          <t>Box! (Schließen schließen nicht)</t>
        </is>
      </c>
      <c r="BL654" s="90" t="inlineStr">
        <is>
          <t>x</t>
        </is>
      </c>
      <c r="BM654" s="94" t="inlineStr">
        <is>
          <t>x</t>
        </is>
      </c>
      <c r="BN654" s="94" t="inlineStr">
        <is>
          <t>x</t>
        </is>
      </c>
      <c r="BY654" s="88" t="n">
        <v>1</v>
      </c>
      <c r="CH654" s="94" t="inlineStr">
        <is>
          <t>x</t>
        </is>
      </c>
      <c r="CR654" s="88" t="n">
        <v>0.5</v>
      </c>
    </row>
    <row r="655" outlineLevel="1" s="143">
      <c r="A655" s="76" t="n">
        <v>653</v>
      </c>
      <c r="B655" s="76" t="inlineStr">
        <is>
          <t>L-1535-315492813</t>
        </is>
      </c>
      <c r="C655" s="76" t="n">
        <v>1066962456</v>
      </c>
      <c r="D655" s="81">
        <f>HYPERLINK(CONCATENATE("https://portal.dnb.de/opac.htm?method=simpleSearch&amp;cqlMode=true&amp;query=idn%3D",C655))</f>
        <v/>
      </c>
      <c r="E655" s="76" t="inlineStr">
        <is>
          <t>III 60, 103</t>
        </is>
      </c>
      <c r="F655" s="76" t="n"/>
      <c r="G655" s="78" t="n"/>
      <c r="H655" s="76" t="n"/>
      <c r="I655" s="78" t="n"/>
      <c r="J655" s="78" t="n"/>
      <c r="K655" s="76" t="n"/>
      <c r="L655" s="76" t="n"/>
      <c r="M655" s="76" t="n"/>
      <c r="N655" s="76" t="n"/>
      <c r="O655" s="76" t="n"/>
      <c r="P655" s="76" t="n"/>
      <c r="Q655" s="76" t="n"/>
      <c r="R655" s="76" t="n"/>
      <c r="BA655" s="88">
        <f>BY655+CR655</f>
        <v/>
      </c>
      <c r="BY655" s="88" t="n"/>
      <c r="CR655" s="88" t="n"/>
    </row>
    <row r="656" outlineLevel="1" s="143">
      <c r="A656" s="76" t="n">
        <v>654</v>
      </c>
      <c r="B656" s="76" t="inlineStr">
        <is>
          <t>L-1541-154091103</t>
        </is>
      </c>
      <c r="C656" s="76" t="n">
        <v>993968074</v>
      </c>
      <c r="D656" s="81">
        <f>HYPERLINK(CONCATENATE("https://portal.dnb.de/opac.htm?method=simpleSearch&amp;cqlMode=true&amp;query=idn%3D",C656))</f>
        <v/>
      </c>
      <c r="E656" s="76" t="inlineStr">
        <is>
          <t>III 60, 104</t>
        </is>
      </c>
      <c r="F656" s="76" t="n"/>
      <c r="G656" s="78" t="n"/>
      <c r="H656" s="76" t="inlineStr">
        <is>
          <t>bis 25 cm</t>
        </is>
      </c>
      <c r="I656" s="78" t="n"/>
      <c r="J656" s="78" t="n"/>
      <c r="K656" s="76" t="n"/>
      <c r="L656" s="76" t="n"/>
      <c r="M656" s="76" t="n"/>
      <c r="N656" s="76" t="n"/>
      <c r="O656" s="76" t="n"/>
      <c r="P656" s="76" t="n"/>
      <c r="Q656" s="76" t="n"/>
      <c r="R656" s="76" t="n"/>
      <c r="X656" s="94" t="inlineStr">
        <is>
          <t>L</t>
        </is>
      </c>
      <c r="Z656" s="94" t="inlineStr">
        <is>
          <t>x</t>
        </is>
      </c>
      <c r="AB656" s="94" t="inlineStr">
        <is>
          <t>h/E</t>
        </is>
      </c>
      <c r="AH656" s="94" t="inlineStr">
        <is>
          <t>Pa</t>
        </is>
      </c>
      <c r="AI656" s="94" t="inlineStr">
        <is>
          <t>x</t>
        </is>
      </c>
      <c r="AV656" s="94" t="n">
        <v>110</v>
      </c>
      <c r="AZ656" s="96" t="inlineStr">
        <is>
          <t>n</t>
        </is>
      </c>
      <c r="BA656" s="88">
        <f>BY656+CR656</f>
        <v/>
      </c>
      <c r="BE656" s="94" t="inlineStr">
        <is>
          <t>x</t>
        </is>
      </c>
      <c r="BI656" s="117" t="inlineStr">
        <is>
          <t>Schaden stabil</t>
        </is>
      </c>
      <c r="BJ656" s="90" t="inlineStr">
        <is>
          <t>x 110</t>
        </is>
      </c>
      <c r="BY656" s="88" t="n"/>
      <c r="CR656" s="88" t="n"/>
    </row>
    <row r="657" outlineLevel="1" s="143">
      <c r="A657" s="76" t="n">
        <v>655</v>
      </c>
      <c r="B657" s="76" t="inlineStr">
        <is>
          <t>L-1541-154091103</t>
        </is>
      </c>
      <c r="C657" s="76" t="n">
        <v>993968074</v>
      </c>
      <c r="D657" s="81">
        <f>HYPERLINK(CONCATENATE("https://portal.dnb.de/opac.htm?method=simpleSearch&amp;cqlMode=true&amp;query=idn%3D",C657))</f>
        <v/>
      </c>
      <c r="E657" s="76" t="inlineStr">
        <is>
          <t>III 60, 104</t>
        </is>
      </c>
      <c r="F657" s="76" t="n"/>
      <c r="G657" s="78" t="n"/>
      <c r="H657" s="76" t="n"/>
      <c r="I657" s="78" t="n"/>
      <c r="J657" s="78" t="n"/>
      <c r="K657" s="76" t="n"/>
      <c r="L657" s="76" t="n"/>
      <c r="M657" s="76" t="n"/>
      <c r="N657" s="76" t="n"/>
      <c r="O657" s="76" t="n"/>
      <c r="P657" s="76" t="n"/>
      <c r="Q657" s="76" t="n"/>
      <c r="R657" s="76" t="n"/>
      <c r="BA657" s="88">
        <f>BY657+CR657</f>
        <v/>
      </c>
      <c r="BY657" s="88" t="n"/>
      <c r="CR657" s="88" t="n"/>
    </row>
    <row r="658" outlineLevel="1" s="143">
      <c r="A658" s="76" t="n">
        <v>656</v>
      </c>
      <c r="B658" s="76" t="inlineStr">
        <is>
          <t>L-1541-315489286</t>
        </is>
      </c>
      <c r="C658" s="76" t="inlineStr">
        <is>
          <t>106695867X</t>
        </is>
      </c>
      <c r="D658" s="81">
        <f>HYPERLINK(CONCATENATE("https://portal.dnb.de/opac.htm?method=simpleSearch&amp;cqlMode=true&amp;query=idn%3D",C658))</f>
        <v/>
      </c>
      <c r="E658" s="76" t="inlineStr">
        <is>
          <t>III 60, 105</t>
        </is>
      </c>
      <c r="F658" s="76" t="n"/>
      <c r="G658" s="78" t="n"/>
      <c r="H658" s="76" t="inlineStr">
        <is>
          <t>bis 25 cm</t>
        </is>
      </c>
      <c r="I658" s="78" t="n"/>
      <c r="J658" s="78" t="n"/>
      <c r="K658" s="76" t="n"/>
      <c r="L658" s="76" t="n"/>
      <c r="M658" s="76" t="n"/>
      <c r="N658" s="76" t="n"/>
      <c r="O658" s="76" t="n"/>
      <c r="P658" s="76" t="n"/>
      <c r="Q658" s="76" t="n"/>
      <c r="R658" s="76" t="n"/>
      <c r="X658" s="94" t="inlineStr">
        <is>
          <t>HL</t>
        </is>
      </c>
      <c r="Z658" s="94" t="inlineStr">
        <is>
          <t>x</t>
        </is>
      </c>
      <c r="AB658" s="94" t="inlineStr">
        <is>
          <t>h/E</t>
        </is>
      </c>
      <c r="AH658" s="94" t="inlineStr">
        <is>
          <t>Pa</t>
        </is>
      </c>
      <c r="AV658" s="94" t="n">
        <v>110</v>
      </c>
      <c r="AZ658" s="96" t="inlineStr">
        <is>
          <t>n</t>
        </is>
      </c>
      <c r="BA658" s="88">
        <f>BY658+CR658</f>
        <v/>
      </c>
      <c r="BE658" s="94" t="inlineStr">
        <is>
          <t>x</t>
        </is>
      </c>
      <c r="BI658" s="117" t="inlineStr">
        <is>
          <t>Schaden stabil</t>
        </is>
      </c>
      <c r="BY658" s="88" t="n"/>
      <c r="CR658" s="88" t="n"/>
    </row>
    <row r="659" outlineLevel="1" s="143">
      <c r="A659" s="76" t="n">
        <v>657</v>
      </c>
      <c r="B659" s="76" t="inlineStr">
        <is>
          <t>L-1548-315470542</t>
        </is>
      </c>
      <c r="C659" s="76" t="n">
        <v>1066942919</v>
      </c>
      <c r="D659" s="81">
        <f>HYPERLINK(CONCATENATE("https://portal.dnb.de/opac.htm?method=simpleSearch&amp;cqlMode=true&amp;query=idn%3D",C659))</f>
        <v/>
      </c>
      <c r="E659" s="76" t="inlineStr">
        <is>
          <t>III 60, 106</t>
        </is>
      </c>
      <c r="F659" s="76" t="n"/>
      <c r="G659" s="78" t="n"/>
      <c r="H659" s="76" t="n"/>
      <c r="I659" s="78" t="n"/>
      <c r="J659" s="78" t="n"/>
      <c r="K659" s="76" t="n"/>
      <c r="L659" s="76" t="n"/>
      <c r="M659" s="76" t="n"/>
      <c r="N659" s="76" t="n"/>
      <c r="O659" s="76" t="n"/>
      <c r="P659" s="76" t="n"/>
      <c r="Q659" s="76" t="n"/>
      <c r="R659" s="76" t="n"/>
      <c r="BA659" s="88">
        <f>BY659+CR659</f>
        <v/>
      </c>
      <c r="BY659" s="88" t="n"/>
      <c r="CR659" s="88" t="n"/>
    </row>
    <row r="660" outlineLevel="1" s="143">
      <c r="A660" s="76" t="n">
        <v>658</v>
      </c>
      <c r="B660" s="76" t="inlineStr">
        <is>
          <t>L-1549-314709657</t>
        </is>
      </c>
      <c r="C660" s="76" t="n">
        <v>1066457662</v>
      </c>
      <c r="D660" s="81">
        <f>HYPERLINK(CONCATENATE("https://portal.dnb.de/opac.htm?method=simpleSearch&amp;cqlMode=true&amp;query=idn%3D",C660))</f>
        <v/>
      </c>
      <c r="E660" s="76" t="inlineStr">
        <is>
          <t>III 60, 107</t>
        </is>
      </c>
      <c r="F660" s="76" t="n"/>
      <c r="G660" s="78" t="n"/>
      <c r="H660" s="76" t="n"/>
      <c r="I660" s="78" t="n"/>
      <c r="J660" s="78" t="n"/>
      <c r="K660" s="76" t="n"/>
      <c r="L660" s="76" t="n"/>
      <c r="M660" s="76" t="n"/>
      <c r="N660" s="76" t="n"/>
      <c r="O660" s="76" t="n"/>
      <c r="P660" s="76" t="n"/>
      <c r="Q660" s="76" t="n"/>
      <c r="R660" s="76" t="n"/>
      <c r="BA660" s="88">
        <f>BY660+CR660</f>
        <v/>
      </c>
      <c r="BY660" s="88" t="n"/>
      <c r="CR660" s="88" t="n"/>
    </row>
    <row r="661" outlineLevel="1" s="143">
      <c r="A661" s="76" t="n">
        <v>659</v>
      </c>
      <c r="B661" s="76" t="inlineStr">
        <is>
          <t>L-1550-315493372</t>
        </is>
      </c>
      <c r="C661" s="76" t="n">
        <v>1066963096</v>
      </c>
      <c r="D661" s="81">
        <f>HYPERLINK(CONCATENATE("https://portal.dnb.de/opac.htm?method=simpleSearch&amp;cqlMode=true&amp;query=idn%3D",C661))</f>
        <v/>
      </c>
      <c r="E661" s="76" t="inlineStr">
        <is>
          <t>III 60, 108</t>
        </is>
      </c>
      <c r="F661" s="76" t="n"/>
      <c r="G661" s="78" t="n"/>
      <c r="H661" s="76" t="n"/>
      <c r="I661" s="78" t="n"/>
      <c r="J661" s="78" t="n"/>
      <c r="K661" s="76" t="n"/>
      <c r="L661" s="76" t="n"/>
      <c r="M661" s="76" t="n"/>
      <c r="N661" s="76" t="n"/>
      <c r="O661" s="76" t="n"/>
      <c r="P661" s="76" t="n"/>
      <c r="Q661" s="76" t="n"/>
      <c r="R661" s="76" t="n"/>
      <c r="BA661" s="88">
        <f>BY661+CR661</f>
        <v/>
      </c>
      <c r="BY661" s="88" t="n"/>
      <c r="CR661" s="88" t="n"/>
    </row>
    <row r="662" outlineLevel="1" s="143">
      <c r="A662" s="76" t="n">
        <v>660</v>
      </c>
      <c r="B662" s="76" t="inlineStr">
        <is>
          <t>L-1586-153970766</t>
        </is>
      </c>
      <c r="C662" s="76" t="n">
        <v>993908357</v>
      </c>
      <c r="D662" s="81">
        <f>HYPERLINK(CONCATENATE("https://portal.dnb.de/opac.htm?method=simpleSearch&amp;cqlMode=true&amp;query=idn%3D",C662))</f>
        <v/>
      </c>
      <c r="E662" s="76" t="inlineStr">
        <is>
          <t>III 60, 101 (1. angebundenes Werk)</t>
        </is>
      </c>
      <c r="F662" s="76" t="n"/>
      <c r="G662" s="78" t="n"/>
      <c r="H662" s="76" t="n"/>
      <c r="I662" s="78" t="n"/>
      <c r="J662" s="78" t="n"/>
      <c r="K662" s="76" t="n"/>
      <c r="L662" s="76" t="n"/>
      <c r="M662" s="76" t="n"/>
      <c r="N662" s="76" t="n"/>
      <c r="O662" s="76" t="n"/>
      <c r="P662" s="76" t="n"/>
      <c r="Q662" s="76" t="n"/>
      <c r="R662" s="76" t="n"/>
      <c r="BA662" s="88">
        <f>BY662+CR662</f>
        <v/>
      </c>
      <c r="BY662" s="88" t="n"/>
      <c r="CR662" s="88" t="n"/>
    </row>
    <row r="663" outlineLevel="1" s="143">
      <c r="A663" s="76" t="n">
        <v>661</v>
      </c>
      <c r="B663" s="76" t="inlineStr">
        <is>
          <t>L-1521-315494298</t>
        </is>
      </c>
      <c r="C663" s="76" t="n">
        <v>1066964076</v>
      </c>
      <c r="D663" s="81">
        <f>HYPERLINK(CONCATENATE("https://portal.dnb.de/opac.htm?method=simpleSearch&amp;cqlMode=true&amp;query=idn%3D",C663))</f>
        <v/>
      </c>
      <c r="E663" s="76" t="inlineStr">
        <is>
          <t>III 60, 18 - Fragm.</t>
        </is>
      </c>
      <c r="F663" s="76" t="n"/>
      <c r="G663" s="78" t="n"/>
      <c r="H663" s="76" t="n"/>
      <c r="I663" s="78" t="n"/>
      <c r="J663" s="78" t="n"/>
      <c r="K663" s="76" t="n"/>
      <c r="L663" s="76" t="n"/>
      <c r="M663" s="76" t="n"/>
      <c r="N663" s="76" t="n"/>
      <c r="O663" s="76" t="n"/>
      <c r="P663" s="76" t="n"/>
      <c r="Q663" s="76" t="n"/>
      <c r="R663" s="76" t="n"/>
      <c r="BA663" s="88">
        <f>BY663+CR663</f>
        <v/>
      </c>
      <c r="BY663" s="88" t="n"/>
      <c r="CR663" s="88" t="n"/>
    </row>
    <row r="664" outlineLevel="1" s="143">
      <c r="A664" s="76" t="n">
        <v>662</v>
      </c>
      <c r="B664" s="76" t="inlineStr">
        <is>
          <t>L-1521-343788284</t>
        </is>
      </c>
      <c r="C664" s="76" t="n">
        <v>1079607048</v>
      </c>
      <c r="D664" s="81">
        <f>HYPERLINK(CONCATENATE("https://portal.dnb.de/opac.htm?method=simpleSearch&amp;cqlMode=true&amp;query=idn%3D",C664))</f>
        <v/>
      </c>
      <c r="E664" s="76" t="inlineStr">
        <is>
          <t>III 60, 28 - Fragm.</t>
        </is>
      </c>
      <c r="F664" s="76" t="n"/>
      <c r="G664" s="78" t="n"/>
      <c r="H664" s="76" t="n"/>
      <c r="I664" s="78" t="n"/>
      <c r="J664" s="78" t="n"/>
      <c r="K664" s="76" t="n"/>
      <c r="L664" s="76" t="n"/>
      <c r="M664" s="76" t="n"/>
      <c r="N664" s="76" t="n"/>
      <c r="O664" s="76" t="n"/>
      <c r="P664" s="76" t="n"/>
      <c r="Q664" s="76" t="n"/>
      <c r="R664" s="76" t="n"/>
      <c r="BA664" s="88">
        <f>BY664+CR664</f>
        <v/>
      </c>
      <c r="BY664" s="88" t="n"/>
      <c r="CR664" s="88" t="n"/>
    </row>
    <row r="665" outlineLevel="1" ht="22.5" customHeight="1" s="143">
      <c r="A665" s="76" t="n">
        <v>663</v>
      </c>
      <c r="B665" s="76" t="inlineStr">
        <is>
          <t>L-1529-177753358</t>
        </is>
      </c>
      <c r="C665" s="76" t="n">
        <v>1002646758</v>
      </c>
      <c r="D665" s="81">
        <f>HYPERLINK(CONCATENATE("https://portal.dnb.de/opac.htm?method=simpleSearch&amp;cqlMode=true&amp;query=idn%3D",C665))</f>
        <v/>
      </c>
      <c r="E665" s="76" t="inlineStr">
        <is>
          <t>III 60, 42 a</t>
        </is>
      </c>
      <c r="F665" s="76" t="inlineStr">
        <is>
          <t>X</t>
        </is>
      </c>
      <c r="G665" s="78" t="inlineStr">
        <is>
          <t>Ledereinband, Schließen, erhabene Buchbeschläge</t>
        </is>
      </c>
      <c r="H665" s="76" t="inlineStr">
        <is>
          <t>bis 25 cm</t>
        </is>
      </c>
      <c r="I665" s="78" t="inlineStr">
        <is>
          <t>80° bis 110°, einseitig digitalisierbar?</t>
        </is>
      </c>
      <c r="J665" s="78" t="inlineStr">
        <is>
          <t>hohler Rücken</t>
        </is>
      </c>
      <c r="K665" s="76" t="n"/>
      <c r="L665" s="76" t="inlineStr">
        <is>
          <t>Buchschuh</t>
        </is>
      </c>
      <c r="M665" s="76" t="inlineStr">
        <is>
          <t>Nein, Signaturfahne austauschen</t>
        </is>
      </c>
      <c r="N665" s="76" t="n">
        <v>1</v>
      </c>
      <c r="O665" s="76" t="n"/>
      <c r="P665" s="76" t="n"/>
      <c r="Q665" s="76" t="n"/>
      <c r="R665" s="76" t="n"/>
      <c r="BA665" s="88">
        <f>BY665+CR665</f>
        <v/>
      </c>
      <c r="BY665" s="88" t="n"/>
      <c r="CR665" s="88" t="n"/>
    </row>
    <row r="666" outlineLevel="1" s="143">
      <c r="A666" s="76" t="n">
        <v>664</v>
      </c>
      <c r="B666" s="76" t="inlineStr">
        <is>
          <t>L-1529-67853358X</t>
        </is>
      </c>
      <c r="C666" s="76" t="n">
        <v>1210937646</v>
      </c>
      <c r="D666" s="81">
        <f>HYPERLINK(CONCATENATE("https://portal.dnb.de/opac.htm?method=simpleSearch&amp;cqlMode=true&amp;query=idn%3D",C666))</f>
        <v/>
      </c>
      <c r="E666" s="76" t="inlineStr">
        <is>
          <t>III 60, 55 (1.angebundenes Werk)</t>
        </is>
      </c>
      <c r="F666" s="76" t="n"/>
      <c r="G666" s="78" t="n"/>
      <c r="H666" s="76" t="n"/>
      <c r="I666" s="78" t="n"/>
      <c r="J666" s="78" t="n"/>
      <c r="K666" s="76" t="n"/>
      <c r="L666" s="76" t="n"/>
      <c r="M666" s="76" t="n"/>
      <c r="N666" s="76" t="n"/>
      <c r="O666" s="76" t="n"/>
      <c r="P666" s="76" t="n"/>
      <c r="Q666" s="76" t="n"/>
      <c r="R666" s="76" t="n"/>
      <c r="BA666" s="88">
        <f>BY666+CR666</f>
        <v/>
      </c>
      <c r="BY666" s="88" t="n"/>
      <c r="CR666" s="88" t="n"/>
    </row>
    <row r="667" outlineLevel="1" s="143">
      <c r="A667" s="76" t="n">
        <v>665</v>
      </c>
      <c r="B667" s="76" t="inlineStr">
        <is>
          <t>L-1552-169129314</t>
        </is>
      </c>
      <c r="C667" s="76" t="n">
        <v>999770985</v>
      </c>
      <c r="D667" s="81">
        <f>HYPERLINK(CONCATENATE("https://portal.dnb.de/opac.htm?method=simpleSearch&amp;cqlMode=true&amp;query=idn%3D",C667))</f>
        <v/>
      </c>
      <c r="E667" s="76" t="inlineStr">
        <is>
          <t>III 60, 90 a</t>
        </is>
      </c>
      <c r="F667" s="76" t="n"/>
      <c r="G667" s="78" t="n"/>
      <c r="H667" s="76" t="n"/>
      <c r="I667" s="78" t="n"/>
      <c r="J667" s="78" t="n"/>
      <c r="K667" s="76" t="n"/>
      <c r="L667" s="76" t="n"/>
      <c r="M667" s="76" t="n"/>
      <c r="N667" s="76" t="n"/>
      <c r="O667" s="76" t="n"/>
      <c r="P667" s="76" t="n"/>
      <c r="Q667" s="76" t="n"/>
      <c r="R667" s="76" t="n"/>
      <c r="BA667" s="88">
        <f>BY667+CR667</f>
        <v/>
      </c>
      <c r="BY667" s="88" t="n"/>
      <c r="CR667" s="88" t="n"/>
    </row>
    <row r="668" outlineLevel="1" s="143">
      <c r="A668" s="76" t="n">
        <v>666</v>
      </c>
      <c r="B668" s="76" t="inlineStr">
        <is>
          <t>L-1531-667715355</t>
        </is>
      </c>
      <c r="C668" s="76" t="n">
        <v>1207351121</v>
      </c>
      <c r="D668" s="81">
        <f>HYPERLINK(CONCATENATE("https://portal.dnb.de/opac.htm?method=simpleSearch&amp;cqlMode=true&amp;query=idn%3D",C668))</f>
        <v/>
      </c>
      <c r="E668" s="76" t="inlineStr">
        <is>
          <t>III 60, 98 (1. angebundenes Werk)</t>
        </is>
      </c>
      <c r="F668" s="76" t="n"/>
      <c r="G668" s="78" t="n"/>
      <c r="H668" s="76" t="n"/>
      <c r="I668" s="78" t="n"/>
      <c r="J668" s="78" t="n"/>
      <c r="K668" s="76" t="n"/>
      <c r="L668" s="76" t="n"/>
      <c r="M668" s="76" t="n"/>
      <c r="N668" s="76" t="n"/>
      <c r="O668" s="76" t="n"/>
      <c r="P668" s="76" t="n"/>
      <c r="Q668" s="76" t="n"/>
      <c r="R668" s="76" t="n"/>
      <c r="BA668" s="88">
        <f>BY668+CR668</f>
        <v/>
      </c>
      <c r="BY668" s="88" t="n"/>
      <c r="CR668" s="88" t="n"/>
    </row>
    <row r="669" outlineLevel="1" s="143">
      <c r="A669" s="76" t="n">
        <v>667</v>
      </c>
      <c r="B669" s="76" t="inlineStr">
        <is>
          <t>L-1530-679671846</t>
        </is>
      </c>
      <c r="C669" s="76" t="n">
        <v>1211496015</v>
      </c>
      <c r="D669" s="81">
        <f>HYPERLINK(CONCATENATE("https://portal.dnb.de/opac.htm?method=simpleSearch&amp;cqlMode=true&amp;query=idn%3D",C669))</f>
        <v/>
      </c>
      <c r="E669" s="76" t="inlineStr">
        <is>
          <t>III 60, 98 (2. angebundenes Werk)</t>
        </is>
      </c>
      <c r="F669" s="76" t="n"/>
      <c r="G669" s="78" t="n"/>
      <c r="H669" s="76" t="n"/>
      <c r="I669" s="78" t="n"/>
      <c r="J669" s="78" t="n"/>
      <c r="K669" s="76" t="n"/>
      <c r="L669" s="76" t="n"/>
      <c r="M669" s="76" t="n"/>
      <c r="N669" s="76" t="n"/>
      <c r="O669" s="76" t="n"/>
      <c r="P669" s="76" t="n"/>
      <c r="Q669" s="76" t="n"/>
      <c r="R669" s="76" t="n"/>
      <c r="BA669" s="88">
        <f>BY669+CR669</f>
        <v/>
      </c>
      <c r="BY669" s="88" t="n"/>
      <c r="CR669" s="88" t="n"/>
    </row>
    <row r="670" outlineLevel="1" s="143">
      <c r="A670" s="76" t="n">
        <v>668</v>
      </c>
      <c r="B670" s="76" t="inlineStr">
        <is>
          <t>L-1541-315489251</t>
        </is>
      </c>
      <c r="C670" s="76" t="n">
        <v>1066958645</v>
      </c>
      <c r="D670" s="81">
        <f>HYPERLINK(CONCATENATE("https://portal.dnb.de/opac.htm?method=simpleSearch&amp;cqlMode=true&amp;query=idn%3D",C670))</f>
        <v/>
      </c>
      <c r="E670" s="76" t="inlineStr">
        <is>
          <t>III 61, 1</t>
        </is>
      </c>
      <c r="F670" s="76" t="inlineStr">
        <is>
          <t>X</t>
        </is>
      </c>
      <c r="G670" s="78" t="inlineStr">
        <is>
          <t>Papier- oder Pappeinband</t>
        </is>
      </c>
      <c r="H670" s="76" t="inlineStr">
        <is>
          <t>bis 25 cm</t>
        </is>
      </c>
      <c r="I670" s="78" t="inlineStr">
        <is>
          <t>180°</t>
        </is>
      </c>
      <c r="J670" s="78" t="n"/>
      <c r="K670" s="76" t="n"/>
      <c r="L670" s="76" t="n"/>
      <c r="M670" s="76" t="n"/>
      <c r="N670" s="76" t="n">
        <v>0</v>
      </c>
      <c r="O670" s="76" t="n"/>
      <c r="P670" s="76" t="n"/>
      <c r="Q670" s="76" t="n"/>
      <c r="R670" s="76" t="n"/>
      <c r="BA670" s="88">
        <f>BY670+CR670</f>
        <v/>
      </c>
      <c r="BY670" s="88" t="n"/>
      <c r="CR670" s="88" t="n"/>
    </row>
    <row r="671" outlineLevel="1" s="143">
      <c r="A671" s="76" t="n">
        <v>669</v>
      </c>
      <c r="B671" s="76" t="inlineStr">
        <is>
          <t>L-1504-154630012</t>
        </is>
      </c>
      <c r="C671" s="76" t="n">
        <v>994152264</v>
      </c>
      <c r="D671" s="81">
        <f>HYPERLINK(CONCATENATE("https://portal.dnb.de/opac.htm?method=simpleSearch&amp;cqlMode=true&amp;query=idn%3D",C671))</f>
        <v/>
      </c>
      <c r="E671" s="76" t="inlineStr">
        <is>
          <t>III 62, 1</t>
        </is>
      </c>
      <c r="F671" s="76" t="n"/>
      <c r="G671" s="78" t="n"/>
      <c r="H671" s="76" t="n"/>
      <c r="I671" s="78" t="n"/>
      <c r="J671" s="78" t="n"/>
      <c r="K671" s="76" t="n"/>
      <c r="L671" s="76" t="n"/>
      <c r="M671" s="76" t="n"/>
      <c r="N671" s="76" t="n"/>
      <c r="O671" s="76" t="n"/>
      <c r="P671" s="76" t="n"/>
      <c r="Q671" s="76" t="n"/>
      <c r="R671" s="76" t="n"/>
      <c r="BA671" s="88">
        <f>BY671+CR671</f>
        <v/>
      </c>
      <c r="BY671" s="88" t="n"/>
      <c r="CR671" s="88" t="n"/>
    </row>
    <row r="672" outlineLevel="1" s="143">
      <c r="A672" s="76" t="n">
        <v>670</v>
      </c>
      <c r="B672" s="76" t="inlineStr">
        <is>
          <t>L-1520-315294949</t>
        </is>
      </c>
      <c r="C672" s="76" t="n">
        <v>1066834997</v>
      </c>
      <c r="D672" s="81">
        <f>HYPERLINK(CONCATENATE("https://portal.dnb.de/opac.htm?method=simpleSearch&amp;cqlMode=true&amp;query=idn%3D",C672))</f>
        <v/>
      </c>
      <c r="E672" s="76" t="inlineStr">
        <is>
          <t>III 62, 2</t>
        </is>
      </c>
      <c r="F672" s="76" t="n"/>
      <c r="G672" s="78" t="n"/>
      <c r="H672" s="76" t="inlineStr">
        <is>
          <t>bis 35 cm</t>
        </is>
      </c>
      <c r="I672" s="78" t="n"/>
      <c r="J672" s="78" t="n"/>
      <c r="K672" s="76" t="n"/>
      <c r="L672" s="76" t="n"/>
      <c r="M672" s="76" t="n"/>
      <c r="N672" s="76" t="n"/>
      <c r="O672" s="76" t="n"/>
      <c r="P672" s="76" t="n"/>
      <c r="Q672" s="76" t="n"/>
      <c r="R672" s="76" t="n"/>
      <c r="X672" s="94" t="inlineStr">
        <is>
          <t>HL</t>
        </is>
      </c>
      <c r="Z672" s="94" t="inlineStr">
        <is>
          <t>x</t>
        </is>
      </c>
      <c r="AB672" s="94" t="inlineStr">
        <is>
          <t>f/V</t>
        </is>
      </c>
      <c r="AH672" s="94" t="inlineStr">
        <is>
          <t>Pa</t>
        </is>
      </c>
      <c r="AV672" s="94" t="n">
        <v>110</v>
      </c>
      <c r="AZ672" s="96" t="inlineStr">
        <is>
          <t>ja vor</t>
        </is>
      </c>
      <c r="BA672" s="88">
        <f>BY672+CR672</f>
        <v/>
      </c>
      <c r="BE672" s="94" t="inlineStr">
        <is>
          <t>x</t>
        </is>
      </c>
      <c r="BL672" s="90" t="inlineStr">
        <is>
          <t>x</t>
        </is>
      </c>
      <c r="BM672" s="94" t="inlineStr">
        <is>
          <t>x</t>
        </is>
      </c>
      <c r="BN672" s="94" t="inlineStr">
        <is>
          <t>x</t>
        </is>
      </c>
      <c r="BY672" s="88" t="n">
        <v>0.5</v>
      </c>
      <c r="CR672" s="88" t="n"/>
    </row>
    <row r="673" outlineLevel="1" ht="22.5" customHeight="1" s="143">
      <c r="A673" s="76" t="n">
        <v>671</v>
      </c>
      <c r="B673" s="76" t="inlineStr">
        <is>
          <t>L-1528-315491752</t>
        </is>
      </c>
      <c r="C673" s="76" t="n">
        <v>1066961344</v>
      </c>
      <c r="D673" s="81">
        <f>HYPERLINK(CONCATENATE("https://portal.dnb.de/opac.htm?method=simpleSearch&amp;cqlMode=true&amp;query=idn%3D",C673))</f>
        <v/>
      </c>
      <c r="E673" s="76" t="inlineStr">
        <is>
          <t>III 62, 3</t>
        </is>
      </c>
      <c r="F673" s="76" t="n"/>
      <c r="G673" s="78" t="inlineStr">
        <is>
          <t>Pergamentband</t>
        </is>
      </c>
      <c r="H673" s="76" t="inlineStr">
        <is>
          <t>bis 35 cm</t>
        </is>
      </c>
      <c r="I673" s="78" t="inlineStr">
        <is>
          <t>180°</t>
        </is>
      </c>
      <c r="J673" s="78" t="inlineStr">
        <is>
          <t>Einband mit Schutz- oder Stoßkanten</t>
        </is>
      </c>
      <c r="K673" s="76" t="n"/>
      <c r="L673" s="76" t="inlineStr">
        <is>
          <t>Kassette</t>
        </is>
      </c>
      <c r="M673" s="76" t="inlineStr">
        <is>
          <t>Nein</t>
        </is>
      </c>
      <c r="N673" s="76" t="n">
        <v>0</v>
      </c>
      <c r="O673" s="76" t="n"/>
      <c r="P673" s="76" t="n"/>
      <c r="Q673" s="76" t="n"/>
      <c r="R673" s="76" t="n"/>
      <c r="BA673" s="88">
        <f>BY673+CR673</f>
        <v/>
      </c>
      <c r="BY673" s="88" t="n"/>
      <c r="CR673" s="88" t="n"/>
    </row>
    <row r="674" outlineLevel="1" s="143">
      <c r="A674" s="76" t="n">
        <v>672</v>
      </c>
      <c r="B674" s="76" t="inlineStr">
        <is>
          <t>L-1510-315492198</t>
        </is>
      </c>
      <c r="C674" s="76" t="n">
        <v>1066961794</v>
      </c>
      <c r="D674" s="81">
        <f>HYPERLINK(CONCATENATE("https://portal.dnb.de/opac.htm?method=simpleSearch&amp;cqlMode=true&amp;query=idn%3D",C674))</f>
        <v/>
      </c>
      <c r="E674" s="76" t="inlineStr">
        <is>
          <t>III 63, 1</t>
        </is>
      </c>
      <c r="F674" s="76" t="n"/>
      <c r="G674" s="78" t="n"/>
      <c r="H674" s="76" t="n"/>
      <c r="I674" s="78" t="n"/>
      <c r="J674" s="78" t="n"/>
      <c r="K674" s="76" t="n"/>
      <c r="L674" s="76" t="n"/>
      <c r="M674" s="76" t="n"/>
      <c r="N674" s="76" t="n"/>
      <c r="O674" s="76" t="n"/>
      <c r="P674" s="76" t="n"/>
      <c r="Q674" s="76" t="n"/>
      <c r="R674" s="76" t="n"/>
      <c r="BA674" s="88">
        <f>BY674+CR674</f>
        <v/>
      </c>
      <c r="BY674" s="88" t="n"/>
      <c r="CR674" s="88" t="n"/>
    </row>
    <row r="675" outlineLevel="1" s="143">
      <c r="A675" s="76" t="n">
        <v>673</v>
      </c>
      <c r="B675" s="76" t="inlineStr">
        <is>
          <t>L-1510-670800783</t>
        </is>
      </c>
      <c r="C675" s="76" t="n">
        <v>1208775006</v>
      </c>
      <c r="D675" s="81">
        <f>HYPERLINK(CONCATENATE("https://portal.dnb.de/opac.htm?method=simpleSearch&amp;cqlMode=true&amp;query=idn%3D",C675))</f>
        <v/>
      </c>
      <c r="E675" s="76" t="inlineStr">
        <is>
          <t>III 63, 1 (1. angebundenes Werk)</t>
        </is>
      </c>
      <c r="F675" s="76" t="n"/>
      <c r="G675" s="78" t="n"/>
      <c r="H675" s="76" t="n"/>
      <c r="I675" s="78" t="n"/>
      <c r="J675" s="78" t="n"/>
      <c r="K675" s="76" t="n"/>
      <c r="L675" s="76" t="n"/>
      <c r="M675" s="76" t="n"/>
      <c r="N675" s="76" t="n"/>
      <c r="O675" s="76" t="n"/>
      <c r="P675" s="76" t="n"/>
      <c r="Q675" s="76" t="n"/>
      <c r="R675" s="76" t="n"/>
      <c r="BA675" s="88">
        <f>BY675+CR675</f>
        <v/>
      </c>
      <c r="BY675" s="88" t="n"/>
      <c r="CR675" s="88" t="n"/>
    </row>
    <row r="676" outlineLevel="1" s="143">
      <c r="A676" s="76" t="n">
        <v>674</v>
      </c>
      <c r="B676" s="76" t="inlineStr">
        <is>
          <t>L-1854-677261616</t>
        </is>
      </c>
      <c r="C676" s="76" t="n">
        <v>1210519062</v>
      </c>
      <c r="D676" s="81">
        <f>HYPERLINK(CONCATENATE("https://portal.dnb.de/opac.htm?method=simpleSearch&amp;cqlMode=true&amp;query=idn%3D",C676))</f>
        <v/>
      </c>
      <c r="E676" s="76" t="inlineStr">
        <is>
          <t>III 63, 1 (2. angebundenes Werk)</t>
        </is>
      </c>
      <c r="F676" s="76" t="n"/>
      <c r="G676" s="78" t="n"/>
      <c r="H676" s="76" t="n"/>
      <c r="I676" s="78" t="n"/>
      <c r="J676" s="78" t="n"/>
      <c r="K676" s="76" t="n"/>
      <c r="L676" s="76" t="n"/>
      <c r="M676" s="76" t="n"/>
      <c r="N676" s="76" t="n"/>
      <c r="O676" s="76" t="n"/>
      <c r="P676" s="76" t="n"/>
      <c r="Q676" s="76" t="n"/>
      <c r="R676" s="76" t="n"/>
      <c r="BA676" s="88">
        <f>BY676+CR676</f>
        <v/>
      </c>
      <c r="BY676" s="88" t="n"/>
      <c r="CR676" s="88" t="n"/>
    </row>
    <row r="677" outlineLevel="1" s="143">
      <c r="A677" s="76" t="n">
        <v>675</v>
      </c>
      <c r="B677" s="76" t="inlineStr">
        <is>
          <t>L-1534-31546450X</t>
        </is>
      </c>
      <c r="C677" s="76" t="n">
        <v>1066936676</v>
      </c>
      <c r="D677" s="81">
        <f>HYPERLINK(CONCATENATE("https://portal.dnb.de/opac.htm?method=simpleSearch&amp;cqlMode=true&amp;query=idn%3D",C677))</f>
        <v/>
      </c>
      <c r="E677" s="76" t="inlineStr">
        <is>
          <t>III 64, 1</t>
        </is>
      </c>
      <c r="F677" s="76" t="n"/>
      <c r="G677" s="78" t="n"/>
      <c r="H677" s="76" t="n"/>
      <c r="I677" s="78" t="n"/>
      <c r="J677" s="78" t="n"/>
      <c r="K677" s="76" t="n"/>
      <c r="L677" s="76" t="n"/>
      <c r="M677" s="76" t="n"/>
      <c r="N677" s="76" t="n"/>
      <c r="O677" s="76" t="n"/>
      <c r="P677" s="76" t="n"/>
      <c r="Q677" s="76" t="n"/>
      <c r="R677" s="76" t="n"/>
      <c r="BA677" s="88">
        <f>BY677+CR677</f>
        <v/>
      </c>
      <c r="BY677" s="88" t="n"/>
      <c r="CR677" s="88" t="n"/>
    </row>
    <row r="678" outlineLevel="1" s="143">
      <c r="A678" s="76" t="n">
        <v>676</v>
      </c>
      <c r="B678" s="76" t="inlineStr">
        <is>
          <t>L-1545-315487992</t>
        </is>
      </c>
      <c r="C678" s="76" t="n">
        <v>1066957347</v>
      </c>
      <c r="D678" s="81">
        <f>HYPERLINK(CONCATENATE("https://portal.dnb.de/opac.htm?method=simpleSearch&amp;cqlMode=true&amp;query=idn%3D",C678))</f>
        <v/>
      </c>
      <c r="E678" s="76" t="inlineStr">
        <is>
          <t>III 65, 1</t>
        </is>
      </c>
      <c r="F678" s="76" t="n"/>
      <c r="G678" s="78" t="n"/>
      <c r="H678" s="76" t="n"/>
      <c r="I678" s="78" t="n"/>
      <c r="J678" s="78" t="n"/>
      <c r="K678" s="76" t="n"/>
      <c r="L678" s="76" t="n"/>
      <c r="M678" s="76" t="n"/>
      <c r="N678" s="76" t="n"/>
      <c r="O678" s="76" t="n"/>
      <c r="P678" s="76" t="n"/>
      <c r="Q678" s="76" t="n"/>
      <c r="R678" s="76" t="n"/>
      <c r="BA678" s="88">
        <f>BY678+CR678</f>
        <v/>
      </c>
      <c r="BY678" s="88" t="n"/>
      <c r="CR678" s="88" t="n"/>
    </row>
    <row r="679" outlineLevel="1" s="143">
      <c r="A679" s="76" t="n">
        <v>677</v>
      </c>
      <c r="B679" s="76" t="inlineStr">
        <is>
          <t>L-1556-315494115</t>
        </is>
      </c>
      <c r="C679" s="76" t="n">
        <v>1066963916</v>
      </c>
      <c r="D679" s="81">
        <f>HYPERLINK(CONCATENATE("https://portal.dnb.de/opac.htm?method=simpleSearch&amp;cqlMode=true&amp;query=idn%3D",C679))</f>
        <v/>
      </c>
      <c r="E679" s="76" t="inlineStr">
        <is>
          <t>III 65, 2</t>
        </is>
      </c>
      <c r="F679" s="76" t="n"/>
      <c r="G679" s="78" t="n"/>
      <c r="H679" s="76" t="inlineStr">
        <is>
          <t>bis 25 cm</t>
        </is>
      </c>
      <c r="I679" s="78" t="n"/>
      <c r="J679" s="78" t="n"/>
      <c r="K679" s="76" t="n"/>
      <c r="L679" s="76" t="n"/>
      <c r="M679" s="76" t="n"/>
      <c r="N679" s="76" t="n"/>
      <c r="O679" s="76" t="n"/>
      <c r="P679" s="76" t="n"/>
      <c r="Q679" s="76" t="n"/>
      <c r="R679" s="76" t="n"/>
      <c r="X679" s="94" t="inlineStr">
        <is>
          <t>G</t>
        </is>
      </c>
      <c r="AB679" s="94" t="inlineStr">
        <is>
          <t>h/E</t>
        </is>
      </c>
      <c r="AH679" s="94" t="inlineStr">
        <is>
          <t>Pa</t>
        </is>
      </c>
      <c r="AV679" s="94" t="n">
        <v>110</v>
      </c>
      <c r="AZ679" s="96" t="inlineStr">
        <is>
          <t>n</t>
        </is>
      </c>
      <c r="BA679" s="88">
        <f>BY679+CR679</f>
        <v/>
      </c>
      <c r="BE679" s="94" t="inlineStr">
        <is>
          <t>x</t>
        </is>
      </c>
      <c r="BI679" s="117" t="inlineStr">
        <is>
          <t>Schaden stabil</t>
        </is>
      </c>
      <c r="BJ679" s="90" t="inlineStr">
        <is>
          <t>x 110</t>
        </is>
      </c>
      <c r="BY679" s="88" t="n"/>
      <c r="CR679" s="88" t="n"/>
    </row>
    <row r="680" outlineLevel="1" s="143">
      <c r="A680" s="76" t="n">
        <v>678</v>
      </c>
      <c r="B680" s="76" t="inlineStr">
        <is>
          <t>L-1557-315468149</t>
        </is>
      </c>
      <c r="C680" s="76" t="n">
        <v>1066940363</v>
      </c>
      <c r="D680" s="81">
        <f>HYPERLINK(CONCATENATE("https://portal.dnb.de/opac.htm?method=simpleSearch&amp;cqlMode=true&amp;query=idn%3D",C680))</f>
        <v/>
      </c>
      <c r="E680" s="76" t="inlineStr">
        <is>
          <t>III 65, 3</t>
        </is>
      </c>
      <c r="F680" s="76" t="inlineStr">
        <is>
          <t>X</t>
        </is>
      </c>
      <c r="G680" s="78" t="inlineStr">
        <is>
          <t>Pergamentband</t>
        </is>
      </c>
      <c r="H680" s="76" t="inlineStr">
        <is>
          <t>bis 35 cm</t>
        </is>
      </c>
      <c r="I680" s="78" t="inlineStr">
        <is>
          <t>180°</t>
        </is>
      </c>
      <c r="J680" s="78" t="inlineStr">
        <is>
          <t>hohler Rücken</t>
        </is>
      </c>
      <c r="K680" s="76" t="n"/>
      <c r="L680" s="76" t="inlineStr">
        <is>
          <t>Kassette</t>
        </is>
      </c>
      <c r="M680" s="76" t="inlineStr">
        <is>
          <t>Nein</t>
        </is>
      </c>
      <c r="N680" s="76" t="n">
        <v>0</v>
      </c>
      <c r="O680" s="76" t="n"/>
      <c r="P680" s="76" t="n"/>
      <c r="Q680" s="76" t="n"/>
      <c r="R680" s="76" t="n"/>
      <c r="BA680" s="88">
        <f>BY680+CR680</f>
        <v/>
      </c>
      <c r="BY680" s="88" t="n"/>
      <c r="CR680" s="88" t="n"/>
    </row>
    <row r="681" outlineLevel="1" s="143">
      <c r="A681" s="76" t="n">
        <v>679</v>
      </c>
      <c r="B681" s="76" t="inlineStr">
        <is>
          <t>L-1535-315211164</t>
        </is>
      </c>
      <c r="C681" s="76" t="n">
        <v>1066790078</v>
      </c>
      <c r="D681" s="81">
        <f>HYPERLINK(CONCATENATE("https://portal.dnb.de/opac.htm?method=simpleSearch&amp;cqlMode=true&amp;query=idn%3D",C681))</f>
        <v/>
      </c>
      <c r="E681" s="76" t="inlineStr">
        <is>
          <t>III 66, 1</t>
        </is>
      </c>
      <c r="F681" s="76" t="n"/>
      <c r="G681" s="78" t="n"/>
      <c r="H681" s="76" t="inlineStr">
        <is>
          <t>bis 42 cm</t>
        </is>
      </c>
      <c r="I681" s="78" t="n"/>
      <c r="J681" s="78" t="n"/>
      <c r="K681" s="76" t="n"/>
      <c r="L681" s="76" t="n"/>
      <c r="M681" s="76" t="n"/>
      <c r="N681" s="76" t="n"/>
      <c r="O681" s="76" t="n"/>
      <c r="P681" s="76" t="n"/>
      <c r="Q681" s="76" t="n"/>
      <c r="R681" s="76" t="n"/>
      <c r="X681" s="94" t="inlineStr">
        <is>
          <t>HD</t>
        </is>
      </c>
      <c r="AA681" s="94" t="inlineStr">
        <is>
          <t>x</t>
        </is>
      </c>
      <c r="AB681" s="94" t="inlineStr">
        <is>
          <t>f</t>
        </is>
      </c>
      <c r="AH681" s="94" t="inlineStr">
        <is>
          <t>Pa</t>
        </is>
      </c>
      <c r="AV681" s="94" t="n">
        <v>110</v>
      </c>
      <c r="AZ681" s="96" t="inlineStr">
        <is>
          <t>n</t>
        </is>
      </c>
      <c r="BA681" s="88">
        <f>BY681+CR681</f>
        <v/>
      </c>
      <c r="BC681" s="94" t="inlineStr">
        <is>
          <t>Gewebe</t>
        </is>
      </c>
      <c r="BY681" s="88" t="n"/>
      <c r="CR681" s="88" t="n"/>
    </row>
    <row r="682" outlineLevel="1" s="143">
      <c r="A682" s="76" t="n">
        <v>680</v>
      </c>
      <c r="B682" s="76" t="inlineStr">
        <is>
          <t>L-1552-315492902</t>
        </is>
      </c>
      <c r="C682" s="76" t="n">
        <v>1066962553</v>
      </c>
      <c r="D682" s="81">
        <f>HYPERLINK(CONCATENATE("https://portal.dnb.de/opac.htm?method=simpleSearch&amp;cqlMode=true&amp;query=idn%3D",C682))</f>
        <v/>
      </c>
      <c r="E682" s="76" t="inlineStr">
        <is>
          <t>III 67, 1</t>
        </is>
      </c>
      <c r="F682" s="76" t="n"/>
      <c r="G682" s="78" t="n"/>
      <c r="H682" s="76" t="n"/>
      <c r="I682" s="78" t="n"/>
      <c r="J682" s="78" t="n"/>
      <c r="K682" s="76" t="n"/>
      <c r="L682" s="76" t="n"/>
      <c r="M682" s="76" t="n"/>
      <c r="N682" s="76" t="n"/>
      <c r="O682" s="76" t="n"/>
      <c r="P682" s="76" t="n"/>
      <c r="Q682" s="76" t="n"/>
      <c r="R682" s="76" t="n"/>
      <c r="BA682" s="88">
        <f>BY682+CR682</f>
        <v/>
      </c>
      <c r="BY682" s="88" t="n"/>
      <c r="CR682" s="88" t="n"/>
    </row>
    <row r="683" outlineLevel="1" s="143">
      <c r="A683" s="76" t="n">
        <v>681</v>
      </c>
      <c r="B683" s="76" t="inlineStr">
        <is>
          <t>L-1508-315338229</t>
        </is>
      </c>
      <c r="C683" s="76" t="n">
        <v>1066880700</v>
      </c>
      <c r="D683" s="81">
        <f>HYPERLINK(CONCATENATE("https://portal.dnb.de/opac.htm?method=simpleSearch&amp;cqlMode=true&amp;query=idn%3D",C683))</f>
        <v/>
      </c>
      <c r="E683" s="76" t="inlineStr">
        <is>
          <t>III 68, 1</t>
        </is>
      </c>
      <c r="F683" s="76" t="n"/>
      <c r="G683" s="78" t="n"/>
      <c r="H683" s="76" t="n"/>
      <c r="I683" s="78" t="n"/>
      <c r="J683" s="78" t="n"/>
      <c r="K683" s="76" t="n"/>
      <c r="L683" s="76" t="n"/>
      <c r="M683" s="76" t="n"/>
      <c r="N683" s="76" t="n"/>
      <c r="O683" s="76" t="n"/>
      <c r="P683" s="76" t="n"/>
      <c r="Q683" s="76" t="n"/>
      <c r="R683" s="76" t="n"/>
      <c r="BA683" s="88">
        <f>BY683+CR683</f>
        <v/>
      </c>
      <c r="BY683" s="88" t="n"/>
      <c r="CR683" s="88" t="n"/>
    </row>
    <row r="684" outlineLevel="1" s="143">
      <c r="A684" s="76" t="n">
        <v>682</v>
      </c>
      <c r="B684" s="76" t="inlineStr">
        <is>
          <t>L-1502-315493445</t>
        </is>
      </c>
      <c r="C684" s="76" t="n">
        <v>1066963169</v>
      </c>
      <c r="D684" s="81">
        <f>HYPERLINK(CONCATENATE("https://portal.dnb.de/opac.htm?method=simpleSearch&amp;cqlMode=true&amp;query=idn%3D",C684))</f>
        <v/>
      </c>
      <c r="E684" s="76" t="inlineStr">
        <is>
          <t>III 69, 1</t>
        </is>
      </c>
      <c r="F684" s="76" t="inlineStr">
        <is>
          <t>X</t>
        </is>
      </c>
      <c r="G684" s="78" t="inlineStr">
        <is>
          <t>Halbledereinband</t>
        </is>
      </c>
      <c r="H684" s="76" t="inlineStr">
        <is>
          <t>bis 25 cm</t>
        </is>
      </c>
      <c r="I684" s="78" t="inlineStr">
        <is>
          <t>80° bis 110°, einseitig digitalisierbar?</t>
        </is>
      </c>
      <c r="J684" s="78" t="inlineStr">
        <is>
          <t>hohler Rücken</t>
        </is>
      </c>
      <c r="K684" s="76" t="n"/>
      <c r="L684" s="76" t="n"/>
      <c r="M684" s="76" t="inlineStr">
        <is>
          <t>Signaturfahne austauschen</t>
        </is>
      </c>
      <c r="N684" s="76" t="n">
        <v>1</v>
      </c>
      <c r="O684" s="76" t="n"/>
      <c r="P684" s="76" t="n"/>
      <c r="Q684" s="76" t="n"/>
      <c r="R684" s="76" t="n"/>
      <c r="X684" s="94" t="inlineStr">
        <is>
          <t>HL</t>
        </is>
      </c>
      <c r="AB684" s="94" t="inlineStr">
        <is>
          <t>f/V</t>
        </is>
      </c>
      <c r="AH684" s="94" t="inlineStr">
        <is>
          <t>Pa</t>
        </is>
      </c>
      <c r="AV684" s="94" t="n">
        <v>80</v>
      </c>
      <c r="AZ684" s="96" t="inlineStr">
        <is>
          <t>ja vor</t>
        </is>
      </c>
      <c r="BA684" s="88">
        <f>BY684+CR684</f>
        <v/>
      </c>
      <c r="BL684" s="90" t="inlineStr">
        <is>
          <t>x</t>
        </is>
      </c>
      <c r="BN684" s="94" t="inlineStr">
        <is>
          <t>x</t>
        </is>
      </c>
      <c r="BP684" s="94" t="inlineStr">
        <is>
          <t>v</t>
        </is>
      </c>
      <c r="BY684" s="88" t="n">
        <v>1</v>
      </c>
      <c r="BZ684" s="117" t="inlineStr">
        <is>
          <t>evtl. sehr schmale Hülse</t>
        </is>
      </c>
      <c r="CR684" s="88" t="n"/>
    </row>
    <row r="685" outlineLevel="1" s="143">
      <c r="A685" s="76" t="n">
        <v>683</v>
      </c>
      <c r="B685" s="76" t="inlineStr">
        <is>
          <t>L-1502-315486910</t>
        </is>
      </c>
      <c r="C685" s="76" t="n">
        <v>1066956189</v>
      </c>
      <c r="D685" s="81">
        <f>HYPERLINK(CONCATENATE("https://portal.dnb.de/opac.htm?method=simpleSearch&amp;cqlMode=true&amp;query=idn%3D",C685))</f>
        <v/>
      </c>
      <c r="E685" s="76" t="inlineStr">
        <is>
          <t>III 69, 2</t>
        </is>
      </c>
      <c r="F685" s="76" t="n"/>
      <c r="G685" s="78" t="n"/>
      <c r="H685" s="76" t="inlineStr">
        <is>
          <t>bis 25 cm</t>
        </is>
      </c>
      <c r="I685" s="78" t="n"/>
      <c r="J685" s="78" t="n"/>
      <c r="K685" s="76" t="n"/>
      <c r="L685" s="76" t="n"/>
      <c r="M685" s="76" t="n"/>
      <c r="N685" s="76" t="n"/>
      <c r="O685" s="76" t="n"/>
      <c r="P685" s="76" t="n"/>
      <c r="Q685" s="76" t="n"/>
      <c r="R685" s="76" t="n"/>
      <c r="X685" s="94" t="inlineStr">
        <is>
          <t>G</t>
        </is>
      </c>
      <c r="AB685" s="94" t="inlineStr">
        <is>
          <t>h/E</t>
        </is>
      </c>
      <c r="AH685" s="94" t="inlineStr">
        <is>
          <t>Pa</t>
        </is>
      </c>
      <c r="AI685" s="94" t="inlineStr">
        <is>
          <t>x</t>
        </is>
      </c>
      <c r="AV685" s="94" t="n">
        <v>110</v>
      </c>
      <c r="AZ685" s="96" t="inlineStr">
        <is>
          <t>ja vor</t>
        </is>
      </c>
      <c r="BA685" s="88">
        <f>BY685+CR685</f>
        <v/>
      </c>
      <c r="BE685" s="94" t="inlineStr">
        <is>
          <t>x</t>
        </is>
      </c>
      <c r="BL685" s="90" t="inlineStr">
        <is>
          <t>x</t>
        </is>
      </c>
      <c r="BN685" s="94" t="inlineStr">
        <is>
          <t>x</t>
        </is>
      </c>
      <c r="BY685" s="88" t="n">
        <v>0.5</v>
      </c>
      <c r="CR685" s="88" t="n"/>
    </row>
    <row r="686" outlineLevel="1" s="143">
      <c r="A686" s="76" t="n">
        <v>684</v>
      </c>
      <c r="B686" s="76" t="inlineStr">
        <is>
          <t>L-1512-315486945</t>
        </is>
      </c>
      <c r="C686" s="76" t="n">
        <v>1066956227</v>
      </c>
      <c r="D686" s="81">
        <f>HYPERLINK(CONCATENATE("https://portal.dnb.de/opac.htm?method=simpleSearch&amp;cqlMode=true&amp;query=idn%3D",C686))</f>
        <v/>
      </c>
      <c r="E686" s="76" t="inlineStr">
        <is>
          <t>III 69, 3</t>
        </is>
      </c>
      <c r="F686" s="76" t="n"/>
      <c r="G686" s="78" t="n"/>
      <c r="H686" s="76" t="inlineStr">
        <is>
          <t>bis 25 cm</t>
        </is>
      </c>
      <c r="I686" s="78" t="n"/>
      <c r="J686" s="78" t="n"/>
      <c r="K686" s="76" t="n"/>
      <c r="L686" s="76" t="n"/>
      <c r="M686" s="76" t="n"/>
      <c r="N686" s="76" t="n"/>
      <c r="O686" s="76" t="n"/>
      <c r="P686" s="76" t="n"/>
      <c r="Q686" s="76" t="n"/>
      <c r="R686" s="76" t="n"/>
      <c r="X686" s="94" t="inlineStr">
        <is>
          <t>HL</t>
        </is>
      </c>
      <c r="Z686" s="94" t="inlineStr">
        <is>
          <t>x</t>
        </is>
      </c>
      <c r="AB686" s="94" t="inlineStr">
        <is>
          <t>h/E</t>
        </is>
      </c>
      <c r="AD686" s="94" t="inlineStr">
        <is>
          <t>x</t>
        </is>
      </c>
      <c r="AH686" s="94" t="inlineStr">
        <is>
          <t>Pa</t>
        </is>
      </c>
      <c r="AI686" s="94" t="inlineStr">
        <is>
          <t>x</t>
        </is>
      </c>
      <c r="AV686" s="94" t="n">
        <v>80</v>
      </c>
      <c r="AZ686" s="96" t="inlineStr">
        <is>
          <t>n</t>
        </is>
      </c>
      <c r="BA686" s="88">
        <f>BY686+CR686</f>
        <v/>
      </c>
      <c r="BI686" s="117" t="inlineStr">
        <is>
          <t>Schaden stabil</t>
        </is>
      </c>
      <c r="BK686" s="117" t="inlineStr">
        <is>
          <t>Umschlag (Leder pudert)</t>
        </is>
      </c>
      <c r="BY686" s="88" t="n"/>
      <c r="CR686" s="88" t="n"/>
    </row>
    <row r="687" outlineLevel="1" s="143">
      <c r="A687" s="76" t="n">
        <v>685</v>
      </c>
      <c r="B687" s="76" t="inlineStr">
        <is>
          <t>L-1503-315493534</t>
        </is>
      </c>
      <c r="C687" s="76" t="n">
        <v>1066963266</v>
      </c>
      <c r="D687" s="81">
        <f>HYPERLINK(CONCATENATE("https://portal.dnb.de/opac.htm?method=simpleSearch&amp;cqlMode=true&amp;query=idn%3D",C687))</f>
        <v/>
      </c>
      <c r="E687" s="76" t="inlineStr">
        <is>
          <t>III 69, 4</t>
        </is>
      </c>
      <c r="F687" s="76" t="inlineStr">
        <is>
          <t>X</t>
        </is>
      </c>
      <c r="G687" s="78" t="inlineStr">
        <is>
          <t>Pergamentband</t>
        </is>
      </c>
      <c r="H687" s="76" t="inlineStr">
        <is>
          <t>bis 25 cm</t>
        </is>
      </c>
      <c r="I687" s="78" t="inlineStr">
        <is>
          <t>180°</t>
        </is>
      </c>
      <c r="J687" s="78" t="inlineStr">
        <is>
          <t>hohler Rücken</t>
        </is>
      </c>
      <c r="K687" s="76" t="n"/>
      <c r="L687" s="76" t="inlineStr">
        <is>
          <t>Kassette</t>
        </is>
      </c>
      <c r="M687" s="76" t="inlineStr">
        <is>
          <t>Nein</t>
        </is>
      </c>
      <c r="N687" s="76" t="n">
        <v>0</v>
      </c>
      <c r="O687" s="76" t="n"/>
      <c r="P687" s="76" t="n"/>
      <c r="Q687" s="76" t="n"/>
      <c r="R687" s="76" t="n"/>
      <c r="X687" s="94" t="inlineStr">
        <is>
          <t>Pg</t>
        </is>
      </c>
      <c r="AA687" s="94" t="inlineStr">
        <is>
          <t>x</t>
        </is>
      </c>
      <c r="AB687" s="94" t="inlineStr">
        <is>
          <t>h/E</t>
        </is>
      </c>
      <c r="AH687" s="94" t="inlineStr">
        <is>
          <t>Pa</t>
        </is>
      </c>
      <c r="AR687" s="94" t="inlineStr">
        <is>
          <t>R</t>
        </is>
      </c>
      <c r="AS687" s="94" t="inlineStr">
        <is>
          <t>x</t>
        </is>
      </c>
      <c r="AV687" s="94" t="n">
        <v>110</v>
      </c>
      <c r="AZ687" s="96" t="inlineStr">
        <is>
          <t>n</t>
        </is>
      </c>
      <c r="BA687" s="88">
        <f>BY687+CR687</f>
        <v/>
      </c>
      <c r="BC687" s="94" t="inlineStr">
        <is>
          <t>Gewebe</t>
        </is>
      </c>
      <c r="BY687" s="88" t="n"/>
      <c r="CR687" s="88" t="n"/>
    </row>
    <row r="688" outlineLevel="1" s="143">
      <c r="A688" s="76" t="n">
        <v>686</v>
      </c>
      <c r="B688" s="76" t="inlineStr">
        <is>
          <t>L-1506-15404587X</t>
        </is>
      </c>
      <c r="C688" s="76" t="n">
        <v>993936261</v>
      </c>
      <c r="D688" s="81">
        <f>HYPERLINK(CONCATENATE("https://portal.dnb.de/opac.htm?method=simpleSearch&amp;cqlMode=true&amp;query=idn%3D",C688))</f>
        <v/>
      </c>
      <c r="E688" s="76" t="inlineStr">
        <is>
          <t>III 69, 5</t>
        </is>
      </c>
      <c r="F688" s="76" t="n"/>
      <c r="G688" s="78" t="n"/>
      <c r="H688" s="76" t="n"/>
      <c r="I688" s="78" t="n"/>
      <c r="J688" s="78" t="n"/>
      <c r="K688" s="76" t="n"/>
      <c r="L688" s="76" t="n"/>
      <c r="M688" s="76" t="n"/>
      <c r="N688" s="76" t="n"/>
      <c r="O688" s="76" t="n"/>
      <c r="P688" s="76" t="n"/>
      <c r="Q688" s="76" t="n"/>
      <c r="R688" s="76" t="n"/>
      <c r="BA688" s="88">
        <f>BY688+CR688</f>
        <v/>
      </c>
      <c r="BY688" s="88" t="n"/>
      <c r="CR688" s="88" t="n"/>
    </row>
    <row r="689" outlineLevel="1" s="143">
      <c r="A689" s="76" t="n">
        <v>687</v>
      </c>
      <c r="B689" s="76" t="inlineStr">
        <is>
          <t>L-1517-315490667</t>
        </is>
      </c>
      <c r="C689" s="76" t="n">
        <v>1066960143</v>
      </c>
      <c r="D689" s="81">
        <f>HYPERLINK(CONCATENATE("https://portal.dnb.de/opac.htm?method=simpleSearch&amp;cqlMode=true&amp;query=idn%3D",C689))</f>
        <v/>
      </c>
      <c r="E689" s="76" t="inlineStr">
        <is>
          <t>III 69, 6</t>
        </is>
      </c>
      <c r="F689" s="76" t="n"/>
      <c r="G689" s="78" t="n"/>
      <c r="H689" s="76" t="inlineStr">
        <is>
          <t>bis 42 cm</t>
        </is>
      </c>
      <c r="I689" s="78" t="n"/>
      <c r="J689" s="78" t="n"/>
      <c r="K689" s="76" t="n"/>
      <c r="L689" s="76" t="n"/>
      <c r="M689" s="76" t="n"/>
      <c r="N689" s="76" t="n"/>
      <c r="O689" s="76" t="n"/>
      <c r="P689" s="76" t="n"/>
      <c r="Q689" s="76" t="n"/>
      <c r="R689" s="76" t="n"/>
      <c r="X689" s="94" t="inlineStr">
        <is>
          <t>HD</t>
        </is>
      </c>
      <c r="Z689" s="94" t="inlineStr">
        <is>
          <t>x</t>
        </is>
      </c>
      <c r="AA689" s="94" t="inlineStr">
        <is>
          <t>x</t>
        </is>
      </c>
      <c r="AB689" s="94" t="inlineStr">
        <is>
          <t>h/E</t>
        </is>
      </c>
      <c r="AH689" s="94" t="inlineStr">
        <is>
          <t>Pa/Pg</t>
        </is>
      </c>
      <c r="AV689" s="94" t="n">
        <v>110</v>
      </c>
      <c r="AZ689" s="96" t="inlineStr">
        <is>
          <t>n</t>
        </is>
      </c>
      <c r="BA689" s="88">
        <f>BY689+CR689</f>
        <v/>
      </c>
      <c r="BJ689" s="90" t="inlineStr">
        <is>
          <t>x 110</t>
        </is>
      </c>
      <c r="BY689" s="88" t="n"/>
      <c r="CR689" s="88" t="n"/>
    </row>
    <row r="690" outlineLevel="1" ht="22.5" customHeight="1" s="143">
      <c r="A690" s="76" t="n">
        <v>688</v>
      </c>
      <c r="B690" s="76" t="inlineStr">
        <is>
          <t>L-1503-315494107</t>
        </is>
      </c>
      <c r="C690" s="76" t="n">
        <v>1066963908</v>
      </c>
      <c r="D690" s="81">
        <f>HYPERLINK(CONCATENATE("https://portal.dnb.de/opac.htm?method=simpleSearch&amp;cqlMode=true&amp;query=idn%3D",C690))</f>
        <v/>
      </c>
      <c r="E690" s="76" t="inlineStr">
        <is>
          <t>III 69, 7</t>
        </is>
      </c>
      <c r="F690" s="76" t="n"/>
      <c r="G690" s="78" t="n"/>
      <c r="H690" s="76" t="inlineStr">
        <is>
          <t>bis 35 cm</t>
        </is>
      </c>
      <c r="I690" s="78" t="n"/>
      <c r="J690" s="78" t="n"/>
      <c r="K690" s="76" t="n"/>
      <c r="L690" s="76" t="n"/>
      <c r="M690" s="76" t="n"/>
      <c r="N690" s="76" t="n"/>
      <c r="O690" s="76" t="n"/>
      <c r="P690" s="76" t="n"/>
      <c r="Q690" s="76" t="n"/>
      <c r="R690" s="76" t="n"/>
      <c r="X690" s="94" t="inlineStr">
        <is>
          <t>HD</t>
        </is>
      </c>
      <c r="Z690" s="94" t="inlineStr">
        <is>
          <t>x</t>
        </is>
      </c>
      <c r="AA690" s="94" t="inlineStr">
        <is>
          <t>x</t>
        </is>
      </c>
      <c r="AB690" s="94" t="inlineStr">
        <is>
          <t>h/E</t>
        </is>
      </c>
      <c r="AH690" s="94" t="inlineStr">
        <is>
          <t>Pa/Pg</t>
        </is>
      </c>
      <c r="AR690" s="94" t="inlineStr">
        <is>
          <t>B/I/R</t>
        </is>
      </c>
      <c r="AS690" s="94" t="inlineStr">
        <is>
          <t>x</t>
        </is>
      </c>
      <c r="AV690" s="94" t="n">
        <v>110</v>
      </c>
      <c r="AW690" s="94" t="inlineStr">
        <is>
          <t>x</t>
        </is>
      </c>
      <c r="AZ690" s="96" t="inlineStr">
        <is>
          <t>ja vor</t>
        </is>
      </c>
      <c r="BA690" s="88">
        <f>BY690+CR690</f>
        <v/>
      </c>
      <c r="BI690" s="117" t="inlineStr">
        <is>
          <t>Gelenke trotzt Schaden stabil, ggf. nach Digit. Restaurieren</t>
        </is>
      </c>
      <c r="BK690" s="117" t="inlineStr">
        <is>
          <t>Box</t>
        </is>
      </c>
      <c r="BM690" s="94" t="inlineStr">
        <is>
          <t>x</t>
        </is>
      </c>
      <c r="BN690" s="94" t="inlineStr">
        <is>
          <t>x</t>
        </is>
      </c>
      <c r="BO690" s="94" t="inlineStr">
        <is>
          <t>x</t>
        </is>
      </c>
      <c r="BP690" s="94" t="inlineStr">
        <is>
          <t>v/h</t>
        </is>
      </c>
      <c r="BY690" s="88" t="n">
        <v>1</v>
      </c>
      <c r="BZ690" s="117" t="inlineStr">
        <is>
          <t>nur loses Leder fixieren, Gelenke belassen (ist stabil genug), ggf. nach Digit. restaurieren)</t>
        </is>
      </c>
      <c r="CR690" s="88" t="n"/>
    </row>
    <row r="691" outlineLevel="1" s="143">
      <c r="A691" s="76" t="n">
        <v>689</v>
      </c>
      <c r="B691" s="76" t="inlineStr">
        <is>
          <t>L-1508-315469676</t>
        </is>
      </c>
      <c r="C691" s="76" t="inlineStr">
        <is>
          <t>106694203X</t>
        </is>
      </c>
      <c r="D691" s="81">
        <f>HYPERLINK(CONCATENATE("https://portal.dnb.de/opac.htm?method=simpleSearch&amp;cqlMode=true&amp;query=idn%3D",C691))</f>
        <v/>
      </c>
      <c r="E691" s="76" t="inlineStr">
        <is>
          <t>III 69, 8</t>
        </is>
      </c>
      <c r="F691" s="76" t="inlineStr">
        <is>
          <t>X</t>
        </is>
      </c>
      <c r="G691" s="78" t="inlineStr">
        <is>
          <t>Pergamentband</t>
        </is>
      </c>
      <c r="H691" s="76" t="inlineStr">
        <is>
          <t>bis 35 cm</t>
        </is>
      </c>
      <c r="I691" s="78" t="inlineStr">
        <is>
          <t>80° bis 110°, einseitig digitalisierbar?</t>
        </is>
      </c>
      <c r="J691" s="78" t="n"/>
      <c r="K691" s="76" t="n"/>
      <c r="L691" s="76" t="inlineStr">
        <is>
          <t>Kassette</t>
        </is>
      </c>
      <c r="M691" s="76" t="inlineStr">
        <is>
          <t>Nein</t>
        </is>
      </c>
      <c r="N691" s="76" t="n">
        <v>0</v>
      </c>
      <c r="O691" s="76" t="n"/>
      <c r="P691" s="76" t="inlineStr">
        <is>
          <t>Originaleinband liegt bei</t>
        </is>
      </c>
      <c r="Q691" s="76" t="n"/>
      <c r="R691" s="76" t="n"/>
      <c r="BA691" s="88">
        <f>BY691+CR691</f>
        <v/>
      </c>
      <c r="BY691" s="88" t="n"/>
      <c r="CR691" s="88" t="n"/>
    </row>
    <row r="692" outlineLevel="1" s="143">
      <c r="A692" s="76" t="n">
        <v>690</v>
      </c>
      <c r="B692" s="76" t="inlineStr">
        <is>
          <t>L-1515-315492139</t>
        </is>
      </c>
      <c r="C692" s="76" t="n">
        <v>1066961735</v>
      </c>
      <c r="D692" s="81">
        <f>HYPERLINK(CONCATENATE("https://portal.dnb.de/opac.htm?method=simpleSearch&amp;cqlMode=true&amp;query=idn%3D",C692))</f>
        <v/>
      </c>
      <c r="E692" s="76" t="inlineStr">
        <is>
          <t>III 69, 9</t>
        </is>
      </c>
      <c r="F692" s="76" t="n"/>
      <c r="G692" s="78" t="n"/>
      <c r="H692" s="76" t="n"/>
      <c r="I692" s="78" t="n"/>
      <c r="J692" s="78" t="n"/>
      <c r="K692" s="76" t="n"/>
      <c r="L692" s="76" t="n"/>
      <c r="M692" s="76" t="n"/>
      <c r="N692" s="76" t="n"/>
      <c r="O692" s="76" t="n"/>
      <c r="P692" s="76" t="n"/>
      <c r="Q692" s="76" t="n"/>
      <c r="R692" s="76" t="n"/>
      <c r="BA692" s="88">
        <f>BY692+CR692</f>
        <v/>
      </c>
      <c r="BY692" s="88" t="n"/>
      <c r="CR692" s="88" t="n"/>
    </row>
    <row r="693" outlineLevel="1" ht="22.5" customHeight="1" s="143">
      <c r="A693" s="76" t="n">
        <v>691</v>
      </c>
      <c r="B693" s="76" t="inlineStr">
        <is>
          <t>L-1514-315490675</t>
        </is>
      </c>
      <c r="C693" s="76" t="n">
        <v>1066960151</v>
      </c>
      <c r="D693" s="81">
        <f>HYPERLINK(CONCATENATE("https://portal.dnb.de/opac.htm?method=simpleSearch&amp;cqlMode=true&amp;query=idn%3D",C693))</f>
        <v/>
      </c>
      <c r="E693" s="76" t="inlineStr">
        <is>
          <t>III 69, 10</t>
        </is>
      </c>
      <c r="F693" s="76" t="inlineStr">
        <is>
          <t>X</t>
        </is>
      </c>
      <c r="G693" s="78" t="inlineStr">
        <is>
          <t>Ledereinband</t>
        </is>
      </c>
      <c r="H693" s="76" t="inlineStr">
        <is>
          <t>bis 25 cm</t>
        </is>
      </c>
      <c r="I693" s="78" t="inlineStr">
        <is>
          <t>180°</t>
        </is>
      </c>
      <c r="J693" s="78" t="inlineStr">
        <is>
          <t>hohler Rücken, stark brüchiges Einbandmaterial</t>
        </is>
      </c>
      <c r="K693" s="76" t="n"/>
      <c r="L693" s="76" t="n"/>
      <c r="M693" s="76" t="n"/>
      <c r="N693" s="76" t="n">
        <v>3</v>
      </c>
      <c r="O693" s="76" t="n"/>
      <c r="P693" s="76" t="n"/>
      <c r="Q693" s="76" t="n"/>
      <c r="R693" s="76" t="n"/>
      <c r="X693" s="94" t="inlineStr">
        <is>
          <t>HL</t>
        </is>
      </c>
      <c r="AA693" s="94" t="inlineStr">
        <is>
          <t>x</t>
        </is>
      </c>
      <c r="AB693" s="94" t="inlineStr">
        <is>
          <t>h</t>
        </is>
      </c>
      <c r="AH693" s="94" t="inlineStr">
        <is>
          <t>Pa</t>
        </is>
      </c>
      <c r="AV693" s="94" t="n">
        <v>45</v>
      </c>
      <c r="AZ693" s="96" t="inlineStr">
        <is>
          <t>n</t>
        </is>
      </c>
      <c r="BA693" s="88">
        <f>BY693+CR693</f>
        <v/>
      </c>
      <c r="BJ693" s="90" t="inlineStr">
        <is>
          <t>x 45</t>
        </is>
      </c>
      <c r="BY693" s="88" t="n"/>
      <c r="CR693" s="88" t="n"/>
    </row>
    <row r="694" outlineLevel="1" s="143">
      <c r="A694" s="76" t="n">
        <v>692</v>
      </c>
      <c r="B694" s="76" t="inlineStr">
        <is>
          <t>L-1507-315491000</t>
        </is>
      </c>
      <c r="C694" s="76" t="n">
        <v>1066960518</v>
      </c>
      <c r="D694" s="81">
        <f>HYPERLINK(CONCATENATE("https://portal.dnb.de/opac.htm?method=simpleSearch&amp;cqlMode=true&amp;query=idn%3D",C694))</f>
        <v/>
      </c>
      <c r="E694" s="76" t="inlineStr">
        <is>
          <t>III 69, 11</t>
        </is>
      </c>
      <c r="F694" s="76" t="n"/>
      <c r="G694" s="78" t="n"/>
      <c r="H694" s="76" t="inlineStr">
        <is>
          <t>bis 35 cm</t>
        </is>
      </c>
      <c r="I694" s="78" t="n"/>
      <c r="J694" s="78" t="n"/>
      <c r="K694" s="76" t="n"/>
      <c r="L694" s="76" t="n"/>
      <c r="M694" s="76" t="n"/>
      <c r="N694" s="76" t="n"/>
      <c r="O694" s="76" t="n"/>
      <c r="P694" s="76" t="n"/>
      <c r="Q694" s="76" t="n"/>
      <c r="R694" s="76" t="n"/>
      <c r="X694" s="94" t="inlineStr">
        <is>
          <t>Pa</t>
        </is>
      </c>
      <c r="AB694" s="94" t="inlineStr">
        <is>
          <t>h/E</t>
        </is>
      </c>
      <c r="AH694" s="94" t="inlineStr">
        <is>
          <t>Pa</t>
        </is>
      </c>
      <c r="AV694" s="94" t="inlineStr">
        <is>
          <t>nur 110</t>
        </is>
      </c>
      <c r="AZ694" s="96" t="inlineStr">
        <is>
          <t>n</t>
        </is>
      </c>
      <c r="BA694" s="88">
        <f>BY694+CR694</f>
        <v/>
      </c>
      <c r="BC694" s="94" t="inlineStr">
        <is>
          <t>Gewebe</t>
        </is>
      </c>
      <c r="BI694" s="117" t="inlineStr">
        <is>
          <t>Schaden stabil</t>
        </is>
      </c>
      <c r="BJ694" s="90" t="inlineStr">
        <is>
          <t>x 110</t>
        </is>
      </c>
      <c r="BY694" s="88" t="n"/>
      <c r="CR694" s="88" t="n"/>
    </row>
    <row r="695" outlineLevel="1" ht="22.5" customHeight="1" s="143">
      <c r="A695" s="76" t="n">
        <v>693</v>
      </c>
      <c r="B695" s="76" t="inlineStr">
        <is>
          <t>L-1509-315465298</t>
        </is>
      </c>
      <c r="C695" s="76" t="n">
        <v>1066937443</v>
      </c>
      <c r="D695" s="81">
        <f>HYPERLINK(CONCATENATE("https://portal.dnb.de/opac.htm?method=simpleSearch&amp;cqlMode=true&amp;query=idn%3D",C695))</f>
        <v/>
      </c>
      <c r="E695" s="76" t="inlineStr">
        <is>
          <t>III 69, 12</t>
        </is>
      </c>
      <c r="F695" s="76" t="inlineStr">
        <is>
          <t>X</t>
        </is>
      </c>
      <c r="G695" s="78" t="inlineStr">
        <is>
          <t>Ledereinband, Schließen, erhabene Buchbeschläge</t>
        </is>
      </c>
      <c r="H695" s="76" t="inlineStr">
        <is>
          <t>bis 35 cm</t>
        </is>
      </c>
      <c r="I695" s="78" t="inlineStr">
        <is>
          <t>180°</t>
        </is>
      </c>
      <c r="J695" s="78" t="inlineStr">
        <is>
          <t>fester Rücken mit Schmuckprägung</t>
        </is>
      </c>
      <c r="K695" s="76" t="n"/>
      <c r="L695" s="76" t="inlineStr">
        <is>
          <t>Buchschuh</t>
        </is>
      </c>
      <c r="M695" s="76" t="inlineStr">
        <is>
          <t>Nein</t>
        </is>
      </c>
      <c r="N695" s="76" t="n">
        <v>0</v>
      </c>
      <c r="O695" s="76" t="n"/>
      <c r="P695" s="76" t="n"/>
      <c r="Q695" s="76" t="n"/>
      <c r="R695" s="76" t="n"/>
      <c r="X695" s="94" t="inlineStr">
        <is>
          <t>HD</t>
        </is>
      </c>
      <c r="Z695" s="94" t="inlineStr">
        <is>
          <t>x</t>
        </is>
      </c>
      <c r="AB695" s="94" t="inlineStr">
        <is>
          <t>f/V</t>
        </is>
      </c>
      <c r="AH695" s="94" t="inlineStr">
        <is>
          <t>Pa</t>
        </is>
      </c>
      <c r="AV695" s="94" t="n">
        <v>60</v>
      </c>
      <c r="AZ695" s="96" t="inlineStr">
        <is>
          <t>n</t>
        </is>
      </c>
      <c r="BA695" s="88">
        <f>BY695+CR695</f>
        <v/>
      </c>
      <c r="BE695" s="94" t="inlineStr">
        <is>
          <t>x</t>
        </is>
      </c>
      <c r="BY695" s="88" t="n"/>
      <c r="CR695" s="88" t="n"/>
    </row>
    <row r="696" outlineLevel="1" s="143">
      <c r="A696" s="76" t="n">
        <v>694</v>
      </c>
      <c r="B696" s="76" t="inlineStr">
        <is>
          <t>L-1510-315328789</t>
        </is>
      </c>
      <c r="C696" s="76" t="inlineStr">
        <is>
          <t>106687090X</t>
        </is>
      </c>
      <c r="D696" s="81">
        <f>HYPERLINK(CONCATENATE("https://portal.dnb.de/opac.htm?method=simpleSearch&amp;cqlMode=true&amp;query=idn%3D",C696))</f>
        <v/>
      </c>
      <c r="E696" s="76" t="inlineStr">
        <is>
          <t>III 69, 13</t>
        </is>
      </c>
      <c r="F696" s="76" t="n"/>
      <c r="G696" s="78" t="n"/>
      <c r="H696" s="76" t="n"/>
      <c r="I696" s="78" t="n"/>
      <c r="J696" s="78" t="n"/>
      <c r="K696" s="76" t="n"/>
      <c r="L696" s="76" t="n"/>
      <c r="M696" s="76" t="n"/>
      <c r="N696" s="76" t="n"/>
      <c r="O696" s="76" t="n"/>
      <c r="P696" s="76" t="n"/>
      <c r="Q696" s="76" t="n"/>
      <c r="R696" s="76" t="n"/>
      <c r="BA696" s="88">
        <f>BY696+CR696</f>
        <v/>
      </c>
      <c r="BY696" s="88" t="n"/>
      <c r="CR696" s="88" t="n"/>
    </row>
    <row r="697" outlineLevel="1" s="143">
      <c r="A697" s="76" t="n">
        <v>695</v>
      </c>
      <c r="B697" s="76" t="inlineStr">
        <is>
          <t>L-1524-315469986</t>
        </is>
      </c>
      <c r="C697" s="76" t="n">
        <v>1066942358</v>
      </c>
      <c r="D697" s="81">
        <f>HYPERLINK(CONCATENATE("https://portal.dnb.de/opac.htm?method=simpleSearch&amp;cqlMode=true&amp;query=idn%3D",C697))</f>
        <v/>
      </c>
      <c r="E697" s="76" t="inlineStr">
        <is>
          <t>III 69, 15</t>
        </is>
      </c>
      <c r="F697" s="76" t="n"/>
      <c r="G697" s="78" t="n"/>
      <c r="H697" s="76" t="n"/>
      <c r="I697" s="78" t="n"/>
      <c r="J697" s="78" t="n"/>
      <c r="K697" s="76" t="n"/>
      <c r="L697" s="76" t="n"/>
      <c r="M697" s="76" t="n"/>
      <c r="N697" s="76" t="n"/>
      <c r="O697" s="76" t="n"/>
      <c r="P697" s="76" t="n"/>
      <c r="Q697" s="76" t="n"/>
      <c r="R697" s="76" t="n"/>
      <c r="S697" s="94" t="inlineStr">
        <is>
          <t>DA</t>
        </is>
      </c>
      <c r="BA697" s="88">
        <f>BY697+CR697</f>
        <v/>
      </c>
      <c r="BY697" s="88" t="n"/>
      <c r="CR697" s="88" t="n"/>
    </row>
    <row r="698" outlineLevel="1" s="143">
      <c r="A698" s="76" t="n">
        <v>696</v>
      </c>
      <c r="B698" s="76" t="inlineStr">
        <is>
          <t>L-1527-153951540</t>
        </is>
      </c>
      <c r="C698" s="76" t="n">
        <v>993888127</v>
      </c>
      <c r="D698" s="81">
        <f>HYPERLINK(CONCATENATE("https://portal.dnb.de/opac.htm?method=simpleSearch&amp;cqlMode=true&amp;query=idn%3D",C698))</f>
        <v/>
      </c>
      <c r="E698" s="76" t="inlineStr">
        <is>
          <t>III 69, 16</t>
        </is>
      </c>
      <c r="F698" s="76" t="n"/>
      <c r="G698" s="78" t="n"/>
      <c r="H698" s="76" t="inlineStr">
        <is>
          <t>bis 25 cm</t>
        </is>
      </c>
      <c r="I698" s="78" t="n"/>
      <c r="J698" s="78" t="n"/>
      <c r="K698" s="76" t="n"/>
      <c r="L698" s="76" t="n"/>
      <c r="M698" s="76" t="n"/>
      <c r="N698" s="76" t="n"/>
      <c r="O698" s="76" t="n"/>
      <c r="P698" s="76" t="n"/>
      <c r="Q698" s="76" t="n"/>
      <c r="R698" s="76" t="n"/>
      <c r="W698" s="94" t="inlineStr">
        <is>
          <t>x</t>
        </is>
      </c>
      <c r="X698" s="94" t="inlineStr">
        <is>
          <t>G</t>
        </is>
      </c>
      <c r="Z698" s="94" t="inlineStr">
        <is>
          <t>x</t>
        </is>
      </c>
      <c r="AB698" s="94" t="inlineStr">
        <is>
          <t>h/E</t>
        </is>
      </c>
      <c r="AH698" s="94" t="inlineStr">
        <is>
          <t>Pa</t>
        </is>
      </c>
      <c r="AV698" s="94" t="n">
        <v>110</v>
      </c>
      <c r="AZ698" s="96" t="inlineStr">
        <is>
          <t>ja vor</t>
        </is>
      </c>
      <c r="BA698" s="88">
        <f>BY698+CR698</f>
        <v/>
      </c>
      <c r="BE698" s="94" t="inlineStr">
        <is>
          <t>x</t>
        </is>
      </c>
      <c r="BJ698" s="90" t="inlineStr">
        <is>
          <t>x 110</t>
        </is>
      </c>
      <c r="BL698" s="90" t="inlineStr">
        <is>
          <t>x</t>
        </is>
      </c>
      <c r="BN698" s="94" t="inlineStr">
        <is>
          <t>x</t>
        </is>
      </c>
      <c r="BY698" s="88" t="n">
        <v>0.5</v>
      </c>
      <c r="CR698" s="88" t="n"/>
    </row>
    <row r="699" outlineLevel="1" s="143">
      <c r="A699" s="76" t="n">
        <v>697</v>
      </c>
      <c r="B699" s="76" t="inlineStr">
        <is>
          <t>L-1525-315492678</t>
        </is>
      </c>
      <c r="C699" s="76" t="n">
        <v>1066962278</v>
      </c>
      <c r="D699" s="81">
        <f>HYPERLINK(CONCATENATE("https://portal.dnb.de/opac.htm?method=simpleSearch&amp;cqlMode=true&amp;query=idn%3D",C699))</f>
        <v/>
      </c>
      <c r="E699" s="76" t="inlineStr">
        <is>
          <t>III 69, 17</t>
        </is>
      </c>
      <c r="F699" s="76" t="n"/>
      <c r="G699" s="78" t="n"/>
      <c r="H699" s="76" t="inlineStr">
        <is>
          <t>bis 25 cm</t>
        </is>
      </c>
      <c r="I699" s="78" t="n"/>
      <c r="J699" s="78" t="n"/>
      <c r="K699" s="76" t="n"/>
      <c r="L699" s="76" t="n"/>
      <c r="M699" s="76" t="n"/>
      <c r="N699" s="76" t="n"/>
      <c r="O699" s="76" t="n"/>
      <c r="P699" s="76" t="n"/>
      <c r="Q699" s="76" t="n"/>
      <c r="R699" s="76" t="n"/>
      <c r="X699" s="94" t="inlineStr">
        <is>
          <t>Pa</t>
        </is>
      </c>
      <c r="Z699" s="94" t="inlineStr">
        <is>
          <t>x</t>
        </is>
      </c>
      <c r="AB699" s="94" t="inlineStr">
        <is>
          <t>h/E</t>
        </is>
      </c>
      <c r="AH699" s="94" t="inlineStr">
        <is>
          <t>Pa</t>
        </is>
      </c>
      <c r="AV699" s="94" t="n">
        <v>110</v>
      </c>
      <c r="AZ699" s="96" t="inlineStr">
        <is>
          <t>n</t>
        </is>
      </c>
      <c r="BA699" s="88">
        <f>BY699+CR699</f>
        <v/>
      </c>
      <c r="BE699" s="94" t="inlineStr">
        <is>
          <t>x</t>
        </is>
      </c>
      <c r="BI699" s="117" t="inlineStr">
        <is>
          <t>Schaden stabil</t>
        </is>
      </c>
      <c r="BJ699" s="90" t="inlineStr">
        <is>
          <t>x 110</t>
        </is>
      </c>
      <c r="BY699" s="88" t="n"/>
      <c r="CR699" s="88" t="n"/>
    </row>
    <row r="700" outlineLevel="1" ht="22.5" customHeight="1" s="143">
      <c r="A700" s="76" t="n">
        <v>698</v>
      </c>
      <c r="B700" s="76" t="inlineStr">
        <is>
          <t>L-1525-315492708</t>
        </is>
      </c>
      <c r="C700" s="76" t="n">
        <v>1066962308</v>
      </c>
      <c r="D700" s="81">
        <f>HYPERLINK(CONCATENATE("https://portal.dnb.de/opac.htm?method=simpleSearch&amp;cqlMode=true&amp;query=idn%3D",C700))</f>
        <v/>
      </c>
      <c r="E700" s="76" t="inlineStr">
        <is>
          <t>III 69, 18</t>
        </is>
      </c>
      <c r="F700" s="76" t="inlineStr">
        <is>
          <t>X</t>
        </is>
      </c>
      <c r="G700" s="78" t="inlineStr">
        <is>
          <t>Ledereinband, Schließen, erhabene Buchbeschläge</t>
        </is>
      </c>
      <c r="H700" s="76" t="inlineStr">
        <is>
          <t>bis 25 cm</t>
        </is>
      </c>
      <c r="I700" s="78" t="inlineStr">
        <is>
          <t>80° bis 110°, einseitig digitalisierbar?</t>
        </is>
      </c>
      <c r="J700" s="78" t="inlineStr">
        <is>
          <t>welliger Buchblock, fester Rücken mit Schmuckprägung</t>
        </is>
      </c>
      <c r="K700" s="76" t="n"/>
      <c r="L700" s="76" t="inlineStr">
        <is>
          <t>Buchschuh</t>
        </is>
      </c>
      <c r="M700" s="76" t="inlineStr">
        <is>
          <t>Nein</t>
        </is>
      </c>
      <c r="N700" s="76" t="n">
        <v>0</v>
      </c>
      <c r="O700" s="76" t="n"/>
      <c r="P700" s="76" t="n"/>
      <c r="Q700" s="76" t="n"/>
      <c r="R700" s="76" t="n"/>
      <c r="X700" s="94" t="inlineStr">
        <is>
          <t>HD</t>
        </is>
      </c>
      <c r="Z700" s="94" t="inlineStr">
        <is>
          <t>x</t>
        </is>
      </c>
      <c r="AB700" s="94" t="inlineStr">
        <is>
          <t>f/V</t>
        </is>
      </c>
      <c r="AH700" s="94" t="inlineStr">
        <is>
          <t>Pa</t>
        </is>
      </c>
      <c r="AV700" s="94" t="n">
        <v>45</v>
      </c>
      <c r="AZ700" s="96" t="inlineStr">
        <is>
          <t>n</t>
        </is>
      </c>
      <c r="BA700" s="88">
        <f>BY700+CR700</f>
        <v/>
      </c>
      <c r="BE700" s="94" t="inlineStr">
        <is>
          <t>x</t>
        </is>
      </c>
      <c r="BJ700" s="90" t="inlineStr">
        <is>
          <t>x 45</t>
        </is>
      </c>
      <c r="BY700" s="88" t="n"/>
      <c r="CR700" s="88" t="n"/>
    </row>
    <row r="701" outlineLevel="1" ht="33.75" customHeight="1" s="143">
      <c r="A701" s="76" t="n">
        <v>699</v>
      </c>
      <c r="B701" s="76" t="inlineStr">
        <is>
          <t>L-1531-315488166</t>
        </is>
      </c>
      <c r="C701" s="76" t="n">
        <v>1066957533</v>
      </c>
      <c r="D701" s="81">
        <f>HYPERLINK(CONCATENATE("https://portal.dnb.de/opac.htm?method=simpleSearch&amp;cqlMode=true&amp;query=idn%3D",C701))</f>
        <v/>
      </c>
      <c r="E701" s="76" t="inlineStr">
        <is>
          <t>III 69, 19</t>
        </is>
      </c>
      <c r="F701" s="76" t="inlineStr">
        <is>
          <t>X</t>
        </is>
      </c>
      <c r="G701" s="78" t="inlineStr">
        <is>
          <t>Halbledereinband</t>
        </is>
      </c>
      <c r="H701" s="76" t="inlineStr">
        <is>
          <t>bis 25 cm</t>
        </is>
      </c>
      <c r="I701" s="78" t="inlineStr">
        <is>
          <t>80° bis 110°, einseitig digitalisierbar?</t>
        </is>
      </c>
      <c r="J701" s="78" t="inlineStr">
        <is>
          <t>fester Rücken mit Schmuckprägung, stark brüchiges Einbandmaterial</t>
        </is>
      </c>
      <c r="K701" s="76" t="n"/>
      <c r="L701" s="76" t="n"/>
      <c r="M701" s="76" t="n"/>
      <c r="N701" s="76" t="n">
        <v>3</v>
      </c>
      <c r="O701" s="76" t="n"/>
      <c r="P701" s="76" t="inlineStr">
        <is>
          <t>mit Blindmaterial</t>
        </is>
      </c>
      <c r="Q701" s="76" t="n"/>
      <c r="R701" s="76" t="n"/>
      <c r="X701" s="94" t="inlineStr">
        <is>
          <t>HL</t>
        </is>
      </c>
      <c r="Z701" s="94" t="inlineStr">
        <is>
          <t>x</t>
        </is>
      </c>
      <c r="AB701" s="94" t="inlineStr">
        <is>
          <t>h/E</t>
        </is>
      </c>
      <c r="AD701" s="94" t="inlineStr">
        <is>
          <t>x</t>
        </is>
      </c>
      <c r="AH701" s="94" t="inlineStr">
        <is>
          <t>Pa</t>
        </is>
      </c>
      <c r="AI701" s="94" t="inlineStr">
        <is>
          <t>x</t>
        </is>
      </c>
      <c r="AV701" s="94" t="n">
        <v>80</v>
      </c>
      <c r="AZ701" s="96" t="inlineStr">
        <is>
          <t>ja vor</t>
        </is>
      </c>
      <c r="BA701" s="88">
        <f>BY701+CR701</f>
        <v/>
      </c>
      <c r="BI701" s="117" t="inlineStr">
        <is>
          <t>Schaden ansonsten stabil</t>
        </is>
      </c>
      <c r="BK701" s="117" t="inlineStr">
        <is>
          <t>Umschlag (Leder pudert, Rücken ist beschädigt)</t>
        </is>
      </c>
      <c r="BL701" s="90" t="inlineStr">
        <is>
          <t>x</t>
        </is>
      </c>
      <c r="BM701" s="94" t="inlineStr">
        <is>
          <t>x</t>
        </is>
      </c>
      <c r="BN701" s="94" t="inlineStr">
        <is>
          <t>x</t>
        </is>
      </c>
      <c r="BP701" s="94" t="inlineStr">
        <is>
          <t>v/h</t>
        </is>
      </c>
      <c r="BY701" s="88" t="n">
        <v>0.5</v>
      </c>
      <c r="BZ701" s="117" t="inlineStr">
        <is>
          <t>nur unechte Bünde und Leder sichern, Gelenke belassen (ist stabil und bekommt Umschlag)</t>
        </is>
      </c>
      <c r="CR701" s="88" t="n"/>
    </row>
    <row r="702" outlineLevel="1" s="143">
      <c r="A702" s="76" t="n">
        <v>700</v>
      </c>
      <c r="B702" s="76" t="inlineStr">
        <is>
          <t>L-1538-315493704</t>
        </is>
      </c>
      <c r="C702" s="76" t="n">
        <v>1066963452</v>
      </c>
      <c r="D702" s="81">
        <f>HYPERLINK(CONCATENATE("https://portal.dnb.de/opac.htm?method=simpleSearch&amp;cqlMode=true&amp;query=idn%3D",C702))</f>
        <v/>
      </c>
      <c r="E702" s="76" t="inlineStr">
        <is>
          <t>III 69, 20</t>
        </is>
      </c>
      <c r="F702" s="76" t="inlineStr">
        <is>
          <t>X</t>
        </is>
      </c>
      <c r="G702" s="78" t="inlineStr">
        <is>
          <t>Halbledereinband</t>
        </is>
      </c>
      <c r="H702" s="76" t="inlineStr">
        <is>
          <t>bis 25 cm</t>
        </is>
      </c>
      <c r="I702" s="78" t="inlineStr">
        <is>
          <t>180°</t>
        </is>
      </c>
      <c r="J702" s="78" t="inlineStr">
        <is>
          <t>hohler Rücken</t>
        </is>
      </c>
      <c r="K702" s="76" t="n"/>
      <c r="L702" s="76" t="n"/>
      <c r="M702" s="76" t="n"/>
      <c r="N702" s="76" t="n">
        <v>1</v>
      </c>
      <c r="O702" s="76" t="n"/>
      <c r="P702" s="76" t="n"/>
      <c r="Q702" s="76" t="n"/>
      <c r="R702" s="76" t="n"/>
      <c r="X702" s="94" t="inlineStr">
        <is>
          <t>HL</t>
        </is>
      </c>
      <c r="AB702" s="94" t="inlineStr">
        <is>
          <t>h/E</t>
        </is>
      </c>
      <c r="AH702" s="94" t="inlineStr">
        <is>
          <t>Pa</t>
        </is>
      </c>
      <c r="AV702" s="94" t="n">
        <v>80</v>
      </c>
      <c r="AZ702" s="96" t="inlineStr">
        <is>
          <t>n</t>
        </is>
      </c>
      <c r="BA702" s="88">
        <f>BY702+CR702</f>
        <v/>
      </c>
      <c r="BI702" s="117" t="inlineStr">
        <is>
          <t>Schaden stabil</t>
        </is>
      </c>
      <c r="BY702" s="88" t="n"/>
      <c r="CR702" s="88" t="n"/>
    </row>
    <row r="703" outlineLevel="1" ht="22.5" customHeight="1" s="143">
      <c r="A703" s="76" t="n">
        <v>701</v>
      </c>
      <c r="B703" s="76" t="inlineStr">
        <is>
          <t>L-1531-315488115</t>
        </is>
      </c>
      <c r="C703" s="76" t="n">
        <v>1066957479</v>
      </c>
      <c r="D703" s="81">
        <f>HYPERLINK(CONCATENATE("https://portal.dnb.de/opac.htm?method=simpleSearch&amp;cqlMode=true&amp;query=idn%3D",C703))</f>
        <v/>
      </c>
      <c r="E703" s="76" t="inlineStr">
        <is>
          <t>III 69, 21</t>
        </is>
      </c>
      <c r="F703" s="76" t="n"/>
      <c r="G703" s="78" t="inlineStr">
        <is>
          <t>Pergamentband, Schließen, erhabene Buchbeschläge</t>
        </is>
      </c>
      <c r="H703" s="76" t="inlineStr">
        <is>
          <t>bis 25 cm</t>
        </is>
      </c>
      <c r="I703" s="78" t="inlineStr">
        <is>
          <t>80° bis 110°, einseitig digitalisierbar?</t>
        </is>
      </c>
      <c r="J703" s="78" t="n"/>
      <c r="K703" s="76" t="n"/>
      <c r="L703" s="76" t="inlineStr">
        <is>
          <t>Kassette</t>
        </is>
      </c>
      <c r="M703" s="76" t="inlineStr">
        <is>
          <t>Nein</t>
        </is>
      </c>
      <c r="N703" s="76" t="n"/>
      <c r="O703" s="76" t="n"/>
      <c r="P703" s="76" t="inlineStr">
        <is>
          <t>Originaleinband liegt bei</t>
        </is>
      </c>
      <c r="Q703" s="76" t="n"/>
      <c r="R703" s="76" t="n"/>
      <c r="BA703" s="88">
        <f>BY703+CR703</f>
        <v/>
      </c>
      <c r="BY703" s="88" t="n"/>
      <c r="CR703" s="88" t="n"/>
    </row>
    <row r="704" outlineLevel="1" s="143">
      <c r="A704" s="76" t="n">
        <v>702</v>
      </c>
      <c r="B704" s="76" t="inlineStr">
        <is>
          <t>L-1531-315330821</t>
        </is>
      </c>
      <c r="C704" s="76" t="n">
        <v>1066873062</v>
      </c>
      <c r="D704" s="81">
        <f>HYPERLINK(CONCATENATE("https://portal.dnb.de/opac.htm?method=simpleSearch&amp;cqlMode=true&amp;query=idn%3D",C704))</f>
        <v/>
      </c>
      <c r="E704" s="76" t="inlineStr">
        <is>
          <t>III 69, 22</t>
        </is>
      </c>
      <c r="F704" s="76" t="inlineStr">
        <is>
          <t>X</t>
        </is>
      </c>
      <c r="G704" s="78" t="inlineStr">
        <is>
          <t>Papier- oder Pappeinband</t>
        </is>
      </c>
      <c r="H704" s="76" t="inlineStr">
        <is>
          <t>bis 25 cm</t>
        </is>
      </c>
      <c r="I704" s="78" t="inlineStr">
        <is>
          <t>180°</t>
        </is>
      </c>
      <c r="J704" s="78" t="n"/>
      <c r="K704" s="76" t="n"/>
      <c r="L704" s="76" t="n"/>
      <c r="M704" s="76" t="n"/>
      <c r="N704" s="76" t="n">
        <v>1</v>
      </c>
      <c r="O704" s="76" t="n"/>
      <c r="P704" s="76" t="n"/>
      <c r="Q704" s="76" t="n"/>
      <c r="R704" s="76" t="n"/>
      <c r="BA704" s="88">
        <f>BY704+CR704</f>
        <v/>
      </c>
      <c r="BY704" s="88" t="n"/>
      <c r="CR704" s="88" t="n"/>
    </row>
    <row r="705" outlineLevel="1" s="143">
      <c r="A705" s="76" t="n">
        <v>703</v>
      </c>
      <c r="B705" s="76" t="inlineStr">
        <is>
          <t>L-1548-315493267</t>
        </is>
      </c>
      <c r="C705" s="76" t="n">
        <v>1066962995</v>
      </c>
      <c r="D705" s="81">
        <f>HYPERLINK(CONCATENATE("https://portal.dnb.de/opac.htm?method=simpleSearch&amp;cqlMode=true&amp;query=idn%3D",C705))</f>
        <v/>
      </c>
      <c r="E705" s="76" t="inlineStr">
        <is>
          <t>III 69, 23</t>
        </is>
      </c>
      <c r="F705" s="76" t="inlineStr">
        <is>
          <t>X</t>
        </is>
      </c>
      <c r="G705" s="78" t="inlineStr">
        <is>
          <t>Halbledereinband</t>
        </is>
      </c>
      <c r="H705" s="76" t="inlineStr">
        <is>
          <t>bis 35 cm</t>
        </is>
      </c>
      <c r="I705" s="78" t="inlineStr">
        <is>
          <t>80° bis 110°, einseitig digitalisierbar?</t>
        </is>
      </c>
      <c r="J705" s="78" t="inlineStr">
        <is>
          <t>hohler Rücken</t>
        </is>
      </c>
      <c r="K705" s="76" t="n"/>
      <c r="L705" s="76" t="n"/>
      <c r="M705" s="76" t="inlineStr">
        <is>
          <t>Signaturfahne austauschen</t>
        </is>
      </c>
      <c r="N705" s="76" t="n">
        <v>0</v>
      </c>
      <c r="O705" s="76" t="n"/>
      <c r="P705" s="76" t="n"/>
      <c r="Q705" s="76" t="n"/>
      <c r="R705" s="76" t="n"/>
      <c r="BA705" s="88">
        <f>BY705+CR705</f>
        <v/>
      </c>
      <c r="BY705" s="88" t="n"/>
      <c r="CR705" s="88" t="n"/>
    </row>
    <row r="706" outlineLevel="1" ht="45" customHeight="1" s="143">
      <c r="A706" s="76" t="n">
        <v>704</v>
      </c>
      <c r="B706" s="76" t="inlineStr">
        <is>
          <t>L-1551-315488050</t>
        </is>
      </c>
      <c r="C706" s="76" t="inlineStr">
        <is>
          <t>106695741X</t>
        </is>
      </c>
      <c r="D706" s="81">
        <f>HYPERLINK(CONCATENATE("https://portal.dnb.de/opac.htm?method=simpleSearch&amp;cqlMode=true&amp;query=idn%3D",C706))</f>
        <v/>
      </c>
      <c r="E706" s="76" t="inlineStr">
        <is>
          <t>III 69, 24</t>
        </is>
      </c>
      <c r="F706" s="76" t="inlineStr">
        <is>
          <t>X</t>
        </is>
      </c>
      <c r="G706" s="78" t="inlineStr">
        <is>
          <t>Ledereinband, Schließen, erhabene Buchbeschläge</t>
        </is>
      </c>
      <c r="H706" s="76" t="inlineStr">
        <is>
          <t>bis 35 cm</t>
        </is>
      </c>
      <c r="I706" s="78" t="inlineStr">
        <is>
          <t>80° bis 110°, einseitig digitalisierbar?</t>
        </is>
      </c>
      <c r="J706" s="78" t="inlineStr">
        <is>
          <t>fester Rücken mit Schmuckprägung, welliger Buchblock, stark brüchiges Einbandmaterial</t>
        </is>
      </c>
      <c r="K706" s="76" t="n"/>
      <c r="L706" s="76" t="n"/>
      <c r="M706" s="76" t="n"/>
      <c r="N706" s="76" t="n">
        <v>3</v>
      </c>
      <c r="O706" s="76" t="n"/>
      <c r="P706" s="76" t="n"/>
      <c r="Q706" s="76" t="n"/>
      <c r="R706" s="76" t="n"/>
      <c r="BA706" s="88">
        <f>BY706+CR706</f>
        <v/>
      </c>
      <c r="BY706" s="88" t="n"/>
      <c r="CR706" s="88" t="n"/>
    </row>
    <row r="707" outlineLevel="1" ht="22.5" customHeight="1" s="143">
      <c r="A707" s="76" t="n">
        <v>705</v>
      </c>
      <c r="B707" s="76" t="inlineStr">
        <is>
          <t>L-1552-315493666</t>
        </is>
      </c>
      <c r="C707" s="76" t="inlineStr">
        <is>
          <t>106696341X</t>
        </is>
      </c>
      <c r="D707" s="81">
        <f>HYPERLINK(CONCATENATE("https://portal.dnb.de/opac.htm?method=simpleSearch&amp;cqlMode=true&amp;query=idn%3D",C707))</f>
        <v/>
      </c>
      <c r="E707" s="76" t="inlineStr">
        <is>
          <t>III 69, 25</t>
        </is>
      </c>
      <c r="F707" s="76" t="inlineStr">
        <is>
          <t>X</t>
        </is>
      </c>
      <c r="G707" s="78" t="inlineStr">
        <is>
          <t>Gewebeeinband, Schließen, erhabene Buchbeschläge</t>
        </is>
      </c>
      <c r="H707" s="76" t="inlineStr">
        <is>
          <t>bis 35 cm</t>
        </is>
      </c>
      <c r="I707" s="78" t="inlineStr">
        <is>
          <t>80° bis 110°, einseitig digitalisierbar?</t>
        </is>
      </c>
      <c r="J707" s="78" t="inlineStr">
        <is>
          <t>hohler Rücken</t>
        </is>
      </c>
      <c r="K707" s="76" t="n"/>
      <c r="L707" s="76" t="inlineStr">
        <is>
          <t>Buchschuh</t>
        </is>
      </c>
      <c r="M707" s="76" t="inlineStr">
        <is>
          <t>Nein</t>
        </is>
      </c>
      <c r="N707" s="76" t="n">
        <v>0</v>
      </c>
      <c r="O707" s="76" t="n"/>
      <c r="P707" s="76" t="n"/>
      <c r="Q707" s="76" t="n"/>
      <c r="R707" s="76" t="n"/>
      <c r="X707" s="94" t="inlineStr">
        <is>
          <t>G</t>
        </is>
      </c>
      <c r="Z707" s="94" t="inlineStr">
        <is>
          <t>x</t>
        </is>
      </c>
      <c r="AA707" s="94" t="inlineStr">
        <is>
          <t>x</t>
        </is>
      </c>
      <c r="AB707" s="94" t="inlineStr">
        <is>
          <t>h/E</t>
        </is>
      </c>
      <c r="AH707" s="94" t="inlineStr">
        <is>
          <t>Pa</t>
        </is>
      </c>
      <c r="AV707" s="94" t="n">
        <v>110</v>
      </c>
      <c r="AZ707" s="96" t="inlineStr">
        <is>
          <t>n</t>
        </is>
      </c>
      <c r="BA707" s="88">
        <f>BY707+CR707</f>
        <v/>
      </c>
      <c r="BE707" s="94" t="inlineStr">
        <is>
          <t>x</t>
        </is>
      </c>
      <c r="BI707" s="117" t="inlineStr">
        <is>
          <t>Schaden stabil</t>
        </is>
      </c>
      <c r="BY707" s="88" t="n"/>
      <c r="CR707" s="88" t="n"/>
    </row>
    <row r="708" outlineLevel="1" s="143">
      <c r="A708" s="76" t="n">
        <v>706</v>
      </c>
      <c r="B708" s="76" t="inlineStr">
        <is>
          <t>L-1553-315491868</t>
        </is>
      </c>
      <c r="C708" s="76" t="n">
        <v>1066961476</v>
      </c>
      <c r="D708" s="81">
        <f>HYPERLINK(CONCATENATE("https://portal.dnb.de/opac.htm?method=simpleSearch&amp;cqlMode=true&amp;query=idn%3D",C708))</f>
        <v/>
      </c>
      <c r="E708" s="76" t="inlineStr">
        <is>
          <t>III 69, 26</t>
        </is>
      </c>
      <c r="F708" s="76" t="inlineStr">
        <is>
          <t>X</t>
        </is>
      </c>
      <c r="G708" s="78" t="inlineStr">
        <is>
          <t>Papier- oder Pappeinband</t>
        </is>
      </c>
      <c r="H708" s="76" t="inlineStr">
        <is>
          <t>bis 25 cm</t>
        </is>
      </c>
      <c r="I708" s="78" t="inlineStr">
        <is>
          <t>80° bis 110°, einseitig digitalisierbar?</t>
        </is>
      </c>
      <c r="J708" s="78" t="inlineStr">
        <is>
          <t>hohler Rücken</t>
        </is>
      </c>
      <c r="K708" s="76" t="n"/>
      <c r="L708" s="76" t="n"/>
      <c r="M708" s="76" t="inlineStr">
        <is>
          <t>Signaturfahne austauschen</t>
        </is>
      </c>
      <c r="N708" s="76" t="n">
        <v>0</v>
      </c>
      <c r="O708" s="76" t="n"/>
      <c r="P708" s="76" t="n"/>
      <c r="Q708" s="76" t="n"/>
      <c r="R708" s="76" t="n"/>
      <c r="BA708" s="88">
        <f>BY708+CR708</f>
        <v/>
      </c>
      <c r="BY708" s="88" t="n"/>
      <c r="CR708" s="88" t="n"/>
    </row>
    <row r="709" outlineLevel="1" s="143">
      <c r="A709" s="76" t="n">
        <v>707</v>
      </c>
      <c r="B709" s="76" t="inlineStr">
        <is>
          <t>L-1553-315181508</t>
        </is>
      </c>
      <c r="C709" s="76" t="n">
        <v>1066758840</v>
      </c>
      <c r="D709" s="81">
        <f>HYPERLINK(CONCATENATE("https://portal.dnb.de/opac.htm?method=simpleSearch&amp;cqlMode=true&amp;query=idn%3D",C709))</f>
        <v/>
      </c>
      <c r="E709" s="76" t="inlineStr">
        <is>
          <t>III 69, 27</t>
        </is>
      </c>
      <c r="F709" s="76" t="n"/>
      <c r="G709" s="78" t="inlineStr">
        <is>
          <t>Ledereinband</t>
        </is>
      </c>
      <c r="H709" s="76" t="inlineStr">
        <is>
          <t>bis 35 cm</t>
        </is>
      </c>
      <c r="I709" s="78" t="inlineStr">
        <is>
          <t>180°</t>
        </is>
      </c>
      <c r="J709" s="78" t="n"/>
      <c r="K709" s="76" t="n"/>
      <c r="L709" s="76" t="inlineStr">
        <is>
          <t>Archivkarton</t>
        </is>
      </c>
      <c r="M709" s="76" t="inlineStr">
        <is>
          <t>Nein</t>
        </is>
      </c>
      <c r="N709" s="76" t="n">
        <v>2</v>
      </c>
      <c r="O709" s="76" t="n"/>
      <c r="P709" s="76" t="inlineStr">
        <is>
          <t>Band in Ausstellung</t>
        </is>
      </c>
      <c r="Q709" s="76" t="n"/>
      <c r="R709" s="76" t="n"/>
      <c r="BA709" s="88">
        <f>BY709+CR709</f>
        <v/>
      </c>
      <c r="BY709" s="88" t="n"/>
      <c r="CR709" s="88" t="n"/>
    </row>
    <row r="710" outlineLevel="1" s="143">
      <c r="A710" s="76" t="n">
        <v>708</v>
      </c>
      <c r="B710" s="76" t="inlineStr">
        <is>
          <t>L-1554-315199806</t>
        </is>
      </c>
      <c r="C710" s="76" t="n">
        <v>1066777829</v>
      </c>
      <c r="D710" s="81">
        <f>HYPERLINK(CONCATENATE("https://portal.dnb.de/opac.htm?method=simpleSearch&amp;cqlMode=true&amp;query=idn%3D",C710))</f>
        <v/>
      </c>
      <c r="E710" s="76" t="inlineStr">
        <is>
          <t>III 69, 28</t>
        </is>
      </c>
      <c r="F710" s="76" t="inlineStr">
        <is>
          <t>X</t>
        </is>
      </c>
      <c r="G710" s="78" t="inlineStr">
        <is>
          <t>Pergamentband</t>
        </is>
      </c>
      <c r="H710" s="76" t="inlineStr">
        <is>
          <t>bis 25 cm</t>
        </is>
      </c>
      <c r="I710" s="78" t="inlineStr">
        <is>
          <t>180°</t>
        </is>
      </c>
      <c r="J710" s="78" t="inlineStr">
        <is>
          <t>hohler Rücken</t>
        </is>
      </c>
      <c r="K710" s="76" t="n"/>
      <c r="L710" s="76" t="n"/>
      <c r="M710" s="76" t="inlineStr">
        <is>
          <t>Signaturfahne austauschen</t>
        </is>
      </c>
      <c r="N710" s="76" t="n">
        <v>0</v>
      </c>
      <c r="O710" s="76" t="n"/>
      <c r="P710" s="76" t="n"/>
      <c r="Q710" s="76" t="n"/>
      <c r="R710" s="76" t="n"/>
      <c r="BA710" s="88">
        <f>BY710+CR710</f>
        <v/>
      </c>
      <c r="BY710" s="88" t="n"/>
      <c r="CR710" s="88" t="n"/>
    </row>
    <row r="711" outlineLevel="1" s="143">
      <c r="A711" s="76" t="n">
        <v>709</v>
      </c>
      <c r="B711" s="76" t="inlineStr">
        <is>
          <t>L-1523-315488344</t>
        </is>
      </c>
      <c r="C711" s="76" t="inlineStr">
        <is>
          <t>106695772X</t>
        </is>
      </c>
      <c r="D711" s="81">
        <f>HYPERLINK(CONCATENATE("https://portal.dnb.de/opac.htm?method=simpleSearch&amp;cqlMode=true&amp;query=idn%3D",C711))</f>
        <v/>
      </c>
      <c r="E711" s="76" t="inlineStr">
        <is>
          <t>III 69, 29</t>
        </is>
      </c>
      <c r="F711" s="76" t="inlineStr">
        <is>
          <t>X</t>
        </is>
      </c>
      <c r="G711" s="78" t="inlineStr">
        <is>
          <t>Halbledereinband</t>
        </is>
      </c>
      <c r="H711" s="76" t="inlineStr">
        <is>
          <t>bis 25 cm</t>
        </is>
      </c>
      <c r="I711" s="78" t="inlineStr">
        <is>
          <t>180°</t>
        </is>
      </c>
      <c r="J711" s="78" t="n"/>
      <c r="K711" s="76" t="n"/>
      <c r="L711" s="76" t="n"/>
      <c r="M711" s="76" t="inlineStr">
        <is>
          <t>Signaturfahne austauschen</t>
        </is>
      </c>
      <c r="N711" s="76" t="n">
        <v>0</v>
      </c>
      <c r="O711" s="76" t="n"/>
      <c r="P711" s="76" t="n"/>
      <c r="Q711" s="76" t="n"/>
      <c r="R711" s="76" t="n"/>
      <c r="BA711" s="88">
        <f>BY711+CR711</f>
        <v/>
      </c>
      <c r="BY711" s="88" t="n"/>
      <c r="CR711" s="88" t="n"/>
    </row>
    <row r="712" outlineLevel="1" s="143">
      <c r="A712" s="76" t="n">
        <v>710</v>
      </c>
      <c r="B712" s="76" t="inlineStr">
        <is>
          <t>L-1519-315489049</t>
        </is>
      </c>
      <c r="C712" s="76" t="n">
        <v>1066958424</v>
      </c>
      <c r="D712" s="81">
        <f>HYPERLINK(CONCATENATE("https://portal.dnb.de/opac.htm?method=simpleSearch&amp;cqlMode=true&amp;query=idn%3D",C712))</f>
        <v/>
      </c>
      <c r="E712" s="76" t="inlineStr">
        <is>
          <t>III 69, 30</t>
        </is>
      </c>
      <c r="F712" s="76" t="inlineStr">
        <is>
          <t>X</t>
        </is>
      </c>
      <c r="G712" s="78" t="inlineStr">
        <is>
          <t>Halbledereinband</t>
        </is>
      </c>
      <c r="H712" s="76" t="inlineStr">
        <is>
          <t>bis 25 cm</t>
        </is>
      </c>
      <c r="I712" s="78" t="inlineStr">
        <is>
          <t>180°</t>
        </is>
      </c>
      <c r="J712" s="78" t="inlineStr">
        <is>
          <t>fester Rücken mit Schmuckprägung</t>
        </is>
      </c>
      <c r="K712" s="76" t="n"/>
      <c r="L712" s="76" t="n"/>
      <c r="M712" s="76" t="n"/>
      <c r="N712" s="76" t="n">
        <v>0</v>
      </c>
      <c r="O712" s="76" t="n"/>
      <c r="P712" s="76" t="inlineStr">
        <is>
          <t>mit Blindmaterial</t>
        </is>
      </c>
      <c r="Q712" s="76" t="n"/>
      <c r="R712" s="76" t="n"/>
      <c r="BA712" s="88">
        <f>BY712+CR712</f>
        <v/>
      </c>
      <c r="BY712" s="88" t="n"/>
      <c r="CR712" s="88" t="n"/>
    </row>
    <row r="713" outlineLevel="1" s="143">
      <c r="A713" s="76" t="n"/>
      <c r="B713" s="76" t="n"/>
      <c r="C713" s="76" t="n"/>
      <c r="D713" s="81" t="n"/>
      <c r="E713" s="76" t="inlineStr">
        <is>
          <t>III 69, 31</t>
        </is>
      </c>
      <c r="F713" s="76" t="inlineStr">
        <is>
          <t>X</t>
        </is>
      </c>
      <c r="G713" s="78" t="inlineStr">
        <is>
          <t>Gewebeeinband</t>
        </is>
      </c>
      <c r="H713" s="76" t="inlineStr">
        <is>
          <t>bis 25 cm</t>
        </is>
      </c>
      <c r="I713" s="78" t="inlineStr">
        <is>
          <t>80° bis 110°, einseitig digitalisierbar?</t>
        </is>
      </c>
      <c r="J713" s="78" t="inlineStr">
        <is>
          <t>hohler Rücken</t>
        </is>
      </c>
      <c r="K713" s="76" t="n"/>
      <c r="L713" s="76" t="n"/>
      <c r="M713" s="76" t="inlineStr">
        <is>
          <t>Signaturfahne austauschen</t>
        </is>
      </c>
      <c r="N713" s="76" t="n">
        <v>0</v>
      </c>
      <c r="O713" s="76" t="n"/>
      <c r="P713" s="76" t="inlineStr">
        <is>
          <t>mit Blindmaterial</t>
        </is>
      </c>
      <c r="Q713" s="76" t="n"/>
      <c r="R713" s="76" t="n"/>
      <c r="X713" s="94" t="inlineStr">
        <is>
          <t>G</t>
        </is>
      </c>
      <c r="Z713" s="94" t="inlineStr">
        <is>
          <t>x</t>
        </is>
      </c>
      <c r="AB713" s="94" t="inlineStr">
        <is>
          <t>h/E</t>
        </is>
      </c>
      <c r="AH713" s="94" t="inlineStr">
        <is>
          <t>Pa</t>
        </is>
      </c>
      <c r="AI713" s="94" t="inlineStr">
        <is>
          <t>x</t>
        </is>
      </c>
      <c r="AV713" s="94" t="n">
        <v>110</v>
      </c>
      <c r="AZ713" s="96" t="inlineStr">
        <is>
          <t>n</t>
        </is>
      </c>
      <c r="BA713" s="88">
        <f>BY713+CR713</f>
        <v/>
      </c>
      <c r="BI713" s="117" t="inlineStr">
        <is>
          <t>Schaden stabil</t>
        </is>
      </c>
      <c r="BY713" s="88" t="n"/>
      <c r="CR713" s="88" t="n"/>
    </row>
    <row r="714" outlineLevel="1" s="143">
      <c r="A714" s="76" t="n"/>
      <c r="B714" s="76" t="n"/>
      <c r="C714" s="76" t="n"/>
      <c r="D714" s="81" t="n"/>
      <c r="E714" s="76" t="inlineStr">
        <is>
          <t>III 69, 32</t>
        </is>
      </c>
      <c r="F714" s="76" t="n"/>
      <c r="G714" s="78" t="n"/>
      <c r="H714" s="76" t="n"/>
      <c r="I714" s="78" t="n"/>
      <c r="J714" s="78" t="n"/>
      <c r="K714" s="76" t="n"/>
      <c r="L714" s="76" t="inlineStr">
        <is>
          <t>Archivkarton</t>
        </is>
      </c>
      <c r="M714" s="76" t="inlineStr">
        <is>
          <t>Nein</t>
        </is>
      </c>
      <c r="N714" s="76" t="n">
        <v>0</v>
      </c>
      <c r="O714" s="76" t="n"/>
      <c r="P714" s="76" t="inlineStr">
        <is>
          <t>Band in Ausstellung</t>
        </is>
      </c>
      <c r="Q714" s="76" t="n"/>
      <c r="R714" s="76" t="n"/>
      <c r="S714" s="94" t="inlineStr">
        <is>
          <t>DA</t>
        </is>
      </c>
      <c r="BA714" s="88">
        <f>BY714+CR714</f>
        <v/>
      </c>
      <c r="BY714" s="88" t="n"/>
      <c r="CR714" s="88" t="n"/>
    </row>
    <row r="715" outlineLevel="1" s="143">
      <c r="A715" s="76" t="n">
        <v>711</v>
      </c>
      <c r="B715" s="76" t="inlineStr">
        <is>
          <t>L-1557-16331375X</t>
        </is>
      </c>
      <c r="C715" s="76" t="n">
        <v>997077026</v>
      </c>
      <c r="D715" s="81">
        <f>HYPERLINK(CONCATENATE("https://portal.dnb.de/opac.htm?method=simpleSearch&amp;cqlMode=true&amp;query=idn%3D",C715))</f>
        <v/>
      </c>
      <c r="E715" s="76" t="inlineStr">
        <is>
          <t>III 69, 33</t>
        </is>
      </c>
      <c r="F715" s="76" t="inlineStr">
        <is>
          <t>X</t>
        </is>
      </c>
      <c r="G715" s="78" t="inlineStr">
        <is>
          <t>Halbpergamentband</t>
        </is>
      </c>
      <c r="H715" s="76" t="inlineStr">
        <is>
          <t>bis 25 cm</t>
        </is>
      </c>
      <c r="I715" s="78" t="inlineStr">
        <is>
          <t>180°</t>
        </is>
      </c>
      <c r="J715" s="78" t="inlineStr">
        <is>
          <t>hohler Rücken</t>
        </is>
      </c>
      <c r="K715" s="76" t="n"/>
      <c r="L715" s="76" t="n"/>
      <c r="M715" s="76" t="n"/>
      <c r="N715" s="76" t="n">
        <v>0</v>
      </c>
      <c r="O715" s="76" t="n"/>
      <c r="P715" s="76" t="n"/>
      <c r="Q715" s="76" t="n"/>
      <c r="R715" s="76" t="n"/>
      <c r="BA715" s="88">
        <f>BY715+CR715</f>
        <v/>
      </c>
      <c r="BY715" s="88" t="n"/>
      <c r="CR715" s="88" t="n"/>
    </row>
    <row r="716" outlineLevel="1" s="143">
      <c r="A716" s="76" t="n">
        <v>712</v>
      </c>
      <c r="B716" s="76" t="inlineStr">
        <is>
          <t>L-1880-678829454</t>
        </is>
      </c>
      <c r="C716" s="76" t="n">
        <v>998301590</v>
      </c>
      <c r="D716" s="81">
        <f>HYPERLINK(CONCATENATE("https://portal.dnb.de/opac.htm?method=simpleSearch&amp;cqlMode=true&amp;query=idn%3D",C716))</f>
        <v/>
      </c>
      <c r="E716" s="76" t="inlineStr">
        <is>
          <t>III 69, 13 (Angebundenes Werk)</t>
        </is>
      </c>
      <c r="F716" s="76" t="n"/>
      <c r="G716" s="78" t="n"/>
      <c r="H716" s="76" t="n"/>
      <c r="I716" s="78" t="n"/>
      <c r="J716" s="78" t="n"/>
      <c r="K716" s="76" t="n"/>
      <c r="L716" s="76" t="n"/>
      <c r="M716" s="76" t="n"/>
      <c r="N716" s="76" t="n"/>
      <c r="O716" s="76" t="n"/>
      <c r="P716" s="76" t="n"/>
      <c r="Q716" s="76" t="n"/>
      <c r="R716" s="76" t="n"/>
      <c r="BA716" s="88">
        <f>BY716+CR716</f>
        <v/>
      </c>
      <c r="BY716" s="88" t="n"/>
      <c r="CR716" s="88" t="n"/>
    </row>
    <row r="717" outlineLevel="1" s="143">
      <c r="A717" s="76" t="n">
        <v>713</v>
      </c>
      <c r="B717" s="76" t="inlineStr">
        <is>
          <t>L-1517-167583956</t>
        </is>
      </c>
      <c r="C717" s="76" t="n">
        <v>999124102</v>
      </c>
      <c r="D717" s="81">
        <f>HYPERLINK(CONCATENATE("https://portal.dnb.de/opac.htm?method=simpleSearch&amp;cqlMode=true&amp;query=idn%3D",C717))</f>
        <v/>
      </c>
      <c r="E717" s="76" t="inlineStr">
        <is>
          <t>III 69, 14 a</t>
        </is>
      </c>
      <c r="F717" s="76" t="n"/>
      <c r="G717" s="78" t="n"/>
      <c r="H717" s="76" t="inlineStr">
        <is>
          <t>bis 42 cm</t>
        </is>
      </c>
      <c r="I717" s="78" t="n"/>
      <c r="J717" s="78" t="n"/>
      <c r="K717" s="76" t="n"/>
      <c r="L717" s="76" t="n"/>
      <c r="M717" s="76" t="n"/>
      <c r="N717" s="76" t="n"/>
      <c r="O717" s="76" t="n"/>
      <c r="P717" s="76" t="n"/>
      <c r="Q717" s="76" t="n"/>
      <c r="R717" s="76" t="n"/>
      <c r="X717" s="94" t="inlineStr">
        <is>
          <t>Pg</t>
        </is>
      </c>
      <c r="AA717" s="94" t="inlineStr">
        <is>
          <t>x</t>
        </is>
      </c>
      <c r="AB717" s="94" t="inlineStr">
        <is>
          <t>h</t>
        </is>
      </c>
      <c r="AH717" s="94" t="inlineStr">
        <is>
          <t>Pa</t>
        </is>
      </c>
      <c r="AV717" s="94" t="n">
        <v>110</v>
      </c>
      <c r="AZ717" s="96" t="inlineStr">
        <is>
          <t>n</t>
        </is>
      </c>
      <c r="BA717" s="88">
        <f>BY717+CR717</f>
        <v/>
      </c>
      <c r="BC717" s="94" t="inlineStr">
        <is>
          <t>Gewebe</t>
        </is>
      </c>
      <c r="BY717" s="88" t="n"/>
      <c r="CR717" s="88" t="n"/>
    </row>
    <row r="718" outlineLevel="1" s="143">
      <c r="A718" s="76" t="n">
        <v>714</v>
      </c>
      <c r="B718" s="76" t="inlineStr">
        <is>
          <t>L-1524-315328851</t>
        </is>
      </c>
      <c r="C718" s="76" t="n">
        <v>1066870993</v>
      </c>
      <c r="D718" s="81">
        <f>HYPERLINK(CONCATENATE("https://portal.dnb.de/opac.htm?method=simpleSearch&amp;cqlMode=true&amp;query=idn%3D",C718))</f>
        <v/>
      </c>
      <c r="E718" s="76" t="inlineStr">
        <is>
          <t>III 69, 15 a</t>
        </is>
      </c>
      <c r="F718" s="76" t="inlineStr">
        <is>
          <t>X</t>
        </is>
      </c>
      <c r="G718" s="78" t="inlineStr">
        <is>
          <t>Papier- oder Pappeinband</t>
        </is>
      </c>
      <c r="H718" s="76" t="inlineStr">
        <is>
          <t>bis 25 cm</t>
        </is>
      </c>
      <c r="I718" s="78" t="inlineStr">
        <is>
          <t>180°</t>
        </is>
      </c>
      <c r="J718" s="78" t="n"/>
      <c r="K718" s="76" t="n"/>
      <c r="L718" s="76" t="n"/>
      <c r="M718" s="76" t="n"/>
      <c r="N718" s="76" t="n">
        <v>0</v>
      </c>
      <c r="O718" s="76" t="n"/>
      <c r="P718" s="76" t="n"/>
      <c r="Q718" s="76" t="n"/>
      <c r="R718" s="76" t="n"/>
      <c r="BA718" s="88">
        <f>BY718+CR718</f>
        <v/>
      </c>
      <c r="BY718" s="88" t="n"/>
      <c r="CR718" s="88" t="n"/>
    </row>
    <row r="719" outlineLevel="1" s="143">
      <c r="A719" s="76" t="n">
        <v>715</v>
      </c>
      <c r="B719" s="76" t="inlineStr">
        <is>
          <t>L-1518-31549235X</t>
        </is>
      </c>
      <c r="C719" s="76" t="n">
        <v>1066961956</v>
      </c>
      <c r="D719" s="81">
        <f>HYPERLINK(CONCATENATE("https://portal.dnb.de/opac.htm?method=simpleSearch&amp;cqlMode=true&amp;query=idn%3D",C719))</f>
        <v/>
      </c>
      <c r="E719" s="76" t="inlineStr">
        <is>
          <t>III 69, 15 b</t>
        </is>
      </c>
      <c r="F719" s="76" t="n"/>
      <c r="G719" s="78" t="n"/>
      <c r="H719" s="76" t="n"/>
      <c r="I719" s="78" t="n"/>
      <c r="J719" s="78" t="n"/>
      <c r="K719" s="76" t="n"/>
      <c r="L719" s="76" t="n"/>
      <c r="M719" s="76" t="n"/>
      <c r="N719" s="76" t="n"/>
      <c r="O719" s="76" t="n"/>
      <c r="P719" s="76" t="n"/>
      <c r="Q719" s="76" t="n"/>
      <c r="R719" s="76" t="n"/>
      <c r="BA719" s="88">
        <f>BY719+CR719</f>
        <v/>
      </c>
      <c r="BY719" s="88" t="n"/>
      <c r="CR719" s="88" t="n"/>
    </row>
    <row r="720" outlineLevel="1" s="143">
      <c r="A720" s="76" t="n">
        <v>716</v>
      </c>
      <c r="B720" s="76" t="inlineStr">
        <is>
          <t>L-1523-178750948</t>
        </is>
      </c>
      <c r="C720" s="76" t="n">
        <v>1003104428</v>
      </c>
      <c r="D720" s="81">
        <f>HYPERLINK(CONCATENATE("https://portal.dnb.de/opac.htm?method=simpleSearch&amp;cqlMode=true&amp;query=idn%3D",C720))</f>
        <v/>
      </c>
      <c r="E720" s="76" t="inlineStr">
        <is>
          <t>III 69, 15 c</t>
        </is>
      </c>
      <c r="F720" s="76" t="n"/>
      <c r="G720" s="78" t="n"/>
      <c r="H720" s="76" t="n"/>
      <c r="I720" s="78" t="n"/>
      <c r="J720" s="78" t="n"/>
      <c r="K720" s="76" t="n"/>
      <c r="L720" s="76" t="n"/>
      <c r="M720" s="76" t="n"/>
      <c r="N720" s="76" t="n"/>
      <c r="O720" s="76" t="n"/>
      <c r="P720" s="76" t="n"/>
      <c r="Q720" s="76" t="n"/>
      <c r="R720" s="76" t="n"/>
      <c r="BA720" s="88">
        <f>BY720+CR720</f>
        <v/>
      </c>
      <c r="BY720" s="88" t="n"/>
      <c r="CR720" s="88" t="n"/>
    </row>
    <row r="721" outlineLevel="1" s="143">
      <c r="A721" s="76" t="n">
        <v>717</v>
      </c>
      <c r="B721" s="76" t="inlineStr">
        <is>
          <t>L-1531-166921947</t>
        </is>
      </c>
      <c r="C721" s="76" t="n">
        <v>998778656</v>
      </c>
      <c r="D721" s="81">
        <f>HYPERLINK(CONCATENATE("https://portal.dnb.de/opac.htm?method=simpleSearch&amp;cqlMode=true&amp;query=idn%3D",C721))</f>
        <v/>
      </c>
      <c r="E721" s="76" t="inlineStr">
        <is>
          <t>III 69, 15 d</t>
        </is>
      </c>
      <c r="F721" s="76" t="n"/>
      <c r="G721" s="78" t="n"/>
      <c r="H721" s="76" t="n"/>
      <c r="I721" s="78" t="n"/>
      <c r="J721" s="78" t="n"/>
      <c r="K721" s="76" t="n"/>
      <c r="L721" s="76" t="n"/>
      <c r="M721" s="76" t="n"/>
      <c r="N721" s="76" t="n"/>
      <c r="O721" s="76" t="n"/>
      <c r="P721" s="76" t="n"/>
      <c r="Q721" s="76" t="n"/>
      <c r="R721" s="76" t="n"/>
      <c r="BA721" s="88">
        <f>BY721+CR721</f>
        <v/>
      </c>
      <c r="BY721" s="88" t="n"/>
      <c r="CR721" s="88" t="n"/>
    </row>
    <row r="722" outlineLevel="1" s="143">
      <c r="A722" s="76" t="n">
        <v>718</v>
      </c>
      <c r="B722" s="76" t="inlineStr">
        <is>
          <t>L-1530-16960019X</t>
        </is>
      </c>
      <c r="C722" s="76" t="n">
        <v>999868853</v>
      </c>
      <c r="D722" s="81">
        <f>HYPERLINK(CONCATENATE("https://portal.dnb.de/opac.htm?method=simpleSearch&amp;cqlMode=true&amp;query=idn%3D",C722))</f>
        <v/>
      </c>
      <c r="E722" s="76" t="inlineStr">
        <is>
          <t>III 69, 15 d</t>
        </is>
      </c>
      <c r="F722" s="76" t="n"/>
      <c r="G722" s="78" t="n"/>
      <c r="H722" s="76" t="n"/>
      <c r="I722" s="78" t="n"/>
      <c r="J722" s="78" t="n"/>
      <c r="K722" s="76" t="n"/>
      <c r="L722" s="76" t="n"/>
      <c r="M722" s="76" t="n"/>
      <c r="N722" s="76" t="n"/>
      <c r="O722" s="76" t="n"/>
      <c r="P722" s="76" t="n"/>
      <c r="Q722" s="76" t="n"/>
      <c r="R722" s="76" t="n"/>
      <c r="BA722" s="88">
        <f>BY722+CR722</f>
        <v/>
      </c>
      <c r="BY722" s="88" t="n"/>
      <c r="CR722" s="88" t="n"/>
    </row>
    <row r="723" outlineLevel="1" s="143">
      <c r="A723" s="76" t="n">
        <v>719</v>
      </c>
      <c r="B723" s="76" t="inlineStr">
        <is>
          <t>L-2009-324232</t>
        </is>
      </c>
      <c r="C723" s="76" t="n">
        <v>997592117</v>
      </c>
      <c r="D723" s="81">
        <f>HYPERLINK(CONCATENATE("https://portal.dnb.de/opac.htm?method=simpleSearch&amp;cqlMode=true&amp;query=idn%3D",C723))</f>
        <v/>
      </c>
      <c r="E723" s="76" t="inlineStr">
        <is>
          <t>III 69, 15 e</t>
        </is>
      </c>
      <c r="F723" s="76" t="n"/>
      <c r="G723" s="78" t="inlineStr">
        <is>
          <t>Broschur</t>
        </is>
      </c>
      <c r="H723" s="76" t="inlineStr">
        <is>
          <t>bis 25 cm</t>
        </is>
      </c>
      <c r="I723" s="78" t="inlineStr">
        <is>
          <t>180°</t>
        </is>
      </c>
      <c r="J723" s="78" t="n"/>
      <c r="K723" s="76" t="n"/>
      <c r="L723" s="76" t="inlineStr">
        <is>
          <t>Archivkarton</t>
        </is>
      </c>
      <c r="M723" s="76" t="inlineStr">
        <is>
          <t>Nein</t>
        </is>
      </c>
      <c r="N723" s="76" t="n">
        <v>0</v>
      </c>
      <c r="O723" s="76" t="n"/>
      <c r="P723" s="76" t="n"/>
      <c r="Q723" s="76" t="n"/>
      <c r="R723" s="76" t="n"/>
      <c r="X723" s="94" t="inlineStr">
        <is>
          <t>oE</t>
        </is>
      </c>
      <c r="AH723" s="94" t="inlineStr">
        <is>
          <t>Pa</t>
        </is>
      </c>
      <c r="AV723" s="94" t="n">
        <v>180</v>
      </c>
      <c r="AZ723" s="96" t="inlineStr">
        <is>
          <t>n</t>
        </is>
      </c>
      <c r="BA723" s="88">
        <f>BY723+CR723</f>
        <v/>
      </c>
      <c r="BF723" s="94" t="inlineStr">
        <is>
          <t>x</t>
        </is>
      </c>
      <c r="BY723" s="88" t="n"/>
      <c r="CR723" s="88" t="n"/>
    </row>
    <row r="724" outlineLevel="1" s="143">
      <c r="A724" s="76" t="n">
        <v>720</v>
      </c>
      <c r="B724" s="76" t="inlineStr">
        <is>
          <t>L-1528-163068933</t>
        </is>
      </c>
      <c r="C724" s="76" t="n">
        <v>996946691</v>
      </c>
      <c r="D724" s="81">
        <f>HYPERLINK(CONCATENATE("https://portal.dnb.de/opac.htm?method=simpleSearch&amp;cqlMode=true&amp;query=idn%3D",C724))</f>
        <v/>
      </c>
      <c r="E724" s="76" t="inlineStr">
        <is>
          <t>III 69, 16 a - 2</t>
        </is>
      </c>
      <c r="F724" s="76" t="n"/>
      <c r="G724" s="78" t="inlineStr">
        <is>
          <t>Halbpergamentband</t>
        </is>
      </c>
      <c r="H724" s="76" t="inlineStr">
        <is>
          <t>bis 25 cm</t>
        </is>
      </c>
      <c r="I724" s="78" t="inlineStr">
        <is>
          <t>80° bis 110°, einseitig digitalisierbar?</t>
        </is>
      </c>
      <c r="J724" s="78" t="inlineStr">
        <is>
          <t>hohler Rücken</t>
        </is>
      </c>
      <c r="K724" s="76" t="n"/>
      <c r="L724" s="76" t="n"/>
      <c r="M724" s="76" t="n"/>
      <c r="N724" s="76" t="n">
        <v>0</v>
      </c>
      <c r="O724" s="76" t="n"/>
      <c r="P724" s="76" t="n"/>
      <c r="Q724" s="76" t="n"/>
      <c r="R724" s="76" t="n"/>
      <c r="BA724" s="88">
        <f>BY724+CR724</f>
        <v/>
      </c>
      <c r="BY724" s="88" t="n"/>
      <c r="CR724" s="88" t="n"/>
    </row>
    <row r="725" outlineLevel="1" s="143">
      <c r="A725" s="76" t="n">
        <v>721</v>
      </c>
      <c r="B725" s="76" t="inlineStr">
        <is>
          <t>L-1528-153951982</t>
        </is>
      </c>
      <c r="C725" s="76" t="n">
        <v>993888585</v>
      </c>
      <c r="D725" s="81">
        <f>HYPERLINK(CONCATENATE("https://portal.dnb.de/opac.htm?method=simpleSearch&amp;cqlMode=true&amp;query=idn%3D",C725))</f>
        <v/>
      </c>
      <c r="E725" s="76" t="inlineStr">
        <is>
          <t>III 69, 16 a</t>
        </is>
      </c>
      <c r="F725" s="76" t="n"/>
      <c r="G725" s="78" t="n"/>
      <c r="H725" s="76" t="n"/>
      <c r="I725" s="78" t="n"/>
      <c r="J725" s="78" t="n"/>
      <c r="K725" s="76" t="n"/>
      <c r="L725" s="76" t="n"/>
      <c r="M725" s="76" t="n"/>
      <c r="N725" s="76" t="n"/>
      <c r="O725" s="76" t="n"/>
      <c r="P725" s="76" t="n"/>
      <c r="Q725" s="76" t="n"/>
      <c r="R725" s="76" t="n"/>
      <c r="BA725" s="88">
        <f>BY725+CR725</f>
        <v/>
      </c>
      <c r="BY725" s="88" t="n"/>
      <c r="CR725" s="88" t="n"/>
    </row>
    <row r="726" outlineLevel="1" s="143">
      <c r="A726" s="76" t="n">
        <v>722</v>
      </c>
      <c r="B726" s="76" t="inlineStr">
        <is>
          <t>L-1525-176005064</t>
        </is>
      </c>
      <c r="C726" s="76" t="n">
        <v>1002012155</v>
      </c>
      <c r="D726" s="81">
        <f>HYPERLINK(CONCATENATE("https://portal.dnb.de/opac.htm?method=simpleSearch&amp;cqlMode=true&amp;query=idn%3D",C726))</f>
        <v/>
      </c>
      <c r="E726" s="76" t="inlineStr">
        <is>
          <t>III 69, 18 a</t>
        </is>
      </c>
      <c r="F726" s="76" t="inlineStr">
        <is>
          <t>X</t>
        </is>
      </c>
      <c r="G726" s="78" t="inlineStr">
        <is>
          <t>Papier- oder Pappeinband</t>
        </is>
      </c>
      <c r="H726" s="76" t="inlineStr">
        <is>
          <t>bis 25 cm</t>
        </is>
      </c>
      <c r="I726" s="78" t="inlineStr">
        <is>
          <t>180°</t>
        </is>
      </c>
      <c r="J726" s="78" t="n"/>
      <c r="K726" s="76" t="n"/>
      <c r="L726" s="76" t="n"/>
      <c r="M726" s="76" t="inlineStr">
        <is>
          <t>Signaturfahne austauschen</t>
        </is>
      </c>
      <c r="N726" s="76" t="n">
        <v>0</v>
      </c>
      <c r="O726" s="76" t="n"/>
      <c r="P726" s="76" t="n"/>
      <c r="Q726" s="76" t="n"/>
      <c r="R726" s="76" t="n"/>
      <c r="BA726" s="88">
        <f>BY726+CR726</f>
        <v/>
      </c>
      <c r="BY726" s="88" t="n"/>
      <c r="CR726" s="88" t="n"/>
    </row>
    <row r="727" outlineLevel="1" s="143">
      <c r="A727" s="76" t="n">
        <v>723</v>
      </c>
      <c r="B727" s="76" t="inlineStr">
        <is>
          <t>L-1524-315490179</t>
        </is>
      </c>
      <c r="C727" s="76" t="inlineStr">
        <is>
          <t>106695965X</t>
        </is>
      </c>
      <c r="D727" s="81">
        <f>HYPERLINK(CONCATENATE("https://portal.dnb.de/opac.htm?method=simpleSearch&amp;cqlMode=true&amp;query=idn%3D",C727))</f>
        <v/>
      </c>
      <c r="E727" s="76" t="inlineStr">
        <is>
          <t>III 69, 18 b</t>
        </is>
      </c>
      <c r="F727" s="76" t="inlineStr">
        <is>
          <t>X</t>
        </is>
      </c>
      <c r="G727" s="78" t="inlineStr">
        <is>
          <t>Papier- oder Pappeinband</t>
        </is>
      </c>
      <c r="H727" s="76" t="inlineStr">
        <is>
          <t>bis 25 cm</t>
        </is>
      </c>
      <c r="I727" s="78" t="inlineStr">
        <is>
          <t>180°</t>
        </is>
      </c>
      <c r="J727" s="78" t="n"/>
      <c r="K727" s="76" t="n"/>
      <c r="L727" s="76" t="n"/>
      <c r="M727" s="76" t="n"/>
      <c r="N727" s="76" t="n">
        <v>0</v>
      </c>
      <c r="O727" s="76" t="n"/>
      <c r="P727" s="76" t="n"/>
      <c r="Q727" s="76" t="n"/>
      <c r="R727" s="76" t="n"/>
      <c r="BA727" s="88">
        <f>BY727+CR727</f>
        <v/>
      </c>
      <c r="BY727" s="88" t="n"/>
      <c r="CR727" s="88" t="n"/>
    </row>
    <row r="728" outlineLevel="1" s="143">
      <c r="A728" s="76" t="n">
        <v>724</v>
      </c>
      <c r="B728" s="76" t="inlineStr">
        <is>
          <t>L-1525-166163945</t>
        </is>
      </c>
      <c r="C728" s="76" t="n">
        <v>998402117</v>
      </c>
      <c r="D728" s="81">
        <f>HYPERLINK(CONCATENATE("https://portal.dnb.de/opac.htm?method=simpleSearch&amp;cqlMode=true&amp;query=idn%3D",C728))</f>
        <v/>
      </c>
      <c r="E728" s="76" t="inlineStr">
        <is>
          <t>III 69, 23 a</t>
        </is>
      </c>
      <c r="F728" s="76" t="n"/>
      <c r="G728" s="78" t="inlineStr">
        <is>
          <t>Papier- oder Pappeinband</t>
        </is>
      </c>
      <c r="H728" s="76" t="inlineStr">
        <is>
          <t>bis 25 cm</t>
        </is>
      </c>
      <c r="I728" s="78" t="inlineStr">
        <is>
          <t>180°</t>
        </is>
      </c>
      <c r="J728" s="78" t="inlineStr">
        <is>
          <t>hohler Rücken</t>
        </is>
      </c>
      <c r="K728" s="76" t="n"/>
      <c r="L728" s="76" t="n"/>
      <c r="M728" s="76" t="n"/>
      <c r="N728" s="76" t="n">
        <v>0</v>
      </c>
      <c r="O728" s="76" t="n"/>
      <c r="P728" s="76" t="n"/>
      <c r="Q728" s="76" t="n"/>
      <c r="R728" s="76" t="n"/>
      <c r="W728" s="94" t="inlineStr">
        <is>
          <t>x</t>
        </is>
      </c>
      <c r="X728" s="94" t="inlineStr">
        <is>
          <t>Pa</t>
        </is>
      </c>
      <c r="AB728" s="94" t="inlineStr">
        <is>
          <t>h/E</t>
        </is>
      </c>
      <c r="AH728" s="94" t="inlineStr">
        <is>
          <t>Pa</t>
        </is>
      </c>
      <c r="AV728" s="94" t="n">
        <v>110</v>
      </c>
      <c r="AZ728" s="96" t="inlineStr">
        <is>
          <t>n</t>
        </is>
      </c>
      <c r="BA728" s="88">
        <f>BY728+CR728</f>
        <v/>
      </c>
      <c r="BI728" s="117" t="inlineStr">
        <is>
          <t>Schaden stabil</t>
        </is>
      </c>
      <c r="BY728" s="88" t="n"/>
      <c r="CR728" s="88" t="n"/>
    </row>
    <row r="729" outlineLevel="1" s="143">
      <c r="A729" s="76" t="n">
        <v>725</v>
      </c>
      <c r="B729" s="76" t="inlineStr">
        <is>
          <t>L-1546-157202518</t>
        </is>
      </c>
      <c r="C729" s="76" t="n">
        <v>994662076</v>
      </c>
      <c r="D729" s="81">
        <f>HYPERLINK(CONCATENATE("https://portal.dnb.de/opac.htm?method=simpleSearch&amp;cqlMode=true&amp;query=idn%3D",C729))</f>
        <v/>
      </c>
      <c r="E729" s="76" t="inlineStr">
        <is>
          <t>III 69, 23 b (angebunden)</t>
        </is>
      </c>
      <c r="F729" s="76" t="n"/>
      <c r="G729" s="78" t="n"/>
      <c r="H729" s="76" t="n"/>
      <c r="I729" s="78" t="n"/>
      <c r="J729" s="78" t="n"/>
      <c r="K729" s="76" t="n"/>
      <c r="L729" s="76" t="n"/>
      <c r="M729" s="76" t="n"/>
      <c r="N729" s="76" t="n"/>
      <c r="O729" s="76" t="n"/>
      <c r="P729" s="76" t="n"/>
      <c r="Q729" s="76" t="n"/>
      <c r="R729" s="76" t="n"/>
      <c r="BA729" s="88">
        <f>BY729+CR729</f>
        <v/>
      </c>
      <c r="BY729" s="88" t="n"/>
      <c r="CR729" s="88" t="n"/>
    </row>
    <row r="730" outlineLevel="1" s="143">
      <c r="A730" s="76" t="n">
        <v>726</v>
      </c>
      <c r="B730" s="76" t="inlineStr">
        <is>
          <t>L-1546-167639609</t>
        </is>
      </c>
      <c r="C730" s="76" t="n">
        <v>999166352</v>
      </c>
      <c r="D730" s="81">
        <f>HYPERLINK(CONCATENATE("https://portal.dnb.de/opac.htm?method=simpleSearch&amp;cqlMode=true&amp;query=idn%3D",C730))</f>
        <v/>
      </c>
      <c r="E730" s="76" t="inlineStr">
        <is>
          <t>III 69, 23 b (angebunden)</t>
        </is>
      </c>
      <c r="F730" s="76" t="n"/>
      <c r="G730" s="78" t="n"/>
      <c r="H730" s="76" t="n"/>
      <c r="I730" s="78" t="n"/>
      <c r="J730" s="78" t="n"/>
      <c r="K730" s="76" t="n"/>
      <c r="L730" s="76" t="n"/>
      <c r="M730" s="76" t="n"/>
      <c r="N730" s="76" t="n"/>
      <c r="O730" s="76" t="n"/>
      <c r="P730" s="76" t="n"/>
      <c r="Q730" s="76" t="n"/>
      <c r="R730" s="76" t="n"/>
      <c r="BA730" s="88">
        <f>BY730+CR730</f>
        <v/>
      </c>
      <c r="BY730" s="88" t="n"/>
      <c r="CR730" s="88" t="n"/>
    </row>
    <row r="731" outlineLevel="1" ht="22.5" customHeight="1" s="143">
      <c r="A731" s="76" t="n">
        <v>727</v>
      </c>
      <c r="B731" s="76" t="inlineStr">
        <is>
          <t>L-1525-168342626</t>
        </is>
      </c>
      <c r="C731" s="76" t="n">
        <v>999418424</v>
      </c>
      <c r="D731" s="81">
        <f>HYPERLINK(CONCATENATE("https://portal.dnb.de/opac.htm?method=simpleSearch&amp;cqlMode=true&amp;query=idn%3D",C731))</f>
        <v/>
      </c>
      <c r="E731" s="76" t="inlineStr">
        <is>
          <t>III 69, 23 b</t>
        </is>
      </c>
      <c r="F731" s="76" t="n"/>
      <c r="G731" s="78" t="inlineStr">
        <is>
          <t>Pergamentband, Schließen, erhabene Buchbeschläge</t>
        </is>
      </c>
      <c r="H731" s="76" t="inlineStr">
        <is>
          <t>bis 25 cm</t>
        </is>
      </c>
      <c r="I731" s="78" t="inlineStr">
        <is>
          <t>80° bis 110°, einseitig digitalisierbar?</t>
        </is>
      </c>
      <c r="J731" s="78" t="n"/>
      <c r="K731" s="76" t="n"/>
      <c r="L731" s="76" t="inlineStr">
        <is>
          <t xml:space="preserve">Papierumschlag </t>
        </is>
      </c>
      <c r="M731" s="76" t="inlineStr">
        <is>
          <t>Ja</t>
        </is>
      </c>
      <c r="N731" s="76" t="n">
        <v>1</v>
      </c>
      <c r="O731" s="76" t="n"/>
      <c r="P731" s="76" t="n"/>
      <c r="Q731" s="76" t="n"/>
      <c r="R731" s="76" t="n"/>
      <c r="X731" s="94" t="inlineStr">
        <is>
          <t>HD</t>
        </is>
      </c>
      <c r="AB731" s="94" t="inlineStr">
        <is>
          <t>f</t>
        </is>
      </c>
      <c r="AH731" s="94" t="inlineStr">
        <is>
          <t>Pa</t>
        </is>
      </c>
      <c r="AV731" s="94" t="n">
        <v>60</v>
      </c>
      <c r="AZ731" s="96" t="inlineStr">
        <is>
          <t>ja vor</t>
        </is>
      </c>
      <c r="BA731" s="88">
        <f>BY731+CR731</f>
        <v/>
      </c>
      <c r="BG731" s="94" t="inlineStr">
        <is>
          <t>x sauer</t>
        </is>
      </c>
      <c r="BH731" s="94" t="inlineStr">
        <is>
          <t>x</t>
        </is>
      </c>
      <c r="BK731" s="117" t="inlineStr">
        <is>
          <t>Box (wegen Einband)</t>
        </is>
      </c>
      <c r="BL731" s="90" t="inlineStr">
        <is>
          <t>x</t>
        </is>
      </c>
      <c r="BN731" s="94" t="inlineStr">
        <is>
          <t>x</t>
        </is>
      </c>
      <c r="BY731" s="88" t="n">
        <v>1</v>
      </c>
      <c r="BZ731" s="117" t="inlineStr">
        <is>
          <t>Leder niederkleben, Fehlstellen belassen (ist alles stabil)</t>
        </is>
      </c>
      <c r="CA731" s="94" t="inlineStr">
        <is>
          <t>x</t>
        </is>
      </c>
      <c r="CJ731" s="96" t="inlineStr">
        <is>
          <t>x (eher Ecken wattiert)</t>
        </is>
      </c>
      <c r="CR731" s="88" t="n">
        <v>1.5</v>
      </c>
      <c r="CS731" s="117" t="inlineStr">
        <is>
          <t>wattierte Ecken vorn und hinten nachleimen und ggf. mit JP stabilisieren</t>
        </is>
      </c>
    </row>
    <row r="732" outlineLevel="1" s="143">
      <c r="A732" s="76" t="n"/>
      <c r="B732" s="76" t="n"/>
      <c r="C732" s="76" t="n"/>
      <c r="D732" s="81" t="n"/>
      <c r="E732" s="76" t="inlineStr">
        <is>
          <t>III 69, 29 a</t>
        </is>
      </c>
      <c r="F732" s="76" t="inlineStr">
        <is>
          <t>X</t>
        </is>
      </c>
      <c r="G732" s="78" t="inlineStr">
        <is>
          <t>Halbledereinband</t>
        </is>
      </c>
      <c r="H732" s="76" t="inlineStr">
        <is>
          <t>bis 25 cm</t>
        </is>
      </c>
      <c r="I732" s="78" t="inlineStr">
        <is>
          <t>80° bis 110°, einseitig digitalisierbar?</t>
        </is>
      </c>
      <c r="J732" s="78" t="inlineStr">
        <is>
          <t>fester Rücken mit Schmuckprägung</t>
        </is>
      </c>
      <c r="K732" s="76" t="n"/>
      <c r="L732" s="76" t="n"/>
      <c r="M732" s="76" t="inlineStr">
        <is>
          <t>Signaturfahne austauschen</t>
        </is>
      </c>
      <c r="N732" s="76" t="n">
        <v>0</v>
      </c>
      <c r="O732" s="76" t="n"/>
      <c r="P732" s="76" t="inlineStr">
        <is>
          <t>mit  Blindmaterial</t>
        </is>
      </c>
      <c r="Q732" s="76" t="n"/>
      <c r="R732" s="76" t="n"/>
      <c r="BA732" s="88">
        <f>BY732+CR732</f>
        <v/>
      </c>
      <c r="BY732" s="88" t="n"/>
      <c r="CR732" s="88" t="n"/>
    </row>
    <row r="733" outlineLevel="1" s="143">
      <c r="A733" s="76" t="n"/>
      <c r="B733" s="76" t="n"/>
      <c r="C733" s="76" t="n"/>
      <c r="D733" s="81" t="n"/>
      <c r="E733" s="76" t="inlineStr">
        <is>
          <t>III 69, 29 b</t>
        </is>
      </c>
      <c r="F733" s="76" t="inlineStr">
        <is>
          <t>X</t>
        </is>
      </c>
      <c r="G733" s="78" t="inlineStr">
        <is>
          <t>Broschur</t>
        </is>
      </c>
      <c r="H733" s="76" t="inlineStr">
        <is>
          <t>bis 25 cm</t>
        </is>
      </c>
      <c r="I733" s="78" t="inlineStr">
        <is>
          <t>180°</t>
        </is>
      </c>
      <c r="J733" s="78" t="n"/>
      <c r="K733" s="76" t="n"/>
      <c r="L733" s="76" t="inlineStr">
        <is>
          <t>Archivkarton</t>
        </is>
      </c>
      <c r="M733" s="76" t="n"/>
      <c r="N733" s="76" t="n">
        <v>0</v>
      </c>
      <c r="O733" s="76" t="n"/>
      <c r="P733" s="76" t="n"/>
      <c r="Q733" s="76" t="n"/>
      <c r="R733" s="76" t="n"/>
      <c r="X733" s="94" t="inlineStr">
        <is>
          <t>Br</t>
        </is>
      </c>
      <c r="AH733" s="94" t="inlineStr">
        <is>
          <t>Pa</t>
        </is>
      </c>
      <c r="AV733" s="94" t="n">
        <v>180</v>
      </c>
      <c r="AZ733" s="96" t="inlineStr">
        <is>
          <t>n</t>
        </is>
      </c>
      <c r="BA733" s="88">
        <f>BY733+CR733</f>
        <v/>
      </c>
      <c r="BF733" s="94" t="inlineStr">
        <is>
          <t>x</t>
        </is>
      </c>
      <c r="BY733" s="88" t="n"/>
      <c r="CR733" s="88" t="n"/>
    </row>
    <row r="734" outlineLevel="1" s="143">
      <c r="A734" s="76" t="n">
        <v>728</v>
      </c>
      <c r="B734" s="76" t="inlineStr">
        <is>
          <t>L-1880-433408642</t>
        </is>
      </c>
      <c r="C734" s="76" t="inlineStr">
        <is>
          <t>01831189X</t>
        </is>
      </c>
      <c r="D734" s="81">
        <f>HYPERLINK(CONCATENATE("https://portal.dnb.de/opac.htm?method=simpleSearch&amp;cqlMode=true&amp;query=idn%3D",C734))</f>
        <v/>
      </c>
      <c r="E734" s="76" t="inlineStr">
        <is>
          <t>III 69, 5 (angebunden)</t>
        </is>
      </c>
      <c r="F734" s="76" t="n"/>
      <c r="G734" s="78" t="n"/>
      <c r="H734" s="76" t="n"/>
      <c r="I734" s="78" t="n"/>
      <c r="J734" s="78" t="n"/>
      <c r="K734" s="76" t="n"/>
      <c r="L734" s="76" t="n"/>
      <c r="M734" s="76" t="n"/>
      <c r="N734" s="76" t="n"/>
      <c r="O734" s="76" t="n"/>
      <c r="P734" s="76" t="n"/>
      <c r="Q734" s="76" t="n"/>
      <c r="R734" s="76" t="n"/>
      <c r="BA734" s="88">
        <f>BY734+CR734</f>
        <v/>
      </c>
      <c r="BY734" s="88" t="n"/>
      <c r="CR734" s="88" t="n"/>
    </row>
    <row r="735" outlineLevel="1" ht="45" customHeight="1" s="143">
      <c r="A735" s="76" t="n"/>
      <c r="B735" s="76" t="n"/>
      <c r="C735" s="76" t="n"/>
      <c r="D735" s="81" t="n"/>
      <c r="E735" s="76" t="inlineStr">
        <is>
          <t>III 70, 1</t>
        </is>
      </c>
      <c r="F735" s="76" t="n"/>
      <c r="G735" s="78" t="n"/>
      <c r="H735" s="76" t="inlineStr">
        <is>
          <t>bis 35 cm</t>
        </is>
      </c>
      <c r="I735" s="78" t="n"/>
      <c r="J735" s="78" t="n"/>
      <c r="K735" s="76" t="n"/>
      <c r="L735" s="76" t="n"/>
      <c r="M735" s="76" t="n"/>
      <c r="N735" s="76" t="n"/>
      <c r="O735" s="76" t="n"/>
      <c r="P735" s="76" t="n"/>
      <c r="Q735" s="76" t="n"/>
      <c r="R735" s="76" t="n"/>
      <c r="X735" s="94" t="inlineStr">
        <is>
          <t>HD</t>
        </is>
      </c>
      <c r="Z735" s="94" t="inlineStr">
        <is>
          <t>x</t>
        </is>
      </c>
      <c r="AB735" s="94" t="inlineStr">
        <is>
          <t>f/V</t>
        </is>
      </c>
      <c r="AH735" s="94" t="inlineStr">
        <is>
          <t>Pa</t>
        </is>
      </c>
      <c r="AV735" s="94" t="n">
        <v>45</v>
      </c>
      <c r="AZ735" s="96" t="inlineStr">
        <is>
          <t>ja vor</t>
        </is>
      </c>
      <c r="BA735" s="88">
        <f>BY735+CR735</f>
        <v/>
      </c>
      <c r="BE735" s="94" t="inlineStr">
        <is>
          <t>x</t>
        </is>
      </c>
      <c r="BL735" s="90" t="inlineStr">
        <is>
          <t>x</t>
        </is>
      </c>
      <c r="BM735" s="94" t="inlineStr">
        <is>
          <t>x</t>
        </is>
      </c>
      <c r="BN735" s="94" t="inlineStr">
        <is>
          <t>x</t>
        </is>
      </c>
      <c r="BP735" s="94" t="inlineStr">
        <is>
          <t>v/h</t>
        </is>
      </c>
      <c r="BQ735" s="94" t="n">
        <v>3</v>
      </c>
      <c r="BY735" s="88" t="n">
        <v>6</v>
      </c>
      <c r="BZ735" s="117" t="inlineStr">
        <is>
          <t>am ehesten Gelenke mit JP+Gewebe unterlegen (Bünde selbst nicht stabilisieren), ob Leder sich gut anheben lässt?, am Rücken die Kapitale sichern durch überkleben mit JP</t>
        </is>
      </c>
      <c r="CR735" s="88" t="n"/>
    </row>
    <row r="736" outlineLevel="1" s="143">
      <c r="A736" s="76" t="n">
        <v>729</v>
      </c>
      <c r="B736" s="76" t="inlineStr">
        <is>
          <t>L-1518-315492805</t>
        </is>
      </c>
      <c r="C736" s="76" t="n">
        <v>1066962448</v>
      </c>
      <c r="D736" s="81">
        <f>HYPERLINK(CONCATENATE("https://portal.dnb.de/opac.htm?method=simpleSearch&amp;cqlMode=true&amp;query=idn%3D",C736))</f>
        <v/>
      </c>
      <c r="E736" s="76" t="inlineStr">
        <is>
          <t>III 71, 1</t>
        </is>
      </c>
      <c r="F736" s="76" t="n"/>
      <c r="G736" s="78" t="n"/>
      <c r="H736" s="76" t="n"/>
      <c r="I736" s="78" t="n"/>
      <c r="J736" s="78" t="n"/>
      <c r="K736" s="76" t="n"/>
      <c r="L736" s="76" t="n"/>
      <c r="M736" s="76" t="n"/>
      <c r="N736" s="76" t="n"/>
      <c r="O736" s="76" t="n"/>
      <c r="P736" s="76" t="n"/>
      <c r="Q736" s="76" t="n"/>
      <c r="R736" s="76" t="n"/>
      <c r="BA736" s="88">
        <f>BY736+CR736</f>
        <v/>
      </c>
      <c r="BY736" s="88" t="n"/>
      <c r="CR736" s="88" t="n"/>
    </row>
    <row r="737" outlineLevel="1" s="143">
      <c r="A737" s="76" t="n">
        <v>730</v>
      </c>
      <c r="B737" s="76" t="inlineStr">
        <is>
          <t>L-1518-315191333</t>
        </is>
      </c>
      <c r="C737" s="76" t="inlineStr">
        <is>
          <t>106676882X</t>
        </is>
      </c>
      <c r="D737" s="81">
        <f>HYPERLINK(CONCATENATE("https://portal.dnb.de/opac.htm?method=simpleSearch&amp;cqlMode=true&amp;query=idn%3D",C737))</f>
        <v/>
      </c>
      <c r="E737" s="76" t="inlineStr">
        <is>
          <t>III 72, 1</t>
        </is>
      </c>
      <c r="F737" s="76" t="n"/>
      <c r="G737" s="78" t="n"/>
      <c r="H737" s="76" t="n"/>
      <c r="I737" s="78" t="n"/>
      <c r="J737" s="78" t="n"/>
      <c r="K737" s="76" t="n"/>
      <c r="L737" s="76" t="n"/>
      <c r="M737" s="76" t="n"/>
      <c r="N737" s="76" t="n"/>
      <c r="O737" s="76" t="n"/>
      <c r="P737" s="76" t="n"/>
      <c r="Q737" s="76" t="n"/>
      <c r="R737" s="76" t="n"/>
      <c r="BA737" s="88">
        <f>BY737+CR737</f>
        <v/>
      </c>
      <c r="BY737" s="88" t="n"/>
      <c r="CR737" s="88" t="n"/>
    </row>
    <row r="738" outlineLevel="1" s="143">
      <c r="A738" s="76" t="n">
        <v>731</v>
      </c>
      <c r="B738" s="76" t="inlineStr">
        <is>
          <t>L-1502-315186100</t>
        </is>
      </c>
      <c r="C738" s="76" t="n">
        <v>1066763372</v>
      </c>
      <c r="D738" s="81">
        <f>HYPERLINK(CONCATENATE("https://portal.dnb.de/opac.htm?method=simpleSearch&amp;cqlMode=true&amp;query=idn%3D",C738))</f>
        <v/>
      </c>
      <c r="E738" s="76" t="inlineStr">
        <is>
          <t>III 73, 1</t>
        </is>
      </c>
      <c r="F738" s="76" t="n"/>
      <c r="G738" s="78" t="n"/>
      <c r="H738" s="76" t="n"/>
      <c r="I738" s="78" t="n"/>
      <c r="J738" s="78" t="n"/>
      <c r="K738" s="76" t="n"/>
      <c r="L738" s="76" t="n"/>
      <c r="M738" s="76" t="n"/>
      <c r="N738" s="76" t="n"/>
      <c r="O738" s="76" t="n"/>
      <c r="P738" s="76" t="n"/>
      <c r="Q738" s="76" t="n"/>
      <c r="R738" s="76" t="n"/>
      <c r="BA738" s="88">
        <f>BY738+CR738</f>
        <v/>
      </c>
      <c r="BY738" s="88" t="n"/>
      <c r="CR738" s="88" t="n"/>
    </row>
    <row r="739" outlineLevel="1" s="143">
      <c r="A739" s="76" t="n">
        <v>732</v>
      </c>
      <c r="B739" s="76" t="inlineStr">
        <is>
          <t>L-1514-315294973</t>
        </is>
      </c>
      <c r="C739" s="76" t="n">
        <v>1066835012</v>
      </c>
      <c r="D739" s="81">
        <f>HYPERLINK(CONCATENATE("https://portal.dnb.de/opac.htm?method=simpleSearch&amp;cqlMode=true&amp;query=idn%3D",C739))</f>
        <v/>
      </c>
      <c r="E739" s="76" t="inlineStr">
        <is>
          <t>III 73, 2</t>
        </is>
      </c>
      <c r="F739" s="76" t="n"/>
      <c r="G739" s="78" t="n"/>
      <c r="H739" s="76" t="n"/>
      <c r="I739" s="78" t="n"/>
      <c r="J739" s="78" t="n"/>
      <c r="K739" s="76" t="n"/>
      <c r="L739" s="76" t="n"/>
      <c r="M739" s="76" t="n"/>
      <c r="N739" s="76" t="n"/>
      <c r="O739" s="76" t="n"/>
      <c r="P739" s="76" t="n"/>
      <c r="Q739" s="76" t="n"/>
      <c r="R739" s="76" t="n"/>
      <c r="BA739" s="88">
        <f>BY739+CR739</f>
        <v/>
      </c>
      <c r="BY739" s="88" t="n"/>
      <c r="CR739" s="88" t="n"/>
    </row>
    <row r="740" outlineLevel="1" s="143">
      <c r="A740" s="76" t="n">
        <v>733</v>
      </c>
      <c r="B740" s="76" t="inlineStr">
        <is>
          <t>L-1510-315220503</t>
        </is>
      </c>
      <c r="C740" s="76" t="n">
        <v>1066800642</v>
      </c>
      <c r="D740" s="81">
        <f>HYPERLINK(CONCATENATE("https://portal.dnb.de/opac.htm?method=simpleSearch&amp;cqlMode=true&amp;query=idn%3D",C740))</f>
        <v/>
      </c>
      <c r="E740" s="76" t="inlineStr">
        <is>
          <t>III 73, 3</t>
        </is>
      </c>
      <c r="F740" s="76" t="n"/>
      <c r="G740" s="78" t="n"/>
      <c r="H740" s="76" t="inlineStr">
        <is>
          <t>bis 35 cm</t>
        </is>
      </c>
      <c r="I740" s="78" t="n"/>
      <c r="J740" s="78" t="n"/>
      <c r="K740" s="76" t="n"/>
      <c r="L740" s="76" t="n"/>
      <c r="M740" s="76" t="n"/>
      <c r="N740" s="76" t="n"/>
      <c r="O740" s="76" t="n"/>
      <c r="P740" s="76" t="n"/>
      <c r="Q740" s="76" t="n"/>
      <c r="R740" s="76" t="n"/>
      <c r="X740" s="94" t="inlineStr">
        <is>
          <t>HL</t>
        </is>
      </c>
      <c r="Z740" s="94" t="inlineStr">
        <is>
          <t>x</t>
        </is>
      </c>
      <c r="AB740" s="94" t="inlineStr">
        <is>
          <t>f/V</t>
        </is>
      </c>
      <c r="AH740" s="94" t="inlineStr">
        <is>
          <t>Pa</t>
        </is>
      </c>
      <c r="AV740" s="94" t="n">
        <v>60</v>
      </c>
      <c r="AZ740" s="96" t="inlineStr">
        <is>
          <t>ja vor</t>
        </is>
      </c>
      <c r="BA740" s="88">
        <f>BY740+CR740</f>
        <v/>
      </c>
      <c r="BE740" s="94" t="inlineStr">
        <is>
          <t>x</t>
        </is>
      </c>
      <c r="BL740" s="90" t="inlineStr">
        <is>
          <t>x</t>
        </is>
      </c>
      <c r="BM740" s="94" t="inlineStr">
        <is>
          <t>x</t>
        </is>
      </c>
      <c r="BN740" s="94" t="inlineStr">
        <is>
          <t>x</t>
        </is>
      </c>
      <c r="BP740" s="94" t="inlineStr">
        <is>
          <t>v/h</t>
        </is>
      </c>
      <c r="BY740" s="88" t="n">
        <v>2</v>
      </c>
      <c r="BZ740" s="117" t="inlineStr">
        <is>
          <t>loses Leder fixieren, Gelenke ggf. mit JP überfangen</t>
        </is>
      </c>
      <c r="CR740" s="88" t="n"/>
    </row>
    <row r="741" outlineLevel="1" s="143">
      <c r="A741" s="76" t="n">
        <v>734</v>
      </c>
      <c r="B741" s="76" t="inlineStr">
        <is>
          <t>L-1512-40695920X</t>
        </is>
      </c>
      <c r="C741" s="76" t="n">
        <v>1132641950</v>
      </c>
      <c r="D741" s="81">
        <f>HYPERLINK(CONCATENATE("https://portal.dnb.de/opac.htm?method=simpleSearch&amp;cqlMode=true&amp;query=idn%3D",C741))</f>
        <v/>
      </c>
      <c r="E741" s="76" t="inlineStr">
        <is>
          <t>III 73, 4</t>
        </is>
      </c>
      <c r="F741" s="76" t="n"/>
      <c r="G741" s="78" t="n"/>
      <c r="H741" s="76" t="inlineStr">
        <is>
          <t>bis 35 cm</t>
        </is>
      </c>
      <c r="I741" s="78" t="n"/>
      <c r="J741" s="78" t="n"/>
      <c r="K741" s="76" t="n"/>
      <c r="L741" s="76" t="n"/>
      <c r="M741" s="76" t="n"/>
      <c r="N741" s="76" t="n"/>
      <c r="O741" s="76" t="n"/>
      <c r="P741" s="76" t="n"/>
      <c r="Q741" s="76" t="n"/>
      <c r="R741" s="76" t="n"/>
      <c r="X741" s="94" t="inlineStr">
        <is>
          <t>HD</t>
        </is>
      </c>
      <c r="Z741" s="94" t="inlineStr">
        <is>
          <t>x</t>
        </is>
      </c>
      <c r="AB741" s="94" t="inlineStr">
        <is>
          <t>f</t>
        </is>
      </c>
      <c r="AH741" s="94" t="inlineStr">
        <is>
          <t>Pa</t>
        </is>
      </c>
      <c r="AV741" s="94" t="n">
        <v>45</v>
      </c>
      <c r="AZ741" s="96" t="inlineStr">
        <is>
          <t>n</t>
        </is>
      </c>
      <c r="BA741" s="88">
        <f>BY741+CR741</f>
        <v/>
      </c>
      <c r="BY741" s="88" t="n"/>
      <c r="CR741" s="88" t="n"/>
    </row>
    <row r="742" outlineLevel="1" s="143">
      <c r="A742" s="76" t="n">
        <v>735</v>
      </c>
      <c r="B742" s="76" t="inlineStr">
        <is>
          <t>L-1512-406959226</t>
        </is>
      </c>
      <c r="C742" s="76" t="n">
        <v>1132641969</v>
      </c>
      <c r="D742" s="81">
        <f>HYPERLINK(CONCATENATE("https://portal.dnb.de/opac.htm?method=simpleSearch&amp;cqlMode=true&amp;query=idn%3D",C742))</f>
        <v/>
      </c>
      <c r="E742" s="76" t="inlineStr">
        <is>
          <t>III 73, 4 (angebunden)</t>
        </is>
      </c>
      <c r="F742" s="76" t="n"/>
      <c r="G742" s="78" t="n"/>
      <c r="H742" s="76" t="n"/>
      <c r="I742" s="78" t="n"/>
      <c r="J742" s="78" t="n"/>
      <c r="K742" s="76" t="n"/>
      <c r="L742" s="76" t="n"/>
      <c r="M742" s="76" t="n"/>
      <c r="N742" s="76" t="n"/>
      <c r="O742" s="76" t="n"/>
      <c r="P742" s="76" t="n"/>
      <c r="Q742" s="76" t="n"/>
      <c r="R742" s="76" t="n"/>
      <c r="BA742" s="88">
        <f>BY742+CR742</f>
        <v/>
      </c>
      <c r="BY742" s="88" t="n"/>
      <c r="CR742" s="88" t="n"/>
    </row>
    <row r="743" outlineLevel="1" s="143">
      <c r="A743" s="76" t="n">
        <v>736</v>
      </c>
      <c r="B743" s="76" t="inlineStr">
        <is>
          <t>L-1507-315465352</t>
        </is>
      </c>
      <c r="C743" s="76" t="n">
        <v>1066937516</v>
      </c>
      <c r="D743" s="81">
        <f>HYPERLINK(CONCATENATE("https://portal.dnb.de/opac.htm?method=simpleSearch&amp;cqlMode=true&amp;query=idn%3D",C743))</f>
        <v/>
      </c>
      <c r="E743" s="76" t="inlineStr">
        <is>
          <t>III 73, 5</t>
        </is>
      </c>
      <c r="F743" s="76" t="n"/>
      <c r="G743" s="78" t="n"/>
      <c r="H743" s="76" t="n"/>
      <c r="I743" s="78" t="n"/>
      <c r="J743" s="78" t="n"/>
      <c r="K743" s="76" t="n"/>
      <c r="L743" s="76" t="n"/>
      <c r="M743" s="76" t="n"/>
      <c r="N743" s="76" t="n"/>
      <c r="O743" s="76" t="n"/>
      <c r="P743" s="76" t="n"/>
      <c r="Q743" s="76" t="n"/>
      <c r="R743" s="76" t="n"/>
      <c r="BA743" s="88">
        <f>BY743+CR743</f>
        <v/>
      </c>
      <c r="BY743" s="88" t="n"/>
      <c r="CR743" s="88" t="n"/>
    </row>
    <row r="744" outlineLevel="1" s="143">
      <c r="A744" s="76" t="n">
        <v>737</v>
      </c>
      <c r="B744" s="76" t="inlineStr">
        <is>
          <t>L-1548-315200790</t>
        </is>
      </c>
      <c r="C744" s="76" t="n">
        <v>1066778833</v>
      </c>
      <c r="D744" s="81">
        <f>HYPERLINK(CONCATENATE("https://portal.dnb.de/opac.htm?method=simpleSearch&amp;cqlMode=true&amp;query=idn%3D",C744))</f>
        <v/>
      </c>
      <c r="E744" s="76" t="inlineStr">
        <is>
          <t>III 73, 6</t>
        </is>
      </c>
      <c r="F744" s="76" t="n"/>
      <c r="G744" s="78" t="n"/>
      <c r="H744" s="76" t="inlineStr">
        <is>
          <t>bis 35 cm</t>
        </is>
      </c>
      <c r="I744" s="78" t="n"/>
      <c r="J744" s="78" t="n"/>
      <c r="K744" s="76" t="n"/>
      <c r="L744" s="76" t="n"/>
      <c r="M744" s="76" t="n"/>
      <c r="N744" s="76" t="n"/>
      <c r="O744" s="76" t="n"/>
      <c r="P744" s="76" t="n"/>
      <c r="Q744" s="76" t="n"/>
      <c r="R744" s="76" t="n"/>
      <c r="X744" s="94" t="inlineStr">
        <is>
          <t>HD</t>
        </is>
      </c>
      <c r="AA744" s="94" t="inlineStr">
        <is>
          <t>x</t>
        </is>
      </c>
      <c r="AB744" s="94" t="inlineStr">
        <is>
          <t>f</t>
        </is>
      </c>
      <c r="AH744" s="94" t="inlineStr">
        <is>
          <t>Pa</t>
        </is>
      </c>
      <c r="AV744" s="94" t="n">
        <v>110</v>
      </c>
      <c r="AZ744" s="96" t="inlineStr">
        <is>
          <t>n</t>
        </is>
      </c>
      <c r="BA744" s="88">
        <f>BY744+CR744</f>
        <v/>
      </c>
      <c r="BC744" s="94" t="inlineStr">
        <is>
          <t>Gewebe</t>
        </is>
      </c>
      <c r="BY744" s="88" t="n"/>
      <c r="CR744" s="88" t="n"/>
    </row>
    <row r="745" outlineLevel="1" s="143">
      <c r="A745" s="76" t="n">
        <v>738</v>
      </c>
      <c r="B745" s="76" t="inlineStr">
        <is>
          <t>L-1502-154136255</t>
        </is>
      </c>
      <c r="C745" s="76" t="n">
        <v>993994350</v>
      </c>
      <c r="D745" s="81">
        <f>HYPERLINK(CONCATENATE("https://portal.dnb.de/opac.htm?method=simpleSearch&amp;cqlMode=true&amp;query=idn%3D",C745))</f>
        <v/>
      </c>
      <c r="E745" s="76" t="inlineStr">
        <is>
          <t>III 73, 7</t>
        </is>
      </c>
      <c r="F745" s="76" t="n"/>
      <c r="G745" s="78" t="n"/>
      <c r="H745" s="76" t="n"/>
      <c r="I745" s="78" t="n"/>
      <c r="J745" s="78" t="n"/>
      <c r="K745" s="76" t="n"/>
      <c r="L745" s="76" t="n"/>
      <c r="M745" s="76" t="n"/>
      <c r="N745" s="76" t="n"/>
      <c r="O745" s="76" t="n"/>
      <c r="P745" s="76" t="n"/>
      <c r="Q745" s="76" t="n"/>
      <c r="R745" s="76" t="n"/>
      <c r="BA745" s="88">
        <f>BY745+CR745</f>
        <v/>
      </c>
      <c r="BY745" s="88" t="n"/>
      <c r="CR745" s="88" t="n"/>
    </row>
    <row r="746" outlineLevel="1" s="143">
      <c r="A746" s="76" t="n">
        <v>739</v>
      </c>
      <c r="B746" s="76" t="inlineStr">
        <is>
          <t>L-1502-154136115</t>
        </is>
      </c>
      <c r="C746" s="76" t="n">
        <v>993994253</v>
      </c>
      <c r="D746" s="81">
        <f>HYPERLINK(CONCATENATE("https://portal.dnb.de/opac.htm?method=simpleSearch&amp;cqlMode=true&amp;query=idn%3D",C746))</f>
        <v/>
      </c>
      <c r="E746" s="76" t="inlineStr">
        <is>
          <t>III 73, 7</t>
        </is>
      </c>
      <c r="F746" s="76" t="n"/>
      <c r="G746" s="78" t="n"/>
      <c r="H746" s="76" t="n"/>
      <c r="I746" s="78" t="n"/>
      <c r="J746" s="78" t="n"/>
      <c r="K746" s="76" t="n"/>
      <c r="L746" s="76" t="n"/>
      <c r="M746" s="76" t="n"/>
      <c r="N746" s="76" t="n"/>
      <c r="O746" s="76" t="n"/>
      <c r="P746" s="76" t="n"/>
      <c r="Q746" s="76" t="n"/>
      <c r="R746" s="76" t="n"/>
      <c r="BA746" s="88">
        <f>BY746+CR746</f>
        <v/>
      </c>
      <c r="BY746" s="88" t="n"/>
      <c r="CR746" s="88" t="n"/>
    </row>
    <row r="747" outlineLevel="1" s="143">
      <c r="A747" s="76" t="n">
        <v>740</v>
      </c>
      <c r="B747" s="76" t="inlineStr">
        <is>
          <t>L-1502-332794555</t>
        </is>
      </c>
      <c r="C747" s="76" t="n">
        <v>1075286875</v>
      </c>
      <c r="D747" s="81">
        <f>HYPERLINK(CONCATENATE("https://portal.dnb.de/opac.htm?method=simpleSearch&amp;cqlMode=true&amp;query=idn%3D",C747))</f>
        <v/>
      </c>
      <c r="E747" s="76" t="inlineStr">
        <is>
          <t>III 73, 8</t>
        </is>
      </c>
      <c r="F747" s="76" t="n"/>
      <c r="G747" s="78" t="n"/>
      <c r="H747" s="76" t="n"/>
      <c r="I747" s="78" t="n"/>
      <c r="J747" s="78" t="n"/>
      <c r="K747" s="76" t="n"/>
      <c r="L747" s="76" t="n"/>
      <c r="M747" s="76" t="n"/>
      <c r="N747" s="76" t="n"/>
      <c r="O747" s="76" t="n"/>
      <c r="P747" s="76" t="n"/>
      <c r="Q747" s="76" t="n"/>
      <c r="R747" s="76" t="n"/>
      <c r="BA747" s="88">
        <f>BY747+CR747</f>
        <v/>
      </c>
      <c r="BY747" s="88" t="n"/>
      <c r="CR747" s="88" t="n"/>
    </row>
    <row r="748" outlineLevel="1" ht="33.75" customHeight="1" s="143">
      <c r="A748" s="76" t="n">
        <v>741</v>
      </c>
      <c r="B748" s="76" t="inlineStr">
        <is>
          <t>L-1503-31508166X</t>
        </is>
      </c>
      <c r="C748" s="76" t="n">
        <v>1066694087</v>
      </c>
      <c r="D748" s="81">
        <f>HYPERLINK(CONCATENATE("https://portal.dnb.de/opac.htm?method=simpleSearch&amp;cqlMode=true&amp;query=idn%3D",C748))</f>
        <v/>
      </c>
      <c r="E748" s="76" t="inlineStr">
        <is>
          <t>III 73, 9</t>
        </is>
      </c>
      <c r="F748" s="76" t="n"/>
      <c r="G748" s="78" t="inlineStr">
        <is>
          <t>Ledereinband, Schließen, erhabene Buchbeschläge</t>
        </is>
      </c>
      <c r="H748" s="76" t="inlineStr">
        <is>
          <t>bis 35 cm</t>
        </is>
      </c>
      <c r="I748" s="78" t="inlineStr">
        <is>
          <t>80° bis 110°, einseitig digitalisierbar?</t>
        </is>
      </c>
      <c r="J748" s="78" t="inlineStr">
        <is>
          <t>fester Rücken mit Schmuckprägung, stark brüchiges Einbandmaterial</t>
        </is>
      </c>
      <c r="K748" s="76" t="n"/>
      <c r="L748" s="76" t="inlineStr">
        <is>
          <t>Buchschuh</t>
        </is>
      </c>
      <c r="M748" s="76" t="inlineStr">
        <is>
          <t>Nein, Signaturfahne austauschen</t>
        </is>
      </c>
      <c r="N748" s="76" t="n">
        <v>3</v>
      </c>
      <c r="O748" s="76" t="n"/>
      <c r="P748" s="76" t="n"/>
      <c r="Q748" s="76" t="n"/>
      <c r="R748" s="76" t="n"/>
      <c r="BA748" s="88">
        <f>BY748+CR748</f>
        <v/>
      </c>
      <c r="BY748" s="88" t="n"/>
      <c r="CR748" s="88" t="n"/>
    </row>
    <row r="749" outlineLevel="1" ht="22.5" customHeight="1" s="143">
      <c r="A749" s="76" t="n"/>
      <c r="B749" s="76" t="n"/>
      <c r="C749" s="76" t="n"/>
      <c r="D749" s="81" t="n"/>
      <c r="E749" s="76" t="inlineStr">
        <is>
          <t>III 73, 11</t>
        </is>
      </c>
      <c r="F749" s="76" t="n"/>
      <c r="G749" s="78" t="inlineStr">
        <is>
          <t>Ledereinband, Schließen, erhabene Buchbeschläge</t>
        </is>
      </c>
      <c r="H749" s="76" t="n"/>
      <c r="I749" s="78" t="n"/>
      <c r="J749" s="78" t="n"/>
      <c r="K749" s="76" t="n"/>
      <c r="L749" s="76" t="inlineStr">
        <is>
          <t>Kassette</t>
        </is>
      </c>
      <c r="M749" s="76" t="inlineStr">
        <is>
          <t>Nein</t>
        </is>
      </c>
      <c r="N749" s="76" t="n"/>
      <c r="O749" s="76" t="n"/>
      <c r="P749" s="76" t="inlineStr">
        <is>
          <t>Band steht in Austellung</t>
        </is>
      </c>
      <c r="Q749" s="76" t="n"/>
      <c r="R749" s="76" t="n"/>
      <c r="S749" s="94" t="inlineStr">
        <is>
          <t>DA</t>
        </is>
      </c>
      <c r="BA749" s="88">
        <f>BY749+CR749</f>
        <v/>
      </c>
      <c r="BY749" s="88" t="n"/>
      <c r="CR749" s="88" t="n"/>
    </row>
    <row r="750" outlineLevel="1" ht="22.5" customHeight="1" s="143">
      <c r="A750" s="76" t="n">
        <v>742</v>
      </c>
      <c r="B750" s="76" t="inlineStr">
        <is>
          <t>L-1509-315337001</t>
        </is>
      </c>
      <c r="C750" s="76" t="n">
        <v>1066879400</v>
      </c>
      <c r="D750" s="81">
        <f>HYPERLINK(CONCATENATE("https://portal.dnb.de/opac.htm?method=simpleSearch&amp;cqlMode=true&amp;query=idn%3D",C750))</f>
        <v/>
      </c>
      <c r="E750" s="76" t="inlineStr">
        <is>
          <t>III 73, 12</t>
        </is>
      </c>
      <c r="F750" s="76" t="n"/>
      <c r="G750" s="78" t="inlineStr">
        <is>
          <t>Halbledereinband</t>
        </is>
      </c>
      <c r="H750" s="76" t="inlineStr">
        <is>
          <t>bis 25 cm</t>
        </is>
      </c>
      <c r="I750" s="78" t="inlineStr">
        <is>
          <t>80° bis 110°, einseitig digitalisierbar?</t>
        </is>
      </c>
      <c r="J750" s="78" t="inlineStr">
        <is>
          <t>hohler Rücken, Schrift bis in den Falz</t>
        </is>
      </c>
      <c r="K750" s="76" t="n"/>
      <c r="L750" s="76" t="n"/>
      <c r="M750" s="76" t="inlineStr">
        <is>
          <t>Signaturfahne austauschen</t>
        </is>
      </c>
      <c r="N750" s="76" t="n">
        <v>0</v>
      </c>
      <c r="O750" s="76" t="n"/>
      <c r="P750" s="76" t="n"/>
      <c r="Q750" s="76" t="n"/>
      <c r="R750" s="76" t="n"/>
      <c r="BA750" s="88">
        <f>BY750+CR750</f>
        <v/>
      </c>
      <c r="BY750" s="88" t="n"/>
      <c r="CR750" s="88" t="n"/>
    </row>
    <row r="751" outlineLevel="1" s="143">
      <c r="A751" s="76" t="n">
        <v>743</v>
      </c>
      <c r="B751" s="76" t="inlineStr">
        <is>
          <t>L-1504-154135763</t>
        </is>
      </c>
      <c r="C751" s="76" t="n">
        <v>993993958</v>
      </c>
      <c r="D751" s="81">
        <f>HYPERLINK(CONCATENATE("https://portal.dnb.de/opac.htm?method=simpleSearch&amp;cqlMode=true&amp;query=idn%3D",C751))</f>
        <v/>
      </c>
      <c r="E751" s="76" t="inlineStr">
        <is>
          <t>III 73, 13</t>
        </is>
      </c>
      <c r="F751" s="76" t="n"/>
      <c r="G751" s="78" t="n"/>
      <c r="H751" s="76" t="n"/>
      <c r="I751" s="78" t="n"/>
      <c r="J751" s="78" t="n"/>
      <c r="K751" s="76" t="n"/>
      <c r="L751" s="76" t="n"/>
      <c r="M751" s="76" t="n"/>
      <c r="N751" s="76" t="n"/>
      <c r="O751" s="76" t="n"/>
      <c r="P751" s="76" t="n"/>
      <c r="Q751" s="76" t="n"/>
      <c r="R751" s="76" t="n"/>
      <c r="BA751" s="88">
        <f>BY751+CR751</f>
        <v/>
      </c>
      <c r="BY751" s="88" t="n"/>
      <c r="CR751" s="88" t="n"/>
    </row>
    <row r="752" outlineLevel="1" ht="22.5" customHeight="1" s="143">
      <c r="A752" s="76" t="n">
        <v>744</v>
      </c>
      <c r="B752" s="76" t="inlineStr">
        <is>
          <t>L-1505-315174781</t>
        </is>
      </c>
      <c r="C752" s="76" t="n">
        <v>1066752419</v>
      </c>
      <c r="D752" s="81">
        <f>HYPERLINK(CONCATENATE("https://portal.dnb.de/opac.htm?method=simpleSearch&amp;cqlMode=true&amp;query=idn%3D",C752))</f>
        <v/>
      </c>
      <c r="E752" s="76" t="inlineStr">
        <is>
          <t>III 73, 14</t>
        </is>
      </c>
      <c r="F752" s="76" t="inlineStr">
        <is>
          <t>X</t>
        </is>
      </c>
      <c r="G752" s="78" t="inlineStr">
        <is>
          <t>Gewebeeinband, Schließen, erhabene Buchbeschläge</t>
        </is>
      </c>
      <c r="H752" s="76" t="inlineStr">
        <is>
          <t>bis 25 cm</t>
        </is>
      </c>
      <c r="I752" s="78" t="inlineStr">
        <is>
          <t>180°</t>
        </is>
      </c>
      <c r="J752" s="78" t="inlineStr">
        <is>
          <t>hohler Rücken</t>
        </is>
      </c>
      <c r="K752" s="76" t="n"/>
      <c r="L752" s="76" t="inlineStr">
        <is>
          <t>Buchschuh</t>
        </is>
      </c>
      <c r="M752" s="76" t="inlineStr">
        <is>
          <t>Nein, Signaturfahne austauschen</t>
        </is>
      </c>
      <c r="N752" s="76" t="n">
        <v>0</v>
      </c>
      <c r="O752" s="76" t="n"/>
      <c r="P752" s="76" t="inlineStr">
        <is>
          <t>mit Blindmaterial</t>
        </is>
      </c>
      <c r="Q752" s="76" t="n"/>
      <c r="R752" s="76" t="n"/>
      <c r="BA752" s="88">
        <f>BY752+CR752</f>
        <v/>
      </c>
      <c r="BY752" s="88" t="n"/>
      <c r="CR752" s="88" t="n"/>
    </row>
    <row r="753" outlineLevel="1" s="143">
      <c r="A753" s="76" t="n">
        <v>745</v>
      </c>
      <c r="B753" s="76" t="inlineStr">
        <is>
          <t>L-1506-315208791</t>
        </is>
      </c>
      <c r="C753" s="76" t="n">
        <v>1066787409</v>
      </c>
      <c r="D753" s="81">
        <f>HYPERLINK(CONCATENATE("https://portal.dnb.de/opac.htm?method=simpleSearch&amp;cqlMode=true&amp;query=idn%3D",C753))</f>
        <v/>
      </c>
      <c r="E753" s="76" t="inlineStr">
        <is>
          <t>III 73, 15</t>
        </is>
      </c>
      <c r="F753" s="76" t="inlineStr">
        <is>
          <t>X</t>
        </is>
      </c>
      <c r="G753" s="78" t="inlineStr">
        <is>
          <t>Pergamentband</t>
        </is>
      </c>
      <c r="H753" s="76" t="inlineStr">
        <is>
          <t>bis 25 cm</t>
        </is>
      </c>
      <c r="I753" s="78" t="inlineStr">
        <is>
          <t>80° bis 110°, einseitig digitalisierbar?</t>
        </is>
      </c>
      <c r="J753" s="78" t="inlineStr">
        <is>
          <t>hohler Rücken</t>
        </is>
      </c>
      <c r="K753" s="76" t="n"/>
      <c r="L753" s="76" t="inlineStr">
        <is>
          <t>Kassette</t>
        </is>
      </c>
      <c r="M753" s="76" t="inlineStr">
        <is>
          <t>Nein</t>
        </is>
      </c>
      <c r="N753" s="76" t="n">
        <v>0</v>
      </c>
      <c r="O753" s="76" t="n"/>
      <c r="P753" s="76" t="n"/>
      <c r="Q753" s="76" t="n"/>
      <c r="R753" s="76" t="n"/>
      <c r="BA753" s="88">
        <f>BY753+CR753</f>
        <v/>
      </c>
      <c r="BY753" s="88" t="n"/>
      <c r="CR753" s="88" t="n"/>
    </row>
    <row r="754" outlineLevel="1" ht="22.5" customHeight="1" s="143">
      <c r="A754" s="76" t="n">
        <v>746</v>
      </c>
      <c r="B754" s="76" t="inlineStr">
        <is>
          <t>L-1507-315208481</t>
        </is>
      </c>
      <c r="C754" s="76" t="n">
        <v>1066787018</v>
      </c>
      <c r="D754" s="81">
        <f>HYPERLINK(CONCATENATE("https://portal.dnb.de/opac.htm?method=simpleSearch&amp;cqlMode=true&amp;query=idn%3D",C754))</f>
        <v/>
      </c>
      <c r="E754" s="76" t="inlineStr">
        <is>
          <t>III 73, 16</t>
        </is>
      </c>
      <c r="F754" s="76" t="inlineStr">
        <is>
          <t>X</t>
        </is>
      </c>
      <c r="G754" s="78" t="inlineStr">
        <is>
          <t>Ledereinband, Schließen, erhabene Buchbeschläge</t>
        </is>
      </c>
      <c r="H754" s="76" t="inlineStr">
        <is>
          <t>bis 25 cm</t>
        </is>
      </c>
      <c r="I754" s="78" t="inlineStr">
        <is>
          <t>80° bis 110°, einseitig digitalisierbar?</t>
        </is>
      </c>
      <c r="J754" s="78" t="inlineStr">
        <is>
          <t>hohler Rücken</t>
        </is>
      </c>
      <c r="K754" s="76" t="n"/>
      <c r="L754" s="76" t="inlineStr">
        <is>
          <t>Buchschuh</t>
        </is>
      </c>
      <c r="M754" s="76" t="inlineStr">
        <is>
          <t>Nein, Signaturfahne austauschen</t>
        </is>
      </c>
      <c r="N754" s="76" t="n">
        <v>1</v>
      </c>
      <c r="O754" s="76" t="n"/>
      <c r="P754" s="76" t="inlineStr">
        <is>
          <t>mit Blindmaterial</t>
        </is>
      </c>
      <c r="Q754" s="76" t="n"/>
      <c r="R754" s="76" t="n"/>
      <c r="X754" s="94" t="inlineStr">
        <is>
          <t>L</t>
        </is>
      </c>
      <c r="Z754" s="94" t="inlineStr">
        <is>
          <t>x</t>
        </is>
      </c>
      <c r="AB754" s="94" t="inlineStr">
        <is>
          <t>h/E</t>
        </is>
      </c>
      <c r="AH754" s="94" t="inlineStr">
        <is>
          <t>Pa</t>
        </is>
      </c>
      <c r="AV754" s="94" t="n">
        <v>80</v>
      </c>
      <c r="AZ754" s="96" t="inlineStr">
        <is>
          <t>n</t>
        </is>
      </c>
      <c r="BA754" s="88">
        <f>BY754+CR754</f>
        <v/>
      </c>
      <c r="BE754" s="94" t="inlineStr">
        <is>
          <t>x</t>
        </is>
      </c>
      <c r="BY754" s="88" t="n"/>
      <c r="CR754" s="88" t="n"/>
    </row>
    <row r="755" outlineLevel="1" ht="22.5" customHeight="1" s="143">
      <c r="A755" s="76" t="n">
        <v>747</v>
      </c>
      <c r="B755" s="76" t="inlineStr">
        <is>
          <t>L-1514-315308478</t>
        </is>
      </c>
      <c r="C755" s="76" t="n">
        <v>1066849463</v>
      </c>
      <c r="D755" s="81">
        <f>HYPERLINK(CONCATENATE("https://portal.dnb.de/opac.htm?method=simpleSearch&amp;cqlMode=true&amp;query=idn%3D",C755))</f>
        <v/>
      </c>
      <c r="E755" s="76" t="inlineStr">
        <is>
          <t>III 73, 17</t>
        </is>
      </c>
      <c r="F755" s="76" t="inlineStr">
        <is>
          <t>X</t>
        </is>
      </c>
      <c r="G755" s="78" t="inlineStr">
        <is>
          <t>Gewebeeinband, Schließen, erhabene Buchbeschläge</t>
        </is>
      </c>
      <c r="H755" s="76" t="inlineStr">
        <is>
          <t>bis 25 cm</t>
        </is>
      </c>
      <c r="I755" s="78" t="inlineStr">
        <is>
          <t>80° bis 110°, einseitig digitalisierbar?</t>
        </is>
      </c>
      <c r="J755" s="78" t="inlineStr">
        <is>
          <t>hohler Rücken</t>
        </is>
      </c>
      <c r="K755" s="76" t="n"/>
      <c r="L755" s="76" t="inlineStr">
        <is>
          <t>Buchschuh</t>
        </is>
      </c>
      <c r="M755" s="76" t="inlineStr">
        <is>
          <t>Nein, Signaturfahne austauschen</t>
        </is>
      </c>
      <c r="N755" s="76" t="n">
        <v>1</v>
      </c>
      <c r="O755" s="76" t="n"/>
      <c r="P755" s="76" t="n"/>
      <c r="Q755" s="76" t="n"/>
      <c r="R755" s="76" t="n"/>
      <c r="BA755" s="88">
        <f>BY755+CR755</f>
        <v/>
      </c>
      <c r="BY755" s="88" t="n"/>
      <c r="CR755" s="88" t="n"/>
    </row>
    <row r="756" outlineLevel="1" s="143">
      <c r="A756" s="76" t="n">
        <v>748</v>
      </c>
      <c r="B756" s="76" t="inlineStr">
        <is>
          <t>L-1513-315294841</t>
        </is>
      </c>
      <c r="C756" s="76" t="n">
        <v>1066834903</v>
      </c>
      <c r="D756" s="81">
        <f>HYPERLINK(CONCATENATE("https://portal.dnb.de/opac.htm?method=simpleSearch&amp;cqlMode=true&amp;query=idn%3D",C756))</f>
        <v/>
      </c>
      <c r="E756" s="76" t="inlineStr">
        <is>
          <t>III 73, 18</t>
        </is>
      </c>
      <c r="F756" s="76" t="n"/>
      <c r="G756" s="78" t="n"/>
      <c r="H756" s="76" t="inlineStr">
        <is>
          <t>bis 35 cm</t>
        </is>
      </c>
      <c r="I756" s="78" t="n"/>
      <c r="J756" s="78" t="n"/>
      <c r="K756" s="76" t="n"/>
      <c r="L756" s="76" t="n"/>
      <c r="M756" s="76" t="n"/>
      <c r="N756" s="76" t="n"/>
      <c r="O756" s="76" t="n"/>
      <c r="P756" s="76" t="n"/>
      <c r="Q756" s="76" t="n"/>
      <c r="R756" s="76" t="n"/>
      <c r="X756" s="94" t="inlineStr">
        <is>
          <t>Pg</t>
        </is>
      </c>
      <c r="AA756" s="94" t="inlineStr">
        <is>
          <t>x</t>
        </is>
      </c>
      <c r="AB756" s="94" t="inlineStr">
        <is>
          <t>h/E</t>
        </is>
      </c>
      <c r="AH756" s="94" t="inlineStr">
        <is>
          <t>Pa</t>
        </is>
      </c>
      <c r="AV756" s="94" t="inlineStr">
        <is>
          <t>max 110</t>
        </is>
      </c>
      <c r="AZ756" s="96" t="inlineStr">
        <is>
          <t>n</t>
        </is>
      </c>
      <c r="BA756" s="88">
        <f>BY756+CR756</f>
        <v/>
      </c>
      <c r="BC756" s="94" t="inlineStr">
        <is>
          <t>Gewebe</t>
        </is>
      </c>
      <c r="BI756" s="117" t="inlineStr">
        <is>
          <t>Originaleinband liegt der Kassette bei</t>
        </is>
      </c>
      <c r="BJ756" s="90" t="inlineStr">
        <is>
          <t>x max 110</t>
        </is>
      </c>
      <c r="BY756" s="88" t="n"/>
      <c r="CR756" s="88" t="n"/>
    </row>
    <row r="757" outlineLevel="1" ht="33.75" customHeight="1" s="143">
      <c r="A757" s="76" t="n">
        <v>749</v>
      </c>
      <c r="B757" s="76" t="inlineStr">
        <is>
          <t>L-1529-315318066</t>
        </is>
      </c>
      <c r="C757" s="76" t="n">
        <v>1066859361</v>
      </c>
      <c r="D757" s="81">
        <f>HYPERLINK(CONCATENATE("https://portal.dnb.de/opac.htm?method=simpleSearch&amp;cqlMode=true&amp;query=idn%3D",C757))</f>
        <v/>
      </c>
      <c r="E757" s="76" t="inlineStr">
        <is>
          <t>III 73, 19</t>
        </is>
      </c>
      <c r="F757" s="76" t="inlineStr">
        <is>
          <t>X</t>
        </is>
      </c>
      <c r="G757" s="78" t="inlineStr">
        <is>
          <t>Ledereinband</t>
        </is>
      </c>
      <c r="H757" s="76" t="inlineStr">
        <is>
          <t>bis 25 cm</t>
        </is>
      </c>
      <c r="I757" s="78" t="inlineStr">
        <is>
          <t>80° bis 110°, einseitig digitalisierbar?</t>
        </is>
      </c>
      <c r="J757" s="78" t="inlineStr">
        <is>
          <t>fester Rücken mit Schmuckprägung, Schrift bis in den Falz</t>
        </is>
      </c>
      <c r="K757" s="76" t="n"/>
      <c r="L757" s="76" t="inlineStr">
        <is>
          <t>Kassette</t>
        </is>
      </c>
      <c r="M757" s="76" t="inlineStr">
        <is>
          <t>Nein</t>
        </is>
      </c>
      <c r="N757" s="76" t="n">
        <v>0</v>
      </c>
      <c r="O757" s="76" t="n"/>
      <c r="P757" s="76" t="n"/>
      <c r="Q757" s="76" t="n"/>
      <c r="R757" s="76" t="n"/>
      <c r="BA757" s="88">
        <f>BY757+CR757</f>
        <v/>
      </c>
      <c r="BY757" s="88" t="n"/>
      <c r="CR757" s="88" t="n"/>
    </row>
    <row r="758" outlineLevel="1" s="143">
      <c r="A758" s="76" t="n">
        <v>750</v>
      </c>
      <c r="B758" s="76" t="inlineStr">
        <is>
          <t>L-1556-315309423</t>
        </is>
      </c>
      <c r="C758" s="76" t="n">
        <v>1066850437</v>
      </c>
      <c r="D758" s="81">
        <f>HYPERLINK(CONCATENATE("https://portal.dnb.de/opac.htm?method=simpleSearch&amp;cqlMode=true&amp;query=idn%3D",C758))</f>
        <v/>
      </c>
      <c r="E758" s="76" t="inlineStr">
        <is>
          <t>III 73, 20</t>
        </is>
      </c>
      <c r="F758" s="76" t="n"/>
      <c r="G758" s="78" t="n"/>
      <c r="H758" s="76" t="inlineStr">
        <is>
          <t>bis 42 cm</t>
        </is>
      </c>
      <c r="I758" s="78" t="n"/>
      <c r="J758" s="78" t="n"/>
      <c r="K758" s="76" t="n"/>
      <c r="L758" s="76" t="n"/>
      <c r="M758" s="76" t="n"/>
      <c r="N758" s="76" t="n"/>
      <c r="O758" s="76" t="n"/>
      <c r="P758" s="76" t="n"/>
      <c r="Q758" s="76" t="n"/>
      <c r="R758" s="76" t="n"/>
      <c r="X758" s="94" t="inlineStr">
        <is>
          <t>Pg</t>
        </is>
      </c>
      <c r="Z758" s="94" t="inlineStr">
        <is>
          <t>x</t>
        </is>
      </c>
      <c r="AB758" s="94" t="inlineStr">
        <is>
          <t>h</t>
        </is>
      </c>
      <c r="AH758" s="94" t="inlineStr">
        <is>
          <t>Pa</t>
        </is>
      </c>
      <c r="AV758" s="94" t="n">
        <v>110</v>
      </c>
      <c r="AZ758" s="96" t="inlineStr">
        <is>
          <t>n</t>
        </is>
      </c>
      <c r="BA758" s="88">
        <f>BY758+CR758</f>
        <v/>
      </c>
      <c r="BY758" s="88" t="n"/>
      <c r="CR758" s="88" t="n"/>
    </row>
    <row r="759" outlineLevel="1" ht="22.5" customHeight="1" s="143">
      <c r="A759" s="76" t="n">
        <v>751</v>
      </c>
      <c r="B759" s="76" t="inlineStr">
        <is>
          <t>L-1507-315176296</t>
        </is>
      </c>
      <c r="C759" s="76" t="n">
        <v>1066753873</v>
      </c>
      <c r="D759" s="81">
        <f>HYPERLINK(CONCATENATE("https://portal.dnb.de/opac.htm?method=simpleSearch&amp;cqlMode=true&amp;query=idn%3D",C759))</f>
        <v/>
      </c>
      <c r="E759" s="76" t="inlineStr">
        <is>
          <t>III 73, 21</t>
        </is>
      </c>
      <c r="F759" s="76" t="inlineStr">
        <is>
          <t>X</t>
        </is>
      </c>
      <c r="G759" s="78" t="inlineStr">
        <is>
          <t>Gewebeeinband, Schließen, erhabene Buchbeschläge</t>
        </is>
      </c>
      <c r="H759" s="76" t="inlineStr">
        <is>
          <t>bis 25 cm</t>
        </is>
      </c>
      <c r="I759" s="78" t="inlineStr">
        <is>
          <t>80° bis 110°, einseitig digitalisierbar?</t>
        </is>
      </c>
      <c r="J759" s="78" t="inlineStr">
        <is>
          <t>hohler Rücken</t>
        </is>
      </c>
      <c r="K759" s="76" t="n"/>
      <c r="L759" s="76" t="inlineStr">
        <is>
          <t>Buchschuh</t>
        </is>
      </c>
      <c r="M759" s="76" t="inlineStr">
        <is>
          <t>Nein, Signaturfahne austauschen</t>
        </is>
      </c>
      <c r="N759" s="76" t="n">
        <v>0</v>
      </c>
      <c r="O759" s="76" t="n"/>
      <c r="P759" s="76" t="inlineStr">
        <is>
          <t>mit Blindmaterial</t>
        </is>
      </c>
      <c r="Q759" s="76" t="n"/>
      <c r="R759" s="76" t="n"/>
      <c r="BA759" s="88">
        <f>BY759+CR759</f>
        <v/>
      </c>
      <c r="BY759" s="88" t="n"/>
      <c r="CR759" s="88" t="n"/>
    </row>
    <row r="760" outlineLevel="1" s="143">
      <c r="A760" s="76" t="n">
        <v>752</v>
      </c>
      <c r="B760" s="76" t="inlineStr">
        <is>
          <t>L-1509-315199296</t>
        </is>
      </c>
      <c r="C760" s="76" t="n">
        <v>1066777330</v>
      </c>
      <c r="D760" s="81">
        <f>HYPERLINK(CONCATENATE("https://portal.dnb.de/opac.htm?method=simpleSearch&amp;cqlMode=true&amp;query=idn%3D",C760))</f>
        <v/>
      </c>
      <c r="E760" s="76" t="inlineStr">
        <is>
          <t>III 73, 22</t>
        </is>
      </c>
      <c r="F760" s="76" t="inlineStr">
        <is>
          <t>X</t>
        </is>
      </c>
      <c r="G760" s="78" t="inlineStr">
        <is>
          <t>Halbgewebeband</t>
        </is>
      </c>
      <c r="H760" s="76" t="inlineStr">
        <is>
          <t>bis 25 cm</t>
        </is>
      </c>
      <c r="I760" s="78" t="inlineStr">
        <is>
          <t>80° bis 110°, einseitig digitalisierbar?</t>
        </is>
      </c>
      <c r="J760" s="78" t="inlineStr">
        <is>
          <t>hohler Rücken</t>
        </is>
      </c>
      <c r="K760" s="76" t="n"/>
      <c r="L760" s="76" t="n"/>
      <c r="M760" s="76" t="inlineStr">
        <is>
          <t>Signaturfahne austauschen</t>
        </is>
      </c>
      <c r="N760" s="76" t="n">
        <v>0</v>
      </c>
      <c r="O760" s="76" t="n"/>
      <c r="P760" s="76" t="inlineStr">
        <is>
          <t>mit Blindmaterial</t>
        </is>
      </c>
      <c r="Q760" s="76" t="n"/>
      <c r="R760" s="76" t="n"/>
      <c r="BA760" s="88">
        <f>BY760+CR760</f>
        <v/>
      </c>
      <c r="BY760" s="88" t="n"/>
      <c r="CR760" s="88" t="n"/>
    </row>
    <row r="761" outlineLevel="1" ht="22.5" customHeight="1" s="143">
      <c r="A761" s="76" t="n">
        <v>753</v>
      </c>
      <c r="B761" s="76" t="inlineStr">
        <is>
          <t>L-1512-315468505</t>
        </is>
      </c>
      <c r="C761" s="76" t="n">
        <v>1066940746</v>
      </c>
      <c r="D761" s="81">
        <f>HYPERLINK(CONCATENATE("https://portal.dnb.de/opac.htm?method=simpleSearch&amp;cqlMode=true&amp;query=idn%3D",C761))</f>
        <v/>
      </c>
      <c r="E761" s="76" t="inlineStr">
        <is>
          <t>III 73, 23</t>
        </is>
      </c>
      <c r="F761" s="76" t="inlineStr">
        <is>
          <t>X</t>
        </is>
      </c>
      <c r="G761" s="78" t="inlineStr">
        <is>
          <t>Gewebeeinband, Schließen, erhabene Buchbeschläge</t>
        </is>
      </c>
      <c r="H761" s="76" t="inlineStr">
        <is>
          <t>bis 25 cm</t>
        </is>
      </c>
      <c r="I761" s="78" t="inlineStr">
        <is>
          <t>80° bis 110°, einseitig digitalisierbar?</t>
        </is>
      </c>
      <c r="J761" s="78" t="inlineStr">
        <is>
          <t>hohler Rücken</t>
        </is>
      </c>
      <c r="K761" s="76" t="n"/>
      <c r="L761" s="76" t="inlineStr">
        <is>
          <t>Buchschuh</t>
        </is>
      </c>
      <c r="M761" s="76" t="inlineStr">
        <is>
          <t>Nein, Signaturfahne austauschen</t>
        </is>
      </c>
      <c r="N761" s="76" t="n">
        <v>0</v>
      </c>
      <c r="O761" s="76" t="n"/>
      <c r="P761" s="76" t="n"/>
      <c r="Q761" s="76" t="n"/>
      <c r="R761" s="76" t="n"/>
      <c r="BA761" s="88">
        <f>BY761+CR761</f>
        <v/>
      </c>
      <c r="BY761" s="88" t="n"/>
      <c r="CR761" s="88" t="n"/>
    </row>
    <row r="762" outlineLevel="1" ht="22.5" customHeight="1" s="143">
      <c r="A762" s="76" t="n">
        <v>754</v>
      </c>
      <c r="B762" s="76" t="inlineStr">
        <is>
          <t>L-1510-315461829</t>
        </is>
      </c>
      <c r="C762" s="76" t="n">
        <v>1066933766</v>
      </c>
      <c r="D762" s="81">
        <f>HYPERLINK(CONCATENATE("https://portal.dnb.de/opac.htm?method=simpleSearch&amp;cqlMode=true&amp;query=idn%3D",C762))</f>
        <v/>
      </c>
      <c r="E762" s="76" t="inlineStr">
        <is>
          <t>III 73, 24</t>
        </is>
      </c>
      <c r="F762" s="76" t="inlineStr">
        <is>
          <t>X</t>
        </is>
      </c>
      <c r="G762" s="78" t="inlineStr">
        <is>
          <t>Halbledereinband, Schließen, erhabene Buchbeschläge</t>
        </is>
      </c>
      <c r="H762" s="76" t="inlineStr">
        <is>
          <t>bis 35 cm</t>
        </is>
      </c>
      <c r="I762" s="78" t="inlineStr">
        <is>
          <t>180°</t>
        </is>
      </c>
      <c r="J762" s="78" t="inlineStr">
        <is>
          <t>hohler Rücken</t>
        </is>
      </c>
      <c r="K762" s="76" t="n"/>
      <c r="L762" s="76" t="inlineStr">
        <is>
          <t>Buchschuh</t>
        </is>
      </c>
      <c r="M762" s="76" t="inlineStr">
        <is>
          <t>Nein</t>
        </is>
      </c>
      <c r="N762" s="76" t="n"/>
      <c r="O762" s="76" t="n"/>
      <c r="P762" s="76" t="n"/>
      <c r="Q762" s="76" t="n"/>
      <c r="R762" s="76" t="n"/>
      <c r="X762" s="94" t="inlineStr">
        <is>
          <t>HL</t>
        </is>
      </c>
      <c r="Z762" s="94" t="inlineStr">
        <is>
          <t>x</t>
        </is>
      </c>
      <c r="AB762" s="94" t="inlineStr">
        <is>
          <t>h/E</t>
        </is>
      </c>
      <c r="AH762" s="94" t="inlineStr">
        <is>
          <t>Pa</t>
        </is>
      </c>
      <c r="AV762" s="94" t="n">
        <v>60</v>
      </c>
      <c r="AZ762" s="96" t="inlineStr">
        <is>
          <t>n</t>
        </is>
      </c>
      <c r="BA762" s="88">
        <f>BY762+CR762</f>
        <v/>
      </c>
      <c r="BE762" s="94" t="inlineStr">
        <is>
          <t>x</t>
        </is>
      </c>
      <c r="BI762" s="117" t="inlineStr">
        <is>
          <t>Schaden stabil</t>
        </is>
      </c>
      <c r="BY762" s="88" t="n"/>
      <c r="CR762" s="88" t="n"/>
    </row>
    <row r="763" outlineLevel="1" ht="22.5" customHeight="1" s="143">
      <c r="A763" s="76" t="n">
        <v>755</v>
      </c>
      <c r="B763" s="76" t="inlineStr">
        <is>
          <t>L-1514-315333987</t>
        </is>
      </c>
      <c r="C763" s="76" t="n">
        <v>1066876231</v>
      </c>
      <c r="D763" s="81">
        <f>HYPERLINK(CONCATENATE("https://portal.dnb.de/opac.htm?method=simpleSearch&amp;cqlMode=true&amp;query=idn%3D",C763))</f>
        <v/>
      </c>
      <c r="E763" s="76" t="inlineStr">
        <is>
          <t>III 73, 25</t>
        </is>
      </c>
      <c r="F763" s="76" t="n"/>
      <c r="G763" s="78" t="inlineStr">
        <is>
          <t>Ledereinband, Schließen, erhabene Buchbeschläge</t>
        </is>
      </c>
      <c r="H763" s="76" t="inlineStr">
        <is>
          <t>bis 35 cm</t>
        </is>
      </c>
      <c r="I763" s="78" t="inlineStr">
        <is>
          <t>180°</t>
        </is>
      </c>
      <c r="J763" s="78" t="inlineStr">
        <is>
          <t>fester Rücken mit Schmuckprägung</t>
        </is>
      </c>
      <c r="K763" s="76" t="n"/>
      <c r="L763" s="76" t="n"/>
      <c r="M763" s="76" t="n"/>
      <c r="N763" s="76" t="n">
        <v>2</v>
      </c>
      <c r="O763" s="76" t="n"/>
      <c r="P763" s="76" t="n"/>
      <c r="Q763" s="76" t="n"/>
      <c r="R763" s="76" t="n"/>
      <c r="X763" s="94" t="inlineStr">
        <is>
          <t>L</t>
        </is>
      </c>
      <c r="Z763" s="94" t="inlineStr">
        <is>
          <t>x</t>
        </is>
      </c>
      <c r="AB763" s="94" t="inlineStr">
        <is>
          <t>f/V</t>
        </is>
      </c>
      <c r="AH763" s="94" t="inlineStr">
        <is>
          <t>Pa</t>
        </is>
      </c>
      <c r="AV763" s="94" t="n">
        <v>0</v>
      </c>
      <c r="AZ763" s="96" t="inlineStr">
        <is>
          <t>n</t>
        </is>
      </c>
      <c r="BA763" s="88">
        <f>BY763+CR763</f>
        <v/>
      </c>
      <c r="BY763" s="88" t="n"/>
      <c r="CR763" s="88" t="n"/>
    </row>
    <row r="764" outlineLevel="1" ht="33.75" customHeight="1" s="143">
      <c r="A764" s="76" t="n">
        <v>756</v>
      </c>
      <c r="B764" s="76" t="inlineStr">
        <is>
          <t>L-1514-314736093</t>
        </is>
      </c>
      <c r="C764" s="76" t="n">
        <v>1066488770</v>
      </c>
      <c r="D764" s="81">
        <f>HYPERLINK(CONCATENATE("https://portal.dnb.de/opac.htm?method=simpleSearch&amp;cqlMode=true&amp;query=idn%3D",C764))</f>
        <v/>
      </c>
      <c r="E764" s="76" t="inlineStr">
        <is>
          <t>III 73, 26</t>
        </is>
      </c>
      <c r="F764" s="76" t="inlineStr">
        <is>
          <t>X</t>
        </is>
      </c>
      <c r="G764" s="78" t="inlineStr">
        <is>
          <t>Ledereinband</t>
        </is>
      </c>
      <c r="H764" s="76" t="inlineStr">
        <is>
          <t>bis 25 cm</t>
        </is>
      </c>
      <c r="I764" s="78" t="inlineStr">
        <is>
          <t>80° bis 110°, einseitig digitalisierbar?</t>
        </is>
      </c>
      <c r="J764" s="78" t="inlineStr">
        <is>
          <t>fester Rücken mit Schmuckprägung, Schrift bis in den Falz</t>
        </is>
      </c>
      <c r="K764" s="76" t="n"/>
      <c r="L764" s="76" t="n"/>
      <c r="M764" s="76" t="inlineStr">
        <is>
          <t>Signaturfahne austauschen</t>
        </is>
      </c>
      <c r="N764" s="76" t="n">
        <v>0</v>
      </c>
      <c r="O764" s="76" t="n"/>
      <c r="P764" s="76" t="n"/>
      <c r="Q764" s="76" t="n"/>
      <c r="R764" s="76" t="n"/>
      <c r="BA764" s="88">
        <f>BY764+CR764</f>
        <v/>
      </c>
      <c r="BY764" s="88" t="n"/>
      <c r="CR764" s="88" t="n"/>
    </row>
    <row r="765" outlineLevel="1" s="143">
      <c r="A765" s="76" t="n">
        <v>757</v>
      </c>
      <c r="B765" s="76" t="inlineStr">
        <is>
          <t>L-1510-315465328</t>
        </is>
      </c>
      <c r="C765" s="76" t="n">
        <v>1066937478</v>
      </c>
      <c r="D765" s="81">
        <f>HYPERLINK(CONCATENATE("https://portal.dnb.de/opac.htm?method=simpleSearch&amp;cqlMode=true&amp;query=idn%3D",C765))</f>
        <v/>
      </c>
      <c r="E765" s="76" t="inlineStr">
        <is>
          <t>III 73, 27</t>
        </is>
      </c>
      <c r="F765" s="76" t="inlineStr">
        <is>
          <t>X</t>
        </is>
      </c>
      <c r="G765" s="78" t="inlineStr">
        <is>
          <t>Pergamentband</t>
        </is>
      </c>
      <c r="H765" s="76" t="inlineStr">
        <is>
          <t>bis 25 cm</t>
        </is>
      </c>
      <c r="I765" s="78" t="inlineStr">
        <is>
          <t>80° bis 110°, einseitig digitalisierbar?</t>
        </is>
      </c>
      <c r="J765" s="78" t="inlineStr">
        <is>
          <t>hohler Rücken</t>
        </is>
      </c>
      <c r="K765" s="76" t="n"/>
      <c r="L765" s="76" t="n"/>
      <c r="M765" s="76" t="n"/>
      <c r="N765" s="76" t="n">
        <v>0</v>
      </c>
      <c r="O765" s="76" t="n"/>
      <c r="P765" s="76" t="n"/>
      <c r="Q765" s="76" t="n"/>
      <c r="R765" s="76" t="n"/>
      <c r="BA765" s="88">
        <f>BY765+CR765</f>
        <v/>
      </c>
      <c r="BY765" s="88" t="n"/>
      <c r="CR765" s="88" t="n"/>
    </row>
    <row r="766" outlineLevel="1" ht="33.75" customHeight="1" s="143">
      <c r="A766" s="76" t="n">
        <v>758</v>
      </c>
      <c r="B766" s="76" t="inlineStr">
        <is>
          <t>L-1512-314736255</t>
        </is>
      </c>
      <c r="C766" s="76" t="n">
        <v>1066488940</v>
      </c>
      <c r="D766" s="81">
        <f>HYPERLINK(CONCATENATE("https://portal.dnb.de/opac.htm?method=simpleSearch&amp;cqlMode=true&amp;query=idn%3D",C766))</f>
        <v/>
      </c>
      <c r="E766" s="76" t="inlineStr">
        <is>
          <t>III 73, 28</t>
        </is>
      </c>
      <c r="F766" s="76" t="inlineStr">
        <is>
          <t>X</t>
        </is>
      </c>
      <c r="G766" s="78" t="inlineStr">
        <is>
          <t>Ledereinband, Schließen, erhabene Buchbeschläge</t>
        </is>
      </c>
      <c r="H766" s="76" t="inlineStr">
        <is>
          <t>bis 25 cm</t>
        </is>
      </c>
      <c r="I766" s="78" t="inlineStr">
        <is>
          <t>nur sehr geringer Öffnungswinkel</t>
        </is>
      </c>
      <c r="J766" s="78" t="inlineStr">
        <is>
          <t>fester Rücken mit Schmuckprägung, Schrift bis in den Falz</t>
        </is>
      </c>
      <c r="K766" s="76" t="n"/>
      <c r="L766" s="76" t="inlineStr">
        <is>
          <t>Kassette</t>
        </is>
      </c>
      <c r="M766" s="76" t="inlineStr">
        <is>
          <t>Nein</t>
        </is>
      </c>
      <c r="N766" s="76" t="n">
        <v>0</v>
      </c>
      <c r="O766" s="76" t="n"/>
      <c r="P766" s="76" t="n"/>
      <c r="Q766" s="76" t="n"/>
      <c r="R766" s="76" t="n"/>
      <c r="BA766" s="88">
        <f>BY766+CR766</f>
        <v/>
      </c>
      <c r="BY766" s="88" t="n"/>
      <c r="CR766" s="88" t="n"/>
    </row>
    <row r="767" outlineLevel="1" ht="22.5" customHeight="1" s="143">
      <c r="A767" s="76" t="n">
        <v>759</v>
      </c>
      <c r="B767" s="76" t="inlineStr">
        <is>
          <t>L-1514-31546304X</t>
        </is>
      </c>
      <c r="C767" s="76" t="inlineStr">
        <is>
          <t>106693505X</t>
        </is>
      </c>
      <c r="D767" s="81">
        <f>HYPERLINK(CONCATENATE("https://portal.dnb.de/opac.htm?method=simpleSearch&amp;cqlMode=true&amp;query=idn%3D",C767))</f>
        <v/>
      </c>
      <c r="E767" s="76" t="inlineStr">
        <is>
          <t>III 73, 29</t>
        </is>
      </c>
      <c r="F767" s="76" t="inlineStr">
        <is>
          <t>X</t>
        </is>
      </c>
      <c r="G767" s="78" t="inlineStr">
        <is>
          <t>Ledereinband</t>
        </is>
      </c>
      <c r="H767" s="76" t="inlineStr">
        <is>
          <t>bis 25 cm</t>
        </is>
      </c>
      <c r="I767" s="78" t="inlineStr">
        <is>
          <t>nur sehr geringer Öffnungswinkel</t>
        </is>
      </c>
      <c r="J767" s="78" t="inlineStr">
        <is>
          <t>hohler Rücken, Schrift bis in den Falz</t>
        </is>
      </c>
      <c r="K767" s="76" t="n"/>
      <c r="L767" s="76" t="n"/>
      <c r="M767" s="76" t="inlineStr">
        <is>
          <t>Signaturfahne austauschen</t>
        </is>
      </c>
      <c r="N767" s="76" t="n">
        <v>0</v>
      </c>
      <c r="O767" s="76" t="n"/>
      <c r="P767" s="76" t="n"/>
      <c r="Q767" s="76" t="n"/>
      <c r="R767" s="76" t="n"/>
      <c r="BA767" s="88">
        <f>BY767+CR767</f>
        <v/>
      </c>
      <c r="BY767" s="88" t="n"/>
      <c r="CR767" s="88" t="n"/>
    </row>
    <row r="768" outlineLevel="1" ht="22.5" customHeight="1" s="143">
      <c r="A768" s="76" t="n">
        <v>760</v>
      </c>
      <c r="B768" s="76" t="inlineStr">
        <is>
          <t>L-1523-315469390</t>
        </is>
      </c>
      <c r="C768" s="76" t="n">
        <v>1066941742</v>
      </c>
      <c r="D768" s="81">
        <f>HYPERLINK(CONCATENATE("https://portal.dnb.de/opac.htm?method=simpleSearch&amp;cqlMode=true&amp;query=idn%3D",C768))</f>
        <v/>
      </c>
      <c r="E768" s="76" t="inlineStr">
        <is>
          <t>III 73, 30</t>
        </is>
      </c>
      <c r="F768" s="76" t="inlineStr">
        <is>
          <t>X</t>
        </is>
      </c>
      <c r="G768" s="78" t="inlineStr">
        <is>
          <t>Ledereinband, Schließen, erhabene Buchbeschläge</t>
        </is>
      </c>
      <c r="H768" s="76" t="inlineStr">
        <is>
          <t>bis 35 cm</t>
        </is>
      </c>
      <c r="I768" s="78" t="inlineStr">
        <is>
          <t>80° bis 110°, einseitig digitalisierbar?</t>
        </is>
      </c>
      <c r="J768" s="78" t="inlineStr">
        <is>
          <t>fester Rücken mit Schmuckprägung</t>
        </is>
      </c>
      <c r="K768" s="76" t="n"/>
      <c r="L768" s="76" t="inlineStr">
        <is>
          <t>Buchschuh</t>
        </is>
      </c>
      <c r="M768" s="76" t="inlineStr">
        <is>
          <t>Nein</t>
        </is>
      </c>
      <c r="N768" s="76" t="n">
        <v>2</v>
      </c>
      <c r="O768" s="76" t="inlineStr">
        <is>
          <t>lose Seiten befestigen</t>
        </is>
      </c>
      <c r="P768" s="76" t="n"/>
      <c r="Q768" s="76" t="n"/>
      <c r="R768" s="76" t="n"/>
      <c r="BA768" s="88">
        <f>BY768+CR768</f>
        <v/>
      </c>
      <c r="BY768" s="88" t="n"/>
      <c r="CR768" s="88" t="n"/>
    </row>
    <row r="769" outlineLevel="1" s="143">
      <c r="A769" s="76" t="n">
        <v>761</v>
      </c>
      <c r="B769" s="76" t="inlineStr">
        <is>
          <t>L-1514-315328649</t>
        </is>
      </c>
      <c r="C769" s="76" t="n">
        <v>1066870756</v>
      </c>
      <c r="D769" s="81">
        <f>HYPERLINK(CONCATENATE("https://portal.dnb.de/opac.htm?method=simpleSearch&amp;cqlMode=true&amp;query=idn%3D",C769))</f>
        <v/>
      </c>
      <c r="E769" s="76" t="inlineStr">
        <is>
          <t>III 73, 31</t>
        </is>
      </c>
      <c r="F769" s="76" t="inlineStr">
        <is>
          <t>X</t>
        </is>
      </c>
      <c r="G769" s="78" t="inlineStr">
        <is>
          <t>Gewebeeinband</t>
        </is>
      </c>
      <c r="H769" s="76" t="inlineStr">
        <is>
          <t>bis 25 cm</t>
        </is>
      </c>
      <c r="I769" s="78" t="inlineStr">
        <is>
          <t>80° bis 110°, einseitig digitalisierbar?</t>
        </is>
      </c>
      <c r="J769" s="78" t="inlineStr">
        <is>
          <t>hohler Rücken</t>
        </is>
      </c>
      <c r="K769" s="76" t="n"/>
      <c r="L769" s="76" t="n"/>
      <c r="M769" s="76" t="inlineStr">
        <is>
          <t>Signaturfahne austauschen</t>
        </is>
      </c>
      <c r="N769" s="76" t="n">
        <v>0</v>
      </c>
      <c r="O769" s="76" t="n"/>
      <c r="P769" s="76" t="n"/>
      <c r="Q769" s="76" t="n"/>
      <c r="R769" s="76" t="n"/>
      <c r="BA769" s="88">
        <f>BY769+CR769</f>
        <v/>
      </c>
      <c r="BY769" s="88" t="n"/>
      <c r="CR769" s="88" t="n"/>
    </row>
    <row r="770" outlineLevel="1" s="143">
      <c r="A770" s="76" t="n">
        <v>762</v>
      </c>
      <c r="B770" s="76" t="inlineStr">
        <is>
          <t>L-1514-31506286X</t>
        </is>
      </c>
      <c r="C770" s="76" t="n">
        <v>1066674361</v>
      </c>
      <c r="D770" s="81">
        <f>HYPERLINK(CONCATENATE("https://portal.dnb.de/opac.htm?method=simpleSearch&amp;cqlMode=true&amp;query=idn%3D",C770))</f>
        <v/>
      </c>
      <c r="E770" s="76" t="inlineStr">
        <is>
          <t>III 73, 32</t>
        </is>
      </c>
      <c r="F770" s="76" t="n"/>
      <c r="G770" s="78" t="inlineStr">
        <is>
          <t>Pergamentband</t>
        </is>
      </c>
      <c r="H770" s="76" t="inlineStr">
        <is>
          <t>bis 35 cm</t>
        </is>
      </c>
      <c r="I770" s="78" t="inlineStr">
        <is>
          <t>180°</t>
        </is>
      </c>
      <c r="J770" s="78" t="inlineStr">
        <is>
          <t>hohler Rücken</t>
        </is>
      </c>
      <c r="K770" s="76" t="n"/>
      <c r="L770" s="76" t="inlineStr">
        <is>
          <t>Kassette</t>
        </is>
      </c>
      <c r="M770" s="76" t="inlineStr">
        <is>
          <t>Nein</t>
        </is>
      </c>
      <c r="N770" s="76" t="n">
        <v>0</v>
      </c>
      <c r="O770" s="76" t="n"/>
      <c r="P770" s="76" t="n"/>
      <c r="Q770" s="76" t="n"/>
      <c r="R770" s="76" t="n"/>
      <c r="BA770" s="88">
        <f>BY770+CR770</f>
        <v/>
      </c>
      <c r="BY770" s="88" t="n"/>
      <c r="CR770" s="88" t="n"/>
    </row>
    <row r="771" outlineLevel="1" s="143">
      <c r="A771" s="76" t="n">
        <v>763</v>
      </c>
      <c r="B771" s="76" t="inlineStr">
        <is>
          <t>L-1517-315331739</t>
        </is>
      </c>
      <c r="C771" s="76" t="n">
        <v>1066873933</v>
      </c>
      <c r="D771" s="81">
        <f>HYPERLINK(CONCATENATE("https://portal.dnb.de/opac.htm?method=simpleSearch&amp;cqlMode=true&amp;query=idn%3D",C771))</f>
        <v/>
      </c>
      <c r="E771" s="76" t="inlineStr">
        <is>
          <t>III 73, 33</t>
        </is>
      </c>
      <c r="F771" s="76" t="inlineStr">
        <is>
          <t>X</t>
        </is>
      </c>
      <c r="G771" s="78" t="inlineStr">
        <is>
          <t>Papier- oder Pappeinband</t>
        </is>
      </c>
      <c r="H771" s="76" t="inlineStr">
        <is>
          <t>bis 25 cm</t>
        </is>
      </c>
      <c r="I771" s="78" t="inlineStr">
        <is>
          <t>80° bis 110°, einseitig digitalisierbar?</t>
        </is>
      </c>
      <c r="J771" s="78" t="inlineStr">
        <is>
          <t>hohler Rücken, welliger Buchblock</t>
        </is>
      </c>
      <c r="K771" s="76" t="n"/>
      <c r="L771" s="76" t="n"/>
      <c r="M771" s="76" t="inlineStr">
        <is>
          <t>Signaturfahne austauschen</t>
        </is>
      </c>
      <c r="N771" s="76" t="n">
        <v>0</v>
      </c>
      <c r="O771" s="76" t="n"/>
      <c r="P771" s="76" t="n"/>
      <c r="Q771" s="76" t="n"/>
      <c r="R771" s="76" t="n"/>
      <c r="BA771" s="88">
        <f>BY771+CR771</f>
        <v/>
      </c>
      <c r="BY771" s="88" t="n"/>
      <c r="CR771" s="88" t="n"/>
    </row>
    <row r="772" outlineLevel="1" ht="22.5" customHeight="1" s="143">
      <c r="A772" s="76" t="n">
        <v>764</v>
      </c>
      <c r="B772" s="76" t="inlineStr">
        <is>
          <t>L-1517-315310413</t>
        </is>
      </c>
      <c r="C772" s="76" t="n">
        <v>1066851433</v>
      </c>
      <c r="D772" s="81">
        <f>HYPERLINK(CONCATENATE("https://portal.dnb.de/opac.htm?method=simpleSearch&amp;cqlMode=true&amp;query=idn%3D",C772))</f>
        <v/>
      </c>
      <c r="E772" s="76" t="inlineStr">
        <is>
          <t>III 73, 34</t>
        </is>
      </c>
      <c r="F772" s="76" t="inlineStr">
        <is>
          <t>X</t>
        </is>
      </c>
      <c r="G772" s="78" t="inlineStr">
        <is>
          <t>Halbledereinband, Schließen, erhabene Buchbeschläge</t>
        </is>
      </c>
      <c r="H772" s="76" t="inlineStr">
        <is>
          <t>bis 35 cm</t>
        </is>
      </c>
      <c r="I772" s="78" t="inlineStr">
        <is>
          <t>180°</t>
        </is>
      </c>
      <c r="J772" s="78" t="inlineStr">
        <is>
          <t>hohler Rücken</t>
        </is>
      </c>
      <c r="K772" s="76" t="n"/>
      <c r="L772" s="76" t="inlineStr">
        <is>
          <t>Buchschuh</t>
        </is>
      </c>
      <c r="M772" s="76" t="inlineStr">
        <is>
          <t>Nein</t>
        </is>
      </c>
      <c r="N772" s="76" t="n">
        <v>2</v>
      </c>
      <c r="O772" s="76" t="n"/>
      <c r="P772" s="76" t="n"/>
      <c r="Q772" s="76" t="n"/>
      <c r="R772" s="76" t="n"/>
      <c r="X772" s="94" t="inlineStr">
        <is>
          <t>HL</t>
        </is>
      </c>
      <c r="Z772" s="94" t="inlineStr">
        <is>
          <t>x</t>
        </is>
      </c>
      <c r="AB772" s="94" t="inlineStr">
        <is>
          <t>h/E</t>
        </is>
      </c>
      <c r="AH772" s="94" t="inlineStr">
        <is>
          <t>Pa</t>
        </is>
      </c>
      <c r="AV772" s="94" t="n">
        <v>110</v>
      </c>
      <c r="AZ772" s="96" t="inlineStr">
        <is>
          <t>n</t>
        </is>
      </c>
      <c r="BA772" s="88">
        <f>BY772+CR772</f>
        <v/>
      </c>
      <c r="BE772" s="94" t="inlineStr">
        <is>
          <t>x</t>
        </is>
      </c>
      <c r="BI772" s="117" t="inlineStr">
        <is>
          <t>Schaden stabil</t>
        </is>
      </c>
      <c r="BY772" s="88" t="n"/>
      <c r="CR772" s="88" t="n"/>
    </row>
    <row r="773" outlineLevel="1" s="143">
      <c r="A773" s="76" t="n">
        <v>765</v>
      </c>
      <c r="B773" s="76" t="inlineStr">
        <is>
          <t>L-1520-315457872</t>
        </is>
      </c>
      <c r="C773" s="76" t="n">
        <v>1066929327</v>
      </c>
      <c r="D773" s="81">
        <f>HYPERLINK(CONCATENATE("https://portal.dnb.de/opac.htm?method=simpleSearch&amp;cqlMode=true&amp;query=idn%3D",C773))</f>
        <v/>
      </c>
      <c r="E773" s="76" t="inlineStr">
        <is>
          <t>III 73, 35</t>
        </is>
      </c>
      <c r="F773" s="76" t="inlineStr">
        <is>
          <t>X</t>
        </is>
      </c>
      <c r="G773" s="78" t="inlineStr">
        <is>
          <t>Gewebeeinband</t>
        </is>
      </c>
      <c r="H773" s="76" t="inlineStr">
        <is>
          <t>bis 25 cm</t>
        </is>
      </c>
      <c r="I773" s="78" t="n"/>
      <c r="J773" s="78" t="inlineStr">
        <is>
          <t>hohler Rücken, welliger Buchblock</t>
        </is>
      </c>
      <c r="K773" s="76" t="n"/>
      <c r="L773" s="76" t="n"/>
      <c r="M773" s="76" t="n"/>
      <c r="N773" s="76" t="n">
        <v>0</v>
      </c>
      <c r="O773" s="76" t="n"/>
      <c r="P773" s="76" t="n"/>
      <c r="Q773" s="76" t="n"/>
      <c r="R773" s="76" t="n"/>
      <c r="BA773" s="88">
        <f>BY773+CR773</f>
        <v/>
      </c>
      <c r="BY773" s="88" t="n"/>
      <c r="CR773" s="88" t="n"/>
    </row>
    <row r="774" outlineLevel="1" ht="22.5" customHeight="1" s="143">
      <c r="A774" s="76" t="n"/>
      <c r="B774" s="76" t="n"/>
      <c r="C774" s="76" t="n"/>
      <c r="D774" s="81" t="n"/>
      <c r="E774" s="76" t="inlineStr">
        <is>
          <t>III 73, 36</t>
        </is>
      </c>
      <c r="F774" s="76" t="inlineStr">
        <is>
          <t>X</t>
        </is>
      </c>
      <c r="G774" s="78" t="inlineStr">
        <is>
          <t>Ledereinband</t>
        </is>
      </c>
      <c r="H774" s="76" t="inlineStr">
        <is>
          <t>bis 25 cm</t>
        </is>
      </c>
      <c r="I774" s="78" t="inlineStr">
        <is>
          <t>80° bis 110°, einseitig digitalisierbar?</t>
        </is>
      </c>
      <c r="J774" s="78" t="inlineStr">
        <is>
          <t>hohler Rücken, Schrift bis in den Falz</t>
        </is>
      </c>
      <c r="K774" s="76" t="n"/>
      <c r="L774" s="76" t="n"/>
      <c r="M774" s="76" t="inlineStr">
        <is>
          <t>Signaturfahne austauschen</t>
        </is>
      </c>
      <c r="N774" s="76" t="n">
        <v>0</v>
      </c>
      <c r="O774" s="76" t="n"/>
      <c r="P774" s="76" t="n"/>
      <c r="Q774" s="76" t="n"/>
      <c r="R774" s="76" t="n"/>
      <c r="BA774" s="88">
        <f>BY774+CR774</f>
        <v/>
      </c>
      <c r="BY774" s="88" t="n"/>
      <c r="CR774" s="88" t="n"/>
    </row>
    <row r="775" outlineLevel="1" ht="22.5" customHeight="1" s="143">
      <c r="A775" s="76" t="n">
        <v>766</v>
      </c>
      <c r="B775" s="76" t="inlineStr">
        <is>
          <t>L-1520-315335866</t>
        </is>
      </c>
      <c r="C775" s="76" t="n">
        <v>1066878196</v>
      </c>
      <c r="D775" s="81">
        <f>HYPERLINK(CONCATENATE("https://portal.dnb.de/opac.htm?method=simpleSearch&amp;cqlMode=true&amp;query=idn%3D",C775))</f>
        <v/>
      </c>
      <c r="E775" s="76" t="inlineStr">
        <is>
          <t>III 73, 37</t>
        </is>
      </c>
      <c r="F775" s="76" t="inlineStr">
        <is>
          <t>X</t>
        </is>
      </c>
      <c r="G775" s="78" t="inlineStr">
        <is>
          <t>Halbledereinband, Schließen, erhabene Buchbeschläge</t>
        </is>
      </c>
      <c r="H775" s="76" t="inlineStr">
        <is>
          <t>bis 25 cm</t>
        </is>
      </c>
      <c r="I775" s="78" t="inlineStr">
        <is>
          <t>80° bis 110°, einseitig digitalisierbar?</t>
        </is>
      </c>
      <c r="J775" s="78" t="inlineStr">
        <is>
          <t>hohler Rücken</t>
        </is>
      </c>
      <c r="K775" s="76" t="n"/>
      <c r="L775" s="76" t="inlineStr">
        <is>
          <t>Buchschuh</t>
        </is>
      </c>
      <c r="M775" s="76" t="inlineStr">
        <is>
          <t>Nein, Signaturfahne austauschen</t>
        </is>
      </c>
      <c r="N775" s="76" t="n">
        <v>0</v>
      </c>
      <c r="O775" s="76" t="n"/>
      <c r="P775" s="76" t="n"/>
      <c r="Q775" s="76" t="n"/>
      <c r="R775" s="76" t="n"/>
      <c r="BA775" s="88">
        <f>BY775+CR775</f>
        <v/>
      </c>
      <c r="BY775" s="88" t="n"/>
      <c r="CR775" s="88" t="n"/>
    </row>
    <row r="776" outlineLevel="1" ht="22.5" customHeight="1" s="143">
      <c r="A776" s="76" t="n">
        <v>767</v>
      </c>
      <c r="B776" s="76" t="inlineStr">
        <is>
          <t>L-1520-315464259</t>
        </is>
      </c>
      <c r="C776" s="76" t="n">
        <v>1066936382</v>
      </c>
      <c r="D776" s="81">
        <f>HYPERLINK(CONCATENATE("https://portal.dnb.de/opac.htm?method=simpleSearch&amp;cqlMode=true&amp;query=idn%3D",C776))</f>
        <v/>
      </c>
      <c r="E776" s="76" t="inlineStr">
        <is>
          <t>III 73, 38</t>
        </is>
      </c>
      <c r="F776" s="76" t="inlineStr">
        <is>
          <t>X</t>
        </is>
      </c>
      <c r="G776" s="78" t="inlineStr">
        <is>
          <t>Ledereinband</t>
        </is>
      </c>
      <c r="H776" s="76" t="inlineStr">
        <is>
          <t>bis 25 cm</t>
        </is>
      </c>
      <c r="I776" s="78" t="inlineStr">
        <is>
          <t>80° bis 110°, einseitig digitalisierbar?</t>
        </is>
      </c>
      <c r="J776" s="78" t="inlineStr">
        <is>
          <t>hohler Rücken, erhabene Illuminationen</t>
        </is>
      </c>
      <c r="K776" s="76" t="inlineStr">
        <is>
          <t>nicht auflegen</t>
        </is>
      </c>
      <c r="L776" s="76" t="inlineStr">
        <is>
          <t>Kassette</t>
        </is>
      </c>
      <c r="M776" s="76" t="inlineStr">
        <is>
          <t>Nein</t>
        </is>
      </c>
      <c r="N776" s="76" t="n">
        <v>0</v>
      </c>
      <c r="O776" s="76" t="n"/>
      <c r="P776" s="76" t="n"/>
      <c r="Q776" s="76" t="n"/>
      <c r="R776" s="76" t="n"/>
      <c r="BA776" s="88">
        <f>BY776+CR776</f>
        <v/>
      </c>
      <c r="BY776" s="88" t="n"/>
      <c r="CR776" s="88" t="n"/>
    </row>
    <row r="777" outlineLevel="1" ht="45" customHeight="1" s="143">
      <c r="A777" s="76" t="n">
        <v>768</v>
      </c>
      <c r="B777" s="76" t="inlineStr">
        <is>
          <t>L-1521-315300833</t>
        </is>
      </c>
      <c r="C777" s="76" t="inlineStr">
        <is>
          <t>106684092X</t>
        </is>
      </c>
      <c r="D777" s="81">
        <f>HYPERLINK(CONCATENATE("https://portal.dnb.de/opac.htm?method=simpleSearch&amp;cqlMode=true&amp;query=idn%3D",C777))</f>
        <v/>
      </c>
      <c r="E777" s="76" t="inlineStr">
        <is>
          <t>III 73, 39</t>
        </is>
      </c>
      <c r="F777" s="76" t="inlineStr">
        <is>
          <t>X</t>
        </is>
      </c>
      <c r="G777" s="78" t="inlineStr">
        <is>
          <t>Pergamentband</t>
        </is>
      </c>
      <c r="H777" s="76" t="inlineStr">
        <is>
          <t>bis 35 cm</t>
        </is>
      </c>
      <c r="I777" s="78" t="inlineStr">
        <is>
          <t>180°</t>
        </is>
      </c>
      <c r="J777" s="78" t="inlineStr">
        <is>
          <t>hohler Rücken, Einband mit Schutz- oder Stoßkanten</t>
        </is>
      </c>
      <c r="K777" s="76" t="n"/>
      <c r="L777" s="76" t="n"/>
      <c r="M777" s="76" t="n"/>
      <c r="N777" s="76" t="n">
        <v>0</v>
      </c>
      <c r="O777" s="76" t="n"/>
      <c r="P777" s="76" t="n"/>
      <c r="Q777" s="76" t="n"/>
      <c r="R777" s="76" t="n"/>
      <c r="X777" s="94" t="inlineStr">
        <is>
          <t>Pg</t>
        </is>
      </c>
      <c r="AA777" s="94" t="inlineStr">
        <is>
          <t>x</t>
        </is>
      </c>
      <c r="AB777" s="94" t="inlineStr">
        <is>
          <t>h/E</t>
        </is>
      </c>
      <c r="AC777" s="94" t="inlineStr">
        <is>
          <t>x</t>
        </is>
      </c>
      <c r="AH777" s="94" t="inlineStr">
        <is>
          <t>Pa</t>
        </is>
      </c>
      <c r="AV777" s="94" t="n">
        <v>180</v>
      </c>
      <c r="AZ777" s="96" t="inlineStr">
        <is>
          <t>n</t>
        </is>
      </c>
      <c r="BA777" s="88">
        <f>BY777+CR777</f>
        <v/>
      </c>
      <c r="BI777" s="117" t="inlineStr">
        <is>
          <t>Rest des Klemmeinbandes steht bei GF (in Mappe) hätte aber bei NF von Höhe her Platz (Regalboden ist allerdings mehr als voll)</t>
        </is>
      </c>
      <c r="BY777" s="88" t="n"/>
      <c r="CR777" s="88" t="n"/>
    </row>
    <row r="778" outlineLevel="1" ht="22.5" customHeight="1" s="143">
      <c r="A778" s="76" t="n">
        <v>769</v>
      </c>
      <c r="B778" s="76" t="inlineStr">
        <is>
          <t>L-1531-315469765</t>
        </is>
      </c>
      <c r="C778" s="76" t="n">
        <v>1066942129</v>
      </c>
      <c r="D778" s="81">
        <f>HYPERLINK(CONCATENATE("https://portal.dnb.de/opac.htm?method=simpleSearch&amp;cqlMode=true&amp;query=idn%3D",C778))</f>
        <v/>
      </c>
      <c r="E778" s="76" t="inlineStr">
        <is>
          <t>III 73, 40</t>
        </is>
      </c>
      <c r="F778" s="76" t="inlineStr">
        <is>
          <t>X</t>
        </is>
      </c>
      <c r="G778" s="78" t="inlineStr">
        <is>
          <t>Pergamentband, Schließen, erhabene Buchbeschläge</t>
        </is>
      </c>
      <c r="H778" s="76" t="inlineStr">
        <is>
          <t>bis 25 cm</t>
        </is>
      </c>
      <c r="I778" s="78" t="inlineStr">
        <is>
          <t>80° bis 110°, einseitig digitalisierbar?</t>
        </is>
      </c>
      <c r="J778" s="78" t="inlineStr">
        <is>
          <t>hohler Rücken, Einband mit Schutz- oder Stoßkanten</t>
        </is>
      </c>
      <c r="K778" s="76" t="n"/>
      <c r="L778" s="76" t="inlineStr">
        <is>
          <t>Kassette im Schuber</t>
        </is>
      </c>
      <c r="M778" s="76" t="inlineStr">
        <is>
          <t>Nein</t>
        </is>
      </c>
      <c r="N778" s="76" t="n">
        <v>0</v>
      </c>
      <c r="O778" s="76" t="n"/>
      <c r="P778" s="76" t="n"/>
      <c r="Q778" s="76" t="n"/>
      <c r="R778" s="76" t="n"/>
      <c r="BA778" s="88">
        <f>BY778+CR778</f>
        <v/>
      </c>
      <c r="BY778" s="88" t="n"/>
      <c r="CR778" s="88" t="n"/>
    </row>
    <row r="779" outlineLevel="1" s="143">
      <c r="A779" s="76" t="n">
        <v>770</v>
      </c>
      <c r="B779" s="76" t="inlineStr">
        <is>
          <t>L-1531-315463600</t>
        </is>
      </c>
      <c r="C779" s="76" t="n">
        <v>1066935661</v>
      </c>
      <c r="D779" s="81">
        <f>HYPERLINK(CONCATENATE("https://portal.dnb.de/opac.htm?method=simpleSearch&amp;cqlMode=true&amp;query=idn%3D",C779))</f>
        <v/>
      </c>
      <c r="E779" s="76" t="inlineStr">
        <is>
          <t>III 73, 41</t>
        </is>
      </c>
      <c r="F779" s="76" t="inlineStr">
        <is>
          <t>X</t>
        </is>
      </c>
      <c r="G779" s="78" t="inlineStr">
        <is>
          <t>Ledereinband</t>
        </is>
      </c>
      <c r="H779" s="76" t="inlineStr">
        <is>
          <t>bis 25 cm</t>
        </is>
      </c>
      <c r="I779" s="78" t="inlineStr">
        <is>
          <t>180°</t>
        </is>
      </c>
      <c r="J779" s="78" t="inlineStr">
        <is>
          <t>hohler Rücken</t>
        </is>
      </c>
      <c r="K779" s="76" t="n"/>
      <c r="L779" s="76" t="n"/>
      <c r="M779" s="76" t="inlineStr">
        <is>
          <t>Signaturfahne austauschen</t>
        </is>
      </c>
      <c r="N779" s="76" t="n">
        <v>0</v>
      </c>
      <c r="O779" s="76" t="n"/>
      <c r="P779" s="76" t="n"/>
      <c r="Q779" s="76" t="n"/>
      <c r="R779" s="76" t="n"/>
      <c r="BA779" s="88">
        <f>BY779+CR779</f>
        <v/>
      </c>
      <c r="BY779" s="88" t="n"/>
      <c r="CR779" s="88" t="n"/>
    </row>
    <row r="780" outlineLevel="1" s="143">
      <c r="A780" s="76" t="n">
        <v>771</v>
      </c>
      <c r="B780" s="76" t="inlineStr">
        <is>
          <t>L-1536-315464526</t>
        </is>
      </c>
      <c r="C780" s="76" t="n">
        <v>1066936692</v>
      </c>
      <c r="D780" s="81">
        <f>HYPERLINK(CONCATENATE("https://portal.dnb.de/opac.htm?method=simpleSearch&amp;cqlMode=true&amp;query=idn%3D",C780))</f>
        <v/>
      </c>
      <c r="E780" s="76" t="inlineStr">
        <is>
          <t>III 73, 42</t>
        </is>
      </c>
      <c r="F780" s="76" t="inlineStr">
        <is>
          <t>X</t>
        </is>
      </c>
      <c r="G780" s="78" t="inlineStr">
        <is>
          <t>Ledereinband</t>
        </is>
      </c>
      <c r="H780" s="76" t="inlineStr">
        <is>
          <t>bis 35 cm</t>
        </is>
      </c>
      <c r="I780" s="78" t="inlineStr">
        <is>
          <t>180°</t>
        </is>
      </c>
      <c r="J780" s="78" t="inlineStr">
        <is>
          <t>fester Rücken mit Schmuckprägung</t>
        </is>
      </c>
      <c r="K780" s="76" t="n"/>
      <c r="L780" s="76" t="inlineStr">
        <is>
          <t xml:space="preserve">Papierumschlag </t>
        </is>
      </c>
      <c r="M780" s="76" t="inlineStr">
        <is>
          <t>Ja</t>
        </is>
      </c>
      <c r="N780" s="76" t="n">
        <v>0</v>
      </c>
      <c r="O780" s="76" t="n"/>
      <c r="P780" s="76" t="n"/>
      <c r="Q780" s="76" t="n"/>
      <c r="R780" s="76" t="n"/>
      <c r="BA780" s="88">
        <f>BY780+CR780</f>
        <v/>
      </c>
      <c r="BY780" s="88" t="n"/>
      <c r="CR780" s="88" t="n"/>
    </row>
    <row r="781" outlineLevel="1" s="143">
      <c r="A781" s="76" t="n">
        <v>772</v>
      </c>
      <c r="B781" s="76" t="inlineStr">
        <is>
          <t>L-1539-154002895</t>
        </is>
      </c>
      <c r="C781" s="76" t="n">
        <v>993914640</v>
      </c>
      <c r="D781" s="81">
        <f>HYPERLINK(CONCATENATE("https://portal.dnb.de/opac.htm?method=simpleSearch&amp;cqlMode=true&amp;query=idn%3D",C781))</f>
        <v/>
      </c>
      <c r="E781" s="76" t="inlineStr">
        <is>
          <t>III 73, 43</t>
        </is>
      </c>
      <c r="F781" s="76" t="n"/>
      <c r="G781" s="78" t="n"/>
      <c r="H781" s="76" t="inlineStr">
        <is>
          <t>bis 42 cm</t>
        </is>
      </c>
      <c r="I781" s="78" t="n"/>
      <c r="J781" s="78" t="n"/>
      <c r="K781" s="76" t="n"/>
      <c r="L781" s="76" t="n"/>
      <c r="M781" s="76" t="n"/>
      <c r="N781" s="76" t="n"/>
      <c r="O781" s="76" t="n"/>
      <c r="P781" s="76" t="n"/>
      <c r="Q781" s="76" t="n"/>
      <c r="R781" s="76" t="n"/>
      <c r="X781" s="94" t="inlineStr">
        <is>
          <t>HD</t>
        </is>
      </c>
      <c r="Z781" s="94" t="inlineStr">
        <is>
          <t>x</t>
        </is>
      </c>
      <c r="AB781" s="94" t="inlineStr">
        <is>
          <t>f/V</t>
        </is>
      </c>
      <c r="AG781" s="94" t="inlineStr">
        <is>
          <t>x</t>
        </is>
      </c>
      <c r="AH781" s="94" t="inlineStr">
        <is>
          <t>Pa</t>
        </is>
      </c>
      <c r="AV781" s="94" t="n">
        <v>80</v>
      </c>
      <c r="AZ781" s="96" t="inlineStr">
        <is>
          <t>n</t>
        </is>
      </c>
      <c r="BA781" s="88">
        <f>BY781+CR781</f>
        <v/>
      </c>
      <c r="BY781" s="88" t="n"/>
      <c r="CR781" s="88" t="n"/>
    </row>
    <row r="782" outlineLevel="1" s="143">
      <c r="A782" s="76" t="n">
        <v>773</v>
      </c>
      <c r="B782" s="76" t="inlineStr">
        <is>
          <t>L-1542-315456256</t>
        </is>
      </c>
      <c r="C782" s="76" t="n">
        <v>1066927502</v>
      </c>
      <c r="D782" s="81">
        <f>HYPERLINK(CONCATENATE("https://portal.dnb.de/opac.htm?method=simpleSearch&amp;cqlMode=true&amp;query=idn%3D",C782))</f>
        <v/>
      </c>
      <c r="E782" s="76" t="inlineStr">
        <is>
          <t>III 73, 44</t>
        </is>
      </c>
      <c r="F782" s="76" t="inlineStr">
        <is>
          <t>X</t>
        </is>
      </c>
      <c r="G782" s="78" t="inlineStr">
        <is>
          <t>Gewebeeinband</t>
        </is>
      </c>
      <c r="H782" s="76" t="inlineStr">
        <is>
          <t>bis 25 cm</t>
        </is>
      </c>
      <c r="I782" s="78" t="inlineStr">
        <is>
          <t>80° bis 110°, einseitig digitalisierbar?</t>
        </is>
      </c>
      <c r="J782" s="78" t="inlineStr">
        <is>
          <t>hohler Rücken, welliger Buchblock</t>
        </is>
      </c>
      <c r="K782" s="76" t="n"/>
      <c r="L782" s="76" t="n"/>
      <c r="M782" s="76" t="inlineStr">
        <is>
          <t>Signaturfahne austauschen</t>
        </is>
      </c>
      <c r="N782" s="76" t="n">
        <v>0</v>
      </c>
      <c r="O782" s="76" t="n"/>
      <c r="P782" s="76" t="n"/>
      <c r="Q782" s="76" t="n"/>
      <c r="R782" s="76" t="n"/>
      <c r="BA782" s="88">
        <f>BY782+CR782</f>
        <v/>
      </c>
      <c r="BY782" s="88" t="n"/>
      <c r="CR782" s="88" t="n"/>
    </row>
    <row r="783" outlineLevel="1" ht="22.5" customHeight="1" s="143">
      <c r="A783" s="76" t="n">
        <v>774</v>
      </c>
      <c r="B783" s="76" t="inlineStr">
        <is>
          <t>L-1544-315208775</t>
        </is>
      </c>
      <c r="C783" s="76" t="n">
        <v>1066787379</v>
      </c>
      <c r="D783" s="81">
        <f>HYPERLINK(CONCATENATE("https://portal.dnb.de/opac.htm?method=simpleSearch&amp;cqlMode=true&amp;query=idn%3D",C783))</f>
        <v/>
      </c>
      <c r="E783" s="76" t="inlineStr">
        <is>
          <t>III 73, 45</t>
        </is>
      </c>
      <c r="F783" s="76" t="inlineStr">
        <is>
          <t>X</t>
        </is>
      </c>
      <c r="G783" s="78" t="inlineStr">
        <is>
          <t>Ledereinband, Schließen, erhabene Buchbeschläge</t>
        </is>
      </c>
      <c r="H783" s="76" t="inlineStr">
        <is>
          <t>bis 25 cm</t>
        </is>
      </c>
      <c r="I783" s="78" t="inlineStr">
        <is>
          <t>80° bis 110°, einseitig digitalisierbar?</t>
        </is>
      </c>
      <c r="J783" s="78" t="inlineStr">
        <is>
          <t>hohler Rücken, Schrift bis in den Falz</t>
        </is>
      </c>
      <c r="K783" s="76" t="n"/>
      <c r="L783" s="76" t="n"/>
      <c r="M783" s="76" t="inlineStr">
        <is>
          <t>Signaturfahne austauschen</t>
        </is>
      </c>
      <c r="N783" s="76" t="n">
        <v>1</v>
      </c>
      <c r="O783" s="76" t="n"/>
      <c r="P783" s="76" t="n"/>
      <c r="Q783" s="76" t="n"/>
      <c r="R783" s="76" t="n"/>
      <c r="W783" s="94" t="inlineStr">
        <is>
          <t>x</t>
        </is>
      </c>
      <c r="X783" s="94" t="inlineStr">
        <is>
          <t>L</t>
        </is>
      </c>
      <c r="AB783" s="94" t="inlineStr">
        <is>
          <t>h/E</t>
        </is>
      </c>
      <c r="AH783" s="94" t="inlineStr">
        <is>
          <t>Pa</t>
        </is>
      </c>
      <c r="AV783" s="94" t="n">
        <v>110</v>
      </c>
      <c r="AZ783" s="96" t="inlineStr">
        <is>
          <t>ja vor</t>
        </is>
      </c>
      <c r="BA783" s="88">
        <f>BY783+CR783</f>
        <v/>
      </c>
      <c r="BL783" s="90" t="inlineStr">
        <is>
          <t>x</t>
        </is>
      </c>
      <c r="BM783" s="94" t="inlineStr">
        <is>
          <t>x</t>
        </is>
      </c>
      <c r="BN783" s="94" t="inlineStr">
        <is>
          <t>x</t>
        </is>
      </c>
      <c r="BY783" s="88" t="n">
        <v>0.5</v>
      </c>
      <c r="CR783" s="88" t="n"/>
    </row>
    <row r="784" outlineLevel="1" s="143">
      <c r="A784" s="76" t="n">
        <v>775</v>
      </c>
      <c r="B784" s="76" t="inlineStr">
        <is>
          <t>L-1545-315209046</t>
        </is>
      </c>
      <c r="C784" s="76" t="n">
        <v>1066787719</v>
      </c>
      <c r="D784" s="81">
        <f>HYPERLINK(CONCATENATE("https://portal.dnb.de/opac.htm?method=simpleSearch&amp;cqlMode=true&amp;query=idn%3D",C784))</f>
        <v/>
      </c>
      <c r="E784" s="76" t="inlineStr">
        <is>
          <t>III 73, 46</t>
        </is>
      </c>
      <c r="F784" s="76" t="inlineStr">
        <is>
          <t>X</t>
        </is>
      </c>
      <c r="G784" s="78" t="inlineStr">
        <is>
          <t>Gewebeeinband</t>
        </is>
      </c>
      <c r="H784" s="76" t="inlineStr">
        <is>
          <t>bis 25 cm</t>
        </is>
      </c>
      <c r="I784" s="78" t="inlineStr">
        <is>
          <t>180°</t>
        </is>
      </c>
      <c r="J784" s="78" t="inlineStr">
        <is>
          <t>hohler Rücken</t>
        </is>
      </c>
      <c r="K784" s="76" t="n"/>
      <c r="L784" s="76" t="n"/>
      <c r="M784" s="76" t="inlineStr">
        <is>
          <t>Signaturfahne austauschen</t>
        </is>
      </c>
      <c r="N784" s="76" t="n"/>
      <c r="O784" s="76" t="n"/>
      <c r="P784" s="76" t="n"/>
      <c r="Q784" s="76" t="n"/>
      <c r="R784" s="76" t="n"/>
      <c r="BA784" s="88">
        <f>BY784+CR784</f>
        <v/>
      </c>
      <c r="BY784" s="88" t="n"/>
      <c r="CR784" s="88" t="n"/>
    </row>
    <row r="785" outlineLevel="1" ht="22.5" customHeight="1" s="143">
      <c r="A785" s="76" t="n">
        <v>776</v>
      </c>
      <c r="B785" s="76" t="inlineStr">
        <is>
          <t>L-1546-315465875</t>
        </is>
      </c>
      <c r="C785" s="76" t="n">
        <v>1066938083</v>
      </c>
      <c r="D785" s="81">
        <f>HYPERLINK(CONCATENATE("https://portal.dnb.de/opac.htm?method=simpleSearch&amp;cqlMode=true&amp;query=idn%3D",C785))</f>
        <v/>
      </c>
      <c r="E785" s="76" t="inlineStr">
        <is>
          <t>III 73, 47</t>
        </is>
      </c>
      <c r="F785" s="76" t="inlineStr">
        <is>
          <t>X</t>
        </is>
      </c>
      <c r="G785" s="78" t="inlineStr">
        <is>
          <t>Ledereinband, Schließen, erhabene Buchbeschläge</t>
        </is>
      </c>
      <c r="H785" s="76" t="inlineStr">
        <is>
          <t>bis 25 cm</t>
        </is>
      </c>
      <c r="I785" s="78" t="inlineStr">
        <is>
          <t>80° bis 110°, einseitig digitalisierbar?</t>
        </is>
      </c>
      <c r="J785" s="78" t="inlineStr">
        <is>
          <t>fester Rücken mit Schmuckprägung</t>
        </is>
      </c>
      <c r="K785" s="76" t="n"/>
      <c r="L785" s="76" t="inlineStr">
        <is>
          <t>Buchschuh</t>
        </is>
      </c>
      <c r="M785" s="76" t="inlineStr">
        <is>
          <t>Nein</t>
        </is>
      </c>
      <c r="N785" s="76" t="n">
        <v>1</v>
      </c>
      <c r="O785" s="76" t="n"/>
      <c r="P785" s="76" t="n"/>
      <c r="Q785" s="76" t="n"/>
      <c r="R785" s="76" t="n"/>
      <c r="BA785" s="88">
        <f>BY785+CR785</f>
        <v/>
      </c>
      <c r="BY785" s="88" t="n"/>
      <c r="CR785" s="88" t="n"/>
    </row>
    <row r="786" outlineLevel="1" s="143">
      <c r="A786" s="76" t="n">
        <v>777</v>
      </c>
      <c r="B786" s="76" t="inlineStr">
        <is>
          <t>L-1550-315463007</t>
        </is>
      </c>
      <c r="C786" s="76" t="n">
        <v>1066935017</v>
      </c>
      <c r="D786" s="81">
        <f>HYPERLINK(CONCATENATE("https://portal.dnb.de/opac.htm?method=simpleSearch&amp;cqlMode=true&amp;query=idn%3D",C786))</f>
        <v/>
      </c>
      <c r="E786" s="76" t="inlineStr">
        <is>
          <t>III 73, 48</t>
        </is>
      </c>
      <c r="F786" s="76" t="inlineStr">
        <is>
          <t>X</t>
        </is>
      </c>
      <c r="G786" s="78" t="inlineStr">
        <is>
          <t>Gewebeeinband</t>
        </is>
      </c>
      <c r="H786" s="76" t="inlineStr">
        <is>
          <t>bis 35 cm</t>
        </is>
      </c>
      <c r="I786" s="78" t="n"/>
      <c r="J786" s="78" t="inlineStr">
        <is>
          <t>hohler Rücken</t>
        </is>
      </c>
      <c r="K786" s="76" t="n"/>
      <c r="L786" s="76" t="n"/>
      <c r="M786" s="76" t="n"/>
      <c r="N786" s="76" t="n">
        <v>2</v>
      </c>
      <c r="O786" s="76" t="n"/>
      <c r="P786" s="76" t="n"/>
      <c r="Q786" s="76" t="n"/>
      <c r="R786" s="76" t="n"/>
      <c r="X786" s="94" t="inlineStr">
        <is>
          <t>HL</t>
        </is>
      </c>
      <c r="Z786" s="94" t="inlineStr">
        <is>
          <t>x</t>
        </is>
      </c>
      <c r="AB786" s="94" t="inlineStr">
        <is>
          <t>h/E</t>
        </is>
      </c>
      <c r="AH786" s="94" t="inlineStr">
        <is>
          <t>Pa</t>
        </is>
      </c>
      <c r="AV786" s="94" t="n">
        <v>110</v>
      </c>
      <c r="AZ786" s="96" t="inlineStr">
        <is>
          <t>n</t>
        </is>
      </c>
      <c r="BA786" s="88">
        <f>BY786+CR786</f>
        <v/>
      </c>
      <c r="BI786" s="117" t="inlineStr">
        <is>
          <t>Schaden stabil</t>
        </is>
      </c>
      <c r="BY786" s="88" t="n"/>
      <c r="CR786" s="88" t="n"/>
    </row>
    <row r="787" outlineLevel="1" s="143">
      <c r="A787" s="76" t="n">
        <v>778</v>
      </c>
      <c r="B787" s="76" t="inlineStr">
        <is>
          <t>L-1552-155412345</t>
        </is>
      </c>
      <c r="C787" s="76" t="n">
        <v>994340877</v>
      </c>
      <c r="D787" s="81">
        <f>HYPERLINK(CONCATENATE("https://portal.dnb.de/opac.htm?method=simpleSearch&amp;cqlMode=true&amp;query=idn%3D",C787))</f>
        <v/>
      </c>
      <c r="E787" s="76" t="inlineStr">
        <is>
          <t>III 73, 49</t>
        </is>
      </c>
      <c r="F787" s="76" t="inlineStr">
        <is>
          <t>X</t>
        </is>
      </c>
      <c r="G787" s="78" t="inlineStr">
        <is>
          <t>Halbledereinband</t>
        </is>
      </c>
      <c r="H787" s="76" t="inlineStr">
        <is>
          <t>bis 25 cm</t>
        </is>
      </c>
      <c r="I787" s="78" t="inlineStr">
        <is>
          <t>180°</t>
        </is>
      </c>
      <c r="J787" s="78" t="inlineStr">
        <is>
          <t>hohler Rücken</t>
        </is>
      </c>
      <c r="K787" s="76" t="n"/>
      <c r="L787" s="76" t="n"/>
      <c r="M787" s="76" t="n"/>
      <c r="N787" s="76" t="n">
        <v>1</v>
      </c>
      <c r="O787" s="76" t="n"/>
      <c r="P787" s="76" t="n"/>
      <c r="Q787" s="76" t="n"/>
      <c r="R787" s="76" t="n"/>
      <c r="BA787" s="88">
        <f>BY787+CR787</f>
        <v/>
      </c>
      <c r="BY787" s="88" t="n"/>
      <c r="CR787" s="88" t="n"/>
    </row>
    <row r="788" outlineLevel="1" s="143">
      <c r="A788" s="76" t="n">
        <v>779</v>
      </c>
      <c r="B788" s="76" t="inlineStr">
        <is>
          <t>L-1553-315332344</t>
        </is>
      </c>
      <c r="C788" s="76" t="n">
        <v>1066874573</v>
      </c>
      <c r="D788" s="81">
        <f>HYPERLINK(CONCATENATE("https://portal.dnb.de/opac.htm?method=simpleSearch&amp;cqlMode=true&amp;query=idn%3D",C788))</f>
        <v/>
      </c>
      <c r="E788" s="76" t="inlineStr">
        <is>
          <t>III 73, 50</t>
        </is>
      </c>
      <c r="F788" s="76" t="inlineStr">
        <is>
          <t>X</t>
        </is>
      </c>
      <c r="G788" s="78" t="inlineStr">
        <is>
          <t>Ledereinband</t>
        </is>
      </c>
      <c r="H788" s="76" t="inlineStr">
        <is>
          <t>bis 25 cm</t>
        </is>
      </c>
      <c r="I788" s="78" t="inlineStr">
        <is>
          <t>80° bis 110°, einseitig digitalisierbar?</t>
        </is>
      </c>
      <c r="J788" s="78" t="inlineStr">
        <is>
          <t>fester Rücken mit Schmuckprägung</t>
        </is>
      </c>
      <c r="K788" s="76" t="n"/>
      <c r="L788" s="76" t="n"/>
      <c r="M788" s="76" t="n"/>
      <c r="N788" s="76" t="n">
        <v>0</v>
      </c>
      <c r="O788" s="76" t="n"/>
      <c r="P788" s="76" t="n"/>
      <c r="Q788" s="76" t="n"/>
      <c r="R788" s="76" t="n"/>
      <c r="BA788" s="88">
        <f>BY788+CR788</f>
        <v/>
      </c>
      <c r="BY788" s="88" t="n"/>
      <c r="CR788" s="88" t="n"/>
    </row>
    <row r="789" outlineLevel="1" ht="22.5" customHeight="1" s="143">
      <c r="A789" s="76" t="n"/>
      <c r="B789" s="76" t="n"/>
      <c r="C789" s="76" t="n"/>
      <c r="D789" s="81" t="n"/>
      <c r="E789" s="76" t="inlineStr">
        <is>
          <t>III 73, 51</t>
        </is>
      </c>
      <c r="F789" s="76" t="inlineStr">
        <is>
          <t>X</t>
        </is>
      </c>
      <c r="G789" s="78" t="inlineStr">
        <is>
          <t>Pergamentband</t>
        </is>
      </c>
      <c r="H789" s="76" t="inlineStr">
        <is>
          <t>bis 25 cm</t>
        </is>
      </c>
      <c r="I789" s="78" t="inlineStr">
        <is>
          <t>80° bis 110°, einseitig digitalisierbar?</t>
        </is>
      </c>
      <c r="J789" s="78" t="inlineStr">
        <is>
          <t>hohler Rücken, Einband mit Schutz- oder Stoßkanten</t>
        </is>
      </c>
      <c r="K789" s="76" t="n"/>
      <c r="L789" s="76" t="inlineStr">
        <is>
          <t>Kassette im Schuber</t>
        </is>
      </c>
      <c r="M789" s="76" t="inlineStr">
        <is>
          <t>Nein</t>
        </is>
      </c>
      <c r="N789" s="76" t="n">
        <v>0</v>
      </c>
      <c r="O789" s="76" t="n"/>
      <c r="P789" s="76" t="n"/>
      <c r="Q789" s="76" t="n"/>
      <c r="R789" s="76" t="n"/>
      <c r="BA789" s="88">
        <f>BY789+CR789</f>
        <v/>
      </c>
      <c r="BY789" s="88" t="n"/>
      <c r="CR789" s="88" t="n"/>
    </row>
    <row r="790" outlineLevel="1" s="143">
      <c r="A790" s="76" t="n">
        <v>780</v>
      </c>
      <c r="B790" s="76" t="inlineStr">
        <is>
          <t>L-1556-315175923</t>
        </is>
      </c>
      <c r="C790" s="76" t="n">
        <v>1066753563</v>
      </c>
      <c r="D790" s="81">
        <f>HYPERLINK(CONCATENATE("https://portal.dnb.de/opac.htm?method=simpleSearch&amp;cqlMode=true&amp;query=idn%3D",C790))</f>
        <v/>
      </c>
      <c r="E790" s="76" t="inlineStr">
        <is>
          <t>III 73, 52</t>
        </is>
      </c>
      <c r="F790" s="76" t="inlineStr">
        <is>
          <t>X</t>
        </is>
      </c>
      <c r="G790" s="78" t="inlineStr">
        <is>
          <t>Gewebeeinband</t>
        </is>
      </c>
      <c r="H790" s="76" t="inlineStr">
        <is>
          <t>bis 25 cm</t>
        </is>
      </c>
      <c r="I790" s="78" t="inlineStr">
        <is>
          <t>180°</t>
        </is>
      </c>
      <c r="J790" s="78" t="inlineStr">
        <is>
          <t>hohler Rücken</t>
        </is>
      </c>
      <c r="K790" s="76" t="n"/>
      <c r="L790" s="76" t="n"/>
      <c r="M790" s="76" t="inlineStr">
        <is>
          <t>Signaturfahne austauschen</t>
        </is>
      </c>
      <c r="N790" s="76" t="n">
        <v>0</v>
      </c>
      <c r="O790" s="76" t="n"/>
      <c r="P790" s="76" t="n"/>
      <c r="Q790" s="76" t="n"/>
      <c r="R790" s="76" t="n"/>
      <c r="BA790" s="88">
        <f>BY790+CR790</f>
        <v/>
      </c>
      <c r="BY790" s="88" t="n"/>
      <c r="CR790" s="88" t="n"/>
    </row>
    <row r="791" outlineLevel="1" ht="22.5" customHeight="1" s="143">
      <c r="A791" s="76" t="n">
        <v>781</v>
      </c>
      <c r="B791" s="76" t="inlineStr">
        <is>
          <t>L-1556-315468548</t>
        </is>
      </c>
      <c r="C791" s="76" t="n">
        <v>1066940789</v>
      </c>
      <c r="D791" s="81">
        <f>HYPERLINK(CONCATENATE("https://portal.dnb.de/opac.htm?method=simpleSearch&amp;cqlMode=true&amp;query=idn%3D",C791))</f>
        <v/>
      </c>
      <c r="E791" s="76" t="inlineStr">
        <is>
          <t>III 73, 53</t>
        </is>
      </c>
      <c r="F791" s="76" t="inlineStr">
        <is>
          <t>X</t>
        </is>
      </c>
      <c r="G791" s="78" t="inlineStr">
        <is>
          <t>Schließen, erhabene Buchbeschläge</t>
        </is>
      </c>
      <c r="H791" s="76" t="inlineStr">
        <is>
          <t>bis 25 cm</t>
        </is>
      </c>
      <c r="I791" s="78" t="inlineStr">
        <is>
          <t>180°</t>
        </is>
      </c>
      <c r="J791" s="78" t="inlineStr">
        <is>
          <t>fester Rücken mit Schmuckprägung</t>
        </is>
      </c>
      <c r="K791" s="76" t="n"/>
      <c r="L791" s="76" t="inlineStr">
        <is>
          <t>Buchschuh</t>
        </is>
      </c>
      <c r="M791" s="76" t="inlineStr">
        <is>
          <t>Nein</t>
        </is>
      </c>
      <c r="N791" s="76" t="n">
        <v>2</v>
      </c>
      <c r="O791" s="76" t="n"/>
      <c r="P791" s="76" t="n"/>
      <c r="Q791" s="76" t="n"/>
      <c r="R791" s="76" t="n"/>
      <c r="X791" s="94" t="inlineStr">
        <is>
          <t>L</t>
        </is>
      </c>
      <c r="Z791" s="94" t="inlineStr">
        <is>
          <t>x</t>
        </is>
      </c>
      <c r="AB791" s="94" t="inlineStr">
        <is>
          <t>f/V</t>
        </is>
      </c>
      <c r="AH791" s="94" t="inlineStr">
        <is>
          <t>Pa</t>
        </is>
      </c>
      <c r="AV791" s="94" t="n">
        <v>60</v>
      </c>
      <c r="AZ791" s="96" t="inlineStr">
        <is>
          <t>ja vor</t>
        </is>
      </c>
      <c r="BA791" s="88">
        <f>BY791+CR791</f>
        <v/>
      </c>
      <c r="BE791" s="94" t="inlineStr">
        <is>
          <t>x</t>
        </is>
      </c>
      <c r="BL791" s="90" t="inlineStr">
        <is>
          <t>x</t>
        </is>
      </c>
      <c r="BM791" s="94" t="inlineStr">
        <is>
          <t>x</t>
        </is>
      </c>
      <c r="BN791" s="94" t="inlineStr">
        <is>
          <t>x</t>
        </is>
      </c>
      <c r="BP791" s="94" t="inlineStr">
        <is>
          <t>v</t>
        </is>
      </c>
      <c r="BY791" s="88" t="n">
        <v>2</v>
      </c>
      <c r="BZ791" s="117" t="inlineStr">
        <is>
          <t>Gelenk ggf. mit JP unterlegen</t>
        </is>
      </c>
      <c r="CR791" s="88" t="n"/>
    </row>
    <row r="792" outlineLevel="1" ht="15" customHeight="1" s="143">
      <c r="A792" s="76" t="n">
        <v>782</v>
      </c>
      <c r="B792" s="76" t="inlineStr">
        <is>
          <t>L-1557-315202866</t>
        </is>
      </c>
      <c r="C792" s="76" t="inlineStr">
        <is>
          <t>106678132X</t>
        </is>
      </c>
      <c r="D792" s="81">
        <f>HYPERLINK(CONCATENATE("https://portal.dnb.de/opac.htm?method=simpleSearch&amp;cqlMode=true&amp;query=idn%3D",C792))</f>
        <v/>
      </c>
      <c r="E792" s="76" t="inlineStr">
        <is>
          <t>III 73, 54</t>
        </is>
      </c>
      <c r="F792" s="76" t="inlineStr">
        <is>
          <t>X</t>
        </is>
      </c>
      <c r="G792" s="78" t="inlineStr">
        <is>
          <t>Gewebeeinband</t>
        </is>
      </c>
      <c r="H792" s="76" t="inlineStr">
        <is>
          <t>bis 25 cm</t>
        </is>
      </c>
      <c r="I792" s="78" t="inlineStr">
        <is>
          <t>180°</t>
        </is>
      </c>
      <c r="J792" s="78" t="inlineStr">
        <is>
          <t>hohler Rücken</t>
        </is>
      </c>
      <c r="K792" s="76" t="n"/>
      <c r="L792" s="76" t="n"/>
      <c r="M792" s="76" t="inlineStr">
        <is>
          <t>Signaturfahne austauschen</t>
        </is>
      </c>
      <c r="N792" s="76" t="n">
        <v>0</v>
      </c>
      <c r="O792" s="76" t="n"/>
      <c r="P792" s="83" t="inlineStr">
        <is>
          <t xml:space="preserve">mit Blindmaterial </t>
        </is>
      </c>
      <c r="Q792" s="76" t="n"/>
      <c r="R792" s="76" t="n"/>
      <c r="BA792" s="88">
        <f>BY792+CR792</f>
        <v/>
      </c>
      <c r="BY792" s="88" t="n"/>
      <c r="CR792" s="88" t="n"/>
    </row>
    <row r="793" outlineLevel="1" s="143">
      <c r="A793" s="76" t="n">
        <v>783</v>
      </c>
      <c r="B793" s="76" t="inlineStr">
        <is>
          <t>L-1556-315297743</t>
        </is>
      </c>
      <c r="C793" s="76" t="n">
        <v>1066837643</v>
      </c>
      <c r="D793" s="81">
        <f>HYPERLINK(CONCATENATE("https://portal.dnb.de/opac.htm?method=simpleSearch&amp;cqlMode=true&amp;query=idn%3D",C793))</f>
        <v/>
      </c>
      <c r="E793" s="76" t="inlineStr">
        <is>
          <t>III 73, 55</t>
        </is>
      </c>
      <c r="F793" s="76" t="n"/>
      <c r="G793" s="78" t="n"/>
      <c r="H793" s="76" t="inlineStr">
        <is>
          <t>bis 35 cm</t>
        </is>
      </c>
      <c r="I793" s="78" t="n"/>
      <c r="J793" s="78" t="n"/>
      <c r="K793" s="76" t="n"/>
      <c r="L793" s="76" t="n"/>
      <c r="M793" s="76" t="n"/>
      <c r="N793" s="76" t="n"/>
      <c r="O793" s="76" t="n"/>
      <c r="P793" s="76" t="n"/>
      <c r="Q793" s="76" t="n"/>
      <c r="R793" s="76" t="n"/>
      <c r="X793" s="94" t="inlineStr">
        <is>
          <t>L</t>
        </is>
      </c>
      <c r="Z793" s="94" t="inlineStr">
        <is>
          <t>x</t>
        </is>
      </c>
      <c r="AB793" s="94" t="inlineStr">
        <is>
          <t>f/V</t>
        </is>
      </c>
      <c r="AH793" s="94" t="inlineStr">
        <is>
          <t>Pa</t>
        </is>
      </c>
      <c r="AV793" s="94" t="n">
        <v>60</v>
      </c>
      <c r="AZ793" s="96" t="inlineStr">
        <is>
          <t>ja vor</t>
        </is>
      </c>
      <c r="BA793" s="88">
        <f>BY793+CR793</f>
        <v/>
      </c>
      <c r="BK793" s="117" t="inlineStr">
        <is>
          <t>Buchschuh (wg. Schließen)</t>
        </is>
      </c>
      <c r="BM793" s="94" t="inlineStr">
        <is>
          <t>x</t>
        </is>
      </c>
      <c r="BN793" s="94" t="inlineStr">
        <is>
          <t>x</t>
        </is>
      </c>
      <c r="BX793" s="94" t="inlineStr">
        <is>
          <t>o/u</t>
        </is>
      </c>
      <c r="BY793" s="88" t="n">
        <v>2</v>
      </c>
      <c r="CR793" s="88" t="n"/>
    </row>
    <row r="794" outlineLevel="1" s="143">
      <c r="A794" s="76" t="n">
        <v>784</v>
      </c>
      <c r="B794" s="76" t="inlineStr">
        <is>
          <t>L-1559-315463422</t>
        </is>
      </c>
      <c r="C794" s="76" t="n">
        <v>1066935440</v>
      </c>
      <c r="D794" s="81">
        <f>HYPERLINK(CONCATENATE("https://portal.dnb.de/opac.htm?method=simpleSearch&amp;cqlMode=true&amp;query=idn%3D",C794))</f>
        <v/>
      </c>
      <c r="E794" s="76" t="inlineStr">
        <is>
          <t>III 73, 56</t>
        </is>
      </c>
      <c r="F794" s="76" t="n"/>
      <c r="G794" s="78" t="n"/>
      <c r="H794" s="76" t="inlineStr">
        <is>
          <t>bis 35 cm</t>
        </is>
      </c>
      <c r="I794" s="78" t="n"/>
      <c r="J794" s="78" t="n"/>
      <c r="K794" s="76" t="n"/>
      <c r="L794" s="76" t="n"/>
      <c r="M794" s="76" t="n"/>
      <c r="N794" s="76" t="n"/>
      <c r="O794" s="76" t="n"/>
      <c r="P794" s="76" t="n"/>
      <c r="Q794" s="76" t="n"/>
      <c r="R794" s="76" t="n"/>
      <c r="X794" s="94" t="inlineStr">
        <is>
          <t>L</t>
        </is>
      </c>
      <c r="AB794" s="94" t="inlineStr">
        <is>
          <t>f/V</t>
        </is>
      </c>
      <c r="AH794" s="94" t="inlineStr">
        <is>
          <t>Pa</t>
        </is>
      </c>
      <c r="AV794" s="94" t="inlineStr">
        <is>
          <t>nur 110</t>
        </is>
      </c>
      <c r="AZ794" s="96" t="inlineStr">
        <is>
          <t>n</t>
        </is>
      </c>
      <c r="BA794" s="88">
        <f>BY794+CR794</f>
        <v/>
      </c>
      <c r="BY794" s="88" t="n"/>
      <c r="CR794" s="88" t="n"/>
    </row>
    <row r="795" outlineLevel="1" s="143">
      <c r="A795" s="76" t="n">
        <v>785</v>
      </c>
      <c r="B795" s="76" t="inlineStr">
        <is>
          <t>L-1558-315297123</t>
        </is>
      </c>
      <c r="C795" s="76" t="n">
        <v>1066837066</v>
      </c>
      <c r="D795" s="81">
        <f>HYPERLINK(CONCATENATE("https://portal.dnb.de/opac.htm?method=simpleSearch&amp;cqlMode=true&amp;query=idn%3D",C795))</f>
        <v/>
      </c>
      <c r="E795" s="76" t="inlineStr">
        <is>
          <t>III 73, 57</t>
        </is>
      </c>
      <c r="F795" s="76" t="inlineStr">
        <is>
          <t>X</t>
        </is>
      </c>
      <c r="G795" s="78" t="inlineStr">
        <is>
          <t>Gewebeeinband</t>
        </is>
      </c>
      <c r="H795" s="76" t="inlineStr">
        <is>
          <t>bis 25 cm</t>
        </is>
      </c>
      <c r="I795" s="78" t="inlineStr">
        <is>
          <t>180°</t>
        </is>
      </c>
      <c r="J795" s="78" t="inlineStr">
        <is>
          <t>hohler Rücken</t>
        </is>
      </c>
      <c r="K795" s="76" t="n"/>
      <c r="L795" s="76" t="n"/>
      <c r="M795" s="76" t="inlineStr">
        <is>
          <t>Signaturfahne austauschen</t>
        </is>
      </c>
      <c r="N795" s="76" t="n">
        <v>0</v>
      </c>
      <c r="O795" s="76" t="n"/>
      <c r="P795" s="76" t="inlineStr">
        <is>
          <t>mit Blindmaterial</t>
        </is>
      </c>
      <c r="Q795" s="76" t="n"/>
      <c r="R795" s="76" t="n"/>
      <c r="BA795" s="88">
        <f>BY795+CR795</f>
        <v/>
      </c>
      <c r="BY795" s="88" t="n"/>
      <c r="CR795" s="88" t="n"/>
    </row>
    <row r="796" outlineLevel="1" ht="22.5" customHeight="1" s="143">
      <c r="A796" s="76" t="n">
        <v>786</v>
      </c>
      <c r="B796" s="76" t="inlineStr">
        <is>
          <t>L-1560-315207531</t>
        </is>
      </c>
      <c r="C796" s="76" t="n">
        <v>1066785902</v>
      </c>
      <c r="D796" s="81">
        <f>HYPERLINK(CONCATENATE("https://portal.dnb.de/opac.htm?method=simpleSearch&amp;cqlMode=true&amp;query=idn%3D",C796))</f>
        <v/>
      </c>
      <c r="E796" s="76" t="inlineStr">
        <is>
          <t>III 73, 58</t>
        </is>
      </c>
      <c r="F796" s="76" t="inlineStr">
        <is>
          <t>X</t>
        </is>
      </c>
      <c r="G796" s="78" t="inlineStr">
        <is>
          <t>Halbledereinband, Schließen, erhabene Buchbeschläge</t>
        </is>
      </c>
      <c r="H796" s="76" t="inlineStr">
        <is>
          <t>bis 25 cm</t>
        </is>
      </c>
      <c r="I796" s="78" t="inlineStr">
        <is>
          <t>nur sehr geringer Öffnungswinkel</t>
        </is>
      </c>
      <c r="J796" s="78" t="inlineStr">
        <is>
          <t>fester Rücken mit Schmuckprägung</t>
        </is>
      </c>
      <c r="K796" s="76" t="n"/>
      <c r="L796" s="76" t="n"/>
      <c r="M796" s="76" t="inlineStr">
        <is>
          <t>Signaturfahne austauschen</t>
        </is>
      </c>
      <c r="N796" s="76" t="n">
        <v>2</v>
      </c>
      <c r="O796" s="76" t="n"/>
      <c r="P796" s="76" t="n"/>
      <c r="Q796" s="76" t="n"/>
      <c r="R796" s="76" t="n"/>
      <c r="X796" s="94" t="inlineStr">
        <is>
          <t>HL</t>
        </is>
      </c>
      <c r="Z796" s="94" t="inlineStr">
        <is>
          <t>x</t>
        </is>
      </c>
      <c r="AB796" s="94" t="inlineStr">
        <is>
          <t>f/V</t>
        </is>
      </c>
      <c r="AH796" s="94" t="inlineStr">
        <is>
          <t>Pa</t>
        </is>
      </c>
      <c r="AV796" s="94" t="n">
        <v>45</v>
      </c>
      <c r="AZ796" s="96" t="inlineStr">
        <is>
          <t>ja vor</t>
        </is>
      </c>
      <c r="BA796" s="88">
        <f>BY796+CR796</f>
        <v/>
      </c>
      <c r="BL796" s="90" t="inlineStr">
        <is>
          <t>x</t>
        </is>
      </c>
      <c r="BM796" s="94" t="inlineStr">
        <is>
          <t>x</t>
        </is>
      </c>
      <c r="BN796" s="94" t="inlineStr">
        <is>
          <t>x</t>
        </is>
      </c>
      <c r="BP796" s="94" t="inlineStr">
        <is>
          <t>v/h</t>
        </is>
      </c>
      <c r="BY796" s="88" t="n">
        <v>2</v>
      </c>
      <c r="BZ796" s="117" t="inlineStr">
        <is>
          <t>Leder fixieren, Einschlag stabilisieren, Gelenke mit JP überfangen</t>
        </is>
      </c>
      <c r="CR796" s="88" t="n"/>
    </row>
    <row r="797" outlineLevel="1" s="143">
      <c r="A797" s="76" t="n">
        <v>787</v>
      </c>
      <c r="B797" s="76" t="inlineStr">
        <is>
          <t>L-1560-175715408</t>
        </is>
      </c>
      <c r="C797" s="76" t="n">
        <v>1001857976</v>
      </c>
      <c r="D797" s="81">
        <f>HYPERLINK(CONCATENATE("https://portal.dnb.de/opac.htm?method=simpleSearch&amp;cqlMode=true&amp;query=idn%3D",C797))</f>
        <v/>
      </c>
      <c r="E797" s="76" t="inlineStr">
        <is>
          <t>III 73, 59</t>
        </is>
      </c>
      <c r="F797" s="76" t="n"/>
      <c r="G797" s="78" t="inlineStr">
        <is>
          <t>Halbledereinband</t>
        </is>
      </c>
      <c r="H797" s="76" t="inlineStr">
        <is>
          <t>bis 25 cm</t>
        </is>
      </c>
      <c r="I797" s="78" t="inlineStr">
        <is>
          <t>180°</t>
        </is>
      </c>
      <c r="J797" s="78" t="n"/>
      <c r="K797" s="76" t="n"/>
      <c r="L797" s="76" t="n"/>
      <c r="M797" s="76" t="n"/>
      <c r="N797" s="76" t="n">
        <v>0</v>
      </c>
      <c r="O797" s="76" t="n"/>
      <c r="P797" s="76" t="n"/>
      <c r="Q797" s="76" t="n"/>
      <c r="R797" s="76" t="n"/>
      <c r="BA797" s="88">
        <f>BY797+CR797</f>
        <v/>
      </c>
      <c r="BY797" s="88" t="n"/>
      <c r="CR797" s="88" t="n"/>
    </row>
    <row r="798" outlineLevel="1" ht="22.5" customHeight="1" s="143">
      <c r="A798" s="76" t="n">
        <v>788</v>
      </c>
      <c r="B798" s="76" t="inlineStr">
        <is>
          <t>L-1534-163758778</t>
        </is>
      </c>
      <c r="C798" s="76" t="n">
        <v>997386932</v>
      </c>
      <c r="D798" s="81">
        <f>HYPERLINK(CONCATENATE("https://portal.dnb.de/opac.htm?method=simpleSearch&amp;cqlMode=true&amp;query=idn%3D",C798))</f>
        <v/>
      </c>
      <c r="E798" s="76" t="inlineStr">
        <is>
          <t>III 73, 60</t>
        </is>
      </c>
      <c r="F798" s="76" t="inlineStr">
        <is>
          <t>X</t>
        </is>
      </c>
      <c r="G798" s="78" t="inlineStr">
        <is>
          <t>Ledereinband, Buchblock aus Pergament</t>
        </is>
      </c>
      <c r="H798" s="76" t="inlineStr">
        <is>
          <t>bis 25 cm</t>
        </is>
      </c>
      <c r="I798" s="78" t="inlineStr">
        <is>
          <t>80° bis 110°, einseitig digitalisierbar?</t>
        </is>
      </c>
      <c r="J798" s="78" t="inlineStr">
        <is>
          <t>fester Rücken mit Schmuckprägung</t>
        </is>
      </c>
      <c r="K798" s="76" t="inlineStr">
        <is>
          <t>nicht verwenden</t>
        </is>
      </c>
      <c r="L798" s="76" t="inlineStr">
        <is>
          <t>Kassette</t>
        </is>
      </c>
      <c r="M798" s="76" t="n"/>
      <c r="N798" s="76" t="n">
        <v>0</v>
      </c>
      <c r="O798" s="76" t="n"/>
      <c r="P798" s="76" t="n"/>
      <c r="Q798" s="76" t="n"/>
      <c r="R798" s="76" t="n"/>
      <c r="BA798" s="88">
        <f>BY798+CR798</f>
        <v/>
      </c>
      <c r="BY798" s="88" t="n"/>
      <c r="CR798" s="88" t="n"/>
    </row>
    <row r="799" outlineLevel="1" s="143">
      <c r="A799" s="76" t="n">
        <v>789</v>
      </c>
      <c r="B799" s="76" t="inlineStr">
        <is>
          <t>L-2012-313164</t>
        </is>
      </c>
      <c r="C799" s="76" t="n">
        <v>1023794314</v>
      </c>
      <c r="D799" s="81">
        <f>HYPERLINK(CONCATENATE("https://portal.dnb.de/opac.htm?method=simpleSearch&amp;cqlMode=true&amp;query=idn%3D",C799))</f>
        <v/>
      </c>
      <c r="E799" s="76" t="inlineStr">
        <is>
          <t>III 73, 61</t>
        </is>
      </c>
      <c r="F799" s="76" t="n"/>
      <c r="G799" s="78" t="inlineStr">
        <is>
          <t>Pergamentband</t>
        </is>
      </c>
      <c r="H799" s="76" t="inlineStr">
        <is>
          <t>bis 25 cm</t>
        </is>
      </c>
      <c r="I799" s="78" t="inlineStr">
        <is>
          <t>180°</t>
        </is>
      </c>
      <c r="J799" s="78" t="inlineStr">
        <is>
          <t>fester Rücken mit Schmuckprägung</t>
        </is>
      </c>
      <c r="K799" s="76" t="n"/>
      <c r="L799" s="76" t="inlineStr">
        <is>
          <t xml:space="preserve">Papierumschlag </t>
        </is>
      </c>
      <c r="M799" s="76" t="inlineStr">
        <is>
          <t>Nein</t>
        </is>
      </c>
      <c r="N799" s="76" t="n">
        <v>1</v>
      </c>
      <c r="O799" s="76" t="n"/>
      <c r="P799" s="76" t="n"/>
      <c r="Q799" s="76" t="n"/>
      <c r="R799" s="76" t="n"/>
      <c r="X799" s="94" t="inlineStr">
        <is>
          <t>Pg (Mak.)</t>
        </is>
      </c>
      <c r="AB799" s="94" t="inlineStr">
        <is>
          <t>h</t>
        </is>
      </c>
      <c r="AH799" s="94" t="inlineStr">
        <is>
          <t>Pa</t>
        </is>
      </c>
      <c r="AV799" s="94" t="n">
        <v>110</v>
      </c>
      <c r="AZ799" s="96" t="inlineStr">
        <is>
          <t>ja vor</t>
        </is>
      </c>
      <c r="BA799" s="88">
        <f>BY799+CR799</f>
        <v/>
      </c>
      <c r="BG799" s="94" t="inlineStr">
        <is>
          <t>x sauer</t>
        </is>
      </c>
      <c r="BL799" s="90" t="inlineStr">
        <is>
          <t>x</t>
        </is>
      </c>
      <c r="BN799" s="94" t="inlineStr">
        <is>
          <t>x</t>
        </is>
      </c>
      <c r="BP799" s="94" t="inlineStr">
        <is>
          <t>v</t>
        </is>
      </c>
      <c r="BY799" s="88" t="n">
        <v>2</v>
      </c>
      <c r="BZ799" s="117" t="inlineStr">
        <is>
          <t>mit JP unterlegen und überfangen</t>
        </is>
      </c>
      <c r="CR799" s="88" t="n"/>
    </row>
    <row r="800" outlineLevel="1" s="143">
      <c r="A800" s="76" t="n">
        <v>790</v>
      </c>
      <c r="B800" s="76" t="inlineStr">
        <is>
          <t>L-9999-239120728</t>
        </is>
      </c>
      <c r="C800" s="76" t="n">
        <v>1023794667</v>
      </c>
      <c r="D800" s="81">
        <f>HYPERLINK(CONCATENATE("https://portal.dnb.de/opac.htm?method=simpleSearch&amp;cqlMode=true&amp;query=idn%3D",C800))</f>
        <v/>
      </c>
      <c r="E800" s="76" t="inlineStr">
        <is>
          <t>III 73, 61 (angebunden)</t>
        </is>
      </c>
      <c r="F800" s="76" t="n"/>
      <c r="G800" s="78" t="n"/>
      <c r="H800" s="76" t="n"/>
      <c r="I800" s="78" t="n"/>
      <c r="J800" s="78" t="n"/>
      <c r="K800" s="76" t="n"/>
      <c r="L800" s="76" t="n"/>
      <c r="M800" s="76" t="n"/>
      <c r="N800" s="76" t="n"/>
      <c r="O800" s="76" t="n"/>
      <c r="P800" s="76" t="n"/>
      <c r="Q800" s="76" t="n"/>
      <c r="R800" s="76" t="n"/>
      <c r="BA800" s="88">
        <f>BY800+CR800</f>
        <v/>
      </c>
      <c r="BY800" s="88" t="n"/>
      <c r="CR800" s="88" t="n"/>
    </row>
    <row r="801" outlineLevel="1" s="143">
      <c r="A801" s="76" t="n">
        <v>791</v>
      </c>
      <c r="B801" s="76" t="inlineStr">
        <is>
          <t>L-1509-31518079X</t>
        </is>
      </c>
      <c r="C801" s="76" t="n">
        <v>1066758131</v>
      </c>
      <c r="D801" s="81">
        <f>HYPERLINK(CONCATENATE("https://portal.dnb.de/opac.htm?method=simpleSearch&amp;cqlMode=true&amp;query=idn%3D",C801))</f>
        <v/>
      </c>
      <c r="E801" s="76" t="inlineStr">
        <is>
          <t>III 73, 11 @</t>
        </is>
      </c>
      <c r="F801" s="76" t="n"/>
      <c r="G801" s="78" t="n"/>
      <c r="H801" s="76" t="n"/>
      <c r="I801" s="78" t="n"/>
      <c r="J801" s="78" t="n"/>
      <c r="K801" s="76" t="n"/>
      <c r="L801" s="76" t="n"/>
      <c r="M801" s="76" t="n"/>
      <c r="N801" s="76" t="n"/>
      <c r="O801" s="76" t="n"/>
      <c r="P801" s="76" t="n"/>
      <c r="Q801" s="76" t="n"/>
      <c r="R801" s="76" t="n"/>
      <c r="BA801" s="88">
        <f>BY801+CR801</f>
        <v/>
      </c>
      <c r="BY801" s="88" t="n"/>
      <c r="CR801" s="88" t="n"/>
    </row>
    <row r="802" outlineLevel="1" s="143">
      <c r="A802" s="76" t="n">
        <v>792</v>
      </c>
      <c r="B802" s="76" t="inlineStr">
        <is>
          <t>L-1509-670032476</t>
        </is>
      </c>
      <c r="C802" s="76" t="n">
        <v>1208353780</v>
      </c>
      <c r="D802" s="81">
        <f>HYPERLINK(CONCATENATE("https://portal.dnb.de/opac.htm?method=simpleSearch&amp;cqlMode=true&amp;query=idn%3D",C802))</f>
        <v/>
      </c>
      <c r="E802" s="76" t="inlineStr">
        <is>
          <t>III 73, 12 (1. angebundenes Werk)</t>
        </is>
      </c>
      <c r="F802" s="76" t="n"/>
      <c r="G802" s="78" t="n"/>
      <c r="H802" s="76" t="n"/>
      <c r="I802" s="78" t="n"/>
      <c r="J802" s="78" t="n"/>
      <c r="K802" s="76" t="n"/>
      <c r="L802" s="76" t="n"/>
      <c r="M802" s="76" t="n"/>
      <c r="N802" s="76" t="n"/>
      <c r="O802" s="76" t="n"/>
      <c r="P802" s="76" t="n"/>
      <c r="Q802" s="76" t="n"/>
      <c r="R802" s="76" t="n"/>
      <c r="BA802" s="88">
        <f>BY802+CR802</f>
        <v/>
      </c>
      <c r="BY802" s="88" t="n"/>
      <c r="CR802" s="88" t="n"/>
    </row>
    <row r="803" outlineLevel="1" s="143">
      <c r="A803" s="76" t="n">
        <v>793</v>
      </c>
      <c r="B803" s="76" t="inlineStr">
        <is>
          <t>L-1510-670032921</t>
        </is>
      </c>
      <c r="C803" s="76" t="n">
        <v>1208354345</v>
      </c>
      <c r="D803" s="81">
        <f>HYPERLINK(CONCATENATE("https://portal.dnb.de/opac.htm?method=simpleSearch&amp;cqlMode=true&amp;query=idn%3D",C803))</f>
        <v/>
      </c>
      <c r="E803" s="76" t="inlineStr">
        <is>
          <t>III 73, 12 (2. angebundenes Werk)</t>
        </is>
      </c>
      <c r="F803" s="76" t="n"/>
      <c r="G803" s="78" t="n"/>
      <c r="H803" s="76" t="n"/>
      <c r="I803" s="78" t="n"/>
      <c r="J803" s="78" t="n"/>
      <c r="K803" s="76" t="n"/>
      <c r="L803" s="76" t="n"/>
      <c r="M803" s="76" t="n"/>
      <c r="N803" s="76" t="n"/>
      <c r="O803" s="76" t="n"/>
      <c r="P803" s="76" t="n"/>
      <c r="Q803" s="76" t="n"/>
      <c r="R803" s="76" t="n"/>
      <c r="BA803" s="88">
        <f>BY803+CR803</f>
        <v/>
      </c>
      <c r="BY803" s="88" t="n"/>
      <c r="CR803" s="88" t="n"/>
    </row>
    <row r="804" outlineLevel="1" s="143">
      <c r="A804" s="76" t="n">
        <v>794</v>
      </c>
      <c r="B804" s="76" t="inlineStr">
        <is>
          <t>L-1509-670032875</t>
        </is>
      </c>
      <c r="C804" s="76" t="n">
        <v>1208354302</v>
      </c>
      <c r="D804" s="81">
        <f>HYPERLINK(CONCATENATE("https://portal.dnb.de/opac.htm?method=simpleSearch&amp;cqlMode=true&amp;query=idn%3D",C804))</f>
        <v/>
      </c>
      <c r="E804" s="76" t="inlineStr">
        <is>
          <t>III 73, 12 (3. angebundenes Werk)</t>
        </is>
      </c>
      <c r="F804" s="76" t="n"/>
      <c r="G804" s="78" t="n"/>
      <c r="H804" s="76" t="n"/>
      <c r="I804" s="78" t="n"/>
      <c r="J804" s="78" t="n"/>
      <c r="K804" s="76" t="n"/>
      <c r="L804" s="76" t="n"/>
      <c r="M804" s="76" t="n"/>
      <c r="N804" s="76" t="n"/>
      <c r="O804" s="76" t="n"/>
      <c r="P804" s="76" t="n"/>
      <c r="Q804" s="76" t="n"/>
      <c r="R804" s="76" t="n"/>
      <c r="BA804" s="88">
        <f>BY804+CR804</f>
        <v/>
      </c>
      <c r="BY804" s="88" t="n"/>
      <c r="CR804" s="88" t="n"/>
    </row>
    <row r="805" outlineLevel="1" ht="22.5" customHeight="1" s="143">
      <c r="A805" s="76" t="n">
        <v>795</v>
      </c>
      <c r="B805" s="76" t="inlineStr">
        <is>
          <t>L-1531-163758182</t>
        </is>
      </c>
      <c r="C805" s="76" t="n">
        <v>997386355</v>
      </c>
      <c r="D805" s="81">
        <f>HYPERLINK(CONCATENATE("https://portal.dnb.de/opac.htm?method=simpleSearch&amp;cqlMode=true&amp;query=idn%3D",C805))</f>
        <v/>
      </c>
      <c r="E805" s="76" t="inlineStr">
        <is>
          <t>III 73, 12 b</t>
        </is>
      </c>
      <c r="F805" s="76" t="n"/>
      <c r="G805" s="78" t="inlineStr">
        <is>
          <t>Ledereinband</t>
        </is>
      </c>
      <c r="H805" s="76" t="inlineStr">
        <is>
          <t>bis 25 cm</t>
        </is>
      </c>
      <c r="I805" s="78" t="inlineStr">
        <is>
          <t>80° bis 110°, einseitig digitalisierbar?</t>
        </is>
      </c>
      <c r="J805" s="78" t="inlineStr">
        <is>
          <t>Schrift bis in den Falz, hohler Rücken</t>
        </is>
      </c>
      <c r="K805" s="76" t="n"/>
      <c r="L805" s="76" t="inlineStr">
        <is>
          <t>Schuber</t>
        </is>
      </c>
      <c r="M805" s="76" t="inlineStr">
        <is>
          <t>Nein</t>
        </is>
      </c>
      <c r="N805" s="76" t="n">
        <v>0</v>
      </c>
      <c r="O805" s="76" t="n"/>
      <c r="P805" s="76" t="n"/>
      <c r="Q805" s="76" t="n"/>
      <c r="R805" s="76" t="n"/>
      <c r="BA805" s="88">
        <f>BY805+CR805</f>
        <v/>
      </c>
      <c r="BY805" s="88" t="n"/>
      <c r="CR805" s="88" t="n"/>
    </row>
    <row r="806" outlineLevel="1" s="143">
      <c r="A806" s="76" t="n">
        <v>796</v>
      </c>
      <c r="B806" s="76" t="inlineStr">
        <is>
          <t>L-1545-15952797X</t>
        </is>
      </c>
      <c r="C806" s="76" t="n">
        <v>995439907</v>
      </c>
      <c r="D806" s="81">
        <f>HYPERLINK(CONCATENATE("https://portal.dnb.de/opac.htm?method=simpleSearch&amp;cqlMode=true&amp;query=idn%3D",C806))</f>
        <v/>
      </c>
      <c r="E806" s="76" t="inlineStr">
        <is>
          <t>III 73, 19 a (angebunden)</t>
        </is>
      </c>
      <c r="F806" s="76" t="n"/>
      <c r="G806" s="78" t="n"/>
      <c r="H806" s="76" t="n"/>
      <c r="I806" s="78" t="n"/>
      <c r="J806" s="78" t="n"/>
      <c r="K806" s="76" t="n"/>
      <c r="L806" s="76" t="n"/>
      <c r="M806" s="76" t="n"/>
      <c r="N806" s="76" t="n"/>
      <c r="O806" s="76" t="n"/>
      <c r="P806" s="76" t="n"/>
      <c r="Q806" s="76" t="n"/>
      <c r="R806" s="76" t="n"/>
      <c r="BA806" s="88">
        <f>BY806+CR806</f>
        <v/>
      </c>
      <c r="BY806" s="88" t="n"/>
      <c r="CR806" s="88" t="n"/>
    </row>
    <row r="807" outlineLevel="1" s="143">
      <c r="A807" s="76" t="n">
        <v>797</v>
      </c>
      <c r="B807" s="76" t="inlineStr">
        <is>
          <t>L-1544-159528925</t>
        </is>
      </c>
      <c r="C807" s="76" t="n">
        <v>995440786</v>
      </c>
      <c r="D807" s="81">
        <f>HYPERLINK(CONCATENATE("https://portal.dnb.de/opac.htm?method=simpleSearch&amp;cqlMode=true&amp;query=idn%3D",C807))</f>
        <v/>
      </c>
      <c r="E807" s="76" t="inlineStr">
        <is>
          <t>III 73, 19 a</t>
        </is>
      </c>
      <c r="F807" s="76" t="n"/>
      <c r="G807" s="78" t="n"/>
      <c r="H807" s="76" t="inlineStr">
        <is>
          <t>bis 35 cm</t>
        </is>
      </c>
      <c r="I807" s="78" t="n"/>
      <c r="J807" s="78" t="n"/>
      <c r="K807" s="76" t="n"/>
      <c r="L807" s="76" t="n"/>
      <c r="M807" s="76" t="n"/>
      <c r="N807" s="76" t="n"/>
      <c r="O807" s="76" t="n"/>
      <c r="P807" s="76" t="n"/>
      <c r="Q807" s="76" t="n"/>
      <c r="R807" s="76" t="n"/>
      <c r="X807" s="94" t="inlineStr">
        <is>
          <t>L</t>
        </is>
      </c>
      <c r="AA807" s="94" t="inlineStr">
        <is>
          <t>x</t>
        </is>
      </c>
      <c r="AB807" s="94" t="inlineStr">
        <is>
          <t>f</t>
        </is>
      </c>
      <c r="AH807" s="94" t="inlineStr">
        <is>
          <t>Pa</t>
        </is>
      </c>
      <c r="AV807" s="94" t="n">
        <v>60</v>
      </c>
      <c r="AZ807" s="96" t="inlineStr">
        <is>
          <t>n</t>
        </is>
      </c>
      <c r="BA807" s="88">
        <f>BY807+CR807</f>
        <v/>
      </c>
      <c r="BC807" s="94" t="inlineStr">
        <is>
          <t>Gewebe</t>
        </is>
      </c>
      <c r="BY807" s="88" t="n"/>
      <c r="CR807" s="88" t="n"/>
    </row>
    <row r="808" outlineLevel="1" s="143">
      <c r="A808" s="76" t="n">
        <v>798</v>
      </c>
      <c r="B808" s="76" t="inlineStr">
        <is>
          <t>L-1546-176987142</t>
        </is>
      </c>
      <c r="C808" s="76" t="n">
        <v>1002285739</v>
      </c>
      <c r="D808" s="81">
        <f>HYPERLINK(CONCATENATE("https://portal.dnb.de/opac.htm?method=simpleSearch&amp;cqlMode=true&amp;query=idn%3D",C808))</f>
        <v/>
      </c>
      <c r="E808" s="76" t="inlineStr">
        <is>
          <t>III 73, 19 b</t>
        </is>
      </c>
      <c r="F808" s="76" t="inlineStr">
        <is>
          <t>X</t>
        </is>
      </c>
      <c r="G808" s="78" t="inlineStr">
        <is>
          <t>Ledereinband</t>
        </is>
      </c>
      <c r="H808" s="76" t="inlineStr">
        <is>
          <t>bis 25 cm</t>
        </is>
      </c>
      <c r="I808" s="78" t="inlineStr">
        <is>
          <t>80° bis 110°, einseitig digitalisierbar?</t>
        </is>
      </c>
      <c r="J808" s="78" t="inlineStr">
        <is>
          <t>fester Rücken mit Schmuckprägung</t>
        </is>
      </c>
      <c r="K808" s="76" t="n"/>
      <c r="L808" s="76" t="inlineStr">
        <is>
          <t xml:space="preserve">Papierumschlag </t>
        </is>
      </c>
      <c r="M808" s="76" t="inlineStr">
        <is>
          <t>Ja</t>
        </is>
      </c>
      <c r="N808" s="76" t="n">
        <v>0</v>
      </c>
      <c r="O808" s="76" t="n"/>
      <c r="P808" s="76" t="n"/>
      <c r="Q808" s="76" t="n"/>
      <c r="R808" s="76" t="n"/>
      <c r="W808" s="94" t="inlineStr">
        <is>
          <t>x</t>
        </is>
      </c>
      <c r="X808" s="94" t="inlineStr">
        <is>
          <t>L</t>
        </is>
      </c>
      <c r="AB808" s="94" t="inlineStr">
        <is>
          <t>f/V</t>
        </is>
      </c>
      <c r="AH808" s="94" t="inlineStr">
        <is>
          <t>Pa</t>
        </is>
      </c>
      <c r="AV808" s="94" t="n">
        <v>60</v>
      </c>
      <c r="AZ808" s="96" t="inlineStr">
        <is>
          <t>ja vor</t>
        </is>
      </c>
      <c r="BA808" s="88">
        <f>BY808+CR808</f>
        <v/>
      </c>
      <c r="BG808" s="94" t="inlineStr">
        <is>
          <t>x sauer</t>
        </is>
      </c>
      <c r="BH808" s="94" t="inlineStr">
        <is>
          <t>x</t>
        </is>
      </c>
      <c r="BK808" s="117" t="inlineStr">
        <is>
          <t>Umschlag (bes. Einband)</t>
        </is>
      </c>
      <c r="BL808" s="90" t="inlineStr">
        <is>
          <t>x</t>
        </is>
      </c>
      <c r="BN808" s="94" t="inlineStr">
        <is>
          <t>x</t>
        </is>
      </c>
      <c r="BX808" s="94" t="inlineStr">
        <is>
          <t>x</t>
        </is>
      </c>
      <c r="BY808" s="88" t="n">
        <v>0.5</v>
      </c>
      <c r="CR808" s="88" t="n"/>
    </row>
    <row r="809" outlineLevel="1" s="143">
      <c r="A809" s="76" t="n">
        <v>799</v>
      </c>
      <c r="B809" s="76" t="inlineStr">
        <is>
          <t>L-1521-315082267</t>
        </is>
      </c>
      <c r="C809" s="76" t="n">
        <v>1066694702</v>
      </c>
      <c r="D809" s="81">
        <f>HYPERLINK(CONCATENATE("https://portal.dnb.de/opac.htm?method=simpleSearch&amp;cqlMode=true&amp;query=idn%3D",C809))</f>
        <v/>
      </c>
      <c r="E809" s="76" t="inlineStr">
        <is>
          <t>III 73, 2 a</t>
        </is>
      </c>
      <c r="F809" s="76" t="n"/>
      <c r="G809" s="78" t="n"/>
      <c r="H809" s="76" t="n"/>
      <c r="I809" s="78" t="n"/>
      <c r="J809" s="78" t="n"/>
      <c r="K809" s="76" t="n"/>
      <c r="L809" s="76" t="n"/>
      <c r="M809" s="76" t="n"/>
      <c r="N809" s="76" t="n"/>
      <c r="O809" s="76" t="n"/>
      <c r="P809" s="76" t="n"/>
      <c r="Q809" s="76" t="n"/>
      <c r="R809" s="76" t="n"/>
      <c r="BA809" s="88">
        <f>BY809+CR809</f>
        <v/>
      </c>
      <c r="BY809" s="88" t="n"/>
      <c r="CR809" s="88" t="n"/>
    </row>
    <row r="810" outlineLevel="1" s="143">
      <c r="A810" s="76" t="n">
        <v>800</v>
      </c>
      <c r="B810" s="76" t="inlineStr">
        <is>
          <t>L-1514-167032437</t>
        </is>
      </c>
      <c r="C810" s="76" t="inlineStr">
        <is>
          <t>99882707X</t>
        </is>
      </c>
      <c r="D810" s="81">
        <f>HYPERLINK(CONCATENATE("https://portal.dnb.de/opac.htm?method=simpleSearch&amp;cqlMode=true&amp;query=idn%3D",C810))</f>
        <v/>
      </c>
      <c r="E810" s="76" t="inlineStr">
        <is>
          <t>III 73, 2 b</t>
        </is>
      </c>
      <c r="F810" s="76" t="n"/>
      <c r="G810" s="78" t="n"/>
      <c r="H810" s="76" t="n"/>
      <c r="I810" s="78" t="n"/>
      <c r="J810" s="78" t="n"/>
      <c r="K810" s="76" t="n"/>
      <c r="L810" s="76" t="n"/>
      <c r="M810" s="76" t="n"/>
      <c r="N810" s="76" t="n"/>
      <c r="O810" s="76" t="n"/>
      <c r="P810" s="76" t="n"/>
      <c r="Q810" s="76" t="n"/>
      <c r="R810" s="76" t="n"/>
      <c r="BA810" s="88">
        <f>BY810+CR810</f>
        <v/>
      </c>
      <c r="BY810" s="88" t="n"/>
      <c r="CR810" s="88" t="n"/>
    </row>
    <row r="811" outlineLevel="1" s="143">
      <c r="A811" s="76" t="n">
        <v>801</v>
      </c>
      <c r="B811" s="76" t="inlineStr">
        <is>
          <t>L-1518-16992209X</t>
        </is>
      </c>
      <c r="C811" s="76" t="n">
        <v>1000047687</v>
      </c>
      <c r="D811" s="81">
        <f>HYPERLINK(CONCATENATE("https://portal.dnb.de/opac.htm?method=simpleSearch&amp;cqlMode=true&amp;query=idn%3D",C811))</f>
        <v/>
      </c>
      <c r="E811" s="76" t="inlineStr">
        <is>
          <t>III 73, 2 c</t>
        </is>
      </c>
      <c r="F811" s="76" t="n"/>
      <c r="G811" s="78" t="n"/>
      <c r="H811" s="76" t="inlineStr">
        <is>
          <t>bis 42 cm</t>
        </is>
      </c>
      <c r="I811" s="78" t="n"/>
      <c r="J811" s="78" t="n"/>
      <c r="K811" s="76" t="n"/>
      <c r="L811" s="76" t="n"/>
      <c r="M811" s="76" t="n"/>
      <c r="N811" s="76" t="n"/>
      <c r="O811" s="76" t="n"/>
      <c r="P811" s="76" t="n"/>
      <c r="Q811" s="76" t="n"/>
      <c r="R811" s="76" t="n"/>
      <c r="X811" s="94" t="inlineStr">
        <is>
          <t>HD</t>
        </is>
      </c>
      <c r="AB811" s="94" t="inlineStr">
        <is>
          <t>f</t>
        </is>
      </c>
      <c r="AG811" s="94" t="inlineStr">
        <is>
          <t>x</t>
        </is>
      </c>
      <c r="AH811" s="94" t="inlineStr">
        <is>
          <t>Pa</t>
        </is>
      </c>
      <c r="AV811" s="94" t="n">
        <v>80</v>
      </c>
      <c r="AZ811" s="96" t="inlineStr">
        <is>
          <t>n</t>
        </is>
      </c>
      <c r="BA811" s="88">
        <f>BY811+CR811</f>
        <v/>
      </c>
      <c r="BG811" s="94" t="inlineStr">
        <is>
          <t>x sauer</t>
        </is>
      </c>
      <c r="BH811" s="94" t="inlineStr">
        <is>
          <t>x</t>
        </is>
      </c>
      <c r="BY811" s="88" t="n"/>
      <c r="CR811" s="88" t="n"/>
    </row>
    <row r="812" outlineLevel="1" s="143">
      <c r="A812" s="76" t="n">
        <v>802</v>
      </c>
      <c r="B812" s="76" t="inlineStr">
        <is>
          <t>L-1536-156637766</t>
        </is>
      </c>
      <c r="C812" s="76" t="n">
        <v>994566468</v>
      </c>
      <c r="D812" s="81">
        <f>HYPERLINK(CONCATENATE("https://portal.dnb.de/opac.htm?method=simpleSearch&amp;cqlMode=true&amp;query=idn%3D",C812))</f>
        <v/>
      </c>
      <c r="E812" s="76" t="inlineStr">
        <is>
          <t>III 73, 21 a</t>
        </is>
      </c>
      <c r="F812" s="76" t="inlineStr">
        <is>
          <t>X</t>
        </is>
      </c>
      <c r="G812" s="78" t="inlineStr">
        <is>
          <t>Ledereinband</t>
        </is>
      </c>
      <c r="H812" s="76" t="inlineStr">
        <is>
          <t>bis 25 cm</t>
        </is>
      </c>
      <c r="I812" s="78" t="inlineStr">
        <is>
          <t>80° bis 110°, einseitig digitalisierbar?</t>
        </is>
      </c>
      <c r="J812" s="78" t="inlineStr">
        <is>
          <t>Schrift bis in den Falz</t>
        </is>
      </c>
      <c r="K812" s="76" t="n"/>
      <c r="L812" s="76" t="inlineStr">
        <is>
          <t>Kassette</t>
        </is>
      </c>
      <c r="M812" s="76" t="inlineStr">
        <is>
          <t>Nein, Signaturfahne austauschen</t>
        </is>
      </c>
      <c r="N812" s="76" t="n">
        <v>0</v>
      </c>
      <c r="O812" s="76" t="n"/>
      <c r="P812" s="76" t="inlineStr">
        <is>
          <t>Fragmente beiliegend</t>
        </is>
      </c>
      <c r="Q812" s="76" t="n"/>
      <c r="R812" s="76" t="n"/>
      <c r="BA812" s="88">
        <f>BY812+CR812</f>
        <v/>
      </c>
      <c r="BY812" s="88" t="n"/>
      <c r="CR812" s="88" t="n"/>
    </row>
    <row r="813" outlineLevel="1" s="143">
      <c r="A813" s="76" t="n">
        <v>803</v>
      </c>
      <c r="B813" s="76" t="inlineStr">
        <is>
          <t>L-1512-66771572X</t>
        </is>
      </c>
      <c r="C813" s="76" t="n">
        <v>1207351512</v>
      </c>
      <c r="D813" s="81">
        <f>HYPERLINK(CONCATENATE("https://portal.dnb.de/opac.htm?method=simpleSearch&amp;cqlMode=true&amp;query=idn%3D",C813))</f>
        <v/>
      </c>
      <c r="E813" s="76" t="inlineStr">
        <is>
          <t>III 73, 23 (angebunden)</t>
        </is>
      </c>
      <c r="F813" s="76" t="n"/>
      <c r="G813" s="78" t="n"/>
      <c r="H813" s="76" t="n"/>
      <c r="I813" s="78" t="n"/>
      <c r="J813" s="78" t="n"/>
      <c r="K813" s="76" t="n"/>
      <c r="L813" s="76" t="n"/>
      <c r="M813" s="76" t="n"/>
      <c r="N813" s="76" t="n"/>
      <c r="O813" s="76" t="n"/>
      <c r="P813" s="76" t="n"/>
      <c r="Q813" s="76" t="n"/>
      <c r="R813" s="76" t="n"/>
      <c r="BA813" s="88">
        <f>BY813+CR813</f>
        <v/>
      </c>
      <c r="BY813" s="88" t="n"/>
      <c r="CR813" s="88" t="n"/>
    </row>
    <row r="814" outlineLevel="1" s="143">
      <c r="A814" s="76" t="n">
        <v>804</v>
      </c>
      <c r="B814" s="76" t="inlineStr">
        <is>
          <t>L-1813-162058691</t>
        </is>
      </c>
      <c r="C814" s="76" t="inlineStr">
        <is>
          <t>99637356X</t>
        </is>
      </c>
      <c r="D814" s="81">
        <f>HYPERLINK(CONCATENATE("https://portal.dnb.de/opac.htm?method=simpleSearch&amp;cqlMode=true&amp;query=idn%3D",C814))</f>
        <v/>
      </c>
      <c r="E814" s="76" t="inlineStr">
        <is>
          <t>III 73, 23 a</t>
        </is>
      </c>
      <c r="F814" s="76" t="n"/>
      <c r="G814" s="78" t="n"/>
      <c r="H814" s="76" t="inlineStr">
        <is>
          <t>bis 42 cm</t>
        </is>
      </c>
      <c r="I814" s="78" t="n"/>
      <c r="J814" s="78" t="n"/>
      <c r="K814" s="76" t="n"/>
      <c r="L814" s="76" t="n"/>
      <c r="M814" s="76" t="n"/>
      <c r="N814" s="76" t="n"/>
      <c r="O814" s="76" t="n"/>
      <c r="P814" s="76" t="n"/>
      <c r="Q814" s="76" t="n"/>
      <c r="R814" s="76" t="n"/>
      <c r="X814" s="94" t="inlineStr">
        <is>
          <t>HD</t>
        </is>
      </c>
      <c r="AA814" s="94" t="inlineStr">
        <is>
          <t>x</t>
        </is>
      </c>
      <c r="AB814" s="94" t="inlineStr">
        <is>
          <t>f</t>
        </is>
      </c>
      <c r="AH814" s="94" t="inlineStr">
        <is>
          <t>Pa</t>
        </is>
      </c>
      <c r="AM814" s="94" t="inlineStr">
        <is>
          <t>x</t>
        </is>
      </c>
      <c r="AT814" s="94" t="n">
        <v>0</v>
      </c>
      <c r="AU814" s="94" t="inlineStr">
        <is>
          <t>x</t>
        </is>
      </c>
      <c r="AV814" s="94" t="inlineStr">
        <is>
          <t>max 110</t>
        </is>
      </c>
      <c r="AZ814" s="96" t="inlineStr">
        <is>
          <t>n</t>
        </is>
      </c>
      <c r="BA814" s="88">
        <f>BY814+CR814</f>
        <v/>
      </c>
      <c r="BC814" s="94" t="inlineStr">
        <is>
          <t>Gewebe</t>
        </is>
      </c>
      <c r="BY814" s="88" t="n"/>
      <c r="CR814" s="88" t="n"/>
    </row>
    <row r="815" outlineLevel="1" s="143">
      <c r="A815" s="76" t="n">
        <v>805</v>
      </c>
      <c r="B815" s="76" t="inlineStr">
        <is>
          <t>L-1513-154629308</t>
        </is>
      </c>
      <c r="C815" s="76" t="n">
        <v>994151691</v>
      </c>
      <c r="D815" s="81">
        <f>HYPERLINK(CONCATENATE("https://portal.dnb.de/opac.htm?method=simpleSearch&amp;cqlMode=true&amp;query=idn%3D",C815))</f>
        <v/>
      </c>
      <c r="E815" s="76" t="inlineStr">
        <is>
          <t>III 73, 23 a</t>
        </is>
      </c>
      <c r="F815" s="76" t="n"/>
      <c r="G815" s="78" t="n"/>
      <c r="H815" s="76" t="n"/>
      <c r="I815" s="78" t="n"/>
      <c r="J815" s="78" t="n"/>
      <c r="K815" s="76" t="n"/>
      <c r="L815" s="76" t="n"/>
      <c r="M815" s="76" t="n"/>
      <c r="N815" s="76" t="n"/>
      <c r="O815" s="76" t="n"/>
      <c r="P815" s="76" t="n"/>
      <c r="Q815" s="76" t="n"/>
      <c r="R815" s="76" t="n"/>
      <c r="BA815" s="88">
        <f>BY815+CR815</f>
        <v/>
      </c>
      <c r="BY815" s="88" t="n"/>
      <c r="CR815" s="88" t="n"/>
    </row>
    <row r="816" outlineLevel="1" s="143">
      <c r="A816" s="76" t="n">
        <v>806</v>
      </c>
      <c r="B816" s="76" t="inlineStr">
        <is>
          <t>L-1514-315470828</t>
        </is>
      </c>
      <c r="C816" s="76" t="n">
        <v>1066943184</v>
      </c>
      <c r="D816" s="81">
        <f>HYPERLINK(CONCATENATE("https://portal.dnb.de/opac.htm?method=simpleSearch&amp;cqlMode=true&amp;query=idn%3D",C816))</f>
        <v/>
      </c>
      <c r="E816" s="76" t="inlineStr">
        <is>
          <t>III 73, 31/a</t>
        </is>
      </c>
      <c r="F816" s="76" t="inlineStr">
        <is>
          <t>X</t>
        </is>
      </c>
      <c r="G816" s="78" t="inlineStr">
        <is>
          <t>Papier- oder Pappeinband</t>
        </is>
      </c>
      <c r="H816" s="76" t="inlineStr">
        <is>
          <t>bis 25 cm</t>
        </is>
      </c>
      <c r="I816" s="78" t="inlineStr">
        <is>
          <t>180°</t>
        </is>
      </c>
      <c r="J816" s="78" t="inlineStr">
        <is>
          <t>hohler Rücken</t>
        </is>
      </c>
      <c r="K816" s="76" t="n"/>
      <c r="L816" s="76" t="n"/>
      <c r="M816" s="76" t="inlineStr">
        <is>
          <t>Signaturfahne austauschen</t>
        </is>
      </c>
      <c r="N816" s="76" t="n">
        <v>0</v>
      </c>
      <c r="O816" s="76" t="n"/>
      <c r="P816" s="76" t="n"/>
      <c r="Q816" s="76" t="n"/>
      <c r="R816" s="76" t="n"/>
      <c r="X816" s="94" t="inlineStr">
        <is>
          <t>Pa</t>
        </is>
      </c>
      <c r="AB816" s="94" t="inlineStr">
        <is>
          <t>h/E</t>
        </is>
      </c>
      <c r="AH816" s="94" t="inlineStr">
        <is>
          <t>Pa</t>
        </is>
      </c>
      <c r="AV816" s="94" t="n">
        <v>110</v>
      </c>
      <c r="AZ816" s="96" t="inlineStr">
        <is>
          <t>n</t>
        </is>
      </c>
      <c r="BA816" s="88">
        <f>BY816+CR816</f>
        <v/>
      </c>
      <c r="BI816" s="117" t="inlineStr">
        <is>
          <t>Schaden stabil</t>
        </is>
      </c>
      <c r="BY816" s="88" t="n"/>
      <c r="CR816" s="88" t="n"/>
    </row>
    <row r="817" outlineLevel="1" s="143">
      <c r="A817" s="76" t="n">
        <v>807</v>
      </c>
      <c r="B817" s="76" t="inlineStr">
        <is>
          <t>L-1511-17930142X</t>
        </is>
      </c>
      <c r="C817" s="76" t="n">
        <v>1003230415</v>
      </c>
      <c r="D817" s="81">
        <f>HYPERLINK(CONCATENATE("https://portal.dnb.de/opac.htm?method=simpleSearch&amp;cqlMode=true&amp;query=idn%3D",C817))</f>
        <v/>
      </c>
      <c r="E817" s="76" t="inlineStr">
        <is>
          <t>III 73, 32 a  (2. Angebundenes Werk)</t>
        </is>
      </c>
      <c r="F817" s="76" t="n"/>
      <c r="G817" s="78" t="n"/>
      <c r="H817" s="76" t="n"/>
      <c r="I817" s="78" t="n"/>
      <c r="J817" s="78" t="n"/>
      <c r="K817" s="76" t="n"/>
      <c r="L817" s="76" t="n"/>
      <c r="M817" s="76" t="n"/>
      <c r="N817" s="76" t="n"/>
      <c r="O817" s="76" t="n"/>
      <c r="P817" s="76" t="n"/>
      <c r="Q817" s="76" t="n"/>
      <c r="R817" s="76" t="n"/>
      <c r="BA817" s="88">
        <f>BY817+CR817</f>
        <v/>
      </c>
      <c r="BY817" s="88" t="n"/>
      <c r="CR817" s="88" t="n"/>
    </row>
    <row r="818" outlineLevel="1" s="143">
      <c r="A818" s="76" t="n">
        <v>808</v>
      </c>
      <c r="B818" s="76" t="inlineStr">
        <is>
          <t>L-1509-17930125X</t>
        </is>
      </c>
      <c r="C818" s="76" t="n">
        <v>1003230245</v>
      </c>
      <c r="D818" s="81">
        <f>HYPERLINK(CONCATENATE("https://portal.dnb.de/opac.htm?method=simpleSearch&amp;cqlMode=true&amp;query=idn%3D",C818))</f>
        <v/>
      </c>
      <c r="E818" s="76" t="inlineStr">
        <is>
          <t>III 73, 32 a  (1. Angebundenes Werk)</t>
        </is>
      </c>
      <c r="F818" s="76" t="n"/>
      <c r="G818" s="78" t="n"/>
      <c r="H818" s="76" t="n"/>
      <c r="I818" s="78" t="n"/>
      <c r="J818" s="78" t="n"/>
      <c r="K818" s="76" t="n"/>
      <c r="L818" s="76" t="n"/>
      <c r="M818" s="76" t="n"/>
      <c r="N818" s="76" t="n"/>
      <c r="O818" s="76" t="n"/>
      <c r="P818" s="76" t="n"/>
      <c r="Q818" s="76" t="n"/>
      <c r="R818" s="76" t="n"/>
      <c r="BA818" s="88">
        <f>BY818+CR818</f>
        <v/>
      </c>
      <c r="BY818" s="88" t="n"/>
      <c r="CR818" s="88" t="n"/>
    </row>
    <row r="819" outlineLevel="1" ht="33.75" customHeight="1" s="143">
      <c r="A819" s="76" t="n">
        <v>809</v>
      </c>
      <c r="B819" s="76" t="inlineStr">
        <is>
          <t>L-1509-156069016</t>
        </is>
      </c>
      <c r="C819" s="76" t="inlineStr">
        <is>
          <t>99451011X</t>
        </is>
      </c>
      <c r="D819" s="81">
        <f>HYPERLINK(CONCATENATE("https://portal.dnb.de/opac.htm?method=simpleSearch&amp;cqlMode=true&amp;query=idn%3D",C819))</f>
        <v/>
      </c>
      <c r="E819" s="76" t="inlineStr">
        <is>
          <t>III 73, 32 a</t>
        </is>
      </c>
      <c r="F819" s="76" t="inlineStr">
        <is>
          <t>X</t>
        </is>
      </c>
      <c r="G819" s="78" t="inlineStr">
        <is>
          <t>Halbledereinband, Schließen, erhabene Buchbeschläge</t>
        </is>
      </c>
      <c r="H819" s="76" t="inlineStr">
        <is>
          <t>bis 35 cm</t>
        </is>
      </c>
      <c r="I819" s="78" t="inlineStr">
        <is>
          <t>80° bis 110°, einseitig digitalisierbar?</t>
        </is>
      </c>
      <c r="J819" s="78" t="inlineStr">
        <is>
          <t>fester Rücken mit Schmuckprägung, Schrift bis in den Falz</t>
        </is>
      </c>
      <c r="K819" s="76" t="n"/>
      <c r="L819" s="76" t="inlineStr">
        <is>
          <t>Buchschuh</t>
        </is>
      </c>
      <c r="M819" s="76" t="inlineStr">
        <is>
          <t>Nein</t>
        </is>
      </c>
      <c r="N819" s="76" t="n">
        <v>1</v>
      </c>
      <c r="O819" s="76" t="n"/>
      <c r="P819" s="76" t="n"/>
      <c r="Q819" s="76" t="n"/>
      <c r="R819" s="76" t="n"/>
      <c r="BA819" s="88">
        <f>BY819+CR819</f>
        <v/>
      </c>
      <c r="BY819" s="88" t="n"/>
      <c r="CR819" s="88" t="n"/>
    </row>
    <row r="820" outlineLevel="1" ht="33.75" customHeight="1" s="143">
      <c r="A820" s="76" t="n">
        <v>810</v>
      </c>
      <c r="B820" s="76" t="inlineStr">
        <is>
          <t>L-1555-171141768</t>
        </is>
      </c>
      <c r="C820" s="76" t="n">
        <v>1000777227</v>
      </c>
      <c r="D820" s="81">
        <f>HYPERLINK(CONCATENATE("https://portal.dnb.de/opac.htm?method=simpleSearch&amp;cqlMode=true&amp;query=idn%3D",C820))</f>
        <v/>
      </c>
      <c r="E820" s="76" t="inlineStr">
        <is>
          <t>III 73, 33 a</t>
        </is>
      </c>
      <c r="F820" s="76" t="inlineStr">
        <is>
          <t>X</t>
        </is>
      </c>
      <c r="G820" s="78" t="inlineStr">
        <is>
          <t>Ledereinband</t>
        </is>
      </c>
      <c r="H820" s="76" t="inlineStr">
        <is>
          <t>bis 25 cm</t>
        </is>
      </c>
      <c r="I820" s="78" t="inlineStr">
        <is>
          <t>80° bis 110°, einseitig digitalisierbar?</t>
        </is>
      </c>
      <c r="J820" s="78" t="inlineStr">
        <is>
          <t>fester Rücken mit Schmuckprägung, Schrift bis in den Falz</t>
        </is>
      </c>
      <c r="K820" s="76" t="n"/>
      <c r="L820" s="76" t="inlineStr">
        <is>
          <t>Kassette</t>
        </is>
      </c>
      <c r="M820" s="76" t="inlineStr">
        <is>
          <t>Nein</t>
        </is>
      </c>
      <c r="N820" s="76" t="n">
        <v>0</v>
      </c>
      <c r="O820" s="76" t="n"/>
      <c r="P820" s="76" t="n"/>
      <c r="Q820" s="76" t="n"/>
      <c r="R820" s="76" t="n"/>
      <c r="BA820" s="88">
        <f>BY820+CR820</f>
        <v/>
      </c>
      <c r="BY820" s="88" t="n"/>
      <c r="CR820" s="88" t="n"/>
    </row>
    <row r="821" outlineLevel="1" s="143">
      <c r="A821" s="76" t="n">
        <v>811</v>
      </c>
      <c r="B821" s="76" t="inlineStr">
        <is>
          <t>L-1557-171141873</t>
        </is>
      </c>
      <c r="C821" s="76" t="n">
        <v>1000777332</v>
      </c>
      <c r="D821" s="81">
        <f>HYPERLINK(CONCATENATE("https://portal.dnb.de/opac.htm?method=simpleSearch&amp;cqlMode=true&amp;query=idn%3D",C821))</f>
        <v/>
      </c>
      <c r="E821" s="76" t="inlineStr">
        <is>
          <t>III 73, 33 a ( angebundenes Werk)</t>
        </is>
      </c>
      <c r="F821" s="76" t="n"/>
      <c r="G821" s="78" t="n"/>
      <c r="H821" s="76" t="n"/>
      <c r="I821" s="78" t="n"/>
      <c r="J821" s="78" t="n"/>
      <c r="K821" s="76" t="n"/>
      <c r="L821" s="76" t="n"/>
      <c r="M821" s="76" t="n"/>
      <c r="N821" s="76" t="n"/>
      <c r="O821" s="76" t="n"/>
      <c r="P821" s="76" t="n"/>
      <c r="Q821" s="76" t="n"/>
      <c r="R821" s="76" t="n"/>
      <c r="BA821" s="88">
        <f>BY821+CR821</f>
        <v/>
      </c>
      <c r="BY821" s="88" t="n"/>
      <c r="CR821" s="88" t="n"/>
    </row>
    <row r="822" outlineLevel="1" ht="33.75" customHeight="1" s="143">
      <c r="A822" s="76" t="n">
        <v>812</v>
      </c>
      <c r="B822" s="76" t="inlineStr">
        <is>
          <t>L-1543-156070618</t>
        </is>
      </c>
      <c r="C822" s="76" t="n">
        <v>994511248</v>
      </c>
      <c r="D822" s="81">
        <f>HYPERLINK(CONCATENATE("https://portal.dnb.de/opac.htm?method=simpleSearch&amp;cqlMode=true&amp;query=idn%3D",C822))</f>
        <v/>
      </c>
      <c r="E822" s="76" t="inlineStr">
        <is>
          <t>III 73, 40 a</t>
        </is>
      </c>
      <c r="F822" s="76" t="inlineStr">
        <is>
          <t>X</t>
        </is>
      </c>
      <c r="G822" s="78" t="inlineStr">
        <is>
          <t>Ledereinband</t>
        </is>
      </c>
      <c r="H822" s="76" t="inlineStr">
        <is>
          <t>bis 25 cm</t>
        </is>
      </c>
      <c r="I822" s="78" t="inlineStr">
        <is>
          <t>80° bis 110°, einseitig digitalisierbar?</t>
        </is>
      </c>
      <c r="J822" s="78" t="inlineStr">
        <is>
          <t>fester Rücken mit Schmuckprägung, welliger Buchblock</t>
        </is>
      </c>
      <c r="K822" s="76" t="n"/>
      <c r="L822" s="76" t="inlineStr">
        <is>
          <t xml:space="preserve">Papierumschlag </t>
        </is>
      </c>
      <c r="M822" s="76" t="inlineStr">
        <is>
          <t>Ja</t>
        </is>
      </c>
      <c r="N822" s="76" t="n">
        <v>0</v>
      </c>
      <c r="O822" s="76" t="n"/>
      <c r="P822" s="76" t="n"/>
      <c r="Q822" s="76" t="n"/>
      <c r="R822" s="76" t="n"/>
      <c r="BA822" s="88">
        <f>BY822+CR822</f>
        <v/>
      </c>
      <c r="BY822" s="88" t="n"/>
      <c r="CR822" s="88" t="n"/>
    </row>
    <row r="823" outlineLevel="1" s="143">
      <c r="A823" s="76" t="n">
        <v>813</v>
      </c>
      <c r="B823" s="76" t="inlineStr">
        <is>
          <t>L-1524-154740756</t>
        </is>
      </c>
      <c r="C823" s="76" t="n">
        <v>994215738</v>
      </c>
      <c r="D823" s="81">
        <f>HYPERLINK(CONCATENATE("https://portal.dnb.de/opac.htm?method=simpleSearch&amp;cqlMode=true&amp;query=idn%3D",C823))</f>
        <v/>
      </c>
      <c r="E823" s="76" t="inlineStr">
        <is>
          <t>III 73, 40 b (angebundenes Werk)</t>
        </is>
      </c>
      <c r="F823" s="76" t="n"/>
      <c r="G823" s="78" t="n"/>
      <c r="H823" s="76" t="n"/>
      <c r="I823" s="78" t="n"/>
      <c r="J823" s="78" t="n"/>
      <c r="K823" s="76" t="n"/>
      <c r="L823" s="76" t="n"/>
      <c r="M823" s="76" t="n"/>
      <c r="N823" s="76" t="n"/>
      <c r="O823" s="76" t="n"/>
      <c r="P823" s="76" t="n"/>
      <c r="Q823" s="76" t="n"/>
      <c r="R823" s="76" t="n"/>
      <c r="BA823" s="88">
        <f>BY823+CR823</f>
        <v/>
      </c>
      <c r="BY823" s="88" t="n"/>
      <c r="CR823" s="88" t="n"/>
    </row>
    <row r="824" outlineLevel="1" ht="33.75" customHeight="1" s="143">
      <c r="A824" s="76" t="n">
        <v>814</v>
      </c>
      <c r="B824" s="76" t="inlineStr">
        <is>
          <t>L-1529-177064625</t>
        </is>
      </c>
      <c r="C824" s="76" t="n">
        <v>1002339278</v>
      </c>
      <c r="D824" s="81">
        <f>HYPERLINK(CONCATENATE("https://portal.dnb.de/opac.htm?method=simpleSearch&amp;cqlMode=true&amp;query=idn%3D",C824))</f>
        <v/>
      </c>
      <c r="E824" s="76" t="inlineStr">
        <is>
          <t>III 73, 40 b</t>
        </is>
      </c>
      <c r="F824" s="76" t="n"/>
      <c r="G824" s="78" t="inlineStr">
        <is>
          <t>Ledereinband, Schließen, erhabene Buchbeschläge</t>
        </is>
      </c>
      <c r="H824" s="76" t="inlineStr">
        <is>
          <t>bis 25 cm</t>
        </is>
      </c>
      <c r="I824" s="78" t="inlineStr">
        <is>
          <t>nur sehr geringer Öffnungswinkel</t>
        </is>
      </c>
      <c r="J824" s="78" t="inlineStr">
        <is>
          <t>fester Rücken mit Schmuckprägung, welliger Buchblock</t>
        </is>
      </c>
      <c r="K824" s="76" t="n"/>
      <c r="L824" s="76" t="inlineStr">
        <is>
          <t>Kassette</t>
        </is>
      </c>
      <c r="M824" s="76" t="inlineStr">
        <is>
          <t>Nein</t>
        </is>
      </c>
      <c r="N824" s="76" t="n">
        <v>0</v>
      </c>
      <c r="O824" s="76" t="n"/>
      <c r="P824" s="76" t="n"/>
      <c r="Q824" s="76" t="n"/>
      <c r="R824" s="76" t="n"/>
      <c r="BA824" s="88">
        <f>BY824+CR824</f>
        <v/>
      </c>
      <c r="BY824" s="88" t="n"/>
      <c r="CR824" s="88" t="n"/>
    </row>
    <row r="825" outlineLevel="1" ht="33.75" customHeight="1" s="143">
      <c r="A825" s="76" t="n">
        <v>815</v>
      </c>
      <c r="B825" s="76" t="inlineStr">
        <is>
          <t>L-1535-158504658</t>
        </is>
      </c>
      <c r="C825" s="76" t="n">
        <v>995009910</v>
      </c>
      <c r="D825" s="81">
        <f>HYPERLINK(CONCATENATE("https://portal.dnb.de/opac.htm?method=simpleSearch&amp;cqlMode=true&amp;query=idn%3D",C825))</f>
        <v/>
      </c>
      <c r="E825" s="76" t="inlineStr">
        <is>
          <t>III 73, 42 a</t>
        </is>
      </c>
      <c r="F825" s="76" t="inlineStr">
        <is>
          <t>X</t>
        </is>
      </c>
      <c r="G825" s="78" t="inlineStr">
        <is>
          <t>Ledereinband</t>
        </is>
      </c>
      <c r="H825" s="76" t="inlineStr">
        <is>
          <t>bis 35 cm</t>
        </is>
      </c>
      <c r="I825" s="78" t="inlineStr">
        <is>
          <t>180°</t>
        </is>
      </c>
      <c r="J825" s="78" t="inlineStr">
        <is>
          <t>fester Rücken mit Schmuckprägung, gefaltete Blätter, welliger Buchblock</t>
        </is>
      </c>
      <c r="K825" s="76" t="n"/>
      <c r="L825" s="76" t="inlineStr">
        <is>
          <t xml:space="preserve">Papierumschlag </t>
        </is>
      </c>
      <c r="M825" s="76" t="inlineStr">
        <is>
          <t>Ja</t>
        </is>
      </c>
      <c r="N825" s="76" t="n">
        <v>1</v>
      </c>
      <c r="O825" s="76" t="n"/>
      <c r="P825" s="76" t="n"/>
      <c r="Q825" s="76" t="n"/>
      <c r="R825" s="76" t="n"/>
      <c r="X825" s="94" t="inlineStr">
        <is>
          <t>L</t>
        </is>
      </c>
      <c r="AB825" s="94" t="inlineStr">
        <is>
          <t>f/V</t>
        </is>
      </c>
      <c r="AH825" s="94" t="inlineStr">
        <is>
          <t>Pa</t>
        </is>
      </c>
      <c r="AO825" s="94" t="inlineStr">
        <is>
          <t>x</t>
        </is>
      </c>
      <c r="AP825" s="96" t="inlineStr">
        <is>
          <t>B: 22x33
F: 34x33</t>
        </is>
      </c>
      <c r="AV825" s="94" t="n">
        <v>110</v>
      </c>
      <c r="AY825" s="94" t="inlineStr">
        <is>
          <t>x</t>
        </is>
      </c>
      <c r="AZ825" s="96" t="inlineStr">
        <is>
          <t>n</t>
        </is>
      </c>
      <c r="BA825" s="88">
        <f>BY825+CR825</f>
        <v/>
      </c>
      <c r="BG825" s="94" t="inlineStr">
        <is>
          <t>x sauer</t>
        </is>
      </c>
      <c r="BH825" s="94" t="inlineStr">
        <is>
          <t>x</t>
        </is>
      </c>
      <c r="BY825" s="88" t="n"/>
      <c r="CR825" s="88" t="n"/>
    </row>
    <row r="826" outlineLevel="1" s="143">
      <c r="A826" s="76" t="n">
        <v>816</v>
      </c>
      <c r="B826" s="76" t="inlineStr">
        <is>
          <t>L-1549-15411684X</t>
        </is>
      </c>
      <c r="C826" s="76" t="n">
        <v>993976174</v>
      </c>
      <c r="D826" s="81">
        <f>HYPERLINK(CONCATENATE("https://portal.dnb.de/opac.htm?method=simpleSearch&amp;cqlMode=true&amp;query=idn%3D",C826))</f>
        <v/>
      </c>
      <c r="E826" s="76" t="inlineStr">
        <is>
          <t>III 73, 42/b</t>
        </is>
      </c>
      <c r="F826" s="76" t="inlineStr">
        <is>
          <t>X</t>
        </is>
      </c>
      <c r="G826" s="78" t="inlineStr">
        <is>
          <t>Gewebeeinband</t>
        </is>
      </c>
      <c r="H826" s="76" t="inlineStr">
        <is>
          <t>bis 25 cm</t>
        </is>
      </c>
      <c r="I826" s="78" t="inlineStr">
        <is>
          <t>180°</t>
        </is>
      </c>
      <c r="J826" s="78" t="inlineStr">
        <is>
          <t>hohler Rücken, welliger Buchblock</t>
        </is>
      </c>
      <c r="K826" s="76" t="n"/>
      <c r="L826" s="76" t="n"/>
      <c r="M826" s="76" t="n"/>
      <c r="N826" s="76" t="n">
        <v>2</v>
      </c>
      <c r="O826" s="76" t="n"/>
      <c r="P826" s="76" t="n"/>
      <c r="Q826" s="76" t="n"/>
      <c r="R826" s="76" t="n"/>
      <c r="X826" s="94" t="inlineStr">
        <is>
          <t>G</t>
        </is>
      </c>
      <c r="Z826" s="94" t="inlineStr">
        <is>
          <t>x</t>
        </is>
      </c>
      <c r="AB826" s="94" t="inlineStr">
        <is>
          <t>h/E</t>
        </is>
      </c>
      <c r="AH826" s="94" t="inlineStr">
        <is>
          <t>Pa</t>
        </is>
      </c>
      <c r="AI826" s="94" t="inlineStr">
        <is>
          <t>x</t>
        </is>
      </c>
      <c r="AV826" s="94" t="n">
        <v>110</v>
      </c>
      <c r="AZ826" s="96" t="inlineStr">
        <is>
          <t>n</t>
        </is>
      </c>
      <c r="BA826" s="88">
        <f>BY826+CR826</f>
        <v/>
      </c>
      <c r="BI826" s="117" t="inlineStr">
        <is>
          <t>Schaden stabil</t>
        </is>
      </c>
      <c r="BY826" s="88" t="n"/>
      <c r="CR826" s="88" t="n"/>
    </row>
    <row r="827" outlineLevel="1" s="143">
      <c r="A827" s="76" t="n">
        <v>817</v>
      </c>
      <c r="B827" s="76" t="inlineStr">
        <is>
          <t>L-1545-670022586</t>
        </is>
      </c>
      <c r="C827" s="76" t="n">
        <v>1208350919</v>
      </c>
      <c r="D827" s="81">
        <f>HYPERLINK(CONCATENATE("https://portal.dnb.de/opac.htm?method=simpleSearch&amp;cqlMode=true&amp;query=idn%3D",C827))</f>
        <v/>
      </c>
      <c r="E827" s="76" t="inlineStr">
        <is>
          <t>III 73, 45 (1. angebundenes Werk)</t>
        </is>
      </c>
      <c r="F827" s="76" t="n"/>
      <c r="G827" s="78" t="n"/>
      <c r="H827" s="76" t="n"/>
      <c r="I827" s="78" t="n"/>
      <c r="J827" s="78" t="n"/>
      <c r="K827" s="76" t="n"/>
      <c r="L827" s="76" t="n"/>
      <c r="M827" s="76" t="n"/>
      <c r="N827" s="76" t="n"/>
      <c r="O827" s="76" t="n"/>
      <c r="P827" s="76" t="n"/>
      <c r="Q827" s="76" t="n"/>
      <c r="R827" s="76" t="n"/>
      <c r="BA827" s="88">
        <f>BY827+CR827</f>
        <v/>
      </c>
      <c r="BY827" s="88" t="n"/>
      <c r="CR827" s="88" t="n"/>
    </row>
    <row r="828" outlineLevel="1" s="143">
      <c r="A828" s="76" t="n">
        <v>818</v>
      </c>
      <c r="B828" s="76" t="inlineStr">
        <is>
          <t>L-1553-674668146</t>
        </is>
      </c>
      <c r="C828" s="76" t="n">
        <v>1209576090</v>
      </c>
      <c r="D828" s="81">
        <f>HYPERLINK(CONCATENATE("https://portal.dnb.de/opac.htm?method=simpleSearch&amp;cqlMode=true&amp;query=idn%3D",C828))</f>
        <v/>
      </c>
      <c r="E828" s="76" t="inlineStr">
        <is>
          <t>III 73, 50 (1. angebundenes Werk)</t>
        </is>
      </c>
      <c r="F828" s="76" t="n"/>
      <c r="G828" s="78" t="n"/>
      <c r="H828" s="76" t="n"/>
      <c r="I828" s="78" t="n"/>
      <c r="J828" s="78" t="n"/>
      <c r="K828" s="76" t="n"/>
      <c r="L828" s="76" t="n"/>
      <c r="M828" s="76" t="n"/>
      <c r="N828" s="76" t="n"/>
      <c r="O828" s="76" t="n"/>
      <c r="P828" s="76" t="n"/>
      <c r="Q828" s="76" t="n"/>
      <c r="R828" s="76" t="n"/>
      <c r="BA828" s="88">
        <f>BY828+CR828</f>
        <v/>
      </c>
      <c r="BY828" s="88" t="n"/>
      <c r="CR828" s="88" t="n"/>
    </row>
    <row r="829" outlineLevel="1" s="143">
      <c r="A829" s="76" t="n">
        <v>819</v>
      </c>
      <c r="B829" s="76" t="inlineStr">
        <is>
          <t>L-1544-154505633</t>
        </is>
      </c>
      <c r="C829" s="76" t="inlineStr">
        <is>
          <t>99409843X</t>
        </is>
      </c>
      <c r="D829" s="81">
        <f>HYPERLINK(CONCATENATE("https://portal.dnb.de/opac.htm?method=simpleSearch&amp;cqlMode=true&amp;query=idn%3D",C829))</f>
        <v/>
      </c>
      <c r="E829" s="76" t="inlineStr">
        <is>
          <t>III 73, 6 a (angebunden)</t>
        </is>
      </c>
      <c r="F829" s="76" t="n"/>
      <c r="G829" s="78" t="n"/>
      <c r="H829" s="76" t="n"/>
      <c r="I829" s="78" t="n"/>
      <c r="J829" s="78" t="n"/>
      <c r="K829" s="76" t="n"/>
      <c r="L829" s="76" t="n"/>
      <c r="M829" s="76" t="n"/>
      <c r="N829" s="76" t="n"/>
      <c r="O829" s="76" t="n"/>
      <c r="P829" s="76" t="n"/>
      <c r="Q829" s="76" t="n"/>
      <c r="R829" s="76" t="n"/>
      <c r="BA829" s="88">
        <f>BY829+CR829</f>
        <v/>
      </c>
      <c r="BY829" s="88" t="n"/>
      <c r="CR829" s="88" t="n"/>
    </row>
    <row r="830" outlineLevel="1" s="143">
      <c r="A830" s="76" t="n">
        <v>820</v>
      </c>
      <c r="B830" s="76" t="inlineStr">
        <is>
          <t>L-1545-154505285</t>
        </is>
      </c>
      <c r="C830" s="76" t="n">
        <v>994098219</v>
      </c>
      <c r="D830" s="81">
        <f>HYPERLINK(CONCATENATE("https://portal.dnb.de/opac.htm?method=simpleSearch&amp;cqlMode=true&amp;query=idn%3D",C830))</f>
        <v/>
      </c>
      <c r="E830" s="76" t="inlineStr">
        <is>
          <t>III 73, 6 a</t>
        </is>
      </c>
      <c r="F830" s="76" t="n"/>
      <c r="G830" s="78" t="n"/>
      <c r="H830" s="76" t="inlineStr">
        <is>
          <t>bis 35 cm</t>
        </is>
      </c>
      <c r="I830" s="78" t="n"/>
      <c r="J830" s="78" t="n"/>
      <c r="K830" s="76" t="n"/>
      <c r="L830" s="76" t="n"/>
      <c r="M830" s="76" t="n"/>
      <c r="N830" s="76" t="n"/>
      <c r="O830" s="76" t="n"/>
      <c r="P830" s="76" t="n"/>
      <c r="Q830" s="76" t="n"/>
      <c r="R830" s="76" t="n"/>
      <c r="X830" s="94" t="inlineStr">
        <is>
          <t>HD</t>
        </is>
      </c>
      <c r="AA830" s="94" t="inlineStr">
        <is>
          <t>x</t>
        </is>
      </c>
      <c r="AB830" s="94" t="inlineStr">
        <is>
          <t>f</t>
        </is>
      </c>
      <c r="AH830" s="94" t="inlineStr">
        <is>
          <t>Pa</t>
        </is>
      </c>
      <c r="AV830" s="94" t="n">
        <v>80</v>
      </c>
      <c r="AZ830" s="96" t="inlineStr">
        <is>
          <t>n</t>
        </is>
      </c>
      <c r="BA830" s="88">
        <f>BY830+CR830</f>
        <v/>
      </c>
      <c r="BC830" s="94" t="inlineStr">
        <is>
          <t>Gewebe</t>
        </is>
      </c>
      <c r="BY830" s="88" t="n"/>
      <c r="CR830" s="88" t="n"/>
    </row>
    <row r="831" outlineLevel="1" s="143">
      <c r="A831" s="76" t="n">
        <v>821</v>
      </c>
      <c r="B831" s="76" t="inlineStr">
        <is>
          <t>L-1503-670825824</t>
        </is>
      </c>
      <c r="C831" s="76" t="n">
        <v>1208806262</v>
      </c>
      <c r="D831" s="81">
        <f>HYPERLINK(CONCATENATE("https://portal.dnb.de/opac.htm?method=simpleSearch&amp;cqlMode=true&amp;query=idn%3D",C831))</f>
        <v/>
      </c>
      <c r="E831" s="76" t="inlineStr">
        <is>
          <t>III 73, 9 (1. angebundenes Werk)</t>
        </is>
      </c>
      <c r="F831" s="76" t="n"/>
      <c r="G831" s="78" t="n"/>
      <c r="H831" s="76" t="n"/>
      <c r="I831" s="78" t="n"/>
      <c r="J831" s="78" t="n"/>
      <c r="K831" s="76" t="n"/>
      <c r="L831" s="76" t="n"/>
      <c r="M831" s="76" t="n"/>
      <c r="N831" s="76" t="n"/>
      <c r="O831" s="76" t="n"/>
      <c r="P831" s="76" t="n"/>
      <c r="Q831" s="76" t="n"/>
      <c r="R831" s="76" t="n"/>
      <c r="BA831" s="88">
        <f>BY831+CR831</f>
        <v/>
      </c>
      <c r="BY831" s="88" t="n"/>
      <c r="CR831" s="88" t="n"/>
    </row>
    <row r="832" outlineLevel="1" s="143">
      <c r="A832" s="76" t="n">
        <v>822</v>
      </c>
      <c r="B832" s="76" t="inlineStr">
        <is>
          <t>L-1503-670825719</t>
        </is>
      </c>
      <c r="C832" s="76" t="n">
        <v>1208806092</v>
      </c>
      <c r="D832" s="81">
        <f>HYPERLINK(CONCATENATE("https://portal.dnb.de/opac.htm?method=simpleSearch&amp;cqlMode=true&amp;query=idn%3D",C832))</f>
        <v/>
      </c>
      <c r="E832" s="76" t="inlineStr">
        <is>
          <t>III 73, 9 (2. angebundenes Werk)</t>
        </is>
      </c>
      <c r="F832" s="76" t="n"/>
      <c r="G832" s="78" t="n"/>
      <c r="H832" s="76" t="n"/>
      <c r="I832" s="78" t="n"/>
      <c r="J832" s="78" t="n"/>
      <c r="K832" s="76" t="n"/>
      <c r="L832" s="76" t="n"/>
      <c r="M832" s="76" t="n"/>
      <c r="N832" s="76" t="n"/>
      <c r="O832" s="76" t="n"/>
      <c r="P832" s="76" t="n"/>
      <c r="Q832" s="76" t="n"/>
      <c r="R832" s="76" t="n"/>
      <c r="BA832" s="88">
        <f>BY832+CR832</f>
        <v/>
      </c>
      <c r="BY832" s="88" t="n"/>
      <c r="CR832" s="88" t="n"/>
    </row>
    <row r="833" outlineLevel="1" ht="22.5" customHeight="1" s="143">
      <c r="A833" s="76" t="n">
        <v>823</v>
      </c>
      <c r="B833" s="76" t="inlineStr">
        <is>
          <t>L-1519-315324341</t>
        </is>
      </c>
      <c r="C833" s="76" t="n">
        <v>1066866074</v>
      </c>
      <c r="D833" s="81">
        <f>HYPERLINK(CONCATENATE("https://portal.dnb.de/opac.htm?method=simpleSearch&amp;cqlMode=true&amp;query=idn%3D",C833))</f>
        <v/>
      </c>
      <c r="E833" s="76" t="inlineStr">
        <is>
          <t>III 74, 1</t>
        </is>
      </c>
      <c r="F833" s="76" t="inlineStr">
        <is>
          <t>X</t>
        </is>
      </c>
      <c r="G833" s="78" t="inlineStr">
        <is>
          <t>Ledereinband, Schließen, erhabene Buchbeschläge</t>
        </is>
      </c>
      <c r="H833" s="76" t="inlineStr">
        <is>
          <t>bis 35 cm</t>
        </is>
      </c>
      <c r="I833" s="78" t="inlineStr">
        <is>
          <t>180°</t>
        </is>
      </c>
      <c r="J833" s="78" t="inlineStr">
        <is>
          <t>hohler Rücken</t>
        </is>
      </c>
      <c r="K833" s="76" t="n"/>
      <c r="L833" s="76" t="inlineStr">
        <is>
          <t>Buchschuh</t>
        </is>
      </c>
      <c r="M833" s="76" t="inlineStr">
        <is>
          <t>Nein</t>
        </is>
      </c>
      <c r="N833" s="76" t="n">
        <v>2</v>
      </c>
      <c r="O833" s="76" t="n"/>
      <c r="P833" s="76" t="n"/>
      <c r="Q833" s="76" t="n"/>
      <c r="R833" s="76" t="n"/>
      <c r="X833" s="94" t="inlineStr">
        <is>
          <t>HD</t>
        </is>
      </c>
      <c r="Z833" s="94" t="inlineStr">
        <is>
          <t>x</t>
        </is>
      </c>
      <c r="AB833" s="94" t="inlineStr">
        <is>
          <t>f/V</t>
        </is>
      </c>
      <c r="AH833" s="94" t="inlineStr">
        <is>
          <t>Pa</t>
        </is>
      </c>
      <c r="AV833" s="94" t="n">
        <v>60</v>
      </c>
      <c r="AZ833" s="96" t="inlineStr">
        <is>
          <t>ja vor</t>
        </is>
      </c>
      <c r="BA833" s="88">
        <f>BY833+CR833</f>
        <v/>
      </c>
      <c r="BE833" s="94" t="inlineStr">
        <is>
          <t>x</t>
        </is>
      </c>
      <c r="BJ833" s="90" t="inlineStr">
        <is>
          <t>x 45</t>
        </is>
      </c>
      <c r="BL833" s="90" t="inlineStr">
        <is>
          <t>x</t>
        </is>
      </c>
      <c r="BM833" s="94" t="inlineStr">
        <is>
          <t>x</t>
        </is>
      </c>
      <c r="BN833" s="94" t="inlineStr">
        <is>
          <t>x</t>
        </is>
      </c>
      <c r="BY833" s="88" t="n">
        <v>0.5</v>
      </c>
      <c r="CR833" s="88" t="n"/>
    </row>
    <row r="834" outlineLevel="1" s="143">
      <c r="A834" s="76" t="n">
        <v>824</v>
      </c>
      <c r="B834" s="76" t="inlineStr">
        <is>
          <t>L-1503-306836378</t>
        </is>
      </c>
      <c r="C834" s="76" t="n">
        <v>1003970656</v>
      </c>
      <c r="D834" s="81">
        <f>HYPERLINK(CONCATENATE("https://portal.dnb.de/opac.htm?method=simpleSearch&amp;cqlMode=true&amp;query=idn%3D",C834))</f>
        <v/>
      </c>
      <c r="E834" s="76" t="inlineStr">
        <is>
          <t>III 75, 1</t>
        </is>
      </c>
      <c r="F834" s="76" t="inlineStr">
        <is>
          <t>X</t>
        </is>
      </c>
      <c r="G834" s="78" t="inlineStr">
        <is>
          <t>Halbledereinband</t>
        </is>
      </c>
      <c r="H834" s="76" t="inlineStr">
        <is>
          <t>bis 35 cm</t>
        </is>
      </c>
      <c r="I834" s="78" t="inlineStr">
        <is>
          <t>80° bis 110°, einseitig digitalisierbar?</t>
        </is>
      </c>
      <c r="J834" s="78" t="inlineStr">
        <is>
          <t>hohler Rücken</t>
        </is>
      </c>
      <c r="K834" s="76" t="n"/>
      <c r="L834" s="76" t="n"/>
      <c r="M834" s="76" t="n"/>
      <c r="N834" s="76" t="n">
        <v>0</v>
      </c>
      <c r="O834" s="76" t="n"/>
      <c r="P834" s="76" t="n"/>
      <c r="Q834" s="76" t="n"/>
      <c r="R834" s="76" t="n"/>
      <c r="BA834" s="88">
        <f>BY834+CR834</f>
        <v/>
      </c>
      <c r="BY834" s="88" t="n"/>
      <c r="CR834" s="88" t="n"/>
    </row>
    <row r="835" outlineLevel="1" ht="22.5" customHeight="1" s="143">
      <c r="A835" s="76" t="n">
        <v>825</v>
      </c>
      <c r="B835" s="76" t="inlineStr">
        <is>
          <t>L-1504-315491787</t>
        </is>
      </c>
      <c r="C835" s="76" t="n">
        <v>1066961379</v>
      </c>
      <c r="D835" s="81">
        <f>HYPERLINK(CONCATENATE("https://portal.dnb.de/opac.htm?method=simpleSearch&amp;cqlMode=true&amp;query=idn%3D",C835))</f>
        <v/>
      </c>
      <c r="E835" s="76" t="inlineStr">
        <is>
          <t>III 75, 2</t>
        </is>
      </c>
      <c r="F835" s="76" t="inlineStr">
        <is>
          <t>X</t>
        </is>
      </c>
      <c r="G835" s="78" t="inlineStr">
        <is>
          <t>Gewebeeinband, Schließen, erhabene Buchbeschläge</t>
        </is>
      </c>
      <c r="H835" s="76" t="inlineStr">
        <is>
          <t>bis 25 cm</t>
        </is>
      </c>
      <c r="I835" s="78" t="inlineStr">
        <is>
          <t>80° bis 110°, einseitig digitalisierbar?</t>
        </is>
      </c>
      <c r="J835" s="78" t="inlineStr">
        <is>
          <t>hohler Rücken</t>
        </is>
      </c>
      <c r="K835" s="76" t="n"/>
      <c r="L835" s="76" t="inlineStr">
        <is>
          <t>Buchschuh</t>
        </is>
      </c>
      <c r="M835" s="76" t="inlineStr">
        <is>
          <t>Nein</t>
        </is>
      </c>
      <c r="N835" s="76" t="n">
        <v>0</v>
      </c>
      <c r="O835" s="76" t="n"/>
      <c r="P835" s="76" t="n"/>
      <c r="Q835" s="76" t="n"/>
      <c r="R835" s="76" t="n"/>
      <c r="BA835" s="88">
        <f>BY835+CR835</f>
        <v/>
      </c>
      <c r="BY835" s="88" t="n"/>
      <c r="CR835" s="88" t="n"/>
    </row>
    <row r="836" outlineLevel="1" s="143">
      <c r="A836" s="76" t="n">
        <v>826</v>
      </c>
      <c r="B836" s="76" t="inlineStr">
        <is>
          <t>L-1505-31549185X</t>
        </is>
      </c>
      <c r="C836" s="76" t="n">
        <v>1066961468</v>
      </c>
      <c r="D836" s="81">
        <f>HYPERLINK(CONCATENATE("https://portal.dnb.de/opac.htm?method=simpleSearch&amp;cqlMode=true&amp;query=idn%3D",C836))</f>
        <v/>
      </c>
      <c r="E836" s="76" t="inlineStr">
        <is>
          <t>III 75, 3</t>
        </is>
      </c>
      <c r="F836" s="76" t="inlineStr">
        <is>
          <t>X</t>
        </is>
      </c>
      <c r="G836" s="78" t="inlineStr">
        <is>
          <t>Pergamentband</t>
        </is>
      </c>
      <c r="H836" s="76" t="inlineStr">
        <is>
          <t>bis 25 cm</t>
        </is>
      </c>
      <c r="I836" s="78" t="inlineStr">
        <is>
          <t>180°</t>
        </is>
      </c>
      <c r="J836" s="78" t="inlineStr">
        <is>
          <t>hohler Rücken</t>
        </is>
      </c>
      <c r="K836" s="76" t="n"/>
      <c r="L836" s="76" t="n"/>
      <c r="M836" s="76" t="n"/>
      <c r="N836" s="76" t="n">
        <v>0</v>
      </c>
      <c r="O836" s="76" t="n"/>
      <c r="P836" s="76" t="n"/>
      <c r="Q836" s="76" t="n"/>
      <c r="R836" s="76" t="n"/>
      <c r="BA836" s="88">
        <f>BY836+CR836</f>
        <v/>
      </c>
      <c r="BY836" s="88" t="n"/>
      <c r="CR836" s="88" t="n"/>
    </row>
    <row r="837" outlineLevel="1" ht="22.5" customHeight="1" s="143">
      <c r="A837" s="76" t="n">
        <v>827</v>
      </c>
      <c r="B837" s="76" t="inlineStr">
        <is>
          <t>L-1507-154135283</t>
        </is>
      </c>
      <c r="C837" s="76" t="n">
        <v>993993621</v>
      </c>
      <c r="D837" s="81">
        <f>HYPERLINK(CONCATENATE("https://portal.dnb.de/opac.htm?method=simpleSearch&amp;cqlMode=true&amp;query=idn%3D",C837))</f>
        <v/>
      </c>
      <c r="E837" s="76" t="inlineStr">
        <is>
          <t>III 75, 4</t>
        </is>
      </c>
      <c r="F837" s="76" t="inlineStr">
        <is>
          <t>X</t>
        </is>
      </c>
      <c r="G837" s="78" t="inlineStr">
        <is>
          <t>Ledereinband, Schließen, erhabene Buchbeschläge</t>
        </is>
      </c>
      <c r="H837" s="76" t="inlineStr">
        <is>
          <t>bis 25 cm</t>
        </is>
      </c>
      <c r="I837" s="78" t="inlineStr">
        <is>
          <t>180°</t>
        </is>
      </c>
      <c r="J837" s="78" t="n"/>
      <c r="K837" s="76" t="n"/>
      <c r="L837" s="76" t="n"/>
      <c r="M837" s="76" t="n"/>
      <c r="N837" s="76" t="n"/>
      <c r="O837" s="76" t="n"/>
      <c r="P837" s="76" t="n"/>
      <c r="Q837" s="76" t="n"/>
      <c r="R837" s="76" t="n"/>
      <c r="X837" s="94" t="inlineStr">
        <is>
          <t>L</t>
        </is>
      </c>
      <c r="Z837" s="94" t="inlineStr">
        <is>
          <t>x</t>
        </is>
      </c>
      <c r="AA837" s="94" t="inlineStr">
        <is>
          <t>x</t>
        </is>
      </c>
      <c r="AB837" s="94" t="inlineStr">
        <is>
          <t>h/E</t>
        </is>
      </c>
      <c r="AF837" s="94" t="inlineStr">
        <is>
          <t>x</t>
        </is>
      </c>
      <c r="AH837" s="94" t="inlineStr">
        <is>
          <t>Pa</t>
        </is>
      </c>
      <c r="AR837" s="94" t="inlineStr">
        <is>
          <t>K</t>
        </is>
      </c>
      <c r="AS837" s="94" t="inlineStr">
        <is>
          <t>x</t>
        </is>
      </c>
      <c r="AV837" s="94" t="n">
        <v>110</v>
      </c>
      <c r="AZ837" s="96" t="inlineStr">
        <is>
          <t>n</t>
        </is>
      </c>
      <c r="BA837" s="88">
        <f>BY837+CR837</f>
        <v/>
      </c>
      <c r="BE837" s="94" t="inlineStr">
        <is>
          <t>x</t>
        </is>
      </c>
      <c r="BI837" s="117" t="inlineStr">
        <is>
          <t>Schaden stabil</t>
        </is>
      </c>
      <c r="BY837" s="88" t="n"/>
      <c r="CR837" s="88" t="n"/>
    </row>
    <row r="838" outlineLevel="1" ht="22.5" customHeight="1" s="143">
      <c r="A838" s="76" t="n">
        <v>828</v>
      </c>
      <c r="B838" s="76" t="inlineStr">
        <is>
          <t>L-1506-170682692</t>
        </is>
      </c>
      <c r="C838" s="76" t="n">
        <v>1000466167</v>
      </c>
      <c r="D838" s="81">
        <f>HYPERLINK(CONCATENATE("https://portal.dnb.de/opac.htm?method=simpleSearch&amp;cqlMode=true&amp;query=idn%3D",C838))</f>
        <v/>
      </c>
      <c r="E838" s="76" t="inlineStr">
        <is>
          <t>III 75, 5</t>
        </is>
      </c>
      <c r="F838" s="76" t="n"/>
      <c r="G838" s="78" t="inlineStr">
        <is>
          <t>Ledereinband, Schließen, erhabene Buchbeschläge</t>
        </is>
      </c>
      <c r="H838" s="76" t="inlineStr">
        <is>
          <t>bis 35 cm</t>
        </is>
      </c>
      <c r="I838" s="78" t="inlineStr">
        <is>
          <t>80° bis 110°, einseitig digitalisierbar?</t>
        </is>
      </c>
      <c r="J838" s="78" t="n"/>
      <c r="K838" s="76" t="n"/>
      <c r="L838" s="76" t="inlineStr">
        <is>
          <t>Kassette</t>
        </is>
      </c>
      <c r="M838" s="76" t="inlineStr">
        <is>
          <t>Nein</t>
        </is>
      </c>
      <c r="N838" s="76" t="n">
        <v>0</v>
      </c>
      <c r="O838" s="76" t="n"/>
      <c r="P838" s="76" t="n"/>
      <c r="Q838" s="76" t="n"/>
      <c r="R838" s="76" t="n"/>
      <c r="BA838" s="88">
        <f>BY838+CR838</f>
        <v/>
      </c>
      <c r="BY838" s="88" t="n"/>
      <c r="CR838" s="88" t="n"/>
    </row>
    <row r="839" outlineLevel="1" ht="22.5" customHeight="1" s="143">
      <c r="A839" s="76" t="n">
        <v>829</v>
      </c>
      <c r="B839" s="76" t="inlineStr">
        <is>
          <t>L-1541-315201436</t>
        </is>
      </c>
      <c r="C839" s="76" t="n">
        <v>1066779627</v>
      </c>
      <c r="D839" s="81">
        <f>HYPERLINK(CONCATENATE("https://portal.dnb.de/opac.htm?method=simpleSearch&amp;cqlMode=true&amp;query=idn%3D",C839))</f>
        <v/>
      </c>
      <c r="E839" s="76" t="inlineStr">
        <is>
          <t>III 76, 1</t>
        </is>
      </c>
      <c r="F839" s="76" t="inlineStr">
        <is>
          <t>X</t>
        </is>
      </c>
      <c r="G839" s="78" t="inlineStr">
        <is>
          <t>Ledereinband, Schließen, erhabene Buchbeschläge</t>
        </is>
      </c>
      <c r="H839" s="76" t="inlineStr">
        <is>
          <t>bis 35 cm</t>
        </is>
      </c>
      <c r="I839" s="78" t="inlineStr">
        <is>
          <t>80° bis 110°, einseitig digitalisierbar?</t>
        </is>
      </c>
      <c r="J839" s="78" t="inlineStr">
        <is>
          <t>fester Rücken mit Schmuckprägung</t>
        </is>
      </c>
      <c r="K839" s="76" t="n"/>
      <c r="L839" s="76" t="inlineStr">
        <is>
          <t>Buchschuh</t>
        </is>
      </c>
      <c r="M839" s="76" t="inlineStr">
        <is>
          <t>Nein</t>
        </is>
      </c>
      <c r="N839" s="76" t="n">
        <v>0</v>
      </c>
      <c r="O839" s="76" t="n"/>
      <c r="P839" s="76" t="n"/>
      <c r="Q839" s="76" t="n"/>
      <c r="R839" s="76" t="n"/>
      <c r="BA839" s="88">
        <f>BY839+CR839</f>
        <v/>
      </c>
      <c r="BY839" s="88" t="n"/>
      <c r="CR839" s="88" t="n"/>
    </row>
    <row r="840" outlineLevel="1" ht="22.5" customHeight="1" s="143">
      <c r="A840" s="76" t="n">
        <v>830</v>
      </c>
      <c r="B840" s="76" t="inlineStr">
        <is>
          <t>L-1558-315189622</t>
        </is>
      </c>
      <c r="C840" s="76" t="n">
        <v>1066767114</v>
      </c>
      <c r="D840" s="81">
        <f>HYPERLINK(CONCATENATE("https://portal.dnb.de/opac.htm?method=simpleSearch&amp;cqlMode=true&amp;query=idn%3D",C840))</f>
        <v/>
      </c>
      <c r="E840" s="76" t="inlineStr">
        <is>
          <t>III 76, 2</t>
        </is>
      </c>
      <c r="F840" s="76" t="inlineStr">
        <is>
          <t>X</t>
        </is>
      </c>
      <c r="G840" s="78" t="inlineStr">
        <is>
          <t>Papier- oder Pappeinband</t>
        </is>
      </c>
      <c r="H840" s="76" t="inlineStr">
        <is>
          <t>bis 25 cm</t>
        </is>
      </c>
      <c r="I840" s="78" t="inlineStr">
        <is>
          <t>180°</t>
        </is>
      </c>
      <c r="J840" s="78" t="inlineStr">
        <is>
          <t>fester Rücken mit Schmuckprägung</t>
        </is>
      </c>
      <c r="K840" s="76" t="n"/>
      <c r="L840" s="76" t="n"/>
      <c r="M840" s="76" t="n"/>
      <c r="N840" s="76" t="n">
        <v>3</v>
      </c>
      <c r="O840" s="76" t="n"/>
      <c r="P840" s="76" t="n"/>
      <c r="Q840" s="76" t="n"/>
      <c r="R840" s="76" t="n"/>
      <c r="X840" s="94" t="inlineStr">
        <is>
          <t>Pa</t>
        </is>
      </c>
      <c r="AB840" s="94" t="inlineStr">
        <is>
          <t>f</t>
        </is>
      </c>
      <c r="AH840" s="94" t="inlineStr">
        <is>
          <t>Pa</t>
        </is>
      </c>
      <c r="AV840" s="94" t="n">
        <v>80</v>
      </c>
      <c r="AZ840" s="96" t="inlineStr">
        <is>
          <t>ja vor</t>
        </is>
      </c>
      <c r="BA840" s="88">
        <f>BY840+CR840</f>
        <v/>
      </c>
      <c r="BL840" s="90" t="inlineStr">
        <is>
          <t>x</t>
        </is>
      </c>
      <c r="BN840" s="94" t="inlineStr">
        <is>
          <t>x</t>
        </is>
      </c>
      <c r="BR840" s="94" t="inlineStr">
        <is>
          <t>x</t>
        </is>
      </c>
      <c r="BY840" s="88" t="n">
        <v>1.5</v>
      </c>
      <c r="BZ840" s="117" t="inlineStr">
        <is>
          <t>evtl. kleine Hülse, Fragment inneliegend, ggf. Rücken mit JP überfangen</t>
        </is>
      </c>
      <c r="CR840" s="88" t="n"/>
    </row>
    <row r="841" outlineLevel="1" ht="22.5" customHeight="1" s="143">
      <c r="A841" s="76" t="n"/>
      <c r="B841" s="76" t="n"/>
      <c r="C841" s="76" t="n"/>
      <c r="D841" s="81" t="n"/>
      <c r="E841" s="76" t="inlineStr">
        <is>
          <t>III 77, 1</t>
        </is>
      </c>
      <c r="F841" s="76" t="inlineStr">
        <is>
          <t>X</t>
        </is>
      </c>
      <c r="G841" s="78" t="inlineStr">
        <is>
          <t>Pergamentband</t>
        </is>
      </c>
      <c r="H841" s="76" t="inlineStr">
        <is>
          <t>bis 35 cm</t>
        </is>
      </c>
      <c r="I841" s="78" t="inlineStr">
        <is>
          <t>nur sehr geringer Öffnungswinkel</t>
        </is>
      </c>
      <c r="J841" s="78" t="inlineStr">
        <is>
          <t>hohler Rücken</t>
        </is>
      </c>
      <c r="K841" s="76" t="n"/>
      <c r="L841" s="76" t="inlineStr">
        <is>
          <t>Kassette</t>
        </is>
      </c>
      <c r="M841" s="76" t="inlineStr">
        <is>
          <t>Nein</t>
        </is>
      </c>
      <c r="N841" s="76" t="n">
        <v>2</v>
      </c>
      <c r="O841" s="76" t="n"/>
      <c r="P841" s="76" t="n"/>
      <c r="Q841" s="76" t="n"/>
      <c r="R841" s="76" t="n"/>
      <c r="X841" s="94" t="inlineStr">
        <is>
          <t>Pg</t>
        </is>
      </c>
      <c r="Y841" t="inlineStr">
        <is>
          <t>Thomschke, Friedrun:
Pergamentumschlag</t>
        </is>
      </c>
      <c r="AB841" s="94" t="inlineStr">
        <is>
          <t>h</t>
        </is>
      </c>
      <c r="AH841" s="94" t="inlineStr">
        <is>
          <t>Pa</t>
        </is>
      </c>
      <c r="AV841" s="94" t="n">
        <v>45</v>
      </c>
      <c r="AW841" s="94" t="inlineStr">
        <is>
          <t>x</t>
        </is>
      </c>
      <c r="AZ841" s="96" t="inlineStr">
        <is>
          <t>ja vor</t>
        </is>
      </c>
      <c r="BA841" s="88">
        <f>BY841+CR841</f>
        <v/>
      </c>
      <c r="BC841" s="94" t="inlineStr">
        <is>
          <t>Gewebe</t>
        </is>
      </c>
      <c r="BJ841" s="90" t="inlineStr">
        <is>
          <t>x 45</t>
        </is>
      </c>
      <c r="BL841" s="90" t="inlineStr">
        <is>
          <t>x</t>
        </is>
      </c>
      <c r="BY841" s="88" t="n"/>
      <c r="CJ841" s="94" t="inlineStr">
        <is>
          <t>x</t>
        </is>
      </c>
      <c r="CR841" s="88" t="n">
        <v>2</v>
      </c>
      <c r="CS841" s="117" t="inlineStr">
        <is>
          <t>v.a. Risse im Titelblatt , ggf auch letztes Blatt, Lage hinten belassen</t>
        </is>
      </c>
    </row>
    <row r="842" outlineLevel="1" ht="22.5" customHeight="1" s="143">
      <c r="A842" s="76" t="n">
        <v>831</v>
      </c>
      <c r="B842" s="76" t="inlineStr">
        <is>
          <t>L-1554-315464313</t>
        </is>
      </c>
      <c r="C842" s="76" t="n">
        <v>1066936455</v>
      </c>
      <c r="D842" s="81">
        <f>HYPERLINK(CONCATENATE("https://portal.dnb.de/opac.htm?method=simpleSearch&amp;cqlMode=true&amp;query=idn%3D",C842))</f>
        <v/>
      </c>
      <c r="E842" s="76" t="inlineStr">
        <is>
          <t>III 78, 1</t>
        </is>
      </c>
      <c r="F842" s="76" t="inlineStr">
        <is>
          <t>X</t>
        </is>
      </c>
      <c r="G842" s="78" t="inlineStr">
        <is>
          <t>Ledereinband, Schließen, erhabene Buchbeschläge</t>
        </is>
      </c>
      <c r="H842" s="76" t="inlineStr">
        <is>
          <t>bis 25 cm</t>
        </is>
      </c>
      <c r="I842" s="78" t="inlineStr">
        <is>
          <t>80° bis 110°, einseitig digitalisierbar?</t>
        </is>
      </c>
      <c r="J842" s="78" t="inlineStr">
        <is>
          <t>fester Rücken mit Schmuckprägung</t>
        </is>
      </c>
      <c r="K842" s="76" t="n"/>
      <c r="L842" s="76" t="inlineStr">
        <is>
          <t>Buchschuh</t>
        </is>
      </c>
      <c r="M842" s="76" t="inlineStr">
        <is>
          <t>Nein</t>
        </is>
      </c>
      <c r="N842" s="76" t="n">
        <v>1</v>
      </c>
      <c r="O842" s="76" t="n"/>
      <c r="P842" s="76" t="n"/>
      <c r="Q842" s="76" t="n"/>
      <c r="R842" s="76" t="n"/>
      <c r="X842" s="94" t="inlineStr">
        <is>
          <t>HD</t>
        </is>
      </c>
      <c r="AB842" s="94" t="inlineStr">
        <is>
          <t>f</t>
        </is>
      </c>
      <c r="AH842" s="94" t="inlineStr">
        <is>
          <t>Pa</t>
        </is>
      </c>
      <c r="AV842" s="94" t="n">
        <v>60</v>
      </c>
      <c r="AZ842" s="96" t="inlineStr">
        <is>
          <t>n</t>
        </is>
      </c>
      <c r="BA842" s="88">
        <f>BY842+CR842</f>
        <v/>
      </c>
      <c r="BE842" s="94" t="inlineStr">
        <is>
          <t>x</t>
        </is>
      </c>
      <c r="BI842" s="117" t="inlineStr">
        <is>
          <t>Schaden stabil</t>
        </is>
      </c>
      <c r="BY842" s="88" t="n"/>
      <c r="CR842" s="88" t="n"/>
    </row>
    <row r="843" outlineLevel="1" s="143">
      <c r="A843" s="116" t="n">
        <v>832</v>
      </c>
      <c r="B843" s="76" t="inlineStr">
        <is>
          <t>L-1560-161002250</t>
        </is>
      </c>
      <c r="C843" s="76" t="n">
        <v>995843651</v>
      </c>
      <c r="D843" s="81">
        <f>HYPERLINK(CONCATENATE("https://portal.dnb.de/opac.htm?method=simpleSearch&amp;cqlMode=true&amp;query=idn%3D",C843))</f>
        <v/>
      </c>
      <c r="E843" s="76" t="inlineStr">
        <is>
          <t>III 78, 2</t>
        </is>
      </c>
      <c r="F843" s="76" t="n"/>
      <c r="G843" s="78" t="n"/>
      <c r="H843" s="76" t="inlineStr">
        <is>
          <t>bis 25 cm</t>
        </is>
      </c>
      <c r="I843" s="78" t="n"/>
      <c r="J843" s="78" t="n"/>
      <c r="K843" s="76" t="n"/>
      <c r="L843" s="76" t="n"/>
      <c r="M843" s="76" t="n"/>
      <c r="N843" s="76" t="n"/>
      <c r="O843" s="76" t="n"/>
      <c r="P843" s="76" t="n"/>
      <c r="Q843" s="76" t="n"/>
      <c r="R843" s="76" t="n"/>
      <c r="X843" s="94" t="inlineStr">
        <is>
          <t>Pg</t>
        </is>
      </c>
      <c r="AB843" s="94" t="inlineStr">
        <is>
          <t>h</t>
        </is>
      </c>
      <c r="AH843" s="94" t="inlineStr">
        <is>
          <t>Pa</t>
        </is>
      </c>
      <c r="AV843" s="94" t="n">
        <v>180</v>
      </c>
      <c r="AZ843" s="96" t="inlineStr">
        <is>
          <t>n</t>
        </is>
      </c>
      <c r="BA843" s="88">
        <f>BY843+CR843</f>
        <v/>
      </c>
      <c r="BY843" s="88" t="n"/>
      <c r="CR843" s="88" t="n"/>
    </row>
    <row r="844" outlineLevel="1" s="143">
      <c r="A844" s="76" t="n">
        <v>833</v>
      </c>
      <c r="B844" s="76" t="inlineStr">
        <is>
          <t>L-1501-315326328</t>
        </is>
      </c>
      <c r="C844" s="76" t="inlineStr">
        <is>
          <t>106686814X</t>
        </is>
      </c>
      <c r="D844" s="81">
        <f>HYPERLINK(CONCATENATE("https://portal.dnb.de/opac.htm?method=simpleSearch&amp;cqlMode=true&amp;query=idn%3D",C844))</f>
        <v/>
      </c>
      <c r="E844" s="76" t="inlineStr">
        <is>
          <t>III 79, 1</t>
        </is>
      </c>
      <c r="F844" s="76" t="n"/>
      <c r="G844" s="78" t="n"/>
      <c r="H844" s="76" t="inlineStr">
        <is>
          <t>bis 25 cm</t>
        </is>
      </c>
      <c r="I844" s="78" t="n"/>
      <c r="J844" s="78" t="n"/>
      <c r="K844" s="76" t="n"/>
      <c r="L844" s="76" t="n"/>
      <c r="M844" s="76" t="n"/>
      <c r="N844" s="76" t="n"/>
      <c r="O844" s="76" t="n"/>
      <c r="P844" s="76" t="n"/>
      <c r="Q844" s="76" t="n"/>
      <c r="R844" s="76" t="n"/>
      <c r="X844" s="94" t="inlineStr">
        <is>
          <t>HPg</t>
        </is>
      </c>
      <c r="AB844" s="94" t="inlineStr">
        <is>
          <t>h</t>
        </is>
      </c>
      <c r="AH844" s="94" t="inlineStr">
        <is>
          <t>Pa</t>
        </is>
      </c>
      <c r="AV844" s="94" t="n">
        <v>110</v>
      </c>
      <c r="AZ844" s="96" t="inlineStr">
        <is>
          <t>n</t>
        </is>
      </c>
      <c r="BA844" s="88">
        <f>BY844+CR844</f>
        <v/>
      </c>
      <c r="BY844" s="88" t="n"/>
      <c r="CR844" s="88" t="n"/>
    </row>
    <row r="845" outlineLevel="1" s="143">
      <c r="A845" s="76" t="n">
        <v>834</v>
      </c>
      <c r="B845" s="76" t="inlineStr">
        <is>
          <t>L-1517-315487054</t>
        </is>
      </c>
      <c r="C845" s="76" t="n">
        <v>1066956375</v>
      </c>
      <c r="D845" s="81">
        <f>HYPERLINK(CONCATENATE("https://portal.dnb.de/opac.htm?method=simpleSearch&amp;cqlMode=true&amp;query=idn%3D",C845))</f>
        <v/>
      </c>
      <c r="E845" s="76" t="inlineStr">
        <is>
          <t>III 80, 1</t>
        </is>
      </c>
      <c r="F845" s="76" t="n"/>
      <c r="G845" s="78" t="n"/>
      <c r="H845" s="76" t="inlineStr">
        <is>
          <t>bis 25 cm</t>
        </is>
      </c>
      <c r="I845" s="78" t="n"/>
      <c r="J845" s="78" t="n"/>
      <c r="K845" s="76" t="n"/>
      <c r="L845" s="76" t="n"/>
      <c r="M845" s="76" t="n"/>
      <c r="N845" s="76" t="n"/>
      <c r="O845" s="76" t="n"/>
      <c r="P845" s="76" t="n"/>
      <c r="Q845" s="76" t="n"/>
      <c r="R845" s="76" t="n"/>
      <c r="X845" s="94" t="inlineStr">
        <is>
          <t>HL</t>
        </is>
      </c>
      <c r="Z845" s="94" t="inlineStr">
        <is>
          <t>x</t>
        </is>
      </c>
      <c r="AB845" s="94" t="inlineStr">
        <is>
          <t>h/E</t>
        </is>
      </c>
      <c r="AH845" s="94" t="inlineStr">
        <is>
          <t>Pa</t>
        </is>
      </c>
      <c r="AI845" s="94" t="inlineStr">
        <is>
          <t>x</t>
        </is>
      </c>
      <c r="AV845" s="94" t="n">
        <v>110</v>
      </c>
      <c r="AZ845" s="96" t="inlineStr">
        <is>
          <t>n</t>
        </is>
      </c>
      <c r="BA845" s="88">
        <f>BY845+CR845</f>
        <v/>
      </c>
      <c r="BE845" s="94" t="inlineStr">
        <is>
          <t>x</t>
        </is>
      </c>
      <c r="BY845" s="88" t="n"/>
      <c r="CR845" s="88" t="n"/>
    </row>
    <row r="846" outlineLevel="1" s="143">
      <c r="A846" s="76" t="n">
        <v>835</v>
      </c>
      <c r="B846" s="76" t="inlineStr">
        <is>
          <t>L-1504-315220163</t>
        </is>
      </c>
      <c r="C846" s="76" t="n">
        <v>1066800278</v>
      </c>
      <c r="D846" s="81">
        <f>HYPERLINK(CONCATENATE("https://portal.dnb.de/opac.htm?method=simpleSearch&amp;cqlMode=true&amp;query=idn%3D",C846))</f>
        <v/>
      </c>
      <c r="E846" s="76" t="inlineStr">
        <is>
          <t>III 81, 1</t>
        </is>
      </c>
      <c r="F846" s="76" t="n"/>
      <c r="G846" s="78" t="n"/>
      <c r="H846" s="76" t="inlineStr">
        <is>
          <t>bis 25 cm</t>
        </is>
      </c>
      <c r="I846" s="78" t="n"/>
      <c r="J846" s="78" t="n"/>
      <c r="K846" s="76" t="n"/>
      <c r="L846" s="76" t="n"/>
      <c r="M846" s="76" t="n"/>
      <c r="N846" s="76" t="n"/>
      <c r="O846" s="76" t="n"/>
      <c r="P846" s="76" t="n"/>
      <c r="Q846" s="76" t="n"/>
      <c r="R846" s="76" t="n"/>
      <c r="X846" s="94" t="inlineStr">
        <is>
          <t>HD</t>
        </is>
      </c>
      <c r="Z846" s="94" t="inlineStr">
        <is>
          <t>x</t>
        </is>
      </c>
      <c r="AB846" s="94" t="inlineStr">
        <is>
          <t>f</t>
        </is>
      </c>
      <c r="AH846" s="94" t="inlineStr">
        <is>
          <t>Pa</t>
        </is>
      </c>
      <c r="AR846" s="94" t="inlineStr">
        <is>
          <t>I/R</t>
        </is>
      </c>
      <c r="AS846" s="94" t="inlineStr">
        <is>
          <t>x</t>
        </is>
      </c>
      <c r="AV846" s="94" t="n">
        <v>80</v>
      </c>
      <c r="AZ846" s="96" t="inlineStr">
        <is>
          <t>n</t>
        </is>
      </c>
      <c r="BA846" s="88">
        <f>BY846+CR846</f>
        <v/>
      </c>
      <c r="BE846" s="94" t="inlineStr">
        <is>
          <t>x</t>
        </is>
      </c>
      <c r="BY846" s="88" t="n"/>
      <c r="CR846" s="88" t="n"/>
    </row>
    <row r="847" outlineLevel="1" s="143">
      <c r="A847" s="76" t="n">
        <v>836</v>
      </c>
      <c r="B847" s="76" t="inlineStr">
        <is>
          <t>L-1504-315220155</t>
        </is>
      </c>
      <c r="C847" s="76" t="n">
        <v>1066800278</v>
      </c>
      <c r="D847" s="81">
        <f>HYPERLINK(CONCATENATE("https://portal.dnb.de/opac.htm?method=simpleSearch&amp;cqlMode=true&amp;query=idn%3D",C847))</f>
        <v/>
      </c>
      <c r="E847" s="76" t="inlineStr">
        <is>
          <t>III 81, 1</t>
        </is>
      </c>
      <c r="F847" s="76" t="n"/>
      <c r="G847" s="78" t="n"/>
      <c r="H847" s="76" t="n"/>
      <c r="I847" s="78" t="n"/>
      <c r="J847" s="78" t="n"/>
      <c r="K847" s="76" t="n"/>
      <c r="L847" s="76" t="n"/>
      <c r="M847" s="76" t="n"/>
      <c r="N847" s="76" t="n"/>
      <c r="O847" s="76" t="n"/>
      <c r="P847" s="76" t="n"/>
      <c r="Q847" s="76" t="n"/>
      <c r="R847" s="76" t="n"/>
      <c r="BA847" s="88">
        <f>BY847+CR847</f>
        <v/>
      </c>
      <c r="BY847" s="88" t="n"/>
      <c r="CR847" s="88" t="n"/>
    </row>
    <row r="848" outlineLevel="1" s="143">
      <c r="A848" s="76" t="n">
        <v>837</v>
      </c>
      <c r="B848" s="76" t="inlineStr">
        <is>
          <t>L-1521-315218711</t>
        </is>
      </c>
      <c r="C848" s="76" t="n">
        <v>1066798540</v>
      </c>
      <c r="D848" s="81">
        <f>HYPERLINK(CONCATENATE("https://portal.dnb.de/opac.htm?method=simpleSearch&amp;cqlMode=true&amp;query=idn%3D",C848))</f>
        <v/>
      </c>
      <c r="E848" s="76" t="inlineStr">
        <is>
          <t>III 82, 1</t>
        </is>
      </c>
      <c r="F848" s="76" t="n"/>
      <c r="G848" s="78" t="n"/>
      <c r="H848" s="76" t="inlineStr">
        <is>
          <t>bis 35 cm</t>
        </is>
      </c>
      <c r="I848" s="78" t="n"/>
      <c r="J848" s="78" t="n"/>
      <c r="K848" s="76" t="n"/>
      <c r="L848" s="76" t="n"/>
      <c r="M848" s="76" t="n"/>
      <c r="N848" s="76" t="n"/>
      <c r="O848" s="76" t="n"/>
      <c r="P848" s="76" t="n"/>
      <c r="Q848" s="76" t="n"/>
      <c r="R848" s="76" t="n"/>
      <c r="X848" s="94" t="inlineStr">
        <is>
          <t>HL</t>
        </is>
      </c>
      <c r="Z848" s="94" t="inlineStr">
        <is>
          <t>x</t>
        </is>
      </c>
      <c r="AB848" s="94" t="inlineStr">
        <is>
          <t>h/E</t>
        </is>
      </c>
      <c r="AH848" s="94" t="inlineStr">
        <is>
          <t>Pa</t>
        </is>
      </c>
      <c r="AV848" s="94" t="n">
        <v>110</v>
      </c>
      <c r="AZ848" s="96" t="inlineStr">
        <is>
          <t>n</t>
        </is>
      </c>
      <c r="BA848" s="88">
        <f>BY848+CR848</f>
        <v/>
      </c>
      <c r="BE848" s="94" t="inlineStr">
        <is>
          <t>x</t>
        </is>
      </c>
      <c r="BY848" s="88" t="n"/>
      <c r="CR848" s="88" t="n"/>
    </row>
    <row r="849" outlineLevel="1" ht="22.5" customHeight="1" s="143">
      <c r="A849" s="76" t="n">
        <v>838</v>
      </c>
      <c r="B849" s="76" t="inlineStr">
        <is>
          <t>L-1520-315294493</t>
        </is>
      </c>
      <c r="C849" s="76" t="n">
        <v>1066834555</v>
      </c>
      <c r="D849" s="81">
        <f>HYPERLINK(CONCATENATE("https://portal.dnb.de/opac.htm?method=simpleSearch&amp;cqlMode=true&amp;query=idn%3D",C849))</f>
        <v/>
      </c>
      <c r="E849" s="76" t="inlineStr">
        <is>
          <t>III 83, 1</t>
        </is>
      </c>
      <c r="F849" s="76" t="n"/>
      <c r="G849" s="78" t="n"/>
      <c r="H849" s="76" t="inlineStr">
        <is>
          <t>bis 25 cm</t>
        </is>
      </c>
      <c r="I849" s="78" t="n"/>
      <c r="J849" s="78" t="n"/>
      <c r="K849" s="76" t="n"/>
      <c r="L849" s="76" t="n"/>
      <c r="M849" s="76" t="n"/>
      <c r="N849" s="76" t="n"/>
      <c r="O849" s="76" t="n"/>
      <c r="P849" s="76" t="n"/>
      <c r="Q849" s="76" t="n"/>
      <c r="R849" s="76" t="n"/>
      <c r="S849" s="94" t="inlineStr">
        <is>
          <t>DA</t>
        </is>
      </c>
      <c r="BA849" s="88">
        <f>BY849+CR849</f>
        <v/>
      </c>
      <c r="BF849" s="94" t="inlineStr">
        <is>
          <t>x</t>
        </is>
      </c>
      <c r="BI849" s="117" t="inlineStr">
        <is>
          <t>nur Einband (Papierband) am Standort (Inhalt offenbar heraus gelöst)</t>
        </is>
      </c>
      <c r="BY849" s="88" t="n"/>
      <c r="CR849" s="88" t="n"/>
    </row>
    <row r="850" outlineLevel="1" s="143">
      <c r="A850" s="76" t="n">
        <v>839</v>
      </c>
      <c r="B850" s="76" t="inlineStr">
        <is>
          <t>L-1522-170280322</t>
        </is>
      </c>
      <c r="C850" s="76" t="n">
        <v>1000270947</v>
      </c>
      <c r="D850" s="81">
        <f>HYPERLINK(CONCATENATE("https://portal.dnb.de/opac.htm?method=simpleSearch&amp;cqlMode=true&amp;query=idn%3D",C850))</f>
        <v/>
      </c>
      <c r="E850" s="76" t="inlineStr">
        <is>
          <t>III 83, 3</t>
        </is>
      </c>
      <c r="F850" s="76" t="n"/>
      <c r="G850" s="78" t="n"/>
      <c r="H850" s="76" t="inlineStr">
        <is>
          <t>bis 25 cm</t>
        </is>
      </c>
      <c r="I850" s="78" t="n"/>
      <c r="J850" s="78" t="n"/>
      <c r="K850" s="76" t="n"/>
      <c r="L850" s="76" t="n"/>
      <c r="M850" s="76" t="n"/>
      <c r="N850" s="76" t="n"/>
      <c r="O850" s="76" t="n"/>
      <c r="P850" s="76" t="n"/>
      <c r="Q850" s="76" t="n"/>
      <c r="R850" s="76" t="n"/>
      <c r="X850" s="94" t="inlineStr">
        <is>
          <t>HPg</t>
        </is>
      </c>
      <c r="AB850" s="94" t="inlineStr">
        <is>
          <t>h/E</t>
        </is>
      </c>
      <c r="AH850" s="94" t="inlineStr">
        <is>
          <t>Pa</t>
        </is>
      </c>
      <c r="AV850" s="94" t="n">
        <v>110</v>
      </c>
      <c r="AZ850" s="96" t="inlineStr">
        <is>
          <t>n</t>
        </is>
      </c>
      <c r="BA850" s="88">
        <f>BY850+CR850</f>
        <v/>
      </c>
      <c r="BY850" s="88" t="n"/>
      <c r="CR850" s="88" t="n"/>
    </row>
    <row r="851" outlineLevel="1" s="143">
      <c r="A851" s="76" t="n">
        <v>840</v>
      </c>
      <c r="B851" s="76" t="inlineStr">
        <is>
          <t>L-1545-154870943</t>
        </is>
      </c>
      <c r="C851" s="76" t="n">
        <v>994251505</v>
      </c>
      <c r="D851" s="81">
        <f>HYPERLINK(CONCATENATE("https://portal.dnb.de/opac.htm?method=simpleSearch&amp;cqlMode=true&amp;query=idn%3D",C851))</f>
        <v/>
      </c>
      <c r="E851" s="76" t="inlineStr">
        <is>
          <t>III 83, 4</t>
        </is>
      </c>
      <c r="F851" s="76" t="n"/>
      <c r="G851" s="78" t="n"/>
      <c r="H851" s="76" t="inlineStr">
        <is>
          <t>bis 25 cm</t>
        </is>
      </c>
      <c r="I851" s="78" t="n"/>
      <c r="J851" s="78" t="n"/>
      <c r="K851" s="76" t="n"/>
      <c r="L851" s="76" t="n"/>
      <c r="M851" s="76" t="n"/>
      <c r="N851" s="76" t="n"/>
      <c r="O851" s="76" t="n"/>
      <c r="P851" s="76" t="n"/>
      <c r="Q851" s="76" t="n"/>
      <c r="R851" s="76" t="n"/>
      <c r="X851" s="94" t="inlineStr">
        <is>
          <t>L</t>
        </is>
      </c>
      <c r="AB851" s="94" t="inlineStr">
        <is>
          <t>f</t>
        </is>
      </c>
      <c r="AH851" s="94" t="inlineStr">
        <is>
          <t>Pa</t>
        </is>
      </c>
      <c r="AV851" s="94" t="inlineStr">
        <is>
          <t>max 110</t>
        </is>
      </c>
      <c r="AZ851" s="96" t="inlineStr">
        <is>
          <t>n</t>
        </is>
      </c>
      <c r="BA851" s="88">
        <f>BY851+CR851</f>
        <v/>
      </c>
      <c r="BC851" s="94" t="inlineStr">
        <is>
          <t>Gewebe</t>
        </is>
      </c>
      <c r="BY851" s="88" t="n"/>
      <c r="CR851" s="88" t="n"/>
    </row>
    <row r="852" outlineLevel="1" s="143">
      <c r="A852" s="76" t="n">
        <v>841</v>
      </c>
      <c r="B852" s="76" t="inlineStr">
        <is>
          <t>L-1533-157862151</t>
        </is>
      </c>
      <c r="C852" s="76" t="n">
        <v>994801394</v>
      </c>
      <c r="D852" s="81">
        <f>HYPERLINK(CONCATENATE("https://portal.dnb.de/opac.htm?method=simpleSearch&amp;cqlMode=true&amp;query=idn%3D",C852))</f>
        <v/>
      </c>
      <c r="E852" s="76" t="inlineStr">
        <is>
          <t>III 83, 4</t>
        </is>
      </c>
      <c r="F852" s="76" t="n"/>
      <c r="G852" s="78" t="n"/>
      <c r="H852" s="76" t="n"/>
      <c r="I852" s="78" t="n"/>
      <c r="J852" s="78" t="n"/>
      <c r="K852" s="76" t="n"/>
      <c r="L852" s="76" t="n"/>
      <c r="M852" s="76" t="n"/>
      <c r="N852" s="76" t="n"/>
      <c r="O852" s="76" t="n"/>
      <c r="P852" s="76" t="n"/>
      <c r="Q852" s="76" t="n"/>
      <c r="R852" s="76" t="n"/>
      <c r="BA852" s="88">
        <f>BY852+CR852</f>
        <v/>
      </c>
      <c r="BY852" s="88" t="n"/>
      <c r="CR852" s="88" t="n"/>
    </row>
    <row r="853" outlineLevel="1" s="143">
      <c r="A853" s="76" t="n">
        <v>842</v>
      </c>
      <c r="B853" s="76" t="inlineStr">
        <is>
          <t>L-1529-315490942</t>
        </is>
      </c>
      <c r="C853" s="76" t="n">
        <v>1066960453</v>
      </c>
      <c r="D853" s="81">
        <f>HYPERLINK(CONCATENATE("https://portal.dnb.de/opac.htm?method=simpleSearch&amp;cqlMode=true&amp;query=idn%3D",C853))</f>
        <v/>
      </c>
      <c r="E853" s="76" t="inlineStr">
        <is>
          <t>III 84, 1</t>
        </is>
      </c>
      <c r="F853" s="76" t="n"/>
      <c r="G853" s="78" t="n"/>
      <c r="H853" s="76" t="inlineStr">
        <is>
          <t>bis 25 cm</t>
        </is>
      </c>
      <c r="I853" s="78" t="n"/>
      <c r="J853" s="78" t="n"/>
      <c r="K853" s="76" t="n"/>
      <c r="L853" s="76" t="n"/>
      <c r="M853" s="76" t="n"/>
      <c r="N853" s="76" t="n"/>
      <c r="O853" s="76" t="n"/>
      <c r="P853" s="76" t="n"/>
      <c r="Q853" s="76" t="n"/>
      <c r="R853" s="76" t="n"/>
      <c r="W853" s="94" t="inlineStr">
        <is>
          <t>x</t>
        </is>
      </c>
      <c r="X853" s="94" t="inlineStr">
        <is>
          <t>HL</t>
        </is>
      </c>
      <c r="Z853" s="94" t="inlineStr">
        <is>
          <t>x</t>
        </is>
      </c>
      <c r="AB853" s="94" t="inlineStr">
        <is>
          <t>h/E</t>
        </is>
      </c>
      <c r="AH853" s="94" t="inlineStr">
        <is>
          <t>Pa</t>
        </is>
      </c>
      <c r="AI853" s="94" t="inlineStr">
        <is>
          <t>x</t>
        </is>
      </c>
      <c r="AV853" s="94" t="n">
        <v>110</v>
      </c>
      <c r="AZ853" s="96" t="inlineStr">
        <is>
          <t>n</t>
        </is>
      </c>
      <c r="BA853" s="88">
        <f>BY853+CR853</f>
        <v/>
      </c>
      <c r="BE853" s="94" t="inlineStr">
        <is>
          <t>x</t>
        </is>
      </c>
      <c r="BY853" s="88" t="n"/>
      <c r="CR853" s="88" t="n"/>
    </row>
    <row r="854" outlineLevel="1" s="143">
      <c r="A854" s="76" t="n">
        <v>843</v>
      </c>
      <c r="B854" s="76" t="inlineStr">
        <is>
          <t>L-1557-315490489</t>
        </is>
      </c>
      <c r="C854" s="76" t="n">
        <v>1066959978</v>
      </c>
      <c r="D854" s="81">
        <f>HYPERLINK(CONCATENATE("https://portal.dnb.de/opac.htm?method=simpleSearch&amp;cqlMode=true&amp;query=idn%3D",C854))</f>
        <v/>
      </c>
      <c r="E854" s="76" t="inlineStr">
        <is>
          <t>III 84, 2</t>
        </is>
      </c>
      <c r="F854" s="76" t="n"/>
      <c r="G854" s="78" t="n"/>
      <c r="H854" s="76" t="inlineStr">
        <is>
          <t>bis 25 cm</t>
        </is>
      </c>
      <c r="I854" s="78" t="n"/>
      <c r="J854" s="78" t="n"/>
      <c r="K854" s="76" t="n"/>
      <c r="L854" s="76" t="n"/>
      <c r="M854" s="76" t="n"/>
      <c r="N854" s="76" t="n"/>
      <c r="O854" s="76" t="n"/>
      <c r="P854" s="76" t="n"/>
      <c r="Q854" s="76" t="n"/>
      <c r="R854" s="76" t="n"/>
      <c r="X854" s="94" t="inlineStr">
        <is>
          <t>HPg</t>
        </is>
      </c>
      <c r="AB854" s="94" t="inlineStr">
        <is>
          <t>h/E</t>
        </is>
      </c>
      <c r="AH854" s="94" t="inlineStr">
        <is>
          <t>Pa</t>
        </is>
      </c>
      <c r="AV854" s="94" t="n">
        <v>110</v>
      </c>
      <c r="AZ854" s="96" t="inlineStr">
        <is>
          <t>n</t>
        </is>
      </c>
      <c r="BA854" s="88">
        <f>BY854+CR854</f>
        <v/>
      </c>
      <c r="BY854" s="88" t="n"/>
      <c r="CR854" s="88" t="n"/>
    </row>
    <row r="855" outlineLevel="1" s="143">
      <c r="A855" s="76" t="n">
        <v>844</v>
      </c>
      <c r="B855" s="76" t="inlineStr">
        <is>
          <t>L-1544-315201215</t>
        </is>
      </c>
      <c r="C855" s="76" t="inlineStr">
        <is>
          <t>106677935X</t>
        </is>
      </c>
      <c r="D855" s="81">
        <f>HYPERLINK(CONCATENATE("https://portal.dnb.de/opac.htm?method=simpleSearch&amp;cqlMode=true&amp;query=idn%3D",C855))</f>
        <v/>
      </c>
      <c r="E855" s="76" t="inlineStr">
        <is>
          <t>III 85, 1</t>
        </is>
      </c>
      <c r="F855" s="76" t="n"/>
      <c r="G855" s="78" t="n"/>
      <c r="H855" s="76" t="inlineStr">
        <is>
          <t>bis 35 cm</t>
        </is>
      </c>
      <c r="I855" s="78" t="n"/>
      <c r="J855" s="78" t="n"/>
      <c r="K855" s="76" t="n"/>
      <c r="L855" s="76" t="n"/>
      <c r="M855" s="76" t="n"/>
      <c r="N855" s="76" t="n"/>
      <c r="O855" s="76" t="n"/>
      <c r="P855" s="76" t="n"/>
      <c r="Q855" s="76" t="n"/>
      <c r="R855" s="76" t="n"/>
      <c r="X855" s="94" t="inlineStr">
        <is>
          <t>Pg</t>
        </is>
      </c>
      <c r="AB855" s="94" t="inlineStr">
        <is>
          <t>h</t>
        </is>
      </c>
      <c r="AE855" s="94" t="inlineStr">
        <is>
          <t>x</t>
        </is>
      </c>
      <c r="AH855" s="94" t="inlineStr">
        <is>
          <t>Pa</t>
        </is>
      </c>
      <c r="AV855" s="94" t="n">
        <v>110</v>
      </c>
      <c r="AZ855" s="96" t="inlineStr">
        <is>
          <t>n</t>
        </is>
      </c>
      <c r="BA855" s="88">
        <f>BY855+CR855</f>
        <v/>
      </c>
      <c r="BK855" s="117" t="inlineStr">
        <is>
          <t>Box (wegen Deckeln)</t>
        </is>
      </c>
      <c r="BY855" s="88" t="n"/>
      <c r="CR855" s="88" t="n"/>
    </row>
    <row r="856" outlineLevel="1" s="143">
      <c r="A856" s="76" t="n">
        <v>845</v>
      </c>
      <c r="B856" s="76" t="inlineStr">
        <is>
          <t>L-1552-315186844</t>
        </is>
      </c>
      <c r="C856" s="76" t="n">
        <v>1066764115</v>
      </c>
      <c r="D856" s="81">
        <f>HYPERLINK(CONCATENATE("https://portal.dnb.de/opac.htm?method=simpleSearch&amp;cqlMode=true&amp;query=idn%3D",C856))</f>
        <v/>
      </c>
      <c r="E856" s="76" t="inlineStr">
        <is>
          <t>III 86, 1</t>
        </is>
      </c>
      <c r="F856" s="76" t="n"/>
      <c r="G856" s="78" t="n"/>
      <c r="H856" s="76" t="inlineStr">
        <is>
          <t>bis 25 cm</t>
        </is>
      </c>
      <c r="I856" s="78" t="n"/>
      <c r="J856" s="78" t="n"/>
      <c r="K856" s="76" t="n"/>
      <c r="L856" s="76" t="n"/>
      <c r="M856" s="76" t="n"/>
      <c r="N856" s="76" t="n"/>
      <c r="O856" s="76" t="n"/>
      <c r="P856" s="76" t="n"/>
      <c r="Q856" s="76" t="n"/>
      <c r="R856" s="76" t="n"/>
      <c r="X856" s="94" t="inlineStr">
        <is>
          <t>HL</t>
        </is>
      </c>
      <c r="Z856" s="94" t="inlineStr">
        <is>
          <t>x</t>
        </is>
      </c>
      <c r="AB856" s="94" t="inlineStr">
        <is>
          <t>h/E</t>
        </is>
      </c>
      <c r="AH856" s="94" t="inlineStr">
        <is>
          <t>Pa</t>
        </is>
      </c>
      <c r="AV856" s="94" t="n">
        <v>110</v>
      </c>
      <c r="AZ856" s="96" t="inlineStr">
        <is>
          <t>n</t>
        </is>
      </c>
      <c r="BA856" s="88">
        <f>BY856+CR856</f>
        <v/>
      </c>
      <c r="BE856" s="94" t="inlineStr">
        <is>
          <t>x</t>
        </is>
      </c>
      <c r="BY856" s="88" t="n"/>
      <c r="CR856" s="88" t="n"/>
    </row>
    <row r="857" outlineLevel="1" s="143">
      <c r="A857" s="76" t="n">
        <v>846</v>
      </c>
      <c r="B857" s="76" t="inlineStr">
        <is>
          <t>L-1880-671059777</t>
        </is>
      </c>
      <c r="C857" s="76" t="n">
        <v>1208798723</v>
      </c>
      <c r="D857" s="81">
        <f>HYPERLINK(CONCATENATE("https://portal.dnb.de/opac.htm?method=simpleSearch&amp;cqlMode=true&amp;query=idn%3D",C857))</f>
        <v/>
      </c>
      <c r="E857" s="76" t="inlineStr">
        <is>
          <t>III 86, 1 (1. angebundenes Werk)</t>
        </is>
      </c>
      <c r="F857" s="76" t="n"/>
      <c r="G857" s="78" t="n"/>
      <c r="H857" s="76" t="n"/>
      <c r="I857" s="78" t="n"/>
      <c r="J857" s="78" t="n"/>
      <c r="K857" s="76" t="n"/>
      <c r="L857" s="76" t="n"/>
      <c r="M857" s="76" t="n"/>
      <c r="N857" s="76" t="n"/>
      <c r="O857" s="76" t="n"/>
      <c r="P857" s="76" t="n"/>
      <c r="Q857" s="76" t="n"/>
      <c r="R857" s="76" t="n"/>
      <c r="BA857" s="88">
        <f>BY857+CR857</f>
        <v/>
      </c>
      <c r="BY857" s="88" t="n"/>
      <c r="CR857" s="88" t="n"/>
    </row>
    <row r="858" outlineLevel="1" s="143">
      <c r="A858" s="76" t="n">
        <v>847</v>
      </c>
      <c r="B858" s="76" t="inlineStr">
        <is>
          <t>L-1879-679671137</t>
        </is>
      </c>
      <c r="C858" s="76" t="n">
        <v>1211494845</v>
      </c>
      <c r="D858" s="81">
        <f>HYPERLINK(CONCATENATE("https://portal.dnb.de/opac.htm?method=simpleSearch&amp;cqlMode=true&amp;query=idn%3D",C858))</f>
        <v/>
      </c>
      <c r="E858" s="76" t="inlineStr">
        <is>
          <t>III 86, 1 (2. angebundenes Werk)</t>
        </is>
      </c>
      <c r="F858" s="76" t="n"/>
      <c r="G858" s="78" t="n"/>
      <c r="H858" s="76" t="n"/>
      <c r="I858" s="78" t="n"/>
      <c r="J858" s="78" t="n"/>
      <c r="K858" s="76" t="n"/>
      <c r="L858" s="76" t="n"/>
      <c r="M858" s="76" t="n"/>
      <c r="N858" s="76" t="n"/>
      <c r="O858" s="76" t="n"/>
      <c r="P858" s="76" t="n"/>
      <c r="Q858" s="76" t="n"/>
      <c r="R858" s="76" t="n"/>
      <c r="BA858" s="88">
        <f>BY858+CR858</f>
        <v/>
      </c>
      <c r="BY858" s="88" t="n"/>
      <c r="CR858" s="88" t="n"/>
    </row>
    <row r="859" outlineLevel="1" s="143">
      <c r="A859" s="76" t="n">
        <v>848</v>
      </c>
      <c r="B859" s="76" t="inlineStr">
        <is>
          <t>L-1878-671060147</t>
        </is>
      </c>
      <c r="C859" s="76" t="n">
        <v>1208935402</v>
      </c>
      <c r="D859" s="81">
        <f>HYPERLINK(CONCATENATE("https://portal.dnb.de/opac.htm?method=simpleSearch&amp;cqlMode=true&amp;query=idn%3D",C859))</f>
        <v/>
      </c>
      <c r="E859" s="76" t="inlineStr">
        <is>
          <t>III 86, 1 (3. angebundenes Werk)</t>
        </is>
      </c>
      <c r="F859" s="76" t="n"/>
      <c r="G859" s="78" t="n"/>
      <c r="H859" s="76" t="n"/>
      <c r="I859" s="78" t="n"/>
      <c r="J859" s="78" t="n"/>
      <c r="K859" s="76" t="n"/>
      <c r="L859" s="76" t="n"/>
      <c r="M859" s="76" t="n"/>
      <c r="N859" s="76" t="n"/>
      <c r="O859" s="76" t="n"/>
      <c r="P859" s="76" t="n"/>
      <c r="Q859" s="76" t="n"/>
      <c r="R859" s="76" t="n"/>
      <c r="BA859" s="88">
        <f>BY859+CR859</f>
        <v/>
      </c>
      <c r="BY859" s="88" t="n"/>
      <c r="CR859" s="88" t="n"/>
    </row>
    <row r="860" outlineLevel="1" s="143">
      <c r="A860" s="76" t="n">
        <v>849</v>
      </c>
      <c r="B860" s="76" t="inlineStr">
        <is>
          <t>L-1555-315465506</t>
        </is>
      </c>
      <c r="C860" s="76" t="n">
        <v>1066937672</v>
      </c>
      <c r="D860" s="81">
        <f>HYPERLINK(CONCATENATE("https://portal.dnb.de/opac.htm?method=simpleSearch&amp;cqlMode=true&amp;query=idn%3D",C860))</f>
        <v/>
      </c>
      <c r="E860" s="76" t="inlineStr">
        <is>
          <t>III 87, 1</t>
        </is>
      </c>
      <c r="F860" s="76" t="n"/>
      <c r="G860" s="78" t="n"/>
      <c r="H860" s="76" t="inlineStr">
        <is>
          <t>bis 25 cm</t>
        </is>
      </c>
      <c r="I860" s="78" t="n"/>
      <c r="J860" s="78" t="n"/>
      <c r="K860" s="76" t="n"/>
      <c r="L860" s="76" t="n"/>
      <c r="M860" s="76" t="n"/>
      <c r="N860" s="76" t="n"/>
      <c r="O860" s="76" t="n"/>
      <c r="P860" s="76" t="n"/>
      <c r="Q860" s="76" t="n"/>
      <c r="R860" s="76" t="n"/>
      <c r="X860" s="94" t="inlineStr">
        <is>
          <t>G</t>
        </is>
      </c>
      <c r="Z860" s="94" t="inlineStr">
        <is>
          <t>x</t>
        </is>
      </c>
      <c r="AB860" s="94" t="inlineStr">
        <is>
          <t>h/E</t>
        </is>
      </c>
      <c r="AH860" s="94" t="inlineStr">
        <is>
          <t>Pa</t>
        </is>
      </c>
      <c r="AI860" s="94" t="inlineStr">
        <is>
          <t>x</t>
        </is>
      </c>
      <c r="AV860" s="94" t="n">
        <v>110</v>
      </c>
      <c r="AZ860" s="96" t="inlineStr">
        <is>
          <t>ja vor</t>
        </is>
      </c>
      <c r="BA860" s="88">
        <f>BY860+CR860</f>
        <v/>
      </c>
      <c r="BE860" s="94" t="inlineStr">
        <is>
          <t>x</t>
        </is>
      </c>
      <c r="BN860" s="94" t="inlineStr">
        <is>
          <t>x</t>
        </is>
      </c>
      <c r="BP860" s="94" t="inlineStr">
        <is>
          <t>v</t>
        </is>
      </c>
      <c r="BY860" s="88" t="n">
        <v>1.5</v>
      </c>
      <c r="BZ860" s="117" t="inlineStr">
        <is>
          <t>JP+Gewebe unterlegen</t>
        </is>
      </c>
      <c r="CR860" s="88" t="n"/>
    </row>
    <row r="861" outlineLevel="1" s="143">
      <c r="A861" s="76" t="n">
        <v>850</v>
      </c>
      <c r="B861" s="76" t="inlineStr">
        <is>
          <t>L-1519-315494727</t>
        </is>
      </c>
      <c r="C861" s="76" t="n">
        <v>1066964491</v>
      </c>
      <c r="D861" s="81">
        <f>HYPERLINK(CONCATENATE("https://portal.dnb.de/opac.htm?method=simpleSearch&amp;cqlMode=true&amp;query=idn%3D",C861))</f>
        <v/>
      </c>
      <c r="E861" s="76" t="inlineStr">
        <is>
          <t>III 88, 1</t>
        </is>
      </c>
      <c r="F861" s="76" t="n"/>
      <c r="G861" s="78" t="n"/>
      <c r="H861" s="76" t="inlineStr">
        <is>
          <t>bis 25 cm</t>
        </is>
      </c>
      <c r="I861" s="78" t="n"/>
      <c r="J861" s="78" t="n"/>
      <c r="K861" s="76" t="n"/>
      <c r="L861" s="76" t="n"/>
      <c r="M861" s="76" t="n"/>
      <c r="N861" s="76" t="n"/>
      <c r="O861" s="76" t="n"/>
      <c r="P861" s="76" t="n"/>
      <c r="Q861" s="76" t="n"/>
      <c r="R861" s="76" t="n"/>
      <c r="X861" s="94" t="inlineStr">
        <is>
          <t>Br</t>
        </is>
      </c>
      <c r="AB861" s="94" t="inlineStr">
        <is>
          <t>f</t>
        </is>
      </c>
      <c r="AH861" s="94" t="inlineStr">
        <is>
          <t>Pa</t>
        </is>
      </c>
      <c r="AV861" s="94" t="n">
        <v>180</v>
      </c>
      <c r="AZ861" s="96" t="inlineStr">
        <is>
          <t>n</t>
        </is>
      </c>
      <c r="BA861" s="88">
        <f>BY861+CR861</f>
        <v/>
      </c>
      <c r="BY861" s="88" t="n"/>
      <c r="CR861" s="88" t="n"/>
    </row>
    <row r="862" outlineLevel="1" s="143">
      <c r="A862" s="76" t="n">
        <v>851</v>
      </c>
      <c r="B862" s="76" t="inlineStr">
        <is>
          <t>L-1520-315492600</t>
        </is>
      </c>
      <c r="C862" s="76" t="n">
        <v>1066962200</v>
      </c>
      <c r="D862" s="81">
        <f>HYPERLINK(CONCATENATE("https://portal.dnb.de/opac.htm?method=simpleSearch&amp;cqlMode=true&amp;query=idn%3D",C862))</f>
        <v/>
      </c>
      <c r="E862" s="76" t="inlineStr">
        <is>
          <t>III 88, 2</t>
        </is>
      </c>
      <c r="F862" s="76" t="n"/>
      <c r="G862" s="78" t="n"/>
      <c r="H862" s="76" t="inlineStr">
        <is>
          <t>bis 25 cm</t>
        </is>
      </c>
      <c r="I862" s="78" t="n"/>
      <c r="J862" s="78" t="n"/>
      <c r="K862" s="76" t="n"/>
      <c r="L862" s="76" t="n"/>
      <c r="M862" s="76" t="n"/>
      <c r="N862" s="76" t="n"/>
      <c r="O862" s="76" t="n"/>
      <c r="P862" s="76" t="n"/>
      <c r="Q862" s="76" t="n"/>
      <c r="R862" s="76" t="n"/>
      <c r="X862" s="94" t="inlineStr">
        <is>
          <t>Br</t>
        </is>
      </c>
      <c r="AB862" s="94" t="inlineStr">
        <is>
          <t>f</t>
        </is>
      </c>
      <c r="AH862" s="94" t="inlineStr">
        <is>
          <t>Pa</t>
        </is>
      </c>
      <c r="AV862" s="94" t="n">
        <v>180</v>
      </c>
      <c r="AZ862" s="96" t="inlineStr">
        <is>
          <t>n</t>
        </is>
      </c>
      <c r="BA862" s="88">
        <f>BY862+CR862</f>
        <v/>
      </c>
      <c r="BY862" s="88" t="n"/>
      <c r="CR862" s="88" t="n"/>
    </row>
    <row r="863" outlineLevel="1" s="143">
      <c r="A863" s="76" t="n">
        <v>852</v>
      </c>
      <c r="B863" s="76" t="inlineStr">
        <is>
          <t>L-1520-315493070</t>
        </is>
      </c>
      <c r="C863" s="76" t="inlineStr">
        <is>
          <t>106696274X</t>
        </is>
      </c>
      <c r="D863" s="81">
        <f>HYPERLINK(CONCATENATE("https://portal.dnb.de/opac.htm?method=simpleSearch&amp;cqlMode=true&amp;query=idn%3D",C863))</f>
        <v/>
      </c>
      <c r="E863" s="76" t="inlineStr">
        <is>
          <t>III 88, 3</t>
        </is>
      </c>
      <c r="F863" s="76" t="n"/>
      <c r="G863" s="78" t="n"/>
      <c r="H863" s="76" t="inlineStr">
        <is>
          <t>bis 25 cm</t>
        </is>
      </c>
      <c r="I863" s="78" t="n"/>
      <c r="J863" s="78" t="n"/>
      <c r="K863" s="76" t="n"/>
      <c r="L863" s="76" t="n"/>
      <c r="M863" s="76" t="n"/>
      <c r="N863" s="76" t="n"/>
      <c r="O863" s="76" t="n"/>
      <c r="P863" s="76" t="n"/>
      <c r="Q863" s="76" t="n"/>
      <c r="R863" s="76" t="n"/>
      <c r="X863" s="94" t="inlineStr">
        <is>
          <t>G</t>
        </is>
      </c>
      <c r="Z863" s="94" t="inlineStr">
        <is>
          <t>x</t>
        </is>
      </c>
      <c r="AB863" s="94" t="inlineStr">
        <is>
          <t>h/E</t>
        </is>
      </c>
      <c r="AH863" s="94" t="inlineStr">
        <is>
          <t>Pa</t>
        </is>
      </c>
      <c r="AI863" s="94" t="inlineStr">
        <is>
          <t>x</t>
        </is>
      </c>
      <c r="AV863" s="94" t="n">
        <v>110</v>
      </c>
      <c r="AZ863" s="96" t="inlineStr">
        <is>
          <t>n</t>
        </is>
      </c>
      <c r="BA863" s="88">
        <f>BY863+CR863</f>
        <v/>
      </c>
      <c r="BY863" s="88" t="n"/>
      <c r="CR863" s="88" t="n"/>
    </row>
    <row r="864" outlineLevel="1" s="143">
      <c r="A864" s="76" t="n">
        <v>853</v>
      </c>
      <c r="B864" s="76" t="inlineStr">
        <is>
          <t>L-1520-315493380</t>
        </is>
      </c>
      <c r="C864" s="76" t="inlineStr">
        <is>
          <t>106696310X</t>
        </is>
      </c>
      <c r="D864" s="81">
        <f>HYPERLINK(CONCATENATE("https://portal.dnb.de/opac.htm?method=simpleSearch&amp;cqlMode=true&amp;query=idn%3D",C864))</f>
        <v/>
      </c>
      <c r="E864" s="76" t="inlineStr">
        <is>
          <t>III 88, 4</t>
        </is>
      </c>
      <c r="F864" s="76" t="n"/>
      <c r="G864" s="78" t="n"/>
      <c r="H864" s="76" t="inlineStr">
        <is>
          <t>bis 25 cm</t>
        </is>
      </c>
      <c r="I864" s="78" t="n"/>
      <c r="J864" s="78" t="n"/>
      <c r="K864" s="76" t="n"/>
      <c r="L864" s="76" t="n"/>
      <c r="M864" s="76" t="n"/>
      <c r="N864" s="76" t="n"/>
      <c r="O864" s="76" t="n"/>
      <c r="P864" s="76" t="n"/>
      <c r="Q864" s="76" t="n"/>
      <c r="R864" s="76" t="n"/>
      <c r="X864" s="94" t="inlineStr">
        <is>
          <t>Pg</t>
        </is>
      </c>
      <c r="AB864" s="94" t="inlineStr">
        <is>
          <t>h/E</t>
        </is>
      </c>
      <c r="AH864" s="94" t="inlineStr">
        <is>
          <t>Pa</t>
        </is>
      </c>
      <c r="AV864" s="94" t="n">
        <v>110</v>
      </c>
      <c r="AZ864" s="96" t="inlineStr">
        <is>
          <t>n</t>
        </is>
      </c>
      <c r="BA864" s="88">
        <f>BY864+CR864</f>
        <v/>
      </c>
      <c r="BY864" s="88" t="n"/>
      <c r="CR864" s="88" t="n"/>
    </row>
    <row r="865" outlineLevel="1" s="143">
      <c r="A865" s="76" t="n">
        <v>854</v>
      </c>
      <c r="B865" s="76" t="inlineStr">
        <is>
          <t>L-1501-315463732</t>
        </is>
      </c>
      <c r="C865" s="76" t="n">
        <v>1066935823</v>
      </c>
      <c r="D865" s="81">
        <f>HYPERLINK(CONCATENATE("https://portal.dnb.de/opac.htm?method=simpleSearch&amp;cqlMode=true&amp;query=idn%3D",C865))</f>
        <v/>
      </c>
      <c r="E865" s="76" t="inlineStr">
        <is>
          <t>III 89, 1</t>
        </is>
      </c>
      <c r="F865" s="76" t="n"/>
      <c r="G865" s="78" t="n"/>
      <c r="H865" s="76" t="inlineStr">
        <is>
          <t>bis 25 cm</t>
        </is>
      </c>
      <c r="I865" s="78" t="n"/>
      <c r="J865" s="78" t="n"/>
      <c r="K865" s="76" t="n"/>
      <c r="L865" s="76" t="n"/>
      <c r="M865" s="76" t="n"/>
      <c r="N865" s="76" t="n"/>
      <c r="O865" s="76" t="n"/>
      <c r="P865" s="76" t="n"/>
      <c r="Q865" s="76" t="n"/>
      <c r="R865" s="76" t="n"/>
      <c r="X865" s="94" t="inlineStr">
        <is>
          <t>HL</t>
        </is>
      </c>
      <c r="Z865" s="94" t="inlineStr">
        <is>
          <t>x</t>
        </is>
      </c>
      <c r="AB865" s="94" t="inlineStr">
        <is>
          <t>h/E</t>
        </is>
      </c>
      <c r="AH865" s="94" t="inlineStr">
        <is>
          <t>Pa</t>
        </is>
      </c>
      <c r="AI865" s="94" t="inlineStr">
        <is>
          <t>x</t>
        </is>
      </c>
      <c r="AV865" s="94" t="n">
        <v>110</v>
      </c>
      <c r="AZ865" s="96" t="inlineStr">
        <is>
          <t>n</t>
        </is>
      </c>
      <c r="BA865" s="88">
        <f>BY865+CR865</f>
        <v/>
      </c>
      <c r="BY865" s="88" t="n"/>
      <c r="CR865" s="88" t="n"/>
    </row>
    <row r="866" outlineLevel="1" s="143">
      <c r="A866" s="76" t="n">
        <v>855</v>
      </c>
      <c r="B866" s="76" t="inlineStr">
        <is>
          <t>L-1538-315493712</t>
        </is>
      </c>
      <c r="C866" s="76" t="n">
        <v>1066963479</v>
      </c>
      <c r="D866" s="81">
        <f>HYPERLINK(CONCATENATE("https://portal.dnb.de/opac.htm?method=simpleSearch&amp;cqlMode=true&amp;query=idn%3D",C866))</f>
        <v/>
      </c>
      <c r="E866" s="76" t="inlineStr">
        <is>
          <t>III 90, 1</t>
        </is>
      </c>
      <c r="F866" s="76" t="n"/>
      <c r="G866" s="78" t="n"/>
      <c r="H866" s="76" t="inlineStr">
        <is>
          <t>bis 25 cm</t>
        </is>
      </c>
      <c r="I866" s="78" t="n"/>
      <c r="J866" s="78" t="n"/>
      <c r="K866" s="76" t="n"/>
      <c r="L866" s="76" t="n"/>
      <c r="M866" s="76" t="n"/>
      <c r="N866" s="76" t="n"/>
      <c r="O866" s="76" t="n"/>
      <c r="P866" s="76" t="n"/>
      <c r="Q866" s="76" t="n"/>
      <c r="R866" s="76" t="n"/>
      <c r="W866" s="94" t="inlineStr">
        <is>
          <t>x</t>
        </is>
      </c>
      <c r="X866" s="94" t="inlineStr">
        <is>
          <t>G</t>
        </is>
      </c>
      <c r="Z866" s="94" t="inlineStr">
        <is>
          <t>x</t>
        </is>
      </c>
      <c r="AB866" s="94" t="inlineStr">
        <is>
          <t>h/E</t>
        </is>
      </c>
      <c r="AH866" s="94" t="inlineStr">
        <is>
          <t>Pa</t>
        </is>
      </c>
      <c r="AV866" s="94" t="n">
        <v>110</v>
      </c>
      <c r="AZ866" s="96" t="inlineStr">
        <is>
          <t>n</t>
        </is>
      </c>
      <c r="BA866" s="88">
        <f>BY866+CR866</f>
        <v/>
      </c>
      <c r="BY866" s="88" t="n"/>
      <c r="CR866" s="88" t="n"/>
    </row>
    <row r="867" outlineLevel="1" s="143">
      <c r="A867" s="76" t="n">
        <v>856</v>
      </c>
      <c r="B867" s="76" t="inlineStr">
        <is>
          <t>L-1538-315208074</t>
        </is>
      </c>
      <c r="C867" s="76" t="n">
        <v>1066786534</v>
      </c>
      <c r="D867" s="81">
        <f>HYPERLINK(CONCATENATE("https://portal.dnb.de/opac.htm?method=simpleSearch&amp;cqlMode=true&amp;query=idn%3D",C867))</f>
        <v/>
      </c>
      <c r="E867" s="76" t="inlineStr">
        <is>
          <t>III 90, 2</t>
        </is>
      </c>
      <c r="F867" s="76" t="n"/>
      <c r="G867" s="78" t="n"/>
      <c r="H867" s="76" t="inlineStr">
        <is>
          <t>bis 25 cm</t>
        </is>
      </c>
      <c r="I867" s="78" t="n"/>
      <c r="J867" s="78" t="n"/>
      <c r="K867" s="76" t="n"/>
      <c r="L867" s="76" t="n"/>
      <c r="M867" s="76" t="n"/>
      <c r="N867" s="76" t="n"/>
      <c r="O867" s="76" t="n"/>
      <c r="P867" s="76" t="n"/>
      <c r="Q867" s="76" t="n"/>
      <c r="R867" s="76" t="n"/>
      <c r="X867" s="94" t="inlineStr">
        <is>
          <t>HD</t>
        </is>
      </c>
      <c r="AB867" s="94" t="inlineStr">
        <is>
          <t>f</t>
        </is>
      </c>
      <c r="AH867" s="94" t="inlineStr">
        <is>
          <t>Pa</t>
        </is>
      </c>
      <c r="AV867" s="94" t="n">
        <v>45</v>
      </c>
      <c r="AZ867" s="96" t="inlineStr">
        <is>
          <t>n</t>
        </is>
      </c>
      <c r="BA867" s="88">
        <f>BY867+CR867</f>
        <v/>
      </c>
      <c r="BE867" s="94" t="inlineStr">
        <is>
          <t>x</t>
        </is>
      </c>
      <c r="BY867" s="88" t="n"/>
      <c r="CR867" s="88" t="n"/>
    </row>
    <row r="868" outlineLevel="1" s="143">
      <c r="A868" s="76" t="n">
        <v>857</v>
      </c>
      <c r="B868" s="76" t="inlineStr">
        <is>
          <t>L-1516-154007579</t>
        </is>
      </c>
      <c r="C868" s="76" t="inlineStr">
        <is>
          <t>99391909X</t>
        </is>
      </c>
      <c r="D868" s="81">
        <f>HYPERLINK(CONCATENATE("https://portal.dnb.de/opac.htm?method=simpleSearch&amp;cqlMode=true&amp;query=idn%3D",C868))</f>
        <v/>
      </c>
      <c r="E868" s="76" t="inlineStr">
        <is>
          <t>III 91, 1</t>
        </is>
      </c>
      <c r="F868" s="76" t="n"/>
      <c r="G868" s="78" t="n"/>
      <c r="H868" s="76" t="inlineStr">
        <is>
          <t>bis 25 cm</t>
        </is>
      </c>
      <c r="I868" s="78" t="n"/>
      <c r="J868" s="78" t="n"/>
      <c r="K868" s="76" t="n"/>
      <c r="L868" s="76" t="n"/>
      <c r="M868" s="76" t="n"/>
      <c r="N868" s="76" t="n"/>
      <c r="O868" s="76" t="n"/>
      <c r="P868" s="76" t="n"/>
      <c r="Q868" s="76" t="n"/>
      <c r="R868" s="76" t="n"/>
      <c r="X868" s="94" t="inlineStr">
        <is>
          <t>L</t>
        </is>
      </c>
      <c r="AA868" s="94" t="inlineStr">
        <is>
          <t>x</t>
        </is>
      </c>
      <c r="AB868" s="94" t="inlineStr">
        <is>
          <t>f</t>
        </is>
      </c>
      <c r="AH868" s="94" t="inlineStr">
        <is>
          <t>Pa</t>
        </is>
      </c>
      <c r="AT868" s="94" t="n">
        <v>2</v>
      </c>
      <c r="AV868" s="94" t="n">
        <v>110</v>
      </c>
      <c r="AZ868" s="96" t="inlineStr">
        <is>
          <t>n</t>
        </is>
      </c>
      <c r="BA868" s="88">
        <f>BY868+CR868</f>
        <v/>
      </c>
      <c r="BC868" s="94" t="inlineStr">
        <is>
          <t>Gewebe</t>
        </is>
      </c>
      <c r="BY868" s="88" t="n"/>
      <c r="CR868" s="88" t="n"/>
    </row>
    <row r="869" outlineLevel="1" s="143">
      <c r="A869" s="76" t="n">
        <v>858</v>
      </c>
      <c r="B869" s="76" t="inlineStr">
        <is>
          <t>L-1516-154006947</t>
        </is>
      </c>
      <c r="C869" s="76" t="n">
        <v>993918549</v>
      </c>
      <c r="D869" s="81">
        <f>HYPERLINK(CONCATENATE("https://portal.dnb.de/opac.htm?method=simpleSearch&amp;cqlMode=true&amp;query=idn%3D",C869))</f>
        <v/>
      </c>
      <c r="E869" s="76" t="inlineStr">
        <is>
          <t>III 91, 1</t>
        </is>
      </c>
      <c r="F869" s="76" t="n"/>
      <c r="G869" s="78" t="n"/>
      <c r="H869" s="76" t="n"/>
      <c r="I869" s="78" t="n"/>
      <c r="J869" s="78" t="n"/>
      <c r="K869" s="76" t="n"/>
      <c r="L869" s="76" t="n"/>
      <c r="M869" s="76" t="n"/>
      <c r="N869" s="76" t="n"/>
      <c r="O869" s="76" t="n"/>
      <c r="P869" s="76" t="n"/>
      <c r="Q869" s="76" t="n"/>
      <c r="R869" s="76" t="n"/>
      <c r="BA869" s="88">
        <f>BY869+CR869</f>
        <v/>
      </c>
      <c r="BY869" s="88" t="n"/>
      <c r="CR869" s="88" t="n"/>
    </row>
    <row r="870" outlineLevel="1" s="143">
      <c r="A870" s="76" t="n">
        <v>859</v>
      </c>
      <c r="B870" s="76" t="inlineStr">
        <is>
          <t>L-1530-315492384</t>
        </is>
      </c>
      <c r="C870" s="76" t="n">
        <v>1066961980</v>
      </c>
      <c r="D870" s="81">
        <f>HYPERLINK(CONCATENATE("https://portal.dnb.de/opac.htm?method=simpleSearch&amp;cqlMode=true&amp;query=idn%3D",C870))</f>
        <v/>
      </c>
      <c r="E870" s="76" t="inlineStr">
        <is>
          <t>III 92, 1</t>
        </is>
      </c>
      <c r="F870" s="76" t="n"/>
      <c r="G870" s="78" t="n"/>
      <c r="H870" s="76" t="inlineStr">
        <is>
          <t>bis 35 cm</t>
        </is>
      </c>
      <c r="I870" s="78" t="n"/>
      <c r="J870" s="78" t="n"/>
      <c r="K870" s="76" t="n"/>
      <c r="L870" s="76" t="n"/>
      <c r="M870" s="76" t="n"/>
      <c r="N870" s="76" t="n"/>
      <c r="O870" s="76" t="n"/>
      <c r="P870" s="76" t="n"/>
      <c r="Q870" s="76" t="n"/>
      <c r="R870" s="76" t="n"/>
      <c r="X870" s="94" t="inlineStr">
        <is>
          <t>HD</t>
        </is>
      </c>
      <c r="Z870" s="94" t="inlineStr">
        <is>
          <t>x</t>
        </is>
      </c>
      <c r="AB870" s="94" t="inlineStr">
        <is>
          <t>h/E</t>
        </is>
      </c>
      <c r="AH870" s="94" t="inlineStr">
        <is>
          <t>Pa</t>
        </is>
      </c>
      <c r="AV870" s="94" t="n">
        <v>60</v>
      </c>
      <c r="AZ870" s="96" t="inlineStr">
        <is>
          <t>n</t>
        </is>
      </c>
      <c r="BA870" s="88">
        <f>BY870+CR870</f>
        <v/>
      </c>
      <c r="BE870" s="94" t="inlineStr">
        <is>
          <t>x</t>
        </is>
      </c>
      <c r="BY870" s="88" t="n"/>
      <c r="CR870" s="88" t="n"/>
    </row>
    <row r="871" outlineLevel="1" s="143">
      <c r="A871" s="76" t="n">
        <v>860</v>
      </c>
      <c r="B871" s="76" t="inlineStr">
        <is>
          <t>L-1532-315488522</t>
        </is>
      </c>
      <c r="C871" s="76" t="n">
        <v>1066957894</v>
      </c>
      <c r="D871" s="81">
        <f>HYPERLINK(CONCATENATE("https://portal.dnb.de/opac.htm?method=simpleSearch&amp;cqlMode=true&amp;query=idn%3D",C871))</f>
        <v/>
      </c>
      <c r="E871" s="76" t="inlineStr">
        <is>
          <t>III 92, 2</t>
        </is>
      </c>
      <c r="F871" s="76" t="n"/>
      <c r="G871" s="78" t="n"/>
      <c r="H871" s="76" t="inlineStr">
        <is>
          <t>bis 35 cm</t>
        </is>
      </c>
      <c r="I871" s="78" t="n"/>
      <c r="J871" s="78" t="n"/>
      <c r="K871" s="76" t="n"/>
      <c r="L871" s="76" t="n"/>
      <c r="M871" s="76" t="n"/>
      <c r="N871" s="76" t="n"/>
      <c r="O871" s="76" t="n"/>
      <c r="P871" s="76" t="n"/>
      <c r="Q871" s="76" t="n"/>
      <c r="R871" s="76" t="n"/>
      <c r="X871" s="94" t="inlineStr">
        <is>
          <t>HD</t>
        </is>
      </c>
      <c r="Z871" s="94" t="inlineStr">
        <is>
          <t>x</t>
        </is>
      </c>
      <c r="AB871" s="94" t="inlineStr">
        <is>
          <t>f/V</t>
        </is>
      </c>
      <c r="AH871" s="94" t="inlineStr">
        <is>
          <t>Pa</t>
        </is>
      </c>
      <c r="AR871" s="94" t="inlineStr">
        <is>
          <t>K</t>
        </is>
      </c>
      <c r="AS871" s="94" t="inlineStr">
        <is>
          <t>x</t>
        </is>
      </c>
      <c r="AT871" s="94" t="n">
        <v>0</v>
      </c>
      <c r="AU871" s="94" t="inlineStr">
        <is>
          <t>x</t>
        </is>
      </c>
      <c r="AV871" s="94" t="n">
        <v>110</v>
      </c>
      <c r="AZ871" s="96" t="inlineStr">
        <is>
          <t>ja vor</t>
        </is>
      </c>
      <c r="BA871" s="88">
        <f>BY871+CR871</f>
        <v/>
      </c>
      <c r="BE871" s="94" t="inlineStr">
        <is>
          <t>x</t>
        </is>
      </c>
      <c r="BM871" s="94" t="inlineStr">
        <is>
          <t>x</t>
        </is>
      </c>
      <c r="BN871" s="94" t="inlineStr">
        <is>
          <t>x</t>
        </is>
      </c>
      <c r="BP871" s="94" t="inlineStr">
        <is>
          <t>v/h</t>
        </is>
      </c>
      <c r="BY871" s="88" t="n">
        <v>3.5</v>
      </c>
      <c r="BZ871" s="117" t="inlineStr">
        <is>
          <t>JP+Gewebe unterlegen</t>
        </is>
      </c>
      <c r="CR871" s="88" t="n"/>
    </row>
    <row r="872" outlineLevel="1" s="143">
      <c r="A872" s="76" t="n">
        <v>861</v>
      </c>
      <c r="B872" s="76" t="inlineStr">
        <is>
          <t>L-1532-315488530</t>
        </is>
      </c>
      <c r="C872" s="76" t="n">
        <v>1066957894</v>
      </c>
      <c r="D872" s="81">
        <f>HYPERLINK(CONCATENATE("https://portal.dnb.de/opac.htm?method=simpleSearch&amp;cqlMode=true&amp;query=idn%3D",C872))</f>
        <v/>
      </c>
      <c r="E872" s="76" t="inlineStr">
        <is>
          <t>III 92, 3</t>
        </is>
      </c>
      <c r="F872" s="76" t="n"/>
      <c r="G872" s="78" t="n"/>
      <c r="H872" s="76" t="inlineStr">
        <is>
          <t>bis 35 cm</t>
        </is>
      </c>
      <c r="I872" s="78" t="n"/>
      <c r="J872" s="78" t="n"/>
      <c r="K872" s="76" t="n"/>
      <c r="L872" s="76" t="n"/>
      <c r="M872" s="76" t="n"/>
      <c r="N872" s="76" t="n"/>
      <c r="O872" s="76" t="n"/>
      <c r="P872" s="76" t="n"/>
      <c r="Q872" s="76" t="n"/>
      <c r="R872" s="76" t="n"/>
      <c r="X872" s="94" t="inlineStr">
        <is>
          <t>HG</t>
        </is>
      </c>
      <c r="AB872" s="94" t="inlineStr">
        <is>
          <t>h/E</t>
        </is>
      </c>
      <c r="AH872" s="94" t="inlineStr">
        <is>
          <t>Pa</t>
        </is>
      </c>
      <c r="AV872" s="94" t="n">
        <v>110</v>
      </c>
      <c r="AZ872" s="96" t="inlineStr">
        <is>
          <t>n</t>
        </is>
      </c>
      <c r="BA872" s="88">
        <f>BY872+CR872</f>
        <v/>
      </c>
      <c r="BY872" s="88" t="n"/>
      <c r="CR872" s="88" t="n"/>
    </row>
    <row r="873" outlineLevel="1" s="143">
      <c r="A873" s="76" t="n">
        <v>862</v>
      </c>
      <c r="B873" s="76" t="inlineStr">
        <is>
          <t>L-1538-315490985</t>
        </is>
      </c>
      <c r="C873" s="76" t="n">
        <v>1066960496</v>
      </c>
      <c r="D873" s="81">
        <f>HYPERLINK(CONCATENATE("https://portal.dnb.de/opac.htm?method=simpleSearch&amp;cqlMode=true&amp;query=idn%3D",C873))</f>
        <v/>
      </c>
      <c r="E873" s="76" t="inlineStr">
        <is>
          <t>III 93, 1</t>
        </is>
      </c>
      <c r="F873" s="76" t="n"/>
      <c r="G873" s="78" t="n"/>
      <c r="H873" s="76" t="inlineStr">
        <is>
          <t>bis 25 cm</t>
        </is>
      </c>
      <c r="I873" s="78" t="n"/>
      <c r="J873" s="78" t="n"/>
      <c r="K873" s="76" t="n"/>
      <c r="L873" s="76" t="n"/>
      <c r="M873" s="76" t="n"/>
      <c r="N873" s="76" t="n"/>
      <c r="O873" s="76" t="n"/>
      <c r="P873" s="76" t="n"/>
      <c r="Q873" s="76" t="n"/>
      <c r="R873" s="76" t="n"/>
      <c r="X873" s="94" t="inlineStr">
        <is>
          <t>Pa</t>
        </is>
      </c>
      <c r="AB873" s="94" t="inlineStr">
        <is>
          <t>h/E</t>
        </is>
      </c>
      <c r="AH873" s="94" t="inlineStr">
        <is>
          <t>Pa</t>
        </is>
      </c>
      <c r="AV873" s="94" t="n">
        <v>110</v>
      </c>
      <c r="AZ873" s="96" t="inlineStr">
        <is>
          <t>n</t>
        </is>
      </c>
      <c r="BA873" s="88">
        <f>BY873+CR873</f>
        <v/>
      </c>
      <c r="BE873" s="94" t="inlineStr">
        <is>
          <t>x</t>
        </is>
      </c>
      <c r="BY873" s="88" t="n"/>
      <c r="CR873" s="88" t="n"/>
    </row>
    <row r="874" outlineLevel="1" s="143">
      <c r="A874" s="76" t="n">
        <v>863</v>
      </c>
      <c r="B874" s="76" t="inlineStr">
        <is>
          <t>L-1539-315466340</t>
        </is>
      </c>
      <c r="C874" s="76" t="inlineStr">
        <is>
          <t>106693858X</t>
        </is>
      </c>
      <c r="D874" s="81">
        <f>HYPERLINK(CONCATENATE("https://portal.dnb.de/opac.htm?method=simpleSearch&amp;cqlMode=true&amp;query=idn%3D",C874))</f>
        <v/>
      </c>
      <c r="E874" s="76" t="inlineStr">
        <is>
          <t>III 93, 2</t>
        </is>
      </c>
      <c r="F874" s="76" t="n"/>
      <c r="G874" s="78" t="n"/>
      <c r="H874" s="76" t="inlineStr">
        <is>
          <t>bis 35 cm</t>
        </is>
      </c>
      <c r="I874" s="78" t="n"/>
      <c r="J874" s="78" t="n"/>
      <c r="K874" s="76" t="n"/>
      <c r="L874" s="76" t="n"/>
      <c r="M874" s="76" t="n"/>
      <c r="N874" s="76" t="n"/>
      <c r="O874" s="76" t="n"/>
      <c r="P874" s="76" t="n"/>
      <c r="Q874" s="76" t="n"/>
      <c r="R874" s="76" t="n"/>
      <c r="X874" s="94" t="inlineStr">
        <is>
          <t>HL</t>
        </is>
      </c>
      <c r="Z874" s="94" t="inlineStr">
        <is>
          <t>x</t>
        </is>
      </c>
      <c r="AB874" s="94" t="inlineStr">
        <is>
          <t>h/E</t>
        </is>
      </c>
      <c r="AH874" s="94" t="inlineStr">
        <is>
          <t>Pa</t>
        </is>
      </c>
      <c r="AV874" s="94" t="n">
        <v>60</v>
      </c>
      <c r="AZ874" s="96" t="inlineStr">
        <is>
          <t>n</t>
        </is>
      </c>
      <c r="BA874" s="88">
        <f>BY874+CR874</f>
        <v/>
      </c>
      <c r="BY874" s="88" t="n"/>
      <c r="CR874" s="88" t="n"/>
    </row>
    <row r="875" outlineLevel="1" s="143">
      <c r="A875" s="76" t="n">
        <v>864</v>
      </c>
      <c r="B875" s="76" t="inlineStr">
        <is>
          <t>L-1540-315470054</t>
        </is>
      </c>
      <c r="C875" s="76" t="n">
        <v>1066942420</v>
      </c>
      <c r="D875" s="81">
        <f>HYPERLINK(CONCATENATE("https://portal.dnb.de/opac.htm?method=simpleSearch&amp;cqlMode=true&amp;query=idn%3D",C875))</f>
        <v/>
      </c>
      <c r="E875" s="76" t="inlineStr">
        <is>
          <t>III 93, 3</t>
        </is>
      </c>
      <c r="F875" s="76" t="n"/>
      <c r="G875" s="78" t="n"/>
      <c r="H875" s="76" t="inlineStr">
        <is>
          <t>bis 25 cm</t>
        </is>
      </c>
      <c r="I875" s="78" t="n"/>
      <c r="J875" s="78" t="n"/>
      <c r="K875" s="76" t="n"/>
      <c r="L875" s="76" t="n"/>
      <c r="M875" s="76" t="n"/>
      <c r="N875" s="76" t="n"/>
      <c r="O875" s="76" t="n"/>
      <c r="P875" s="76" t="n"/>
      <c r="Q875" s="76" t="n"/>
      <c r="R875" s="76" t="n"/>
      <c r="W875" s="94" t="inlineStr">
        <is>
          <t>x</t>
        </is>
      </c>
      <c r="X875" s="94" t="inlineStr">
        <is>
          <t>G</t>
        </is>
      </c>
      <c r="Z875" s="94" t="inlineStr">
        <is>
          <t>x</t>
        </is>
      </c>
      <c r="AB875" s="94" t="inlineStr">
        <is>
          <t>h/E</t>
        </is>
      </c>
      <c r="AH875" s="94" t="inlineStr">
        <is>
          <t>Pa</t>
        </is>
      </c>
      <c r="AV875" s="94" t="n">
        <v>110</v>
      </c>
      <c r="AZ875" s="96" t="inlineStr">
        <is>
          <t>n</t>
        </is>
      </c>
      <c r="BA875" s="88">
        <f>BY875+CR875</f>
        <v/>
      </c>
      <c r="BY875" s="88" t="n"/>
      <c r="CR875" s="88" t="n"/>
    </row>
    <row r="876" outlineLevel="1" s="143">
      <c r="A876" s="76" t="n">
        <v>865</v>
      </c>
      <c r="B876" s="76" t="inlineStr">
        <is>
          <t>L-1527-315490160</t>
        </is>
      </c>
      <c r="C876" s="76" t="n">
        <v>1066959633</v>
      </c>
      <c r="D876" s="81">
        <f>HYPERLINK(CONCATENATE("https://portal.dnb.de/opac.htm?method=simpleSearch&amp;cqlMode=true&amp;query=idn%3D",C876))</f>
        <v/>
      </c>
      <c r="E876" s="76" t="inlineStr">
        <is>
          <t>III 94, 1</t>
        </is>
      </c>
      <c r="F876" s="76" t="n"/>
      <c r="G876" s="78" t="n"/>
      <c r="H876" s="76" t="inlineStr">
        <is>
          <t>bis 35 cm</t>
        </is>
      </c>
      <c r="I876" s="78" t="n"/>
      <c r="J876" s="78" t="n"/>
      <c r="K876" s="76" t="n"/>
      <c r="L876" s="76" t="n"/>
      <c r="M876" s="76" t="n"/>
      <c r="N876" s="76" t="n"/>
      <c r="O876" s="76" t="n"/>
      <c r="P876" s="76" t="n"/>
      <c r="Q876" s="76" t="n"/>
      <c r="R876" s="76" t="n"/>
      <c r="X876" s="94" t="inlineStr">
        <is>
          <t>Pg</t>
        </is>
      </c>
      <c r="AA876" s="94" t="inlineStr">
        <is>
          <t>x</t>
        </is>
      </c>
      <c r="AB876" s="94" t="inlineStr">
        <is>
          <t>h/E</t>
        </is>
      </c>
      <c r="AC876" s="94" t="inlineStr">
        <is>
          <t>x</t>
        </is>
      </c>
      <c r="AH876" s="94" t="inlineStr">
        <is>
          <t>Pa</t>
        </is>
      </c>
      <c r="AV876" s="94" t="n">
        <v>110</v>
      </c>
      <c r="AZ876" s="96" t="inlineStr">
        <is>
          <t>n</t>
        </is>
      </c>
      <c r="BA876" s="88">
        <f>BY876+CR876</f>
        <v/>
      </c>
      <c r="BC876" s="94" t="inlineStr">
        <is>
          <t>Gewebe</t>
        </is>
      </c>
      <c r="BJ876" s="90" t="inlineStr">
        <is>
          <t>x 110</t>
        </is>
      </c>
      <c r="BY876" s="88" t="n"/>
      <c r="CR876" s="88" t="n"/>
    </row>
    <row r="877" outlineLevel="1" s="143">
      <c r="A877" s="76" t="n">
        <v>866</v>
      </c>
      <c r="B877" s="76" t="inlineStr">
        <is>
          <t>L-1523-67293793X</t>
        </is>
      </c>
      <c r="C877" s="76" t="n">
        <v>1209235811</v>
      </c>
      <c r="D877" s="81">
        <f>HYPERLINK(CONCATENATE("https://portal.dnb.de/opac.htm?method=simpleSearch&amp;cqlMode=true&amp;query=idn%3D",C877))</f>
        <v/>
      </c>
      <c r="E877" s="76" t="inlineStr">
        <is>
          <t>III 94, 1 (1. angebundenesWerk)</t>
        </is>
      </c>
      <c r="F877" s="76" t="n"/>
      <c r="G877" s="78" t="n"/>
      <c r="H877" s="76" t="n"/>
      <c r="I877" s="78" t="n"/>
      <c r="J877" s="78" t="n"/>
      <c r="K877" s="76" t="n"/>
      <c r="L877" s="76" t="n"/>
      <c r="M877" s="76" t="n"/>
      <c r="N877" s="76" t="n"/>
      <c r="O877" s="76" t="n"/>
      <c r="P877" s="76" t="n"/>
      <c r="Q877" s="76" t="n"/>
      <c r="R877" s="76" t="n"/>
      <c r="BA877" s="88">
        <f>BY877+CR877</f>
        <v/>
      </c>
      <c r="BY877" s="88" t="n"/>
      <c r="CR877" s="88" t="n"/>
    </row>
    <row r="878" outlineLevel="1" s="143">
      <c r="A878" s="76" t="n">
        <v>867</v>
      </c>
      <c r="B878" s="76" t="inlineStr">
        <is>
          <t>L-1501-315492236</t>
        </is>
      </c>
      <c r="C878" s="76" t="n">
        <v>1066961832</v>
      </c>
      <c r="D878" s="81">
        <f>HYPERLINK(CONCATENATE("https://portal.dnb.de/opac.htm?method=simpleSearch&amp;cqlMode=true&amp;query=idn%3D",C878))</f>
        <v/>
      </c>
      <c r="E878" s="76" t="inlineStr">
        <is>
          <t>III 95, 1</t>
        </is>
      </c>
      <c r="F878" s="76" t="n"/>
      <c r="G878" s="78" t="n"/>
      <c r="H878" s="76" t="inlineStr">
        <is>
          <t>bis 35 cm</t>
        </is>
      </c>
      <c r="I878" s="78" t="n"/>
      <c r="J878" s="78" t="n"/>
      <c r="K878" s="76" t="n"/>
      <c r="L878" s="76" t="n"/>
      <c r="M878" s="76" t="n"/>
      <c r="N878" s="76" t="n"/>
      <c r="O878" s="76" t="n"/>
      <c r="P878" s="76" t="n"/>
      <c r="Q878" s="76" t="n"/>
      <c r="R878" s="76" t="n"/>
      <c r="X878" s="94" t="inlineStr">
        <is>
          <t>HD</t>
        </is>
      </c>
      <c r="Z878" s="94" t="inlineStr">
        <is>
          <t>x</t>
        </is>
      </c>
      <c r="AB878" s="94" t="inlineStr">
        <is>
          <t>f/V</t>
        </is>
      </c>
      <c r="AH878" s="94" t="inlineStr">
        <is>
          <t>Pa</t>
        </is>
      </c>
      <c r="AV878" s="94" t="n">
        <v>60</v>
      </c>
      <c r="AZ878" s="96" t="inlineStr">
        <is>
          <t>ja vor</t>
        </is>
      </c>
      <c r="BA878" s="88">
        <f>BY878+CR878</f>
        <v/>
      </c>
      <c r="BE878" s="94" t="inlineStr">
        <is>
          <t>x</t>
        </is>
      </c>
      <c r="BM878" s="94" t="inlineStr">
        <is>
          <t>x</t>
        </is>
      </c>
      <c r="BN878" s="94" t="inlineStr">
        <is>
          <t>x</t>
        </is>
      </c>
      <c r="BY878" s="88" t="n">
        <v>0.5</v>
      </c>
      <c r="CR878" s="88" t="n"/>
    </row>
    <row r="879" outlineLevel="1" s="143">
      <c r="A879" s="76" t="n">
        <v>868</v>
      </c>
      <c r="B879" s="76" t="inlineStr">
        <is>
          <t>L-1502-315469005</t>
        </is>
      </c>
      <c r="C879" s="76" t="n">
        <v>1066941297</v>
      </c>
      <c r="D879" s="81">
        <f>HYPERLINK(CONCATENATE("https://portal.dnb.de/opac.htm?method=simpleSearch&amp;cqlMode=true&amp;query=idn%3D",C879))</f>
        <v/>
      </c>
      <c r="E879" s="76" t="inlineStr">
        <is>
          <t>III 95, 2</t>
        </is>
      </c>
      <c r="F879" s="76" t="n"/>
      <c r="G879" s="78" t="n"/>
      <c r="H879" s="76" t="inlineStr">
        <is>
          <t>bis 35 cm</t>
        </is>
      </c>
      <c r="I879" s="78" t="n"/>
      <c r="J879" s="78" t="n"/>
      <c r="K879" s="76" t="n"/>
      <c r="L879" s="76" t="n"/>
      <c r="M879" s="76" t="n"/>
      <c r="N879" s="76" t="n"/>
      <c r="O879" s="76" t="n"/>
      <c r="P879" s="76" t="n"/>
      <c r="Q879" s="76" t="n"/>
      <c r="R879" s="76" t="n"/>
      <c r="X879" s="94" t="inlineStr">
        <is>
          <t>G</t>
        </is>
      </c>
      <c r="Z879" s="94" t="inlineStr">
        <is>
          <t>x</t>
        </is>
      </c>
      <c r="AB879" s="94" t="inlineStr">
        <is>
          <t>h/E</t>
        </is>
      </c>
      <c r="AH879" s="94" t="inlineStr">
        <is>
          <t>Pa</t>
        </is>
      </c>
      <c r="AV879" s="94" t="n">
        <v>110</v>
      </c>
      <c r="AZ879" s="96" t="inlineStr">
        <is>
          <t>n</t>
        </is>
      </c>
      <c r="BA879" s="88">
        <f>BY879+CR879</f>
        <v/>
      </c>
      <c r="BE879" s="94" t="inlineStr">
        <is>
          <t>x</t>
        </is>
      </c>
      <c r="BI879" s="117" t="inlineStr">
        <is>
          <t>Schaden ist stabil</t>
        </is>
      </c>
      <c r="BY879" s="88" t="n"/>
      <c r="CR879" s="88" t="n"/>
    </row>
    <row r="880" outlineLevel="1" s="143">
      <c r="A880" s="76" t="n">
        <v>869</v>
      </c>
      <c r="B880" s="76" t="inlineStr">
        <is>
          <t>L-1503-315331259</t>
        </is>
      </c>
      <c r="C880" s="76" t="n">
        <v>1066873445</v>
      </c>
      <c r="D880" s="81">
        <f>HYPERLINK(CONCATENATE("https://portal.dnb.de/opac.htm?method=simpleSearch&amp;cqlMode=true&amp;query=idn%3D",C880))</f>
        <v/>
      </c>
      <c r="E880" s="76" t="inlineStr">
        <is>
          <t>III 95, 3</t>
        </is>
      </c>
      <c r="F880" s="76" t="n"/>
      <c r="G880" s="78" t="n"/>
      <c r="H880" s="76" t="inlineStr">
        <is>
          <t>bis 25 cm</t>
        </is>
      </c>
      <c r="I880" s="78" t="n"/>
      <c r="J880" s="78" t="n"/>
      <c r="K880" s="76" t="n"/>
      <c r="L880" s="76" t="n"/>
      <c r="M880" s="76" t="n"/>
      <c r="N880" s="76" t="n"/>
      <c r="O880" s="76" t="n"/>
      <c r="P880" s="76" t="n"/>
      <c r="Q880" s="76" t="n"/>
      <c r="R880" s="76" t="n"/>
      <c r="X880" s="94" t="inlineStr">
        <is>
          <t>HD</t>
        </is>
      </c>
      <c r="AA880" s="94" t="inlineStr">
        <is>
          <t>x</t>
        </is>
      </c>
      <c r="AB880" s="94" t="inlineStr">
        <is>
          <t>f</t>
        </is>
      </c>
      <c r="AH880" s="94" t="inlineStr">
        <is>
          <t>Pa</t>
        </is>
      </c>
      <c r="AM880" s="94" t="inlineStr">
        <is>
          <t>x</t>
        </is>
      </c>
      <c r="AV880" s="94" t="n">
        <v>110</v>
      </c>
      <c r="AZ880" s="96" t="inlineStr">
        <is>
          <t>n</t>
        </is>
      </c>
      <c r="BA880" s="88">
        <f>BY880+CR880</f>
        <v/>
      </c>
      <c r="BC880" s="94" t="inlineStr">
        <is>
          <t>Gewebe</t>
        </is>
      </c>
      <c r="BY880" s="88" t="n"/>
      <c r="CR880" s="88" t="n"/>
    </row>
    <row r="881" outlineLevel="1" s="143">
      <c r="A881" s="76" t="n">
        <v>870</v>
      </c>
      <c r="B881" s="76" t="inlineStr">
        <is>
          <t>L-1507-315492724</t>
        </is>
      </c>
      <c r="C881" s="76" t="n">
        <v>1066962324</v>
      </c>
      <c r="D881" s="81">
        <f>HYPERLINK(CONCATENATE("https://portal.dnb.de/opac.htm?method=simpleSearch&amp;cqlMode=true&amp;query=idn%3D",C881))</f>
        <v/>
      </c>
      <c r="E881" s="76" t="inlineStr">
        <is>
          <t>III 95, 4</t>
        </is>
      </c>
      <c r="F881" s="76" t="n"/>
      <c r="G881" s="78" t="n"/>
      <c r="H881" s="76" t="inlineStr">
        <is>
          <t>bis 25 cm</t>
        </is>
      </c>
      <c r="I881" s="78" t="n"/>
      <c r="J881" s="78" t="n"/>
      <c r="K881" s="76" t="n"/>
      <c r="L881" s="76" t="n"/>
      <c r="M881" s="76" t="n"/>
      <c r="N881" s="76" t="n"/>
      <c r="O881" s="76" t="n"/>
      <c r="P881" s="76" t="n"/>
      <c r="Q881" s="76" t="n"/>
      <c r="R881" s="76" t="n"/>
      <c r="X881" s="94" t="inlineStr">
        <is>
          <t>L</t>
        </is>
      </c>
      <c r="AA881" s="94" t="inlineStr">
        <is>
          <t>x</t>
        </is>
      </c>
      <c r="AB881" s="94" t="inlineStr">
        <is>
          <t>f</t>
        </is>
      </c>
      <c r="AH881" s="94" t="inlineStr">
        <is>
          <t>Pa</t>
        </is>
      </c>
      <c r="AV881" s="94" t="n">
        <v>110</v>
      </c>
      <c r="AZ881" s="96" t="inlineStr">
        <is>
          <t>n</t>
        </is>
      </c>
      <c r="BA881" s="88">
        <f>BY881+CR881</f>
        <v/>
      </c>
      <c r="BC881" s="94" t="inlineStr">
        <is>
          <t>Gewebe</t>
        </is>
      </c>
      <c r="BY881" s="88" t="n"/>
      <c r="CR881" s="88" t="n"/>
    </row>
    <row r="882" outlineLevel="1" s="143">
      <c r="A882" s="76" t="n">
        <v>871</v>
      </c>
      <c r="B882" s="76" t="inlineStr">
        <is>
          <t>L-1510-31549350X</t>
        </is>
      </c>
      <c r="C882" s="76" t="n">
        <v>1066963231</v>
      </c>
      <c r="D882" s="81">
        <f>HYPERLINK(CONCATENATE("https://portal.dnb.de/opac.htm?method=simpleSearch&amp;cqlMode=true&amp;query=idn%3D",C882))</f>
        <v/>
      </c>
      <c r="E882" s="76" t="inlineStr">
        <is>
          <t>III 95, 5</t>
        </is>
      </c>
      <c r="F882" s="76" t="n"/>
      <c r="G882" s="78" t="n"/>
      <c r="H882" s="76" t="inlineStr">
        <is>
          <t>bis 35 cm</t>
        </is>
      </c>
      <c r="I882" s="78" t="n"/>
      <c r="J882" s="78" t="n"/>
      <c r="K882" s="76" t="n"/>
      <c r="L882" s="76" t="n"/>
      <c r="M882" s="76" t="n"/>
      <c r="N882" s="76" t="n"/>
      <c r="O882" s="76" t="n"/>
      <c r="P882" s="76" t="n"/>
      <c r="Q882" s="76" t="n"/>
      <c r="R882" s="76" t="n"/>
      <c r="X882" s="94" t="inlineStr">
        <is>
          <t>HL</t>
        </is>
      </c>
      <c r="Z882" s="94" t="inlineStr">
        <is>
          <t>x</t>
        </is>
      </c>
      <c r="AA882" s="94" t="inlineStr">
        <is>
          <t>x</t>
        </is>
      </c>
      <c r="AB882" s="94" t="inlineStr">
        <is>
          <t>f</t>
        </is>
      </c>
      <c r="AH882" s="94" t="inlineStr">
        <is>
          <t>Pa</t>
        </is>
      </c>
      <c r="AV882" s="94" t="n">
        <v>80</v>
      </c>
      <c r="AZ882" s="96" t="inlineStr">
        <is>
          <t>n</t>
        </is>
      </c>
      <c r="BA882" s="88">
        <f>BY882+CR882</f>
        <v/>
      </c>
      <c r="BE882" s="94" t="inlineStr">
        <is>
          <t>x</t>
        </is>
      </c>
      <c r="BY882" s="88" t="n"/>
      <c r="CR882" s="88" t="n"/>
    </row>
    <row r="883" outlineLevel="1" s="143">
      <c r="A883" s="76" t="n">
        <v>872</v>
      </c>
      <c r="B883" s="76" t="inlineStr">
        <is>
          <t>L-1512-315494379</t>
        </is>
      </c>
      <c r="C883" s="76" t="n">
        <v>1066964157</v>
      </c>
      <c r="D883" s="81">
        <f>HYPERLINK(CONCATENATE("https://portal.dnb.de/opac.htm?method=simpleSearch&amp;cqlMode=true&amp;query=idn%3D",C883))</f>
        <v/>
      </c>
      <c r="E883" s="76" t="inlineStr">
        <is>
          <t>III 95, 6</t>
        </is>
      </c>
      <c r="F883" s="76" t="n"/>
      <c r="G883" s="78" t="n"/>
      <c r="H883" s="76" t="inlineStr">
        <is>
          <t>bis 25 cm</t>
        </is>
      </c>
      <c r="I883" s="78" t="n"/>
      <c r="J883" s="78" t="n"/>
      <c r="K883" s="76" t="n"/>
      <c r="L883" s="76" t="n"/>
      <c r="M883" s="76" t="n"/>
      <c r="N883" s="76" t="n"/>
      <c r="O883" s="76" t="n"/>
      <c r="P883" s="76" t="n"/>
      <c r="Q883" s="76" t="n"/>
      <c r="R883" s="76" t="n"/>
      <c r="X883" s="94" t="inlineStr">
        <is>
          <t>G</t>
        </is>
      </c>
      <c r="Z883" s="94" t="inlineStr">
        <is>
          <t>x</t>
        </is>
      </c>
      <c r="AB883" s="94" t="inlineStr">
        <is>
          <t>h/E</t>
        </is>
      </c>
      <c r="AH883" s="94" t="inlineStr">
        <is>
          <t>Pa</t>
        </is>
      </c>
      <c r="AV883" s="94" t="n">
        <v>110</v>
      </c>
      <c r="AZ883" s="96" t="inlineStr">
        <is>
          <t>n</t>
        </is>
      </c>
      <c r="BA883" s="88">
        <f>BY883+CR883</f>
        <v/>
      </c>
      <c r="BE883" s="94" t="inlineStr">
        <is>
          <t>x</t>
        </is>
      </c>
      <c r="BY883" s="88" t="n"/>
      <c r="CR883" s="88" t="n"/>
    </row>
    <row r="884" outlineLevel="1" s="143">
      <c r="A884" s="76" t="n">
        <v>873</v>
      </c>
      <c r="B884" s="76" t="inlineStr">
        <is>
          <t>L-1502-315493100</t>
        </is>
      </c>
      <c r="C884" s="76" t="n">
        <v>1066962804</v>
      </c>
      <c r="D884" s="81">
        <f>HYPERLINK(CONCATENATE("https://portal.dnb.de/opac.htm?method=simpleSearch&amp;cqlMode=true&amp;query=idn%3D",C884))</f>
        <v/>
      </c>
      <c r="E884" s="76" t="inlineStr">
        <is>
          <t>III 95, 7</t>
        </is>
      </c>
      <c r="F884" s="76" t="n"/>
      <c r="G884" s="78" t="n"/>
      <c r="H884" s="76" t="inlineStr">
        <is>
          <t>bis 35 cm</t>
        </is>
      </c>
      <c r="I884" s="78" t="n"/>
      <c r="J884" s="78" t="n"/>
      <c r="K884" s="76" t="n"/>
      <c r="L884" s="76" t="n"/>
      <c r="M884" s="76" t="n"/>
      <c r="N884" s="76" t="n"/>
      <c r="O884" s="76" t="n"/>
      <c r="P884" s="76" t="n"/>
      <c r="Q884" s="76" t="n"/>
      <c r="R884" s="76" t="n"/>
      <c r="X884" s="94" t="inlineStr">
        <is>
          <t>HD</t>
        </is>
      </c>
      <c r="AA884" s="94" t="inlineStr">
        <is>
          <t>x</t>
        </is>
      </c>
      <c r="AB884" s="94" t="inlineStr">
        <is>
          <t>f</t>
        </is>
      </c>
      <c r="AH884" s="94" t="inlineStr">
        <is>
          <t>Pa</t>
        </is>
      </c>
      <c r="AV884" s="94" t="n">
        <v>110</v>
      </c>
      <c r="AZ884" s="96" t="inlineStr">
        <is>
          <t>n</t>
        </is>
      </c>
      <c r="BA884" s="88">
        <f>BY884+CR884</f>
        <v/>
      </c>
      <c r="BC884" s="94" t="inlineStr">
        <is>
          <t>Gewebe</t>
        </is>
      </c>
      <c r="BY884" s="88" t="n"/>
      <c r="CR884" s="88" t="n"/>
    </row>
    <row r="885" outlineLevel="1" s="143">
      <c r="A885" s="76" t="n">
        <v>874</v>
      </c>
      <c r="B885" s="76" t="inlineStr">
        <is>
          <t>L-1502-406964831</t>
        </is>
      </c>
      <c r="C885" s="76" t="n">
        <v>1132647223</v>
      </c>
      <c r="D885" s="81">
        <f>HYPERLINK(CONCATENATE("https://portal.dnb.de/opac.htm?method=simpleSearch&amp;cqlMode=true&amp;query=idn%3D",C885))</f>
        <v/>
      </c>
      <c r="E885" s="76" t="inlineStr">
        <is>
          <t>III 95, 8 (angebunden)</t>
        </is>
      </c>
      <c r="F885" s="76" t="n"/>
      <c r="G885" s="78" t="n"/>
      <c r="H885" s="76" t="n"/>
      <c r="I885" s="78" t="n"/>
      <c r="J885" s="78" t="n"/>
      <c r="K885" s="76" t="n"/>
      <c r="L885" s="76" t="n"/>
      <c r="M885" s="76" t="n"/>
      <c r="N885" s="76" t="n"/>
      <c r="O885" s="76" t="n"/>
      <c r="P885" s="76" t="n"/>
      <c r="Q885" s="76" t="n"/>
      <c r="R885" s="76" t="n"/>
      <c r="BA885" s="88">
        <f>BY885+CR885</f>
        <v/>
      </c>
      <c r="BY885" s="88" t="n"/>
      <c r="CR885" s="88" t="n"/>
    </row>
    <row r="886" outlineLevel="1" s="143">
      <c r="A886" s="76" t="n">
        <v>875</v>
      </c>
      <c r="B886" s="76" t="inlineStr">
        <is>
          <t>L-1502-406964823</t>
        </is>
      </c>
      <c r="C886" s="76" t="n">
        <v>1132647215</v>
      </c>
      <c r="D886" s="81">
        <f>HYPERLINK(CONCATENATE("https://portal.dnb.de/opac.htm?method=simpleSearch&amp;cqlMode=true&amp;query=idn%3D",C886))</f>
        <v/>
      </c>
      <c r="E886" s="76" t="inlineStr">
        <is>
          <t>III 95, 8 (angebunden)</t>
        </is>
      </c>
      <c r="F886" s="76" t="n"/>
      <c r="G886" s="78" t="n"/>
      <c r="H886" s="76" t="n"/>
      <c r="I886" s="78" t="n"/>
      <c r="J886" s="78" t="n"/>
      <c r="K886" s="76" t="n"/>
      <c r="L886" s="76" t="n"/>
      <c r="M886" s="76" t="n"/>
      <c r="N886" s="76" t="n"/>
      <c r="O886" s="76" t="n"/>
      <c r="P886" s="76" t="n"/>
      <c r="Q886" s="76" t="n"/>
      <c r="R886" s="76" t="n"/>
      <c r="BA886" s="88">
        <f>BY886+CR886</f>
        <v/>
      </c>
      <c r="BY886" s="88" t="n"/>
      <c r="CR886" s="88" t="n"/>
    </row>
    <row r="887" outlineLevel="1" s="143">
      <c r="A887" s="76" t="n">
        <v>876</v>
      </c>
      <c r="B887" s="76" t="inlineStr">
        <is>
          <t>L-1503-406964815</t>
        </is>
      </c>
      <c r="C887" s="76" t="n">
        <v>1132647207</v>
      </c>
      <c r="D887" s="81">
        <f>HYPERLINK(CONCATENATE("https://portal.dnb.de/opac.htm?method=simpleSearch&amp;cqlMode=true&amp;query=idn%3D",C887))</f>
        <v/>
      </c>
      <c r="E887" s="76" t="inlineStr">
        <is>
          <t>III 95, 8</t>
        </is>
      </c>
      <c r="F887" s="76" t="n"/>
      <c r="G887" s="78" t="n"/>
      <c r="H887" s="76" t="inlineStr">
        <is>
          <t>bis 35 cm</t>
        </is>
      </c>
      <c r="I887" s="78" t="n"/>
      <c r="J887" s="78" t="n"/>
      <c r="K887" s="76" t="n"/>
      <c r="L887" s="76" t="n"/>
      <c r="M887" s="76" t="n"/>
      <c r="N887" s="76" t="n"/>
      <c r="O887" s="76" t="n"/>
      <c r="P887" s="76" t="n"/>
      <c r="Q887" s="76" t="n"/>
      <c r="R887" s="76" t="n"/>
      <c r="X887" s="94" t="inlineStr">
        <is>
          <t>L</t>
        </is>
      </c>
      <c r="Z887" s="94" t="inlineStr">
        <is>
          <t>x</t>
        </is>
      </c>
      <c r="AB887" s="94" t="inlineStr">
        <is>
          <t>h/E</t>
        </is>
      </c>
      <c r="AH887" s="94" t="inlineStr">
        <is>
          <t>Pa</t>
        </is>
      </c>
      <c r="AR887" s="94" t="inlineStr">
        <is>
          <t>I/R</t>
        </is>
      </c>
      <c r="AS887" s="94" t="inlineStr">
        <is>
          <t>x</t>
        </is>
      </c>
      <c r="AV887" s="94" t="n">
        <v>45</v>
      </c>
      <c r="AZ887" s="96" t="inlineStr">
        <is>
          <t>n</t>
        </is>
      </c>
      <c r="BA887" s="88">
        <f>BY887+CR887</f>
        <v/>
      </c>
      <c r="BE887" s="94" t="inlineStr">
        <is>
          <t>x</t>
        </is>
      </c>
      <c r="BY887" s="88" t="n"/>
      <c r="CR887" s="88" t="n"/>
    </row>
    <row r="888" outlineLevel="1" s="143">
      <c r="A888" s="76" t="n">
        <v>877</v>
      </c>
      <c r="B888" s="76" t="inlineStr">
        <is>
          <t>L-1516-315488557</t>
        </is>
      </c>
      <c r="C888" s="76" t="n">
        <v>1066957916</v>
      </c>
      <c r="D888" s="81">
        <f>HYPERLINK(CONCATENATE("https://portal.dnb.de/opac.htm?method=simpleSearch&amp;cqlMode=true&amp;query=idn%3D",C888))</f>
        <v/>
      </c>
      <c r="E888" s="76" t="inlineStr">
        <is>
          <t>III 95, 9</t>
        </is>
      </c>
      <c r="F888" s="76" t="n"/>
      <c r="G888" s="78" t="n"/>
      <c r="H888" s="76" t="inlineStr">
        <is>
          <t>bis 35 cm</t>
        </is>
      </c>
      <c r="I888" s="78" t="n"/>
      <c r="J888" s="78" t="n"/>
      <c r="K888" s="76" t="n"/>
      <c r="L888" s="76" t="n"/>
      <c r="M888" s="76" t="n"/>
      <c r="N888" s="76" t="n"/>
      <c r="O888" s="76" t="n"/>
      <c r="P888" s="76" t="n"/>
      <c r="Q888" s="76" t="n"/>
      <c r="R888" s="76" t="n"/>
      <c r="X888" s="94" t="inlineStr">
        <is>
          <t>HD</t>
        </is>
      </c>
      <c r="AA888" s="94" t="inlineStr">
        <is>
          <t>x</t>
        </is>
      </c>
      <c r="AB888" s="94" t="inlineStr">
        <is>
          <t>f</t>
        </is>
      </c>
      <c r="AH888" s="94" t="inlineStr">
        <is>
          <t>Pa</t>
        </is>
      </c>
      <c r="AV888" s="94" t="n">
        <v>110</v>
      </c>
      <c r="AZ888" s="96" t="inlineStr">
        <is>
          <t>n</t>
        </is>
      </c>
      <c r="BA888" s="88">
        <f>BY888+CR888</f>
        <v/>
      </c>
      <c r="BC888" s="94" t="inlineStr">
        <is>
          <t>Gewebe</t>
        </is>
      </c>
      <c r="BY888" s="88" t="n"/>
      <c r="CR888" s="88" t="n"/>
    </row>
    <row r="889" outlineLevel="1" s="143">
      <c r="A889" s="76" t="n">
        <v>878</v>
      </c>
      <c r="B889" s="76" t="inlineStr">
        <is>
          <t>L-1518-315488549</t>
        </is>
      </c>
      <c r="C889" s="76" t="n">
        <v>1066957908</v>
      </c>
      <c r="D889" s="81">
        <f>HYPERLINK(CONCATENATE("https://portal.dnb.de/opac.htm?method=simpleSearch&amp;cqlMode=true&amp;query=idn%3D",C889))</f>
        <v/>
      </c>
      <c r="E889" s="76" t="inlineStr">
        <is>
          <t>III 95, 10</t>
        </is>
      </c>
      <c r="F889" s="76" t="n"/>
      <c r="G889" s="78" t="n"/>
      <c r="H889" s="76" t="inlineStr">
        <is>
          <t>bis 35 cm</t>
        </is>
      </c>
      <c r="I889" s="78" t="n"/>
      <c r="J889" s="78" t="n"/>
      <c r="K889" s="76" t="n"/>
      <c r="L889" s="76" t="n"/>
      <c r="M889" s="76" t="n"/>
      <c r="N889" s="76" t="n"/>
      <c r="O889" s="76" t="n"/>
      <c r="P889" s="76" t="n"/>
      <c r="Q889" s="76" t="n"/>
      <c r="R889" s="76" t="n"/>
      <c r="X889" s="94" t="inlineStr">
        <is>
          <t>HL</t>
        </is>
      </c>
      <c r="Z889" s="94" t="inlineStr">
        <is>
          <t>x</t>
        </is>
      </c>
      <c r="AB889" s="94" t="inlineStr">
        <is>
          <t>h/E</t>
        </is>
      </c>
      <c r="AH889" s="94" t="inlineStr">
        <is>
          <t>Pa</t>
        </is>
      </c>
      <c r="AV889" s="94" t="n">
        <v>110</v>
      </c>
      <c r="AZ889" s="96" t="inlineStr">
        <is>
          <t>n</t>
        </is>
      </c>
      <c r="BA889" s="88">
        <f>BY889+CR889</f>
        <v/>
      </c>
      <c r="BE889" s="94" t="inlineStr">
        <is>
          <t>x</t>
        </is>
      </c>
      <c r="BY889" s="88" t="n"/>
      <c r="CR889" s="88" t="n"/>
    </row>
    <row r="890" outlineLevel="1" s="143">
      <c r="A890" s="76" t="n">
        <v>879</v>
      </c>
      <c r="B890" s="76" t="inlineStr">
        <is>
          <t>L-1505-315493402</t>
        </is>
      </c>
      <c r="C890" s="76" t="n">
        <v>1066963126</v>
      </c>
      <c r="D890" s="81">
        <f>HYPERLINK(CONCATENATE("https://portal.dnb.de/opac.htm?method=simpleSearch&amp;cqlMode=true&amp;query=idn%3D",C890))</f>
        <v/>
      </c>
      <c r="E890" s="76" t="inlineStr">
        <is>
          <t>III 95, 11</t>
        </is>
      </c>
      <c r="F890" s="76" t="n"/>
      <c r="G890" s="78" t="n"/>
      <c r="H890" s="76" t="inlineStr">
        <is>
          <t>bis 25 cm</t>
        </is>
      </c>
      <c r="I890" s="78" t="n"/>
      <c r="J890" s="78" t="n"/>
      <c r="K890" s="76" t="n"/>
      <c r="L890" s="76" t="n"/>
      <c r="M890" s="76" t="n"/>
      <c r="N890" s="76" t="n"/>
      <c r="O890" s="76" t="n"/>
      <c r="P890" s="76" t="n"/>
      <c r="Q890" s="76" t="n"/>
      <c r="R890" s="76" t="n"/>
      <c r="X890" s="94" t="inlineStr">
        <is>
          <t>G</t>
        </is>
      </c>
      <c r="Z890" s="94" t="inlineStr">
        <is>
          <t>x</t>
        </is>
      </c>
      <c r="AB890" s="94" t="inlineStr">
        <is>
          <t>h/E</t>
        </is>
      </c>
      <c r="AH890" s="94" t="inlineStr">
        <is>
          <t>Pa</t>
        </is>
      </c>
      <c r="AV890" s="94" t="n">
        <v>110</v>
      </c>
      <c r="AZ890" s="96" t="inlineStr">
        <is>
          <t>n</t>
        </is>
      </c>
      <c r="BA890" s="88">
        <f>BY890+CR890</f>
        <v/>
      </c>
      <c r="BY890" s="88" t="n"/>
      <c r="CR890" s="88" t="n"/>
    </row>
    <row r="891" outlineLevel="1" s="143">
      <c r="A891" s="76" t="n">
        <v>880</v>
      </c>
      <c r="B891" s="76" t="inlineStr">
        <is>
          <t>L-1511-315467916</t>
        </is>
      </c>
      <c r="C891" s="76" t="n">
        <v>1066940134</v>
      </c>
      <c r="D891" s="81">
        <f>HYPERLINK(CONCATENATE("https://portal.dnb.de/opac.htm?method=simpleSearch&amp;cqlMode=true&amp;query=idn%3D",C891))</f>
        <v/>
      </c>
      <c r="E891" s="76" t="inlineStr">
        <is>
          <t>III 95, 12</t>
        </is>
      </c>
      <c r="F891" s="76" t="n"/>
      <c r="G891" s="78" t="n"/>
      <c r="H891" s="76" t="inlineStr">
        <is>
          <t>bis 35 cm</t>
        </is>
      </c>
      <c r="I891" s="78" t="n"/>
      <c r="J891" s="78" t="n"/>
      <c r="K891" s="76" t="n"/>
      <c r="L891" s="76" t="n"/>
      <c r="M891" s="76" t="n"/>
      <c r="N891" s="76" t="n"/>
      <c r="O891" s="76" t="n"/>
      <c r="P891" s="76" t="n"/>
      <c r="Q891" s="76" t="n"/>
      <c r="R891" s="76" t="n"/>
      <c r="X891" s="94" t="inlineStr">
        <is>
          <t>Pg</t>
        </is>
      </c>
      <c r="AA891" s="94" t="inlineStr">
        <is>
          <t>x</t>
        </is>
      </c>
      <c r="AB891" s="94" t="inlineStr">
        <is>
          <t>h/E</t>
        </is>
      </c>
      <c r="AH891" s="94" t="inlineStr">
        <is>
          <t>Pa</t>
        </is>
      </c>
      <c r="AV891" s="94" t="n">
        <v>110</v>
      </c>
      <c r="AZ891" s="96" t="inlineStr">
        <is>
          <t>n</t>
        </is>
      </c>
      <c r="BA891" s="88">
        <f>BY891+CR891</f>
        <v/>
      </c>
      <c r="BC891" s="94" t="inlineStr">
        <is>
          <t>Gewebe</t>
        </is>
      </c>
      <c r="BY891" s="88" t="n"/>
      <c r="CR891" s="88" t="n"/>
    </row>
    <row r="892" outlineLevel="1" s="143">
      <c r="A892" s="76" t="n">
        <v>881</v>
      </c>
      <c r="B892" s="76" t="inlineStr">
        <is>
          <t>L-1513-161493610</t>
        </is>
      </c>
      <c r="C892" s="76" t="n">
        <v>995967695</v>
      </c>
      <c r="D892" s="81">
        <f>HYPERLINK(CONCATENATE("https://portal.dnb.de/opac.htm?method=simpleSearch&amp;cqlMode=true&amp;query=idn%3D",C892))</f>
        <v/>
      </c>
      <c r="E892" s="76" t="inlineStr">
        <is>
          <t>III 95, 13</t>
        </is>
      </c>
      <c r="F892" s="76" t="n"/>
      <c r="G892" s="78" t="n"/>
      <c r="H892" s="76" t="inlineStr">
        <is>
          <t>bis 25 cm</t>
        </is>
      </c>
      <c r="I892" s="78" t="n"/>
      <c r="J892" s="78" t="n"/>
      <c r="K892" s="76" t="n"/>
      <c r="L892" s="76" t="n"/>
      <c r="M892" s="76" t="n"/>
      <c r="N892" s="76" t="n"/>
      <c r="O892" s="76" t="n"/>
      <c r="P892" s="76" t="n"/>
      <c r="Q892" s="76" t="n"/>
      <c r="R892" s="76" t="n"/>
      <c r="X892" s="94" t="inlineStr">
        <is>
          <t>G</t>
        </is>
      </c>
      <c r="AB892" s="94" t="inlineStr">
        <is>
          <t>h/E</t>
        </is>
      </c>
      <c r="AH892" s="94" t="inlineStr">
        <is>
          <t>Pa</t>
        </is>
      </c>
      <c r="AV892" s="94" t="n">
        <v>110</v>
      </c>
      <c r="AZ892" s="96" t="inlineStr">
        <is>
          <t>n</t>
        </is>
      </c>
      <c r="BA892" s="88">
        <f>BY892+CR892</f>
        <v/>
      </c>
      <c r="BY892" s="88" t="n"/>
      <c r="CR892" s="88" t="n"/>
    </row>
    <row r="893" outlineLevel="1" s="143">
      <c r="A893" s="76" t="n">
        <v>882</v>
      </c>
      <c r="B893" s="76" t="inlineStr">
        <is>
          <t>L-1513-170717194</t>
        </is>
      </c>
      <c r="C893" s="76" t="n">
        <v>1000489035</v>
      </c>
      <c r="D893" s="81">
        <f>HYPERLINK(CONCATENATE("https://portal.dnb.de/opac.htm?method=simpleSearch&amp;cqlMode=true&amp;query=idn%3D",C893))</f>
        <v/>
      </c>
      <c r="E893" s="76" t="inlineStr">
        <is>
          <t>III 95, 13 (angebunden)</t>
        </is>
      </c>
      <c r="F893" s="76" t="n"/>
      <c r="G893" s="78" t="n"/>
      <c r="H893" s="76" t="n"/>
      <c r="I893" s="78" t="n"/>
      <c r="J893" s="78" t="n"/>
      <c r="K893" s="76" t="n"/>
      <c r="L893" s="76" t="n"/>
      <c r="M893" s="76" t="n"/>
      <c r="N893" s="76" t="n"/>
      <c r="O893" s="76" t="n"/>
      <c r="P893" s="76" t="n"/>
      <c r="Q893" s="76" t="n"/>
      <c r="R893" s="76" t="n"/>
      <c r="BA893" s="88">
        <f>BY893+CR893</f>
        <v/>
      </c>
      <c r="BY893" s="88" t="n"/>
      <c r="CR893" s="88" t="n"/>
    </row>
    <row r="894" outlineLevel="1" s="143">
      <c r="A894" s="76" t="n">
        <v>883</v>
      </c>
      <c r="B894" s="76" t="inlineStr">
        <is>
          <t>L-1516-315465034</t>
        </is>
      </c>
      <c r="C894" s="76" t="n">
        <v>1066937214</v>
      </c>
      <c r="D894" s="81">
        <f>HYPERLINK(CONCATENATE("https://portal.dnb.de/opac.htm?method=simpleSearch&amp;cqlMode=true&amp;query=idn%3D",C894))</f>
        <v/>
      </c>
      <c r="E894" s="76" t="inlineStr">
        <is>
          <t>III 95, 14</t>
        </is>
      </c>
      <c r="F894" s="76" t="n"/>
      <c r="G894" s="78" t="n"/>
      <c r="H894" s="76" t="inlineStr">
        <is>
          <t>bis 35 cm</t>
        </is>
      </c>
      <c r="I894" s="78" t="n"/>
      <c r="J894" s="78" t="n"/>
      <c r="K894" s="76" t="n"/>
      <c r="L894" s="76" t="n"/>
      <c r="M894" s="76" t="n"/>
      <c r="N894" s="76" t="n"/>
      <c r="O894" s="76" t="n"/>
      <c r="P894" s="76" t="n"/>
      <c r="Q894" s="76" t="n"/>
      <c r="R894" s="76" t="n"/>
      <c r="X894" s="94" t="inlineStr">
        <is>
          <t>HD</t>
        </is>
      </c>
      <c r="Z894" s="94" t="inlineStr">
        <is>
          <t>x</t>
        </is>
      </c>
      <c r="AB894" s="94" t="inlineStr">
        <is>
          <t>f</t>
        </is>
      </c>
      <c r="AH894" s="94" t="inlineStr">
        <is>
          <t>Pa</t>
        </is>
      </c>
      <c r="AV894" s="94" t="n">
        <v>110</v>
      </c>
      <c r="AZ894" s="96" t="inlineStr">
        <is>
          <t>n</t>
        </is>
      </c>
      <c r="BA894" s="88">
        <f>BY894+CR894</f>
        <v/>
      </c>
      <c r="BE894" s="94" t="inlineStr">
        <is>
          <t>x</t>
        </is>
      </c>
      <c r="BY894" s="88" t="n"/>
      <c r="CR894" s="88" t="n"/>
    </row>
    <row r="895" outlineLevel="1" s="143">
      <c r="A895" s="76" t="n">
        <v>884</v>
      </c>
      <c r="B895" s="76" t="inlineStr">
        <is>
          <t>L-1519-315219564</t>
        </is>
      </c>
      <c r="C895" s="76" t="n">
        <v>1066799520</v>
      </c>
      <c r="D895" s="81">
        <f>HYPERLINK(CONCATENATE("https://portal.dnb.de/opac.htm?method=simpleSearch&amp;cqlMode=true&amp;query=idn%3D",C895))</f>
        <v/>
      </c>
      <c r="E895" s="76" t="inlineStr">
        <is>
          <t>III 95, 15</t>
        </is>
      </c>
      <c r="F895" s="76" t="n"/>
      <c r="G895" s="78" t="n"/>
      <c r="H895" s="76" t="inlineStr">
        <is>
          <t>bis 25 cm</t>
        </is>
      </c>
      <c r="I895" s="78" t="n"/>
      <c r="J895" s="78" t="n"/>
      <c r="K895" s="76" t="n"/>
      <c r="L895" s="76" t="n"/>
      <c r="M895" s="76" t="n"/>
      <c r="N895" s="76" t="n"/>
      <c r="O895" s="76" t="n"/>
      <c r="P895" s="76" t="n"/>
      <c r="Q895" s="76" t="n"/>
      <c r="R895" s="76" t="n"/>
      <c r="X895" s="94" t="inlineStr">
        <is>
          <t>G</t>
        </is>
      </c>
      <c r="AB895" s="94" t="inlineStr">
        <is>
          <t>h/E</t>
        </is>
      </c>
      <c r="AH895" s="94" t="inlineStr">
        <is>
          <t>Pa</t>
        </is>
      </c>
      <c r="AI895" s="94" t="inlineStr">
        <is>
          <t>x</t>
        </is>
      </c>
      <c r="AV895" s="94" t="n">
        <v>110</v>
      </c>
      <c r="AZ895" s="96" t="inlineStr">
        <is>
          <t>n</t>
        </is>
      </c>
      <c r="BA895" s="88">
        <f>BY895+CR895</f>
        <v/>
      </c>
      <c r="BE895" s="94" t="inlineStr">
        <is>
          <t>x</t>
        </is>
      </c>
      <c r="BY895" s="88" t="n"/>
      <c r="CR895" s="88" t="n"/>
    </row>
    <row r="896" outlineLevel="1" s="143">
      <c r="A896" s="76" t="n">
        <v>885</v>
      </c>
      <c r="B896" s="76" t="inlineStr">
        <is>
          <t>L-1519-315493003</t>
        </is>
      </c>
      <c r="C896" s="76" t="n">
        <v>1066962650</v>
      </c>
      <c r="D896" s="81">
        <f>HYPERLINK(CONCATENATE("https://portal.dnb.de/opac.htm?method=simpleSearch&amp;cqlMode=true&amp;query=idn%3D",C896))</f>
        <v/>
      </c>
      <c r="E896" s="76" t="inlineStr">
        <is>
          <t>III 95, 16</t>
        </is>
      </c>
      <c r="F896" s="76" t="n"/>
      <c r="G896" s="78" t="n"/>
      <c r="H896" s="76" t="inlineStr">
        <is>
          <t>bis 25 cm</t>
        </is>
      </c>
      <c r="I896" s="78" t="n"/>
      <c r="J896" s="78" t="n"/>
      <c r="K896" s="76" t="n"/>
      <c r="L896" s="76" t="n"/>
      <c r="M896" s="76" t="n"/>
      <c r="N896" s="76" t="n"/>
      <c r="O896" s="76" t="n"/>
      <c r="P896" s="76" t="n"/>
      <c r="Q896" s="76" t="n"/>
      <c r="R896" s="76" t="n"/>
      <c r="X896" s="94" t="inlineStr">
        <is>
          <t>G</t>
        </is>
      </c>
      <c r="AB896" s="94" t="inlineStr">
        <is>
          <t>h/E</t>
        </is>
      </c>
      <c r="AH896" s="94" t="inlineStr">
        <is>
          <t>Pa</t>
        </is>
      </c>
      <c r="AV896" s="94" t="n">
        <v>110</v>
      </c>
      <c r="AZ896" s="96" t="inlineStr">
        <is>
          <t>ja vor</t>
        </is>
      </c>
      <c r="BA896" s="88">
        <f>BY896+CR896</f>
        <v/>
      </c>
      <c r="BN896" s="94" t="inlineStr">
        <is>
          <t>x</t>
        </is>
      </c>
      <c r="BY896" s="88" t="n">
        <v>1</v>
      </c>
      <c r="CR896" s="88" t="n"/>
    </row>
    <row r="897" outlineLevel="1" s="143">
      <c r="A897" s="76" t="n">
        <v>886</v>
      </c>
      <c r="B897" s="76" t="inlineStr">
        <is>
          <t>L-1521-315469374</t>
        </is>
      </c>
      <c r="C897" s="76" t="n">
        <v>1066941718</v>
      </c>
      <c r="D897" s="81">
        <f>HYPERLINK(CONCATENATE("https://portal.dnb.de/opac.htm?method=simpleSearch&amp;cqlMode=true&amp;query=idn%3D",C897))</f>
        <v/>
      </c>
      <c r="E897" s="76" t="inlineStr">
        <is>
          <t>III 95, 17</t>
        </is>
      </c>
      <c r="F897" s="76" t="n"/>
      <c r="G897" s="78" t="n"/>
      <c r="H897" s="76" t="inlineStr">
        <is>
          <t>bis 25 cm</t>
        </is>
      </c>
      <c r="I897" s="78" t="n"/>
      <c r="J897" s="78" t="n"/>
      <c r="K897" s="76" t="n"/>
      <c r="L897" s="76" t="n"/>
      <c r="M897" s="76" t="n"/>
      <c r="N897" s="76" t="n"/>
      <c r="O897" s="76" t="n"/>
      <c r="P897" s="76" t="n"/>
      <c r="Q897" s="76" t="n"/>
      <c r="R897" s="76" t="n"/>
      <c r="X897" s="94" t="inlineStr">
        <is>
          <t>HD</t>
        </is>
      </c>
      <c r="AA897" s="94" t="inlineStr">
        <is>
          <t>x</t>
        </is>
      </c>
      <c r="AB897" s="94" t="inlineStr">
        <is>
          <t>f</t>
        </is>
      </c>
      <c r="AH897" s="94" t="inlineStr">
        <is>
          <t>Pa</t>
        </is>
      </c>
      <c r="AM897" s="94" t="inlineStr">
        <is>
          <t>x</t>
        </is>
      </c>
      <c r="AV897" s="94" t="n">
        <v>80</v>
      </c>
      <c r="AZ897" s="96" t="inlineStr">
        <is>
          <t>n</t>
        </is>
      </c>
      <c r="BA897" s="88">
        <f>BY897+CR897</f>
        <v/>
      </c>
      <c r="BD897" s="94" t="inlineStr">
        <is>
          <t>x</t>
        </is>
      </c>
      <c r="BY897" s="88" t="n"/>
      <c r="CR897" s="88" t="n"/>
    </row>
    <row r="898" outlineLevel="1" s="143">
      <c r="A898" s="76" t="n">
        <v>887</v>
      </c>
      <c r="B898" s="76" t="inlineStr">
        <is>
          <t>L-1504-31549252X</t>
        </is>
      </c>
      <c r="C898" s="76" t="inlineStr">
        <is>
          <t>106696212X</t>
        </is>
      </c>
      <c r="D898" s="81">
        <f>HYPERLINK(CONCATENATE("https://portal.dnb.de/opac.htm?method=simpleSearch&amp;cqlMode=true&amp;query=idn%3D",C898))</f>
        <v/>
      </c>
      <c r="E898" s="76" t="inlineStr">
        <is>
          <t>III 95, 18</t>
        </is>
      </c>
      <c r="F898" s="76" t="n"/>
      <c r="G898" s="78" t="n"/>
      <c r="H898" s="76" t="inlineStr">
        <is>
          <t>bis 25 cm</t>
        </is>
      </c>
      <c r="I898" s="78" t="n"/>
      <c r="J898" s="78" t="n"/>
      <c r="K898" s="76" t="n"/>
      <c r="L898" s="76" t="n"/>
      <c r="M898" s="76" t="n"/>
      <c r="N898" s="76" t="n"/>
      <c r="O898" s="76" t="n"/>
      <c r="P898" s="76" t="n"/>
      <c r="Q898" s="76" t="n"/>
      <c r="R898" s="76" t="n"/>
      <c r="X898" s="94" t="inlineStr">
        <is>
          <t>Pg</t>
        </is>
      </c>
      <c r="AB898" s="94" t="inlineStr">
        <is>
          <t>h</t>
        </is>
      </c>
      <c r="AH898" s="94" t="inlineStr">
        <is>
          <t>Pa</t>
        </is>
      </c>
      <c r="AV898" s="94" t="n">
        <v>180</v>
      </c>
      <c r="AZ898" s="96" t="inlineStr">
        <is>
          <t>n</t>
        </is>
      </c>
      <c r="BA898" s="88">
        <f>BY898+CR898</f>
        <v/>
      </c>
      <c r="BY898" s="88" t="n"/>
      <c r="CR898" s="88" t="n"/>
    </row>
    <row r="899" outlineLevel="1" s="143">
      <c r="A899" s="76" t="n">
        <v>888</v>
      </c>
      <c r="B899" s="76" t="inlineStr">
        <is>
          <t>L-1505-315332115</t>
        </is>
      </c>
      <c r="C899" s="76" t="n">
        <v>1066874301</v>
      </c>
      <c r="D899" s="81">
        <f>HYPERLINK(CONCATENATE("https://portal.dnb.de/opac.htm?method=simpleSearch&amp;cqlMode=true&amp;query=idn%3D",C899))</f>
        <v/>
      </c>
      <c r="E899" s="76" t="inlineStr">
        <is>
          <t>III 95, 19</t>
        </is>
      </c>
      <c r="F899" s="76" t="n"/>
      <c r="G899" s="78" t="n"/>
      <c r="H899" s="76" t="inlineStr">
        <is>
          <t>bis 35 cm</t>
        </is>
      </c>
      <c r="I899" s="78" t="n"/>
      <c r="J899" s="78" t="n"/>
      <c r="K899" s="76" t="n"/>
      <c r="L899" s="76" t="n"/>
      <c r="M899" s="76" t="n"/>
      <c r="N899" s="76" t="n"/>
      <c r="O899" s="76" t="n"/>
      <c r="P899" s="76" t="n"/>
      <c r="Q899" s="76" t="n"/>
      <c r="R899" s="76" t="n"/>
      <c r="X899" s="94" t="inlineStr">
        <is>
          <t>HL</t>
        </is>
      </c>
      <c r="Z899" s="94" t="inlineStr">
        <is>
          <t>x</t>
        </is>
      </c>
      <c r="AB899" s="94" t="inlineStr">
        <is>
          <t>h/E</t>
        </is>
      </c>
      <c r="AD899" s="94" t="inlineStr">
        <is>
          <t>x</t>
        </is>
      </c>
      <c r="AH899" s="94" t="inlineStr">
        <is>
          <t>Pa</t>
        </is>
      </c>
      <c r="AV899" s="94" t="n">
        <v>110</v>
      </c>
      <c r="AZ899" s="96" t="inlineStr">
        <is>
          <t>n</t>
        </is>
      </c>
      <c r="BA899" s="88">
        <f>BY899+CR899</f>
        <v/>
      </c>
      <c r="BK899" s="117" t="inlineStr">
        <is>
          <t>Umschlag (Leder pudert)</t>
        </is>
      </c>
      <c r="BY899" s="88" t="n"/>
      <c r="CR899" s="88" t="n"/>
    </row>
    <row r="900" outlineLevel="1" s="143">
      <c r="A900" s="76" t="n">
        <v>889</v>
      </c>
      <c r="B900" s="76" t="inlineStr">
        <is>
          <t>L-1513-315317884</t>
        </is>
      </c>
      <c r="C900" s="76" t="n">
        <v>1066859175</v>
      </c>
      <c r="D900" s="81">
        <f>HYPERLINK(CONCATENATE("https://portal.dnb.de/opac.htm?method=simpleSearch&amp;cqlMode=true&amp;query=idn%3D",C900))</f>
        <v/>
      </c>
      <c r="E900" s="76" t="inlineStr">
        <is>
          <t>III 95, 20</t>
        </is>
      </c>
      <c r="F900" s="76" t="n"/>
      <c r="G900" s="78" t="n"/>
      <c r="H900" s="76" t="inlineStr">
        <is>
          <t>bis 35 cm</t>
        </is>
      </c>
      <c r="I900" s="78" t="n"/>
      <c r="J900" s="78" t="n"/>
      <c r="K900" s="76" t="n"/>
      <c r="L900" s="76" t="n"/>
      <c r="M900" s="76" t="n"/>
      <c r="N900" s="76" t="n"/>
      <c r="O900" s="76" t="n"/>
      <c r="P900" s="76" t="n"/>
      <c r="Q900" s="76" t="n"/>
      <c r="R900" s="76" t="n"/>
      <c r="X900" s="94" t="inlineStr">
        <is>
          <t>Pg</t>
        </is>
      </c>
      <c r="AA900" s="94" t="inlineStr">
        <is>
          <t>x</t>
        </is>
      </c>
      <c r="AB900" s="94" t="inlineStr">
        <is>
          <t>h/E</t>
        </is>
      </c>
      <c r="AH900" s="94" t="inlineStr">
        <is>
          <t>Pa</t>
        </is>
      </c>
      <c r="AV900" s="94" t="n">
        <v>110</v>
      </c>
      <c r="AZ900" s="96" t="inlineStr">
        <is>
          <t>n</t>
        </is>
      </c>
      <c r="BA900" s="88">
        <f>BY900+CR900</f>
        <v/>
      </c>
      <c r="BC900" s="94" t="inlineStr">
        <is>
          <t>Gewebe</t>
        </is>
      </c>
      <c r="BY900" s="88" t="n"/>
      <c r="CR900" s="88" t="n"/>
    </row>
    <row r="901" outlineLevel="1" s="143">
      <c r="A901" s="76" t="n">
        <v>890</v>
      </c>
      <c r="B901" s="76" t="inlineStr">
        <is>
          <t>L-1513-153914203</t>
        </is>
      </c>
      <c r="C901" s="76" t="n">
        <v>993860303</v>
      </c>
      <c r="D901" s="81">
        <f>HYPERLINK(CONCATENATE("https://portal.dnb.de/opac.htm?method=simpleSearch&amp;cqlMode=true&amp;query=idn%3D",C901))</f>
        <v/>
      </c>
      <c r="E901" s="76" t="inlineStr">
        <is>
          <t>III 95, 21</t>
        </is>
      </c>
      <c r="F901" s="76" t="n"/>
      <c r="G901" s="78" t="n"/>
      <c r="H901" s="76" t="inlineStr">
        <is>
          <t>bis 35 cm</t>
        </is>
      </c>
      <c r="I901" s="78" t="n"/>
      <c r="J901" s="78" t="n"/>
      <c r="K901" s="76" t="n"/>
      <c r="L901" s="76" t="n"/>
      <c r="M901" s="76" t="n"/>
      <c r="N901" s="76" t="n"/>
      <c r="O901" s="76" t="n"/>
      <c r="P901" s="76" t="n"/>
      <c r="Q901" s="76" t="n"/>
      <c r="R901" s="76" t="n"/>
      <c r="X901" s="94" t="inlineStr">
        <is>
          <t>HD</t>
        </is>
      </c>
      <c r="AB901" s="94" t="inlineStr">
        <is>
          <t>f</t>
        </is>
      </c>
      <c r="AH901" s="94" t="inlineStr">
        <is>
          <t>Pa</t>
        </is>
      </c>
      <c r="AV901" s="94" t="n">
        <v>110</v>
      </c>
      <c r="AZ901" s="96" t="inlineStr">
        <is>
          <t>n</t>
        </is>
      </c>
      <c r="BA901" s="88">
        <f>BY901+CR901</f>
        <v/>
      </c>
      <c r="BE901" s="94" t="inlineStr">
        <is>
          <t>x</t>
        </is>
      </c>
      <c r="BY901" s="88" t="n"/>
      <c r="CR901" s="88" t="n"/>
    </row>
    <row r="902" outlineLevel="1" s="143">
      <c r="A902" s="76" t="n">
        <v>891</v>
      </c>
      <c r="B902" s="76" t="inlineStr">
        <is>
          <t>L-1510-31546884X</t>
        </is>
      </c>
      <c r="C902" s="76" t="n">
        <v>1066941114</v>
      </c>
      <c r="D902" s="81">
        <f>HYPERLINK(CONCATENATE("https://portal.dnb.de/opac.htm?method=simpleSearch&amp;cqlMode=true&amp;query=idn%3D",C902))</f>
        <v/>
      </c>
      <c r="E902" s="76" t="inlineStr">
        <is>
          <t>III 95, 22</t>
        </is>
      </c>
      <c r="F902" s="76" t="n"/>
      <c r="G902" s="78" t="n"/>
      <c r="H902" s="76" t="inlineStr">
        <is>
          <t>bis 25 cm</t>
        </is>
      </c>
      <c r="I902" s="78" t="n"/>
      <c r="J902" s="78" t="n"/>
      <c r="K902" s="76" t="n"/>
      <c r="L902" s="76" t="n"/>
      <c r="M902" s="76" t="n"/>
      <c r="N902" s="76" t="n"/>
      <c r="O902" s="76" t="n"/>
      <c r="P902" s="76" t="n"/>
      <c r="Q902" s="76" t="n"/>
      <c r="R902" s="76" t="n"/>
      <c r="X902" s="94" t="inlineStr">
        <is>
          <t>G</t>
        </is>
      </c>
      <c r="AB902" s="94" t="inlineStr">
        <is>
          <t>h/E</t>
        </is>
      </c>
      <c r="AH902" s="94" t="inlineStr">
        <is>
          <t>Pa</t>
        </is>
      </c>
      <c r="AV902" s="94" t="n">
        <v>110</v>
      </c>
      <c r="AZ902" s="96" t="inlineStr">
        <is>
          <t>n</t>
        </is>
      </c>
      <c r="BA902" s="88">
        <f>BY902+CR902</f>
        <v/>
      </c>
      <c r="BE902" s="94" t="inlineStr">
        <is>
          <t>x</t>
        </is>
      </c>
      <c r="BY902" s="88" t="n"/>
      <c r="CR902" s="88" t="n"/>
    </row>
    <row r="903" outlineLevel="1" s="143">
      <c r="A903" s="76" t="n">
        <v>892</v>
      </c>
      <c r="B903" s="76" t="inlineStr">
        <is>
          <t>L-1511-315492260</t>
        </is>
      </c>
      <c r="C903" s="76" t="n">
        <v>1066961867</v>
      </c>
      <c r="D903" s="81">
        <f>HYPERLINK(CONCATENATE("https://portal.dnb.de/opac.htm?method=simpleSearch&amp;cqlMode=true&amp;query=idn%3D",C903))</f>
        <v/>
      </c>
      <c r="E903" s="76" t="inlineStr">
        <is>
          <t>III 95, 23</t>
        </is>
      </c>
      <c r="F903" s="76" t="n"/>
      <c r="G903" s="78" t="n"/>
      <c r="H903" s="76" t="inlineStr">
        <is>
          <t>bis 25 cm</t>
        </is>
      </c>
      <c r="I903" s="78" t="n"/>
      <c r="J903" s="78" t="n"/>
      <c r="K903" s="76" t="n"/>
      <c r="L903" s="76" t="n"/>
      <c r="M903" s="76" t="n"/>
      <c r="N903" s="76" t="n"/>
      <c r="O903" s="76" t="n"/>
      <c r="P903" s="76" t="n"/>
      <c r="Q903" s="76" t="n"/>
      <c r="R903" s="76" t="n"/>
      <c r="X903" s="94" t="inlineStr">
        <is>
          <t>G</t>
        </is>
      </c>
      <c r="AB903" s="94" t="inlineStr">
        <is>
          <t>h/E</t>
        </is>
      </c>
      <c r="AH903" s="94" t="inlineStr">
        <is>
          <t>Pa</t>
        </is>
      </c>
      <c r="AV903" s="94" t="n">
        <v>110</v>
      </c>
      <c r="AZ903" s="96" t="inlineStr">
        <is>
          <t>ja vor</t>
        </is>
      </c>
      <c r="BA903" s="88">
        <f>BY903+CR903</f>
        <v/>
      </c>
      <c r="BN903" s="94" t="inlineStr">
        <is>
          <t>x</t>
        </is>
      </c>
      <c r="BP903" s="94" t="inlineStr">
        <is>
          <t>h</t>
        </is>
      </c>
      <c r="BY903" s="88" t="n">
        <v>1</v>
      </c>
      <c r="CR903" s="88" t="n"/>
    </row>
    <row r="904" outlineLevel="1" s="143">
      <c r="A904" s="76" t="n">
        <v>893</v>
      </c>
      <c r="B904" s="76" t="inlineStr">
        <is>
          <t>L-1512-342900307</t>
        </is>
      </c>
      <c r="C904" s="76" t="n">
        <v>1079300384</v>
      </c>
      <c r="D904" s="81">
        <f>HYPERLINK(CONCATENATE("https://portal.dnb.de/opac.htm?method=simpleSearch&amp;cqlMode=true&amp;query=idn%3D",C904))</f>
        <v/>
      </c>
      <c r="E904" s="76" t="inlineStr">
        <is>
          <t>III 95, 24</t>
        </is>
      </c>
      <c r="F904" s="76" t="n"/>
      <c r="G904" s="78" t="n"/>
      <c r="H904" s="76" t="inlineStr">
        <is>
          <t>bis 25 cm</t>
        </is>
      </c>
      <c r="I904" s="78" t="n"/>
      <c r="J904" s="78" t="n"/>
      <c r="K904" s="76" t="n"/>
      <c r="L904" s="76" t="n"/>
      <c r="M904" s="76" t="n"/>
      <c r="N904" s="76" t="n"/>
      <c r="O904" s="76" t="n"/>
      <c r="P904" s="76" t="n"/>
      <c r="Q904" s="76" t="n"/>
      <c r="R904" s="76" t="n"/>
      <c r="X904" s="94" t="inlineStr">
        <is>
          <t>G</t>
        </is>
      </c>
      <c r="AB904" s="94" t="inlineStr">
        <is>
          <t>h/E</t>
        </is>
      </c>
      <c r="AH904" s="94" t="inlineStr">
        <is>
          <t>Pa</t>
        </is>
      </c>
      <c r="AV904" s="94" t="n">
        <v>110</v>
      </c>
      <c r="AZ904" s="96" t="inlineStr">
        <is>
          <t>n</t>
        </is>
      </c>
      <c r="BA904" s="88">
        <f>BY904+CR904</f>
        <v/>
      </c>
      <c r="BY904" s="88" t="n"/>
      <c r="CR904" s="88" t="n"/>
    </row>
    <row r="905" outlineLevel="1" s="143">
      <c r="A905" s="76" t="n">
        <v>894</v>
      </c>
      <c r="B905" s="76" t="inlineStr">
        <is>
          <t>L-1522-315468971</t>
        </is>
      </c>
      <c r="C905" s="76" t="n">
        <v>1066941262</v>
      </c>
      <c r="D905" s="81">
        <f>HYPERLINK(CONCATENATE("https://portal.dnb.de/opac.htm?method=simpleSearch&amp;cqlMode=true&amp;query=idn%3D",C905))</f>
        <v/>
      </c>
      <c r="E905" s="76" t="inlineStr">
        <is>
          <t>III 95, 25</t>
        </is>
      </c>
      <c r="F905" s="76" t="n"/>
      <c r="G905" s="78" t="n"/>
      <c r="H905" s="76" t="inlineStr">
        <is>
          <t>bis 35 cm</t>
        </is>
      </c>
      <c r="I905" s="78" t="n"/>
      <c r="J905" s="78" t="n"/>
      <c r="K905" s="76" t="n"/>
      <c r="L905" s="76" t="n"/>
      <c r="M905" s="76" t="n"/>
      <c r="N905" s="76" t="n"/>
      <c r="O905" s="76" t="n"/>
      <c r="P905" s="76" t="n"/>
      <c r="Q905" s="76" t="n"/>
      <c r="R905" s="76" t="n"/>
      <c r="X905" s="94" t="inlineStr">
        <is>
          <t>HD</t>
        </is>
      </c>
      <c r="AB905" s="94" t="inlineStr">
        <is>
          <t>f</t>
        </is>
      </c>
      <c r="AH905" s="94" t="inlineStr">
        <is>
          <t>Pa</t>
        </is>
      </c>
      <c r="AV905" s="94" t="n">
        <v>110</v>
      </c>
      <c r="AZ905" s="96" t="inlineStr">
        <is>
          <t>ja vor</t>
        </is>
      </c>
      <c r="BA905" s="88">
        <f>BY905+CR905</f>
        <v/>
      </c>
      <c r="BE905" s="94" t="inlineStr">
        <is>
          <t>x</t>
        </is>
      </c>
      <c r="BN905" s="94" t="inlineStr">
        <is>
          <t>x</t>
        </is>
      </c>
      <c r="BY905" s="88" t="n">
        <v>0.5</v>
      </c>
      <c r="CF905" s="94" t="inlineStr">
        <is>
          <t>x</t>
        </is>
      </c>
      <c r="CR905" s="88" t="n">
        <v>0.5</v>
      </c>
    </row>
    <row r="906" outlineLevel="1" s="143">
      <c r="A906" s="76" t="n">
        <v>895</v>
      </c>
      <c r="B906" s="76" t="inlineStr">
        <is>
          <t>L-1522-315488735</t>
        </is>
      </c>
      <c r="C906" s="76" t="n">
        <v>1066958092</v>
      </c>
      <c r="D906" s="81">
        <f>HYPERLINK(CONCATENATE("https://portal.dnb.de/opac.htm?method=simpleSearch&amp;cqlMode=true&amp;query=idn%3D",C906))</f>
        <v/>
      </c>
      <c r="E906" s="76" t="inlineStr">
        <is>
          <t>III 95, 26</t>
        </is>
      </c>
      <c r="F906" s="76" t="n"/>
      <c r="G906" s="78" t="n"/>
      <c r="H906" s="76" t="inlineStr">
        <is>
          <t>bis 25 cm</t>
        </is>
      </c>
      <c r="I906" s="78" t="n"/>
      <c r="J906" s="78" t="n"/>
      <c r="K906" s="76" t="n"/>
      <c r="L906" s="76" t="n"/>
      <c r="M906" s="76" t="n"/>
      <c r="N906" s="76" t="n"/>
      <c r="O906" s="76" t="n"/>
      <c r="P906" s="76" t="n"/>
      <c r="Q906" s="76" t="n"/>
      <c r="R906" s="76" t="n"/>
      <c r="X906" s="94" t="inlineStr">
        <is>
          <t>HPg</t>
        </is>
      </c>
      <c r="AB906" s="94" t="inlineStr">
        <is>
          <t>h</t>
        </is>
      </c>
      <c r="AH906" s="94" t="inlineStr">
        <is>
          <t>Pa</t>
        </is>
      </c>
      <c r="AV906" s="94" t="n">
        <v>110</v>
      </c>
      <c r="AZ906" s="96" t="inlineStr">
        <is>
          <t>n</t>
        </is>
      </c>
      <c r="BA906" s="88">
        <f>BY906+CR906</f>
        <v/>
      </c>
      <c r="BY906" s="88" t="n"/>
      <c r="CR906" s="88" t="n"/>
    </row>
    <row r="907" outlineLevel="1" s="143">
      <c r="A907" s="76" t="n">
        <v>896</v>
      </c>
      <c r="B907" s="76" t="inlineStr">
        <is>
          <t>L-1524-315488654</t>
        </is>
      </c>
      <c r="C907" s="76" t="n">
        <v>1066958025</v>
      </c>
      <c r="D907" s="81">
        <f>HYPERLINK(CONCATENATE("https://portal.dnb.de/opac.htm?method=simpleSearch&amp;cqlMode=true&amp;query=idn%3D",C907))</f>
        <v/>
      </c>
      <c r="E907" s="76" t="inlineStr">
        <is>
          <t>III 95, 27</t>
        </is>
      </c>
      <c r="F907" s="76" t="n"/>
      <c r="G907" s="78" t="n"/>
      <c r="H907" s="76" t="inlineStr">
        <is>
          <t>bis 25 cm</t>
        </is>
      </c>
      <c r="I907" s="78" t="n"/>
      <c r="J907" s="78" t="n"/>
      <c r="K907" s="76" t="n"/>
      <c r="L907" s="76" t="n"/>
      <c r="M907" s="76" t="n"/>
      <c r="N907" s="76" t="n"/>
      <c r="O907" s="76" t="n"/>
      <c r="P907" s="76" t="n"/>
      <c r="Q907" s="76" t="n"/>
      <c r="R907" s="76" t="n"/>
      <c r="X907" s="94" t="inlineStr">
        <is>
          <t>Pg</t>
        </is>
      </c>
      <c r="Z907" s="94" t="inlineStr">
        <is>
          <t>x</t>
        </is>
      </c>
      <c r="AB907" s="94" t="inlineStr">
        <is>
          <t>h</t>
        </is>
      </c>
      <c r="AH907" s="94" t="inlineStr">
        <is>
          <t>Pa</t>
        </is>
      </c>
      <c r="AV907" s="94" t="n">
        <v>110</v>
      </c>
      <c r="AZ907" s="96" t="inlineStr">
        <is>
          <t>n</t>
        </is>
      </c>
      <c r="BA907" s="88">
        <f>BY907+CR907</f>
        <v/>
      </c>
      <c r="BY907" s="88" t="n"/>
      <c r="CR907" s="88" t="n"/>
    </row>
    <row r="908" outlineLevel="1" s="143">
      <c r="A908" s="76" t="n">
        <v>897</v>
      </c>
      <c r="B908" s="76" t="inlineStr">
        <is>
          <t>L-1525-315487143</t>
        </is>
      </c>
      <c r="C908" s="76" t="n">
        <v>1066956472</v>
      </c>
      <c r="D908" s="81">
        <f>HYPERLINK(CONCATENATE("https://portal.dnb.de/opac.htm?method=simpleSearch&amp;cqlMode=true&amp;query=idn%3D",C908))</f>
        <v/>
      </c>
      <c r="E908" s="76" t="inlineStr">
        <is>
          <t>III 95, 28</t>
        </is>
      </c>
      <c r="F908" s="76" t="n"/>
      <c r="G908" s="78" t="n"/>
      <c r="H908" s="76" t="inlineStr">
        <is>
          <t>bis 25 cm</t>
        </is>
      </c>
      <c r="I908" s="78" t="n"/>
      <c r="J908" s="78" t="n"/>
      <c r="K908" s="76" t="n"/>
      <c r="L908" s="76" t="n"/>
      <c r="M908" s="76" t="n"/>
      <c r="N908" s="76" t="n"/>
      <c r="O908" s="76" t="n"/>
      <c r="P908" s="76" t="n"/>
      <c r="Q908" s="76" t="n"/>
      <c r="R908" s="76" t="n"/>
      <c r="X908" s="94" t="inlineStr">
        <is>
          <t>G</t>
        </is>
      </c>
      <c r="Z908" s="94" t="inlineStr">
        <is>
          <t>x</t>
        </is>
      </c>
      <c r="AB908" s="94" t="inlineStr">
        <is>
          <t>h/E</t>
        </is>
      </c>
      <c r="AH908" s="94" t="inlineStr">
        <is>
          <t>Pa</t>
        </is>
      </c>
      <c r="AV908" s="94" t="n">
        <v>110</v>
      </c>
      <c r="AZ908" s="96" t="inlineStr">
        <is>
          <t>n</t>
        </is>
      </c>
      <c r="BA908" s="88">
        <f>BY908+CR908</f>
        <v/>
      </c>
      <c r="BY908" s="88" t="n"/>
      <c r="CR908" s="88" t="n"/>
    </row>
    <row r="909" outlineLevel="1" s="143">
      <c r="A909" s="76" t="n">
        <v>898</v>
      </c>
      <c r="B909" s="76" t="inlineStr">
        <is>
          <t>L-1524-315490535</t>
        </is>
      </c>
      <c r="C909" s="76" t="n">
        <v>1066960003</v>
      </c>
      <c r="D909" s="81">
        <f>HYPERLINK(CONCATENATE("https://portal.dnb.de/opac.htm?method=simpleSearch&amp;cqlMode=true&amp;query=idn%3D",C909))</f>
        <v/>
      </c>
      <c r="E909" s="76" t="inlineStr">
        <is>
          <t>III 95, 29</t>
        </is>
      </c>
      <c r="F909" s="76" t="n"/>
      <c r="G909" s="78" t="n"/>
      <c r="H909" s="76" t="inlineStr">
        <is>
          <t>bis 25 cm</t>
        </is>
      </c>
      <c r="I909" s="78" t="n"/>
      <c r="J909" s="78" t="n"/>
      <c r="K909" s="76" t="n"/>
      <c r="L909" s="76" t="n"/>
      <c r="M909" s="76" t="n"/>
      <c r="N909" s="76" t="n"/>
      <c r="O909" s="76" t="n"/>
      <c r="P909" s="76" t="n"/>
      <c r="Q909" s="76" t="n"/>
      <c r="R909" s="76" t="n"/>
      <c r="X909" s="94" t="inlineStr">
        <is>
          <t>G</t>
        </is>
      </c>
      <c r="Z909" s="94" t="inlineStr">
        <is>
          <t>x</t>
        </is>
      </c>
      <c r="AB909" s="94" t="inlineStr">
        <is>
          <t>h/E</t>
        </is>
      </c>
      <c r="AH909" s="94" t="inlineStr">
        <is>
          <t>Pa</t>
        </is>
      </c>
      <c r="AV909" s="94" t="n">
        <v>110</v>
      </c>
      <c r="AZ909" s="96" t="inlineStr">
        <is>
          <t>n</t>
        </is>
      </c>
      <c r="BA909" s="88">
        <f>BY909+CR909</f>
        <v/>
      </c>
      <c r="BE909" s="94" t="inlineStr">
        <is>
          <t>x</t>
        </is>
      </c>
      <c r="BY909" s="88" t="n"/>
      <c r="CR909" s="88" t="n"/>
    </row>
    <row r="910" outlineLevel="1" s="143">
      <c r="A910" s="76" t="n">
        <v>899</v>
      </c>
      <c r="B910" s="76" t="inlineStr">
        <is>
          <t>L-1524-315493518</t>
        </is>
      </c>
      <c r="C910" s="76" t="inlineStr">
        <is>
          <t>106696324X</t>
        </is>
      </c>
      <c r="D910" s="81">
        <f>HYPERLINK(CONCATENATE("https://portal.dnb.de/opac.htm?method=simpleSearch&amp;cqlMode=true&amp;query=idn%3D",C910))</f>
        <v/>
      </c>
      <c r="E910" s="76" t="inlineStr">
        <is>
          <t>III 95, 30</t>
        </is>
      </c>
      <c r="F910" s="76" t="n"/>
      <c r="G910" s="78" t="n"/>
      <c r="H910" s="76" t="inlineStr">
        <is>
          <t>bis 25 cm</t>
        </is>
      </c>
      <c r="I910" s="78" t="n"/>
      <c r="J910" s="78" t="n"/>
      <c r="K910" s="76" t="n"/>
      <c r="L910" s="76" t="n"/>
      <c r="M910" s="76" t="n"/>
      <c r="N910" s="76" t="n"/>
      <c r="O910" s="76" t="n"/>
      <c r="P910" s="76" t="n"/>
      <c r="Q910" s="76" t="n"/>
      <c r="R910" s="76" t="n"/>
      <c r="X910" s="94" t="inlineStr">
        <is>
          <t>G</t>
        </is>
      </c>
      <c r="Z910" s="94" t="inlineStr">
        <is>
          <t>x</t>
        </is>
      </c>
      <c r="AB910" s="94" t="inlineStr">
        <is>
          <t>h/E</t>
        </is>
      </c>
      <c r="AH910" s="94" t="inlineStr">
        <is>
          <t>Pa</t>
        </is>
      </c>
      <c r="AI910" s="94" t="inlineStr">
        <is>
          <t>x</t>
        </is>
      </c>
      <c r="AV910" s="94" t="n">
        <v>110</v>
      </c>
      <c r="AZ910" s="96" t="inlineStr">
        <is>
          <t>ja vor</t>
        </is>
      </c>
      <c r="BA910" s="88">
        <f>BY910+CR910</f>
        <v/>
      </c>
      <c r="BP910" s="94" t="inlineStr">
        <is>
          <t>v</t>
        </is>
      </c>
      <c r="BY910" s="88" t="n">
        <v>1</v>
      </c>
      <c r="CR910" s="88" t="n"/>
    </row>
    <row r="911" outlineLevel="1" s="143">
      <c r="A911" s="76" t="n">
        <v>900</v>
      </c>
      <c r="B911" s="76" t="inlineStr">
        <is>
          <t>L-1530-31530765X</t>
        </is>
      </c>
      <c r="C911" s="76" t="n">
        <v>1066848556</v>
      </c>
      <c r="D911" s="81">
        <f>HYPERLINK(CONCATENATE("https://portal.dnb.de/opac.htm?method=simpleSearch&amp;cqlMode=true&amp;query=idn%3D",C911))</f>
        <v/>
      </c>
      <c r="E911" s="76" t="inlineStr">
        <is>
          <t>III 95, 31</t>
        </is>
      </c>
      <c r="F911" s="76" t="n"/>
      <c r="G911" s="78" t="n"/>
      <c r="H911" s="76" t="inlineStr">
        <is>
          <t>bis 25 cm</t>
        </is>
      </c>
      <c r="I911" s="78" t="n"/>
      <c r="J911" s="78" t="n"/>
      <c r="K911" s="76" t="n"/>
      <c r="L911" s="76" t="n"/>
      <c r="M911" s="76" t="n"/>
      <c r="N911" s="76" t="n"/>
      <c r="O911" s="76" t="n"/>
      <c r="P911" s="76" t="n"/>
      <c r="Q911" s="76" t="n"/>
      <c r="R911" s="76" t="n"/>
      <c r="X911" s="94" t="inlineStr">
        <is>
          <t>HL</t>
        </is>
      </c>
      <c r="Z911" s="94" t="inlineStr">
        <is>
          <t>x</t>
        </is>
      </c>
      <c r="AB911" s="94" t="inlineStr">
        <is>
          <t>h/E</t>
        </is>
      </c>
      <c r="AH911" s="94" t="inlineStr">
        <is>
          <t>Pa</t>
        </is>
      </c>
      <c r="AI911" s="94" t="inlineStr">
        <is>
          <t>x</t>
        </is>
      </c>
      <c r="AV911" s="94" t="n">
        <v>110</v>
      </c>
      <c r="AZ911" s="96" t="inlineStr">
        <is>
          <t>ja vor</t>
        </is>
      </c>
      <c r="BA911" s="88">
        <f>BY911+CR911</f>
        <v/>
      </c>
      <c r="BE911" s="94" t="inlineStr">
        <is>
          <t>x</t>
        </is>
      </c>
      <c r="BM911" s="94" t="inlineStr">
        <is>
          <t>x</t>
        </is>
      </c>
      <c r="BN911" s="94" t="inlineStr">
        <is>
          <t>x</t>
        </is>
      </c>
      <c r="BY911" s="88" t="n">
        <v>0.5</v>
      </c>
      <c r="CR911" s="88" t="n"/>
    </row>
    <row r="912" outlineLevel="1" s="143">
      <c r="A912" s="76" t="n">
        <v>901</v>
      </c>
      <c r="B912" s="76" t="inlineStr">
        <is>
          <t>L-1531-315331909</t>
        </is>
      </c>
      <c r="C912" s="76" t="n">
        <v>1066874107</v>
      </c>
      <c r="D912" s="81">
        <f>HYPERLINK(CONCATENATE("https://portal.dnb.de/opac.htm?method=simpleSearch&amp;cqlMode=true&amp;query=idn%3D",C912))</f>
        <v/>
      </c>
      <c r="E912" s="76" t="inlineStr">
        <is>
          <t>III 95, 32</t>
        </is>
      </c>
      <c r="F912" s="76" t="n"/>
      <c r="G912" s="78" t="n"/>
      <c r="H912" s="76" t="inlineStr">
        <is>
          <t>bis 35 cm</t>
        </is>
      </c>
      <c r="I912" s="78" t="n"/>
      <c r="J912" s="78" t="n"/>
      <c r="K912" s="76" t="n"/>
      <c r="L912" s="76" t="n"/>
      <c r="M912" s="76" t="n"/>
      <c r="N912" s="76" t="n"/>
      <c r="O912" s="76" t="n"/>
      <c r="P912" s="76" t="n"/>
      <c r="Q912" s="76" t="n"/>
      <c r="R912" s="76" t="n"/>
      <c r="X912" s="94" t="inlineStr">
        <is>
          <t>HL</t>
        </is>
      </c>
      <c r="AB912" s="94" t="inlineStr">
        <is>
          <t>h/E</t>
        </is>
      </c>
      <c r="AH912" s="94" t="inlineStr">
        <is>
          <t>Pa</t>
        </is>
      </c>
      <c r="AV912" s="94" t="n">
        <v>45</v>
      </c>
      <c r="AZ912" s="96" t="inlineStr">
        <is>
          <t>ja vor</t>
        </is>
      </c>
      <c r="BA912" s="88">
        <f>BY912+CR912</f>
        <v/>
      </c>
      <c r="BM912" s="94" t="inlineStr">
        <is>
          <t>x</t>
        </is>
      </c>
      <c r="BN912" s="94" t="inlineStr">
        <is>
          <t>x</t>
        </is>
      </c>
      <c r="BP912" s="94" t="inlineStr">
        <is>
          <t>v/h</t>
        </is>
      </c>
      <c r="BY912" s="88" t="n">
        <v>2</v>
      </c>
      <c r="CR912" s="88" t="n"/>
    </row>
    <row r="913" outlineLevel="1" s="143">
      <c r="A913" s="76" t="n">
        <v>902</v>
      </c>
      <c r="B913" s="76" t="inlineStr">
        <is>
          <t>L-1535-315487003</t>
        </is>
      </c>
      <c r="C913" s="76" t="n">
        <v>1066956308</v>
      </c>
      <c r="D913" s="81">
        <f>HYPERLINK(CONCATENATE("https://portal.dnb.de/opac.htm?method=simpleSearch&amp;cqlMode=true&amp;query=idn%3D",C913))</f>
        <v/>
      </c>
      <c r="E913" s="76" t="inlineStr">
        <is>
          <t>III 95, 33</t>
        </is>
      </c>
      <c r="F913" s="76" t="n"/>
      <c r="G913" s="78" t="n"/>
      <c r="H913" s="76" t="inlineStr">
        <is>
          <t>bis 35 cm</t>
        </is>
      </c>
      <c r="I913" s="78" t="n"/>
      <c r="J913" s="78" t="n"/>
      <c r="K913" s="76" t="n"/>
      <c r="L913" s="76" t="n"/>
      <c r="M913" s="76" t="n"/>
      <c r="N913" s="76" t="n"/>
      <c r="O913" s="76" t="n"/>
      <c r="P913" s="76" t="n"/>
      <c r="Q913" s="76" t="n"/>
      <c r="R913" s="76" t="n"/>
      <c r="X913" s="94" t="inlineStr">
        <is>
          <t>G</t>
        </is>
      </c>
      <c r="AB913" s="94" t="inlineStr">
        <is>
          <t>h/E</t>
        </is>
      </c>
      <c r="AH913" s="94" t="inlineStr">
        <is>
          <t>Pa</t>
        </is>
      </c>
      <c r="AV913" s="94" t="n">
        <v>110</v>
      </c>
      <c r="AZ913" s="96" t="inlineStr">
        <is>
          <t>n</t>
        </is>
      </c>
      <c r="BA913" s="88">
        <f>BY913+CR913</f>
        <v/>
      </c>
      <c r="BY913" s="88" t="n"/>
      <c r="CR913" s="88" t="n"/>
    </row>
    <row r="914" outlineLevel="1" s="143">
      <c r="A914" s="76" t="n">
        <v>903</v>
      </c>
      <c r="B914" s="76" t="inlineStr">
        <is>
          <t>L-1536-315487097</t>
        </is>
      </c>
      <c r="C914" s="76" t="n">
        <v>1066956413</v>
      </c>
      <c r="D914" s="81">
        <f>HYPERLINK(CONCATENATE("https://portal.dnb.de/opac.htm?method=simpleSearch&amp;cqlMode=true&amp;query=idn%3D",C914))</f>
        <v/>
      </c>
      <c r="E914" s="76" t="inlineStr">
        <is>
          <t>III 95, 34</t>
        </is>
      </c>
      <c r="F914" s="76" t="n"/>
      <c r="G914" s="78" t="n"/>
      <c r="H914" s="76" t="inlineStr">
        <is>
          <t>bis 35 cm</t>
        </is>
      </c>
      <c r="I914" s="78" t="n"/>
      <c r="J914" s="78" t="n"/>
      <c r="K914" s="76" t="n"/>
      <c r="L914" s="76" t="n"/>
      <c r="M914" s="76" t="n"/>
      <c r="N914" s="76" t="n"/>
      <c r="O914" s="76" t="n"/>
      <c r="P914" s="76" t="n"/>
      <c r="Q914" s="76" t="n"/>
      <c r="R914" s="76" t="n"/>
      <c r="X914" s="94" t="inlineStr">
        <is>
          <t>HPg</t>
        </is>
      </c>
      <c r="Z914" s="94" t="inlineStr">
        <is>
          <t>x</t>
        </is>
      </c>
      <c r="AB914" s="94" t="inlineStr">
        <is>
          <t>h/E</t>
        </is>
      </c>
      <c r="AH914" s="94" t="inlineStr">
        <is>
          <t>Pa</t>
        </is>
      </c>
      <c r="AV914" s="94" t="n">
        <v>110</v>
      </c>
      <c r="AZ914" s="96" t="inlineStr">
        <is>
          <t>ja vor</t>
        </is>
      </c>
      <c r="BA914" s="88">
        <f>BY914+CR914</f>
        <v/>
      </c>
      <c r="BN914" s="94" t="inlineStr">
        <is>
          <t>x</t>
        </is>
      </c>
      <c r="BY914" s="88" t="n">
        <v>0.5</v>
      </c>
      <c r="CR914" s="88" t="n"/>
    </row>
    <row r="915" outlineLevel="1" s="143">
      <c r="A915" s="76" t="n">
        <v>904</v>
      </c>
      <c r="B915" s="76" t="inlineStr">
        <is>
          <t>L-1538-315306270</t>
        </is>
      </c>
      <c r="C915" s="76" t="n">
        <v>1066847002</v>
      </c>
      <c r="D915" s="81">
        <f>HYPERLINK(CONCATENATE("https://portal.dnb.de/opac.htm?method=simpleSearch&amp;cqlMode=true&amp;query=idn%3D",C915))</f>
        <v/>
      </c>
      <c r="E915" s="76" t="inlineStr">
        <is>
          <t>III 95, 35</t>
        </is>
      </c>
      <c r="F915" s="76" t="n"/>
      <c r="G915" s="78" t="n"/>
      <c r="H915" s="76" t="inlineStr">
        <is>
          <t>bis 35 cm</t>
        </is>
      </c>
      <c r="I915" s="78" t="n"/>
      <c r="J915" s="78" t="n"/>
      <c r="K915" s="76" t="n"/>
      <c r="L915" s="76" t="n"/>
      <c r="M915" s="76" t="n"/>
      <c r="N915" s="76" t="n"/>
      <c r="O915" s="76" t="n"/>
      <c r="P915" s="76" t="n"/>
      <c r="Q915" s="76" t="n"/>
      <c r="R915" s="76" t="n"/>
      <c r="X915" s="94" t="inlineStr">
        <is>
          <t>HD</t>
        </is>
      </c>
      <c r="Z915" s="94" t="inlineStr">
        <is>
          <t>x</t>
        </is>
      </c>
      <c r="AB915" s="94" t="inlineStr">
        <is>
          <t>f/V</t>
        </is>
      </c>
      <c r="AH915" s="94" t="inlineStr">
        <is>
          <t>Pa</t>
        </is>
      </c>
      <c r="AV915" s="94" t="n">
        <v>60</v>
      </c>
      <c r="AZ915" s="96" t="inlineStr">
        <is>
          <t>ja vor</t>
        </is>
      </c>
      <c r="BA915" s="88">
        <f>BY915+CR915</f>
        <v/>
      </c>
      <c r="BE915" s="94" t="inlineStr">
        <is>
          <t>x</t>
        </is>
      </c>
      <c r="BM915" s="94" t="inlineStr">
        <is>
          <t>x</t>
        </is>
      </c>
      <c r="BN915" s="94" t="inlineStr">
        <is>
          <t>x</t>
        </is>
      </c>
      <c r="BY915" s="88" t="n">
        <v>0.5</v>
      </c>
      <c r="CR915" s="88" t="n"/>
    </row>
    <row r="916" outlineLevel="1" s="143">
      <c r="A916" s="76" t="n">
        <v>905</v>
      </c>
      <c r="B916" s="76" t="inlineStr">
        <is>
          <t>L-1549-315487682</t>
        </is>
      </c>
      <c r="C916" s="76" t="n">
        <v>1066957061</v>
      </c>
      <c r="D916" s="81">
        <f>HYPERLINK(CONCATENATE("https://portal.dnb.de/opac.htm?method=simpleSearch&amp;cqlMode=true&amp;query=idn%3D",C916))</f>
        <v/>
      </c>
      <c r="E916" s="76" t="inlineStr">
        <is>
          <t>III 95, 36</t>
        </is>
      </c>
      <c r="F916" s="76" t="n"/>
      <c r="G916" s="78" t="n"/>
      <c r="H916" s="76" t="inlineStr">
        <is>
          <t>bis 25 cm</t>
        </is>
      </c>
      <c r="I916" s="78" t="n"/>
      <c r="J916" s="78" t="n"/>
      <c r="K916" s="76" t="n"/>
      <c r="L916" s="76" t="n"/>
      <c r="M916" s="76" t="n"/>
      <c r="N916" s="76" t="n"/>
      <c r="O916" s="76" t="n"/>
      <c r="P916" s="76" t="n"/>
      <c r="Q916" s="76" t="n"/>
      <c r="R916" s="76" t="n"/>
      <c r="X916" s="94" t="inlineStr">
        <is>
          <t>HG</t>
        </is>
      </c>
      <c r="Z916" s="94" t="inlineStr">
        <is>
          <t>x</t>
        </is>
      </c>
      <c r="AB916" s="94" t="inlineStr">
        <is>
          <t>h/E</t>
        </is>
      </c>
      <c r="AH916" s="94" t="inlineStr">
        <is>
          <t>Pa</t>
        </is>
      </c>
      <c r="AI916" s="94" t="inlineStr">
        <is>
          <t>x</t>
        </is>
      </c>
      <c r="AV916" s="94" t="n">
        <v>110</v>
      </c>
      <c r="AZ916" s="96" t="inlineStr">
        <is>
          <t>n</t>
        </is>
      </c>
      <c r="BA916" s="88">
        <f>BY916+CR916</f>
        <v/>
      </c>
      <c r="BE916" s="94" t="inlineStr">
        <is>
          <t>x</t>
        </is>
      </c>
      <c r="BJ916" s="90" t="inlineStr">
        <is>
          <t>x 110</t>
        </is>
      </c>
      <c r="BY916" s="88" t="n"/>
      <c r="CR916" s="88" t="n"/>
    </row>
    <row r="917" outlineLevel="1" s="143">
      <c r="A917" s="76" t="n">
        <v>906</v>
      </c>
      <c r="B917" s="76" t="inlineStr">
        <is>
          <t>L-1538-315301953</t>
        </is>
      </c>
      <c r="C917" s="76" t="n">
        <v>1066842213</v>
      </c>
      <c r="D917" s="81">
        <f>HYPERLINK(CONCATENATE("https://portal.dnb.de/opac.htm?method=simpleSearch&amp;cqlMode=true&amp;query=idn%3D",C917))</f>
        <v/>
      </c>
      <c r="E917" s="76" t="inlineStr">
        <is>
          <t>III 95, 37</t>
        </is>
      </c>
      <c r="F917" s="76" t="n"/>
      <c r="G917" s="78" t="n"/>
      <c r="H917" s="76" t="inlineStr">
        <is>
          <t>bis 35 cm</t>
        </is>
      </c>
      <c r="I917" s="78" t="n"/>
      <c r="J917" s="78" t="n"/>
      <c r="K917" s="76" t="n"/>
      <c r="L917" s="76" t="n"/>
      <c r="M917" s="76" t="n"/>
      <c r="N917" s="76" t="n"/>
      <c r="O917" s="76" t="n"/>
      <c r="P917" s="76" t="n"/>
      <c r="Q917" s="76" t="n"/>
      <c r="R917" s="76" t="n"/>
      <c r="X917" s="94" t="inlineStr">
        <is>
          <t>Pg</t>
        </is>
      </c>
      <c r="Z917" s="94" t="inlineStr">
        <is>
          <t>x</t>
        </is>
      </c>
      <c r="AB917" s="94" t="inlineStr">
        <is>
          <t>h/E</t>
        </is>
      </c>
      <c r="AH917" s="94" t="inlineStr">
        <is>
          <t>Pa</t>
        </is>
      </c>
      <c r="AV917" s="94" t="n">
        <v>110</v>
      </c>
      <c r="AZ917" s="96" t="inlineStr">
        <is>
          <t>ja vor</t>
        </is>
      </c>
      <c r="BA917" s="88">
        <f>BY917+CR917</f>
        <v/>
      </c>
      <c r="BE917" s="94" t="inlineStr">
        <is>
          <t>x</t>
        </is>
      </c>
      <c r="BP917" s="94" t="inlineStr">
        <is>
          <t>v</t>
        </is>
      </c>
      <c r="BY917" s="88" t="n">
        <v>1</v>
      </c>
      <c r="BZ917" s="117" t="inlineStr">
        <is>
          <t>mit JP+Gewebe unterlegen</t>
        </is>
      </c>
      <c r="CR917" s="88" t="n"/>
    </row>
    <row r="918" outlineLevel="1" s="143">
      <c r="A918" s="76" t="n">
        <v>907</v>
      </c>
      <c r="B918" s="76" t="inlineStr">
        <is>
          <t>L-1539-31549056X</t>
        </is>
      </c>
      <c r="C918" s="76" t="n">
        <v>1066960038</v>
      </c>
      <c r="D918" s="81">
        <f>HYPERLINK(CONCATENATE("https://portal.dnb.de/opac.htm?method=simpleSearch&amp;cqlMode=true&amp;query=idn%3D",C918))</f>
        <v/>
      </c>
      <c r="E918" s="76" t="inlineStr">
        <is>
          <t>III 95, 38</t>
        </is>
      </c>
      <c r="F918" s="76" t="n"/>
      <c r="G918" s="78" t="n"/>
      <c r="H918" s="76" t="inlineStr">
        <is>
          <t>bis 25 cm</t>
        </is>
      </c>
      <c r="I918" s="78" t="n"/>
      <c r="J918" s="78" t="n"/>
      <c r="K918" s="76" t="n"/>
      <c r="L918" s="76" t="n"/>
      <c r="M918" s="76" t="n"/>
      <c r="N918" s="76" t="n"/>
      <c r="O918" s="76" t="n"/>
      <c r="P918" s="76" t="n"/>
      <c r="Q918" s="76" t="n"/>
      <c r="R918" s="76" t="n"/>
      <c r="X918" s="94" t="inlineStr">
        <is>
          <t>HD</t>
        </is>
      </c>
      <c r="Z918" s="94" t="inlineStr">
        <is>
          <t>x</t>
        </is>
      </c>
      <c r="AB918" s="94" t="inlineStr">
        <is>
          <t>h</t>
        </is>
      </c>
      <c r="AH918" s="94" t="inlineStr">
        <is>
          <t>Pa</t>
        </is>
      </c>
      <c r="AV918" s="94" t="n">
        <v>80</v>
      </c>
      <c r="AZ918" s="96" t="inlineStr">
        <is>
          <t>n</t>
        </is>
      </c>
      <c r="BA918" s="88">
        <f>BY918+CR918</f>
        <v/>
      </c>
      <c r="BE918" s="94" t="inlineStr">
        <is>
          <t>x</t>
        </is>
      </c>
      <c r="BY918" s="88" t="n"/>
      <c r="CR918" s="88" t="n"/>
    </row>
    <row r="919" outlineLevel="1" s="143">
      <c r="A919" s="76" t="n">
        <v>908</v>
      </c>
      <c r="B919" s="76" t="inlineStr">
        <is>
          <t>L-1541-315493178</t>
        </is>
      </c>
      <c r="C919" s="76" t="n">
        <v>1066962901</v>
      </c>
      <c r="D919" s="81">
        <f>HYPERLINK(CONCATENATE("https://portal.dnb.de/opac.htm?method=simpleSearch&amp;cqlMode=true&amp;query=idn%3D",C919))</f>
        <v/>
      </c>
      <c r="E919" s="76" t="inlineStr">
        <is>
          <t>III 95, 39</t>
        </is>
      </c>
      <c r="F919" s="76" t="n"/>
      <c r="G919" s="78" t="n"/>
      <c r="H919" s="76" t="inlineStr">
        <is>
          <t>bis 35 cm</t>
        </is>
      </c>
      <c r="I919" s="78" t="n"/>
      <c r="J919" s="78" t="n"/>
      <c r="K919" s="76" t="n"/>
      <c r="L919" s="76" t="n"/>
      <c r="M919" s="76" t="n"/>
      <c r="N919" s="76" t="n"/>
      <c r="O919" s="76" t="n"/>
      <c r="P919" s="76" t="n"/>
      <c r="Q919" s="76" t="n"/>
      <c r="R919" s="76" t="n"/>
      <c r="X919" s="94" t="inlineStr">
        <is>
          <t>G</t>
        </is>
      </c>
      <c r="Z919" s="94" t="inlineStr">
        <is>
          <t>x</t>
        </is>
      </c>
      <c r="AB919" s="94" t="inlineStr">
        <is>
          <t>h/E</t>
        </is>
      </c>
      <c r="AH919" s="94" t="inlineStr">
        <is>
          <t>Pa</t>
        </is>
      </c>
      <c r="AV919" s="94" t="n">
        <v>110</v>
      </c>
      <c r="AZ919" s="96" t="inlineStr">
        <is>
          <t>n</t>
        </is>
      </c>
      <c r="BA919" s="88">
        <f>BY919+CR919</f>
        <v/>
      </c>
      <c r="BE919" s="94" t="inlineStr">
        <is>
          <t>x</t>
        </is>
      </c>
      <c r="BY919" s="88" t="n"/>
      <c r="CR919" s="88" t="n"/>
    </row>
    <row r="920" outlineLevel="1" s="143">
      <c r="A920" s="76" t="n">
        <v>909</v>
      </c>
      <c r="B920" s="76" t="inlineStr">
        <is>
          <t>L-1538-315494328</t>
        </is>
      </c>
      <c r="C920" s="76" t="n">
        <v>1066964106</v>
      </c>
      <c r="D920" s="81">
        <f>HYPERLINK(CONCATENATE("https://portal.dnb.de/opac.htm?method=simpleSearch&amp;cqlMode=true&amp;query=idn%3D",C920))</f>
        <v/>
      </c>
      <c r="E920" s="76" t="inlineStr">
        <is>
          <t>III 95, 40</t>
        </is>
      </c>
      <c r="F920" s="76" t="n"/>
      <c r="G920" s="78" t="n"/>
      <c r="H920" s="76" t="inlineStr">
        <is>
          <t>bis 25 cm</t>
        </is>
      </c>
      <c r="I920" s="78" t="n"/>
      <c r="J920" s="78" t="n"/>
      <c r="K920" s="76" t="n"/>
      <c r="L920" s="76" t="n"/>
      <c r="M920" s="76" t="n"/>
      <c r="N920" s="76" t="n"/>
      <c r="O920" s="76" t="n"/>
      <c r="P920" s="76" t="n"/>
      <c r="Q920" s="76" t="n"/>
      <c r="R920" s="76" t="n"/>
      <c r="X920" s="94" t="inlineStr">
        <is>
          <t>G</t>
        </is>
      </c>
      <c r="Z920" s="94" t="inlineStr">
        <is>
          <t>x</t>
        </is>
      </c>
      <c r="AB920" s="94" t="inlineStr">
        <is>
          <t>h/E</t>
        </is>
      </c>
      <c r="AH920" s="94" t="inlineStr">
        <is>
          <t>Pa</t>
        </is>
      </c>
      <c r="AI920" s="94" t="inlineStr">
        <is>
          <t>x</t>
        </is>
      </c>
      <c r="AV920" s="94" t="n">
        <v>110</v>
      </c>
      <c r="AZ920" s="96" t="inlineStr">
        <is>
          <t>n</t>
        </is>
      </c>
      <c r="BA920" s="88">
        <f>BY920+CR920</f>
        <v/>
      </c>
      <c r="BY920" s="88" t="n"/>
      <c r="CR920" s="88" t="n"/>
    </row>
    <row r="921" outlineLevel="1" s="143">
      <c r="A921" s="76" t="n">
        <v>910</v>
      </c>
      <c r="B921" s="76" t="inlineStr">
        <is>
          <t>L-1540-31549073X</t>
        </is>
      </c>
      <c r="C921" s="76" t="n">
        <v>1066960224</v>
      </c>
      <c r="D921" s="81">
        <f>HYPERLINK(CONCATENATE("https://portal.dnb.de/opac.htm?method=simpleSearch&amp;cqlMode=true&amp;query=idn%3D",C921))</f>
        <v/>
      </c>
      <c r="E921" s="76" t="inlineStr">
        <is>
          <t>III 95, 41</t>
        </is>
      </c>
      <c r="F921" s="76" t="n"/>
      <c r="G921" s="78" t="n"/>
      <c r="H921" s="76" t="inlineStr">
        <is>
          <t>bis 25 cm</t>
        </is>
      </c>
      <c r="I921" s="78" t="n"/>
      <c r="J921" s="78" t="n"/>
      <c r="K921" s="76" t="n"/>
      <c r="L921" s="76" t="n"/>
      <c r="M921" s="76" t="n"/>
      <c r="N921" s="76" t="n"/>
      <c r="O921" s="76" t="n"/>
      <c r="P921" s="76" t="n"/>
      <c r="Q921" s="76" t="n"/>
      <c r="R921" s="76" t="n"/>
      <c r="X921" s="94" t="inlineStr">
        <is>
          <t>L</t>
        </is>
      </c>
      <c r="Z921" s="94" t="inlineStr">
        <is>
          <t>x</t>
        </is>
      </c>
      <c r="AB921" s="94" t="inlineStr">
        <is>
          <t>h/E</t>
        </is>
      </c>
      <c r="AH921" s="94" t="inlineStr">
        <is>
          <t>Pa</t>
        </is>
      </c>
      <c r="AI921" s="94" t="inlineStr">
        <is>
          <t>x</t>
        </is>
      </c>
      <c r="AV921" s="94" t="n">
        <v>110</v>
      </c>
      <c r="AZ921" s="96" t="inlineStr">
        <is>
          <t>n</t>
        </is>
      </c>
      <c r="BA921" s="88">
        <f>BY921+CR921</f>
        <v/>
      </c>
      <c r="BE921" s="94" t="inlineStr">
        <is>
          <t>x</t>
        </is>
      </c>
      <c r="BY921" s="88" t="n"/>
      <c r="CR921" s="88" t="n"/>
    </row>
    <row r="922" outlineLevel="1" s="143">
      <c r="A922" s="76" t="n">
        <v>911</v>
      </c>
      <c r="B922" s="76" t="inlineStr">
        <is>
          <t>L-1545-315488328</t>
        </is>
      </c>
      <c r="C922" s="76" t="n">
        <v>1066957703</v>
      </c>
      <c r="D922" s="81">
        <f>HYPERLINK(CONCATENATE("https://portal.dnb.de/opac.htm?method=simpleSearch&amp;cqlMode=true&amp;query=idn%3D",C922))</f>
        <v/>
      </c>
      <c r="E922" s="76" t="inlineStr">
        <is>
          <t>III 95, 42</t>
        </is>
      </c>
      <c r="F922" s="76" t="n"/>
      <c r="G922" s="78" t="n"/>
      <c r="H922" s="76" t="inlineStr">
        <is>
          <t>bis 25 cm</t>
        </is>
      </c>
      <c r="I922" s="78" t="n"/>
      <c r="J922" s="78" t="n"/>
      <c r="K922" s="76" t="n"/>
      <c r="L922" s="76" t="n"/>
      <c r="M922" s="76" t="n"/>
      <c r="N922" s="76" t="n"/>
      <c r="O922" s="76" t="n"/>
      <c r="P922" s="76" t="n"/>
      <c r="Q922" s="76" t="n"/>
      <c r="R922" s="76" t="n"/>
      <c r="X922" s="94" t="inlineStr">
        <is>
          <t>Pg</t>
        </is>
      </c>
      <c r="Z922" s="94" t="inlineStr">
        <is>
          <t>x</t>
        </is>
      </c>
      <c r="AB922" s="94" t="inlineStr">
        <is>
          <t>h/E</t>
        </is>
      </c>
      <c r="AH922" s="94" t="inlineStr">
        <is>
          <t>Pa</t>
        </is>
      </c>
      <c r="AV922" s="94" t="n">
        <v>110</v>
      </c>
      <c r="AZ922" s="96" t="inlineStr">
        <is>
          <t>n</t>
        </is>
      </c>
      <c r="BA922" s="88">
        <f>BY922+CR922</f>
        <v/>
      </c>
      <c r="BE922" s="94" t="inlineStr">
        <is>
          <t>x</t>
        </is>
      </c>
      <c r="BY922" s="88" t="n"/>
      <c r="CR922" s="88" t="n"/>
    </row>
    <row r="923" outlineLevel="1" s="143">
      <c r="A923" s="76" t="n">
        <v>912</v>
      </c>
      <c r="B923" s="76" t="inlineStr">
        <is>
          <t>L-1522-315490918</t>
        </is>
      </c>
      <c r="C923" s="76" t="n">
        <v>1066960437</v>
      </c>
      <c r="D923" s="81">
        <f>HYPERLINK(CONCATENATE("https://portal.dnb.de/opac.htm?method=simpleSearch&amp;cqlMode=true&amp;query=idn%3D",C923))</f>
        <v/>
      </c>
      <c r="E923" s="76" t="inlineStr">
        <is>
          <t>III 95, 43</t>
        </is>
      </c>
      <c r="F923" s="76" t="n"/>
      <c r="G923" s="78" t="n"/>
      <c r="H923" s="76" t="inlineStr">
        <is>
          <t>bis 25 cm</t>
        </is>
      </c>
      <c r="I923" s="78" t="n"/>
      <c r="J923" s="78" t="n"/>
      <c r="K923" s="76" t="n"/>
      <c r="L923" s="76" t="n"/>
      <c r="M923" s="76" t="n"/>
      <c r="N923" s="76" t="n"/>
      <c r="O923" s="76" t="n"/>
      <c r="P923" s="76" t="n"/>
      <c r="Q923" s="76" t="n"/>
      <c r="R923" s="76" t="n"/>
      <c r="W923" s="94" t="inlineStr">
        <is>
          <t>x</t>
        </is>
      </c>
      <c r="X923" s="94" t="inlineStr">
        <is>
          <t>Pa</t>
        </is>
      </c>
      <c r="AB923" s="94" t="inlineStr">
        <is>
          <t>h</t>
        </is>
      </c>
      <c r="AH923" s="94" t="inlineStr">
        <is>
          <t>Pa</t>
        </is>
      </c>
      <c r="AV923" s="94" t="n">
        <v>110</v>
      </c>
      <c r="AZ923" s="96" t="inlineStr">
        <is>
          <t>ja vor</t>
        </is>
      </c>
      <c r="BA923" s="88">
        <f>BY923+CR923</f>
        <v/>
      </c>
      <c r="BJ923" s="90" t="inlineStr">
        <is>
          <t>x 110</t>
        </is>
      </c>
      <c r="BN923" s="94" t="inlineStr">
        <is>
          <t>x</t>
        </is>
      </c>
      <c r="BP923" s="94" t="inlineStr">
        <is>
          <t>v</t>
        </is>
      </c>
      <c r="BY923" s="88" t="n">
        <v>1</v>
      </c>
      <c r="CR923" s="88" t="n"/>
    </row>
    <row r="924" outlineLevel="1" s="143">
      <c r="A924" s="76" t="n">
        <v>913</v>
      </c>
      <c r="B924" s="76" t="inlineStr">
        <is>
          <t>L-1545-163209340</t>
        </is>
      </c>
      <c r="C924" s="76" t="inlineStr">
        <is>
          <t>99701475X</t>
        </is>
      </c>
      <c r="D924" s="81">
        <f>HYPERLINK(CONCATENATE("https://portal.dnb.de/opac.htm?method=simpleSearch&amp;cqlMode=true&amp;query=idn%3D",C924))</f>
        <v/>
      </c>
      <c r="E924" s="76" t="inlineStr">
        <is>
          <t>III 95, 44</t>
        </is>
      </c>
      <c r="F924" s="76" t="n"/>
      <c r="G924" s="78" t="n"/>
      <c r="H924" s="76" t="inlineStr">
        <is>
          <t>bis 35 cm</t>
        </is>
      </c>
      <c r="I924" s="78" t="n"/>
      <c r="J924" s="78" t="n"/>
      <c r="K924" s="76" t="n"/>
      <c r="L924" s="76" t="n"/>
      <c r="M924" s="76" t="n"/>
      <c r="N924" s="76" t="n"/>
      <c r="O924" s="76" t="n"/>
      <c r="P924" s="76" t="n"/>
      <c r="Q924" s="76" t="n"/>
      <c r="R924" s="76" t="n"/>
      <c r="X924" s="94" t="inlineStr">
        <is>
          <t>HD</t>
        </is>
      </c>
      <c r="AA924" s="94" t="inlineStr">
        <is>
          <t>x</t>
        </is>
      </c>
      <c r="AB924" s="94" t="inlineStr">
        <is>
          <t>f</t>
        </is>
      </c>
      <c r="AH924" s="94" t="inlineStr">
        <is>
          <t>Pa</t>
        </is>
      </c>
      <c r="AM924" s="94" t="inlineStr">
        <is>
          <t>x</t>
        </is>
      </c>
      <c r="AT924" s="94" t="n">
        <v>0</v>
      </c>
      <c r="AU924" s="94" t="inlineStr">
        <is>
          <t>x</t>
        </is>
      </c>
      <c r="AV924" s="94" t="n">
        <v>110</v>
      </c>
      <c r="AZ924" s="96" t="inlineStr">
        <is>
          <t>n</t>
        </is>
      </c>
      <c r="BA924" s="88">
        <f>BY924+CR924</f>
        <v/>
      </c>
      <c r="BC924" s="94" t="inlineStr">
        <is>
          <t>Gewebe</t>
        </is>
      </c>
      <c r="BJ924" s="90" t="inlineStr">
        <is>
          <t>x 110</t>
        </is>
      </c>
      <c r="BY924" s="88" t="n"/>
      <c r="CR924" s="88" t="n"/>
    </row>
    <row r="925" outlineLevel="1" s="143">
      <c r="A925" s="76" t="n">
        <v>914</v>
      </c>
      <c r="B925" s="76" t="inlineStr">
        <is>
          <t>L-1518-161495788</t>
        </is>
      </c>
      <c r="C925" s="76" t="n">
        <v>995969922</v>
      </c>
      <c r="D925" s="81">
        <f>HYPERLINK(CONCATENATE("https://portal.dnb.de/opac.htm?method=simpleSearch&amp;cqlMode=true&amp;query=idn%3D",C925))</f>
        <v/>
      </c>
      <c r="E925" s="76" t="inlineStr">
        <is>
          <t>III 95, 10 a</t>
        </is>
      </c>
      <c r="F925" s="76" t="n"/>
      <c r="G925" s="78" t="n"/>
      <c r="H925" s="76" t="inlineStr">
        <is>
          <t>bis 35 cm</t>
        </is>
      </c>
      <c r="I925" s="78" t="n"/>
      <c r="J925" s="78" t="n"/>
      <c r="K925" s="76" t="n"/>
      <c r="L925" s="76" t="n"/>
      <c r="M925" s="76" t="n"/>
      <c r="N925" s="76" t="n"/>
      <c r="O925" s="76" t="n"/>
      <c r="P925" s="76" t="n"/>
      <c r="Q925" s="76" t="n"/>
      <c r="R925" s="76" t="n"/>
      <c r="X925" s="94" t="inlineStr">
        <is>
          <t>L</t>
        </is>
      </c>
      <c r="AA925" s="94" t="inlineStr">
        <is>
          <t>x</t>
        </is>
      </c>
      <c r="AB925" s="94" t="inlineStr">
        <is>
          <t>f</t>
        </is>
      </c>
      <c r="AH925" s="94" t="inlineStr">
        <is>
          <t>Pa</t>
        </is>
      </c>
      <c r="AV925" s="94" t="n">
        <v>110</v>
      </c>
      <c r="AX925" s="94" t="inlineStr">
        <is>
          <t>x</t>
        </is>
      </c>
      <c r="AZ925" s="96" t="inlineStr">
        <is>
          <t>n</t>
        </is>
      </c>
      <c r="BA925" s="88">
        <f>BY925+CR925</f>
        <v/>
      </c>
      <c r="BC925" s="94" t="inlineStr">
        <is>
          <t>Gewebe</t>
        </is>
      </c>
      <c r="BY925" s="88" t="n"/>
      <c r="CR925" s="88" t="n"/>
    </row>
    <row r="926" outlineLevel="1" s="143">
      <c r="A926" s="76" t="n">
        <v>915</v>
      </c>
      <c r="B926" s="76" t="inlineStr">
        <is>
          <t>L-2007-325491</t>
        </is>
      </c>
      <c r="C926" s="76" t="n">
        <v>986509019</v>
      </c>
      <c r="D926" s="81">
        <f>HYPERLINK(CONCATENATE("https://portal.dnb.de/opac.htm?method=simpleSearch&amp;cqlMode=true&amp;query=idn%3D",C926))</f>
        <v/>
      </c>
      <c r="E926" s="76" t="inlineStr">
        <is>
          <t>III 95, 10 b</t>
        </is>
      </c>
      <c r="F926" s="76" t="n"/>
      <c r="G926" s="78" t="n"/>
      <c r="H926" s="76" t="inlineStr">
        <is>
          <t>bis 35 cm</t>
        </is>
      </c>
      <c r="I926" s="78" t="n"/>
      <c r="J926" s="78" t="n"/>
      <c r="K926" s="76" t="n"/>
      <c r="L926" s="76" t="n"/>
      <c r="M926" s="76" t="n"/>
      <c r="N926" s="76" t="n"/>
      <c r="O926" s="76" t="n"/>
      <c r="P926" s="76" t="n"/>
      <c r="Q926" s="76" t="n"/>
      <c r="R926" s="76" t="n"/>
      <c r="X926" s="94" t="inlineStr">
        <is>
          <t>Pg</t>
        </is>
      </c>
      <c r="AA926" s="94" t="inlineStr">
        <is>
          <t>x</t>
        </is>
      </c>
      <c r="AB926" s="94" t="inlineStr">
        <is>
          <t>h</t>
        </is>
      </c>
      <c r="AH926" s="94" t="inlineStr">
        <is>
          <t>Pa</t>
        </is>
      </c>
      <c r="AV926" s="94" t="n">
        <v>110</v>
      </c>
      <c r="AZ926" s="96" t="inlineStr">
        <is>
          <t>n</t>
        </is>
      </c>
      <c r="BA926" s="88">
        <f>BY926+CR926</f>
        <v/>
      </c>
      <c r="BF926" s="94" t="inlineStr">
        <is>
          <t>x</t>
        </is>
      </c>
      <c r="BY926" s="88" t="n"/>
      <c r="CR926" s="88" t="n"/>
    </row>
    <row r="927" outlineLevel="1" s="143">
      <c r="A927" s="76" t="n">
        <v>916</v>
      </c>
      <c r="B927" s="76" t="inlineStr">
        <is>
          <t>L-1507-169623483</t>
        </is>
      </c>
      <c r="C927" s="76" t="n">
        <v>999891499</v>
      </c>
      <c r="D927" s="81">
        <f>HYPERLINK(CONCATENATE("https://portal.dnb.de/opac.htm?method=simpleSearch&amp;cqlMode=true&amp;query=idn%3D",C927))</f>
        <v/>
      </c>
      <c r="E927" s="76" t="inlineStr">
        <is>
          <t>III 95, 11 a</t>
        </is>
      </c>
      <c r="F927" s="76" t="n"/>
      <c r="G927" s="78" t="n"/>
      <c r="H927" s="76" t="inlineStr">
        <is>
          <t>bis 35 cm</t>
        </is>
      </c>
      <c r="I927" s="78" t="n"/>
      <c r="J927" s="78" t="n"/>
      <c r="K927" s="76" t="n"/>
      <c r="L927" s="76" t="n"/>
      <c r="M927" s="76" t="n"/>
      <c r="N927" s="76" t="n"/>
      <c r="O927" s="76" t="n"/>
      <c r="P927" s="76" t="n"/>
      <c r="Q927" s="76" t="n"/>
      <c r="R927" s="76" t="n"/>
      <c r="X927" s="94" t="inlineStr">
        <is>
          <t>Pg</t>
        </is>
      </c>
      <c r="AA927" s="94" t="inlineStr">
        <is>
          <t>x</t>
        </is>
      </c>
      <c r="AB927" s="94" t="inlineStr">
        <is>
          <t>h</t>
        </is>
      </c>
      <c r="AH927" s="94" t="inlineStr">
        <is>
          <t>Pa</t>
        </is>
      </c>
      <c r="AV927" s="94" t="n">
        <v>110</v>
      </c>
      <c r="AX927" s="94" t="inlineStr">
        <is>
          <t>x</t>
        </is>
      </c>
      <c r="AZ927" s="96" t="inlineStr">
        <is>
          <t>n</t>
        </is>
      </c>
      <c r="BA927" s="88">
        <f>BY927+CR927</f>
        <v/>
      </c>
      <c r="BD927" s="94" t="inlineStr">
        <is>
          <t>x sauer</t>
        </is>
      </c>
      <c r="BH927" s="94" t="inlineStr">
        <is>
          <t>x</t>
        </is>
      </c>
      <c r="BK927" s="117" t="inlineStr">
        <is>
          <t>Box (sperrt)</t>
        </is>
      </c>
      <c r="BY927" s="88" t="n"/>
      <c r="CR927" s="88" t="n"/>
    </row>
    <row r="928" outlineLevel="1" s="143">
      <c r="A928" s="76" t="n">
        <v>917</v>
      </c>
      <c r="B928" s="76" t="inlineStr">
        <is>
          <t>L-1503-169616517</t>
        </is>
      </c>
      <c r="C928" s="76" t="n">
        <v>999884867</v>
      </c>
      <c r="D928" s="81">
        <f>HYPERLINK(CONCATENATE("https://portal.dnb.de/opac.htm?method=simpleSearch&amp;cqlMode=true&amp;query=idn%3D",C928))</f>
        <v/>
      </c>
      <c r="E928" s="76" t="inlineStr">
        <is>
          <t>III 95, 11 b</t>
        </is>
      </c>
      <c r="F928" s="76" t="n"/>
      <c r="G928" s="78" t="n"/>
      <c r="H928" s="76" t="inlineStr">
        <is>
          <t>bis 25 cm</t>
        </is>
      </c>
      <c r="I928" s="78" t="n"/>
      <c r="J928" s="78" t="n"/>
      <c r="K928" s="76" t="n"/>
      <c r="L928" s="76" t="n"/>
      <c r="M928" s="76" t="n"/>
      <c r="N928" s="76" t="n"/>
      <c r="O928" s="76" t="n"/>
      <c r="P928" s="76" t="n"/>
      <c r="Q928" s="76" t="n"/>
      <c r="R928" s="76" t="n"/>
      <c r="X928" s="94" t="inlineStr">
        <is>
          <t>HD</t>
        </is>
      </c>
      <c r="AA928" s="94" t="inlineStr">
        <is>
          <t>x</t>
        </is>
      </c>
      <c r="AB928" s="94" t="inlineStr">
        <is>
          <t>f</t>
        </is>
      </c>
      <c r="AH928" s="94" t="inlineStr">
        <is>
          <t>Pa</t>
        </is>
      </c>
      <c r="AV928" s="94" t="n">
        <v>110</v>
      </c>
      <c r="AZ928" s="96" t="inlineStr">
        <is>
          <t>n</t>
        </is>
      </c>
      <c r="BA928" s="88">
        <f>BY928+CR928</f>
        <v/>
      </c>
      <c r="BC928" s="94" t="inlineStr">
        <is>
          <t>Gewebe</t>
        </is>
      </c>
      <c r="BY928" s="88" t="n"/>
      <c r="CR928" s="88" t="n"/>
    </row>
    <row r="929" outlineLevel="1" s="143">
      <c r="A929" s="76" t="n">
        <v>918</v>
      </c>
      <c r="B929" s="76" t="inlineStr">
        <is>
          <t>L-1513-16149370X</t>
        </is>
      </c>
      <c r="C929" s="76" t="n">
        <v>995967695</v>
      </c>
      <c r="D929" s="81">
        <f>HYPERLINK(CONCATENATE("https://portal.dnb.de/opac.htm?method=simpleSearch&amp;cqlMode=true&amp;query=idn%3D",C929))</f>
        <v/>
      </c>
      <c r="E929" s="76" t="inlineStr">
        <is>
          <t>III 95, 13/a</t>
        </is>
      </c>
      <c r="F929" s="76" t="n"/>
      <c r="G929" s="78" t="n"/>
      <c r="H929" s="76" t="inlineStr">
        <is>
          <t>bis 25 cm</t>
        </is>
      </c>
      <c r="I929" s="78" t="n"/>
      <c r="J929" s="78" t="n"/>
      <c r="K929" s="76" t="n"/>
      <c r="L929" s="76" t="n"/>
      <c r="M929" s="76" t="n"/>
      <c r="N929" s="76" t="n"/>
      <c r="O929" s="76" t="n"/>
      <c r="P929" s="76" t="n"/>
      <c r="Q929" s="76" t="n"/>
      <c r="R929" s="76" t="n"/>
      <c r="X929" s="94" t="inlineStr">
        <is>
          <t>HD</t>
        </is>
      </c>
      <c r="AA929" s="94" t="inlineStr">
        <is>
          <t>x</t>
        </is>
      </c>
      <c r="AB929" s="94" t="inlineStr">
        <is>
          <t>f</t>
        </is>
      </c>
      <c r="AH929" s="94" t="inlineStr">
        <is>
          <t>Pa</t>
        </is>
      </c>
      <c r="AV929" s="94" t="n">
        <v>110</v>
      </c>
      <c r="AZ929" s="96" t="inlineStr">
        <is>
          <t>n</t>
        </is>
      </c>
      <c r="BA929" s="88">
        <f>BY929+CR929</f>
        <v/>
      </c>
      <c r="BC929" s="94" t="inlineStr">
        <is>
          <t>Gewebe</t>
        </is>
      </c>
      <c r="BY929" s="88" t="n"/>
      <c r="CR929" s="88" t="n"/>
    </row>
    <row r="930" outlineLevel="1" s="143">
      <c r="A930" s="76" t="n">
        <v>919</v>
      </c>
      <c r="B930" s="76" t="inlineStr">
        <is>
          <t>L-1517-165577657</t>
        </is>
      </c>
      <c r="C930" s="76" t="inlineStr">
        <is>
          <t>99810082X</t>
        </is>
      </c>
      <c r="D930" s="81">
        <f>HYPERLINK(CONCATENATE("https://portal.dnb.de/opac.htm?method=simpleSearch&amp;cqlMode=true&amp;query=idn%3D",C930))</f>
        <v/>
      </c>
      <c r="E930" s="76" t="inlineStr">
        <is>
          <t>III 95, 14 a</t>
        </is>
      </c>
      <c r="F930" s="76" t="n"/>
      <c r="G930" s="78" t="n"/>
      <c r="H930" s="76" t="inlineStr">
        <is>
          <t>bis 25 cm</t>
        </is>
      </c>
      <c r="I930" s="78" t="n"/>
      <c r="J930" s="78" t="n"/>
      <c r="K930" s="76" t="n"/>
      <c r="L930" s="76" t="n"/>
      <c r="M930" s="76" t="n"/>
      <c r="N930" s="76" t="n"/>
      <c r="O930" s="76" t="n"/>
      <c r="P930" s="76" t="n"/>
      <c r="Q930" s="76" t="n"/>
      <c r="R930" s="76" t="n"/>
      <c r="X930" s="94" t="inlineStr">
        <is>
          <t>HPg</t>
        </is>
      </c>
      <c r="AB930" s="94" t="inlineStr">
        <is>
          <t>h/E</t>
        </is>
      </c>
      <c r="AH930" s="94" t="inlineStr">
        <is>
          <t>Pa</t>
        </is>
      </c>
      <c r="AV930" s="94" t="n">
        <v>110</v>
      </c>
      <c r="AZ930" s="96" t="inlineStr">
        <is>
          <t>n</t>
        </is>
      </c>
      <c r="BA930" s="88">
        <f>BY930+CR930</f>
        <v/>
      </c>
      <c r="BY930" s="88" t="n"/>
      <c r="CR930" s="88" t="n"/>
    </row>
    <row r="931" outlineLevel="1" s="143">
      <c r="A931" s="76" t="n">
        <v>920</v>
      </c>
      <c r="B931" s="76" t="inlineStr">
        <is>
          <t>L-1516-155603256</t>
        </is>
      </c>
      <c r="C931" s="76" t="n">
        <v>994401965</v>
      </c>
      <c r="D931" s="81">
        <f>HYPERLINK(CONCATENATE("https://portal.dnb.de/opac.htm?method=simpleSearch&amp;cqlMode=true&amp;query=idn%3D",C931))</f>
        <v/>
      </c>
      <c r="E931" s="76" t="inlineStr">
        <is>
          <t>III 95, 14/b</t>
        </is>
      </c>
      <c r="F931" s="76" t="n"/>
      <c r="G931" s="78" t="n"/>
      <c r="H931" s="76" t="inlineStr">
        <is>
          <t>bis 25 cm</t>
        </is>
      </c>
      <c r="I931" s="78" t="n"/>
      <c r="J931" s="78" t="n"/>
      <c r="K931" s="76" t="n"/>
      <c r="L931" s="76" t="n"/>
      <c r="M931" s="76" t="n"/>
      <c r="N931" s="76" t="n"/>
      <c r="O931" s="76" t="n"/>
      <c r="P931" s="76" t="n"/>
      <c r="Q931" s="76" t="n"/>
      <c r="R931" s="76" t="n"/>
      <c r="X931" s="94" t="inlineStr">
        <is>
          <t>HD</t>
        </is>
      </c>
      <c r="AA931" s="94" t="inlineStr">
        <is>
          <t>x</t>
        </is>
      </c>
      <c r="AB931" s="94" t="inlineStr">
        <is>
          <t>f</t>
        </is>
      </c>
      <c r="AH931" s="94" t="inlineStr">
        <is>
          <t>Pa</t>
        </is>
      </c>
      <c r="AM931" s="94" t="inlineStr">
        <is>
          <t>x</t>
        </is>
      </c>
      <c r="AV931" s="94" t="n">
        <v>110</v>
      </c>
      <c r="AZ931" s="96" t="inlineStr">
        <is>
          <t>n</t>
        </is>
      </c>
      <c r="BA931" s="88">
        <f>BY931+CR931</f>
        <v/>
      </c>
      <c r="BC931" s="94" t="inlineStr">
        <is>
          <t>Gewebe</t>
        </is>
      </c>
      <c r="BY931" s="88" t="n"/>
      <c r="CR931" s="88" t="n"/>
    </row>
    <row r="932" outlineLevel="1" s="143">
      <c r="A932" s="76" t="n">
        <v>921</v>
      </c>
      <c r="B932" s="76" t="inlineStr">
        <is>
          <t>L-1521-177021292</t>
        </is>
      </c>
      <c r="C932" s="76" t="n">
        <v>1002318963</v>
      </c>
      <c r="D932" s="81">
        <f>HYPERLINK(CONCATENATE("https://portal.dnb.de/opac.htm?method=simpleSearch&amp;cqlMode=true&amp;query=idn%3D",C932))</f>
        <v/>
      </c>
      <c r="E932" s="76" t="inlineStr">
        <is>
          <t>III 95, 17 a</t>
        </is>
      </c>
      <c r="F932" s="76" t="n"/>
      <c r="G932" s="78" t="n"/>
      <c r="H932" s="76" t="inlineStr">
        <is>
          <t>bis 25 cm</t>
        </is>
      </c>
      <c r="I932" s="78" t="n"/>
      <c r="J932" s="78" t="n"/>
      <c r="K932" s="76" t="n"/>
      <c r="L932" s="76" t="n"/>
      <c r="M932" s="76" t="n"/>
      <c r="N932" s="76" t="n"/>
      <c r="O932" s="76" t="n"/>
      <c r="P932" s="76" t="n"/>
      <c r="Q932" s="76" t="n"/>
      <c r="R932" s="76" t="n"/>
      <c r="X932" s="94" t="inlineStr">
        <is>
          <t>Pa</t>
        </is>
      </c>
      <c r="AB932" s="94" t="inlineStr">
        <is>
          <t>h/E</t>
        </is>
      </c>
      <c r="AH932" s="94" t="inlineStr">
        <is>
          <t>Pa</t>
        </is>
      </c>
      <c r="AV932" s="94" t="n">
        <v>110</v>
      </c>
      <c r="AZ932" s="96" t="inlineStr">
        <is>
          <t>n</t>
        </is>
      </c>
      <c r="BA932" s="88">
        <f>BY932+CR932</f>
        <v/>
      </c>
      <c r="BY932" s="88" t="n"/>
      <c r="CR932" s="88" t="n"/>
    </row>
    <row r="933" outlineLevel="1" s="143">
      <c r="A933" s="76" t="n">
        <v>922</v>
      </c>
      <c r="B933" s="76" t="inlineStr">
        <is>
          <t>L-1521-177021284</t>
        </is>
      </c>
      <c r="C933" s="76" t="n">
        <v>1002318963</v>
      </c>
      <c r="D933" s="81">
        <f>HYPERLINK(CONCATENATE("https://portal.dnb.de/opac.htm?method=simpleSearch&amp;cqlMode=true&amp;query=idn%3D",C933))</f>
        <v/>
      </c>
      <c r="E933" s="76" t="inlineStr">
        <is>
          <t>III 95, 17 a</t>
        </is>
      </c>
      <c r="F933" s="76" t="n"/>
      <c r="G933" s="78" t="n"/>
      <c r="H933" s="76" t="n"/>
      <c r="I933" s="78" t="n"/>
      <c r="J933" s="78" t="n"/>
      <c r="K933" s="76" t="n"/>
      <c r="L933" s="76" t="n"/>
      <c r="M933" s="76" t="n"/>
      <c r="N933" s="76" t="n"/>
      <c r="O933" s="76" t="n"/>
      <c r="P933" s="76" t="n"/>
      <c r="Q933" s="76" t="n"/>
      <c r="R933" s="76" t="n"/>
      <c r="BA933" s="88">
        <f>BY933+CR933</f>
        <v/>
      </c>
      <c r="BY933" s="88" t="n"/>
      <c r="CR933" s="88" t="n"/>
    </row>
    <row r="934" outlineLevel="1" s="143">
      <c r="A934" s="76" t="n"/>
      <c r="B934" s="76" t="n"/>
      <c r="C934" s="76" t="n"/>
      <c r="D934" s="81" t="n"/>
      <c r="E934" s="76" t="inlineStr">
        <is>
          <t>III 95, 17 b</t>
        </is>
      </c>
      <c r="F934" s="76" t="n"/>
      <c r="G934" s="78" t="n"/>
      <c r="H934" s="76" t="inlineStr">
        <is>
          <t>bis 25 cm</t>
        </is>
      </c>
      <c r="I934" s="78" t="n"/>
      <c r="J934" s="78" t="n"/>
      <c r="K934" s="76" t="n"/>
      <c r="L934" s="76" t="n"/>
      <c r="M934" s="76" t="n"/>
      <c r="N934" s="76" t="n"/>
      <c r="O934" s="76" t="n"/>
      <c r="P934" s="76" t="n"/>
      <c r="Q934" s="76" t="n"/>
      <c r="R934" s="76" t="n"/>
      <c r="X934" s="94" t="inlineStr">
        <is>
          <t>HPg</t>
        </is>
      </c>
      <c r="AB934" s="94" t="inlineStr">
        <is>
          <t>h/E</t>
        </is>
      </c>
      <c r="AH934" s="94" t="inlineStr">
        <is>
          <t>Pa</t>
        </is>
      </c>
      <c r="AV934" s="94" t="n">
        <v>110</v>
      </c>
      <c r="AZ934" s="96" t="inlineStr">
        <is>
          <t>n</t>
        </is>
      </c>
      <c r="BA934" s="88">
        <f>BY934+CR934</f>
        <v/>
      </c>
      <c r="BY934" s="88" t="n"/>
      <c r="CR934" s="88" t="n"/>
    </row>
    <row r="935" outlineLevel="1" s="143">
      <c r="A935" s="76" t="n">
        <v>923</v>
      </c>
      <c r="B935" s="76" t="inlineStr">
        <is>
          <t>L-1508-16618859X</t>
        </is>
      </c>
      <c r="C935" s="76" t="n">
        <v>998425532</v>
      </c>
      <c r="D935" s="81">
        <f>HYPERLINK(CONCATENATE("https://portal.dnb.de/opac.htm?method=simpleSearch&amp;cqlMode=true&amp;query=idn%3D",C935))</f>
        <v/>
      </c>
      <c r="E935" s="76" t="inlineStr">
        <is>
          <t>III 95, 22 a</t>
        </is>
      </c>
      <c r="F935" s="76" t="n"/>
      <c r="G935" s="78" t="n"/>
      <c r="H935" s="76" t="inlineStr">
        <is>
          <t>bis 35 cm</t>
        </is>
      </c>
      <c r="I935" s="78" t="n"/>
      <c r="J935" s="78" t="n"/>
      <c r="K935" s="76" t="n"/>
      <c r="L935" s="76" t="n"/>
      <c r="M935" s="76" t="n"/>
      <c r="N935" s="76" t="n"/>
      <c r="O935" s="76" t="n"/>
      <c r="P935" s="76" t="n"/>
      <c r="Q935" s="76" t="n"/>
      <c r="R935" s="76" t="n"/>
      <c r="X935" s="94" t="inlineStr">
        <is>
          <t>L</t>
        </is>
      </c>
      <c r="AA935" s="94" t="inlineStr">
        <is>
          <t>x</t>
        </is>
      </c>
      <c r="AB935" s="94" t="inlineStr">
        <is>
          <t>f</t>
        </is>
      </c>
      <c r="AH935" s="94" t="inlineStr">
        <is>
          <t>Pa</t>
        </is>
      </c>
      <c r="AV935" s="94" t="n">
        <v>110</v>
      </c>
      <c r="AZ935" s="96" t="inlineStr">
        <is>
          <t>n</t>
        </is>
      </c>
      <c r="BA935" s="88">
        <f>BY935+CR935</f>
        <v/>
      </c>
      <c r="BC935" s="94" t="inlineStr">
        <is>
          <t>Gewebe</t>
        </is>
      </c>
      <c r="BY935" s="88" t="n"/>
      <c r="CR935" s="88" t="n"/>
    </row>
    <row r="936" outlineLevel="1" s="143">
      <c r="A936" s="76" t="n">
        <v>924</v>
      </c>
      <c r="B936" s="76" t="inlineStr">
        <is>
          <t>L-1521-31533049X</t>
        </is>
      </c>
      <c r="C936" s="76" t="n">
        <v>1066872740</v>
      </c>
      <c r="D936" s="81">
        <f>HYPERLINK(CONCATENATE("https://portal.dnb.de/opac.htm?method=simpleSearch&amp;cqlMode=true&amp;query=idn%3D",C936))</f>
        <v/>
      </c>
      <c r="E936" s="76" t="inlineStr">
        <is>
          <t>III 95, 24 a</t>
        </is>
      </c>
      <c r="F936" s="76" t="n"/>
      <c r="G936" s="78" t="n"/>
      <c r="H936" s="76" t="inlineStr">
        <is>
          <t>bis 25 cm</t>
        </is>
      </c>
      <c r="I936" s="78" t="n"/>
      <c r="J936" s="78" t="n"/>
      <c r="K936" s="76" t="n"/>
      <c r="L936" s="76" t="n"/>
      <c r="M936" s="76" t="n"/>
      <c r="N936" s="76" t="n"/>
      <c r="O936" s="76" t="n"/>
      <c r="P936" s="76" t="n"/>
      <c r="Q936" s="76" t="n"/>
      <c r="R936" s="76" t="n"/>
      <c r="X936" s="94" t="inlineStr">
        <is>
          <t>Pa</t>
        </is>
      </c>
      <c r="AB936" s="94" t="inlineStr">
        <is>
          <t>h/E</t>
        </is>
      </c>
      <c r="AH936" s="94" t="inlineStr">
        <is>
          <t>Pa</t>
        </is>
      </c>
      <c r="AV936" s="94" t="n">
        <v>110</v>
      </c>
      <c r="AZ936" s="96" t="inlineStr">
        <is>
          <t>n</t>
        </is>
      </c>
      <c r="BA936" s="88">
        <f>BY936+CR936</f>
        <v/>
      </c>
      <c r="BY936" s="88" t="n"/>
      <c r="CR936" s="88" t="n"/>
    </row>
    <row r="937" outlineLevel="1" s="143">
      <c r="A937" s="76" t="n">
        <v>925</v>
      </c>
      <c r="B937" s="76" t="inlineStr">
        <is>
          <t>L-1521-170885348</t>
        </is>
      </c>
      <c r="C937" s="76" t="n">
        <v>1000635376</v>
      </c>
      <c r="D937" s="81">
        <f>HYPERLINK(CONCATENATE("https://portal.dnb.de/opac.htm?method=simpleSearch&amp;cqlMode=true&amp;query=idn%3D",C937))</f>
        <v/>
      </c>
      <c r="E937" s="76" t="inlineStr">
        <is>
          <t>III 95, 24 b</t>
        </is>
      </c>
      <c r="F937" s="76" t="n"/>
      <c r="G937" s="78" t="n"/>
      <c r="H937" s="76" t="inlineStr">
        <is>
          <t>bis 25 cm</t>
        </is>
      </c>
      <c r="I937" s="78" t="n"/>
      <c r="J937" s="78" t="n"/>
      <c r="K937" s="76" t="n"/>
      <c r="L937" s="76" t="n"/>
      <c r="M937" s="76" t="n"/>
      <c r="N937" s="76" t="n"/>
      <c r="O937" s="76" t="n"/>
      <c r="P937" s="76" t="n"/>
      <c r="Q937" s="76" t="n"/>
      <c r="R937" s="76" t="n"/>
      <c r="X937" s="94" t="inlineStr">
        <is>
          <t>HPg</t>
        </is>
      </c>
      <c r="AB937" s="94" t="inlineStr">
        <is>
          <t>h/E</t>
        </is>
      </c>
      <c r="AH937" s="94" t="inlineStr">
        <is>
          <t>Pa</t>
        </is>
      </c>
      <c r="AV937" s="94" t="n">
        <v>110</v>
      </c>
      <c r="AZ937" s="96" t="inlineStr">
        <is>
          <t>n</t>
        </is>
      </c>
      <c r="BA937" s="88">
        <f>BY937+CR937</f>
        <v/>
      </c>
      <c r="BY937" s="88" t="n"/>
      <c r="CR937" s="88" t="n"/>
    </row>
    <row r="938" outlineLevel="1" s="143">
      <c r="A938" s="76" t="n">
        <v>926</v>
      </c>
      <c r="B938" s="76" t="inlineStr">
        <is>
          <t>L-1515-156064022</t>
        </is>
      </c>
      <c r="C938" s="76" t="n">
        <v>994506554</v>
      </c>
      <c r="D938" s="81">
        <f>HYPERLINK(CONCATENATE("https://portal.dnb.de/opac.htm?method=simpleSearch&amp;cqlMode=true&amp;query=idn%3D",C938))</f>
        <v/>
      </c>
      <c r="E938" s="76" t="inlineStr">
        <is>
          <t>III 95, 24 c (angebunden)</t>
        </is>
      </c>
      <c r="F938" s="76" t="n"/>
      <c r="G938" s="78" t="n"/>
      <c r="H938" s="76" t="n"/>
      <c r="I938" s="78" t="n"/>
      <c r="J938" s="78" t="n"/>
      <c r="K938" s="76" t="n"/>
      <c r="L938" s="76" t="n"/>
      <c r="M938" s="76" t="n"/>
      <c r="N938" s="76" t="n"/>
      <c r="O938" s="76" t="n"/>
      <c r="P938" s="76" t="n"/>
      <c r="Q938" s="76" t="n"/>
      <c r="R938" s="76" t="n"/>
      <c r="BA938" s="88">
        <f>BY938+CR938</f>
        <v/>
      </c>
      <c r="BY938" s="88" t="n"/>
      <c r="CR938" s="88" t="n"/>
    </row>
    <row r="939" outlineLevel="1" s="143">
      <c r="A939" s="76" t="n">
        <v>927</v>
      </c>
      <c r="B939" s="76" t="inlineStr">
        <is>
          <t>L-1516-156068133</t>
        </is>
      </c>
      <c r="C939" s="76" t="n">
        <v>994509499</v>
      </c>
      <c r="D939" s="81">
        <f>HYPERLINK(CONCATENATE("https://portal.dnb.de/opac.htm?method=simpleSearch&amp;cqlMode=true&amp;query=idn%3D",C939))</f>
        <v/>
      </c>
      <c r="E939" s="76" t="inlineStr">
        <is>
          <t>III 95, 24 c</t>
        </is>
      </c>
      <c r="F939" s="76" t="n"/>
      <c r="G939" s="78" t="n"/>
      <c r="H939" s="76" t="inlineStr">
        <is>
          <t>bis 25 cm</t>
        </is>
      </c>
      <c r="I939" s="78" t="n"/>
      <c r="J939" s="78" t="n"/>
      <c r="K939" s="76" t="n"/>
      <c r="L939" s="76" t="n"/>
      <c r="M939" s="76" t="n"/>
      <c r="N939" s="76" t="n"/>
      <c r="O939" s="76" t="n"/>
      <c r="P939" s="76" t="n"/>
      <c r="Q939" s="76" t="n"/>
      <c r="R939" s="76" t="n"/>
      <c r="X939" s="94" t="inlineStr">
        <is>
          <t>L</t>
        </is>
      </c>
      <c r="AB939" s="94" t="inlineStr">
        <is>
          <t>f</t>
        </is>
      </c>
      <c r="AH939" s="94" t="inlineStr">
        <is>
          <t>Pa</t>
        </is>
      </c>
      <c r="AV939" s="94" t="inlineStr">
        <is>
          <t>max 110</t>
        </is>
      </c>
      <c r="AZ939" s="96" t="inlineStr">
        <is>
          <t>n</t>
        </is>
      </c>
      <c r="BA939" s="88">
        <f>BY939+CR939</f>
        <v/>
      </c>
      <c r="BG939" s="94" t="inlineStr">
        <is>
          <t>x sauer</t>
        </is>
      </c>
      <c r="BH939" s="94" t="inlineStr">
        <is>
          <t>x</t>
        </is>
      </c>
      <c r="BK939" s="117" t="inlineStr">
        <is>
          <t>Box (sperrt)</t>
        </is>
      </c>
      <c r="BY939" s="88" t="n"/>
      <c r="CR939" s="88" t="n"/>
    </row>
    <row r="940" outlineLevel="1" s="143">
      <c r="A940" s="76" t="n">
        <v>928</v>
      </c>
      <c r="B940" s="76" t="inlineStr">
        <is>
          <t>L-1521-315487038</t>
        </is>
      </c>
      <c r="C940" s="76" t="n">
        <v>1066956359</v>
      </c>
      <c r="D940" s="81">
        <f>HYPERLINK(CONCATENATE("https://portal.dnb.de/opac.htm?method=simpleSearch&amp;cqlMode=true&amp;query=idn%3D",C940))</f>
        <v/>
      </c>
      <c r="E940" s="76" t="inlineStr">
        <is>
          <t>III 95, 25 a</t>
        </is>
      </c>
      <c r="F940" s="76" t="n"/>
      <c r="G940" s="78" t="n"/>
      <c r="H940" s="76" t="inlineStr">
        <is>
          <t>bis 25 cm</t>
        </is>
      </c>
      <c r="I940" s="78" t="n"/>
      <c r="J940" s="78" t="n"/>
      <c r="K940" s="76" t="n"/>
      <c r="L940" s="76" t="n"/>
      <c r="M940" s="76" t="n"/>
      <c r="N940" s="76" t="n"/>
      <c r="O940" s="76" t="n"/>
      <c r="P940" s="76" t="n"/>
      <c r="Q940" s="76" t="n"/>
      <c r="R940" s="76" t="n"/>
      <c r="X940" s="94" t="inlineStr">
        <is>
          <t>Pg</t>
        </is>
      </c>
      <c r="Z940" s="94" t="inlineStr">
        <is>
          <t>x</t>
        </is>
      </c>
      <c r="AB940" s="94" t="inlineStr">
        <is>
          <t>h/E</t>
        </is>
      </c>
      <c r="AH940" s="94" t="inlineStr">
        <is>
          <t>Pa</t>
        </is>
      </c>
      <c r="AV940" s="94" t="n">
        <v>110</v>
      </c>
      <c r="AZ940" s="96" t="inlineStr">
        <is>
          <t>n</t>
        </is>
      </c>
      <c r="BA940" s="88">
        <f>BY940+CR940</f>
        <v/>
      </c>
      <c r="BY940" s="88" t="n"/>
      <c r="CR940" s="88" t="n"/>
    </row>
    <row r="941" outlineLevel="1" s="143">
      <c r="A941" s="76" t="n">
        <v>929</v>
      </c>
      <c r="B941" s="76" t="inlineStr">
        <is>
          <t>L-1520-31529941X</t>
        </is>
      </c>
      <c r="C941" s="76" t="n">
        <v>1066839409</v>
      </c>
      <c r="D941" s="81">
        <f>HYPERLINK(CONCATENATE("https://portal.dnb.de/opac.htm?method=simpleSearch&amp;cqlMode=true&amp;query=idn%3D",C941))</f>
        <v/>
      </c>
      <c r="E941" s="76" t="inlineStr">
        <is>
          <t>III 95, 25 b</t>
        </is>
      </c>
      <c r="F941" s="76" t="n"/>
      <c r="G941" s="78" t="n"/>
      <c r="H941" s="76" t="inlineStr">
        <is>
          <t>bis 25 cm</t>
        </is>
      </c>
      <c r="I941" s="78" t="n"/>
      <c r="J941" s="78" t="n"/>
      <c r="K941" s="76" t="n"/>
      <c r="L941" s="76" t="n"/>
      <c r="M941" s="76" t="n"/>
      <c r="N941" s="76" t="n"/>
      <c r="O941" s="76" t="n"/>
      <c r="P941" s="76" t="n"/>
      <c r="Q941" s="76" t="n"/>
      <c r="R941" s="76" t="n"/>
      <c r="X941" s="94" t="inlineStr">
        <is>
          <t>HL</t>
        </is>
      </c>
      <c r="Z941" s="94" t="inlineStr">
        <is>
          <t>x</t>
        </is>
      </c>
      <c r="AA941" s="94" t="inlineStr">
        <is>
          <t>x</t>
        </is>
      </c>
      <c r="AB941" s="94" t="inlineStr">
        <is>
          <t>h/E</t>
        </is>
      </c>
      <c r="AH941" s="94" t="inlineStr">
        <is>
          <t>Pa</t>
        </is>
      </c>
      <c r="AI941" s="94" t="inlineStr">
        <is>
          <t>x</t>
        </is>
      </c>
      <c r="AV941" s="94" t="n">
        <v>110</v>
      </c>
      <c r="AZ941" s="96" t="inlineStr">
        <is>
          <t>n</t>
        </is>
      </c>
      <c r="BA941" s="88">
        <f>BY941+CR941</f>
        <v/>
      </c>
      <c r="BE941" s="94" t="inlineStr">
        <is>
          <t>x</t>
        </is>
      </c>
      <c r="BJ941" s="90" t="inlineStr">
        <is>
          <t>x 110</t>
        </is>
      </c>
      <c r="BY941" s="88" t="n"/>
      <c r="CR941" s="88" t="n"/>
    </row>
    <row r="942" outlineLevel="1" s="143">
      <c r="A942" s="76" t="n">
        <v>930</v>
      </c>
      <c r="B942" s="76" t="inlineStr">
        <is>
          <t>L-1520-315487232</t>
        </is>
      </c>
      <c r="C942" s="76" t="n">
        <v>1066956561</v>
      </c>
      <c r="D942" s="81">
        <f>HYPERLINK(CONCATENATE("https://portal.dnb.de/opac.htm?method=simpleSearch&amp;cqlMode=true&amp;query=idn%3D",C942))</f>
        <v/>
      </c>
      <c r="E942" s="76" t="inlineStr">
        <is>
          <t>III 95, 25 c</t>
        </is>
      </c>
      <c r="F942" s="76" t="n"/>
      <c r="G942" s="78" t="n"/>
      <c r="H942" s="76" t="inlineStr">
        <is>
          <t>bis 25 cm</t>
        </is>
      </c>
      <c r="I942" s="78" t="n"/>
      <c r="J942" s="78" t="n"/>
      <c r="K942" s="76" t="n"/>
      <c r="L942" s="76" t="n"/>
      <c r="M942" s="76" t="n"/>
      <c r="N942" s="76" t="n"/>
      <c r="O942" s="76" t="n"/>
      <c r="P942" s="76" t="n"/>
      <c r="Q942" s="76" t="n"/>
      <c r="R942" s="76" t="n"/>
      <c r="X942" s="94" t="inlineStr">
        <is>
          <t>G</t>
        </is>
      </c>
      <c r="Z942" s="94" t="inlineStr">
        <is>
          <t>x</t>
        </is>
      </c>
      <c r="AB942" s="94" t="inlineStr">
        <is>
          <t>h/E</t>
        </is>
      </c>
      <c r="AH942" s="94" t="inlineStr">
        <is>
          <t>Pa</t>
        </is>
      </c>
      <c r="AI942" s="94" t="inlineStr">
        <is>
          <t>x</t>
        </is>
      </c>
      <c r="AV942" s="94" t="n">
        <v>110</v>
      </c>
      <c r="AZ942" s="96" t="inlineStr">
        <is>
          <t>n</t>
        </is>
      </c>
      <c r="BA942" s="88">
        <f>BY942+CR942</f>
        <v/>
      </c>
      <c r="BY942" s="88" t="n"/>
      <c r="CR942" s="88" t="n"/>
    </row>
    <row r="943" outlineLevel="1" s="143">
      <c r="A943" s="76" t="n">
        <v>931</v>
      </c>
      <c r="B943" s="76" t="inlineStr">
        <is>
          <t>L-1523-315488700</t>
        </is>
      </c>
      <c r="C943" s="76" t="n">
        <v>1066958076</v>
      </c>
      <c r="D943" s="81">
        <f>HYPERLINK(CONCATENATE("https://portal.dnb.de/opac.htm?method=simpleSearch&amp;cqlMode=true&amp;query=idn%3D",C943))</f>
        <v/>
      </c>
      <c r="E943" s="76" t="inlineStr">
        <is>
          <t>III 95, 25 d</t>
        </is>
      </c>
      <c r="F943" s="76" t="n"/>
      <c r="G943" s="78" t="n"/>
      <c r="H943" s="76" t="inlineStr">
        <is>
          <t>bis 25 cm</t>
        </is>
      </c>
      <c r="I943" s="78" t="n"/>
      <c r="J943" s="78" t="n"/>
      <c r="K943" s="76" t="n"/>
      <c r="L943" s="76" t="n"/>
      <c r="M943" s="76" t="n"/>
      <c r="N943" s="76" t="n"/>
      <c r="O943" s="76" t="n"/>
      <c r="P943" s="76" t="n"/>
      <c r="Q943" s="76" t="n"/>
      <c r="R943" s="76" t="n"/>
      <c r="X943" s="94" t="inlineStr">
        <is>
          <t>Pa</t>
        </is>
      </c>
      <c r="AB943" s="94" t="inlineStr">
        <is>
          <t>h/E</t>
        </is>
      </c>
      <c r="AH943" s="94" t="inlineStr">
        <is>
          <t>Pa</t>
        </is>
      </c>
      <c r="AV943" s="94" t="n">
        <v>110</v>
      </c>
      <c r="AZ943" s="96" t="inlineStr">
        <is>
          <t>n</t>
        </is>
      </c>
      <c r="BA943" s="88">
        <f>BY943+CR943</f>
        <v/>
      </c>
      <c r="BY943" s="88" t="n"/>
      <c r="CR943" s="88" t="n"/>
    </row>
    <row r="944" outlineLevel="1" s="143">
      <c r="A944" s="76" t="n">
        <v>932</v>
      </c>
      <c r="B944" s="76" t="inlineStr">
        <is>
          <t>L-1511-167077805</t>
        </is>
      </c>
      <c r="C944" s="76" t="n">
        <v>998855499</v>
      </c>
      <c r="D944" s="81">
        <f>HYPERLINK(CONCATENATE("https://portal.dnb.de/opac.htm?method=simpleSearch&amp;cqlMode=true&amp;query=idn%3D",C944))</f>
        <v/>
      </c>
      <c r="E944" s="76" t="inlineStr">
        <is>
          <t>III 95, 25 e</t>
        </is>
      </c>
      <c r="F944" s="76" t="n"/>
      <c r="G944" s="78" t="n"/>
      <c r="H944" s="76" t="inlineStr">
        <is>
          <t>bis 25 cm</t>
        </is>
      </c>
      <c r="I944" s="78" t="n"/>
      <c r="J944" s="78" t="n"/>
      <c r="K944" s="76" t="n"/>
      <c r="L944" s="76" t="n"/>
      <c r="M944" s="76" t="n"/>
      <c r="N944" s="76" t="n"/>
      <c r="O944" s="76" t="n"/>
      <c r="P944" s="76" t="n"/>
      <c r="Q944" s="76" t="n"/>
      <c r="R944" s="76" t="n"/>
      <c r="X944" s="94" t="inlineStr">
        <is>
          <t>HL</t>
        </is>
      </c>
      <c r="AA944" s="94" t="inlineStr">
        <is>
          <t>x</t>
        </is>
      </c>
      <c r="AB944" s="94" t="inlineStr">
        <is>
          <t>f</t>
        </is>
      </c>
      <c r="AH944" s="94" t="inlineStr">
        <is>
          <t>Pa</t>
        </is>
      </c>
      <c r="AV944" s="94" t="n">
        <v>110</v>
      </c>
      <c r="AZ944" s="96" t="inlineStr">
        <is>
          <t>n</t>
        </is>
      </c>
      <c r="BA944" s="88">
        <f>BY944+CR944</f>
        <v/>
      </c>
      <c r="BY944" s="88" t="n"/>
      <c r="CR944" s="88" t="n"/>
    </row>
    <row r="945" outlineLevel="1" s="143">
      <c r="A945" s="76" t="n">
        <v>933</v>
      </c>
      <c r="B945" s="76" t="inlineStr">
        <is>
          <t>L-1525-163627339</t>
        </is>
      </c>
      <c r="C945" s="76" t="n">
        <v>997310707</v>
      </c>
      <c r="D945" s="81">
        <f>HYPERLINK(CONCATENATE("https://portal.dnb.de/opac.htm?method=simpleSearch&amp;cqlMode=true&amp;query=idn%3D",C945))</f>
        <v/>
      </c>
      <c r="E945" s="76" t="inlineStr">
        <is>
          <t>III 95, 28 a</t>
        </is>
      </c>
      <c r="F945" s="76" t="n"/>
      <c r="G945" s="78" t="n"/>
      <c r="H945" s="76" t="inlineStr">
        <is>
          <t>bis 25 cm</t>
        </is>
      </c>
      <c r="I945" s="78" t="n"/>
      <c r="J945" s="78" t="n"/>
      <c r="K945" s="76" t="n"/>
      <c r="L945" s="76" t="n"/>
      <c r="M945" s="76" t="n"/>
      <c r="N945" s="76" t="n"/>
      <c r="O945" s="76" t="n"/>
      <c r="P945" s="76" t="n"/>
      <c r="Q945" s="76" t="n"/>
      <c r="R945" s="76" t="n"/>
      <c r="X945" s="94" t="inlineStr">
        <is>
          <t>HPg</t>
        </is>
      </c>
      <c r="AB945" s="94" t="inlineStr">
        <is>
          <t>h/E</t>
        </is>
      </c>
      <c r="AH945" s="94" t="inlineStr">
        <is>
          <t>Pa</t>
        </is>
      </c>
      <c r="AV945" s="94" t="n">
        <v>110</v>
      </c>
      <c r="AZ945" s="96" t="inlineStr">
        <is>
          <t>n</t>
        </is>
      </c>
      <c r="BA945" s="88">
        <f>BY945+CR945</f>
        <v/>
      </c>
      <c r="BY945" s="88" t="n"/>
      <c r="CR945" s="88" t="n"/>
    </row>
    <row r="946" outlineLevel="1" s="143">
      <c r="A946" s="76" t="n">
        <v>934</v>
      </c>
      <c r="B946" s="76" t="inlineStr">
        <is>
          <t>L-1503-177481706</t>
        </is>
      </c>
      <c r="C946" s="76" t="n">
        <v>1002498287</v>
      </c>
      <c r="D946" s="81">
        <f>HYPERLINK(CONCATENATE("https://portal.dnb.de/opac.htm?method=simpleSearch&amp;cqlMode=true&amp;query=idn%3D",C946))</f>
        <v/>
      </c>
      <c r="E946" s="76" t="inlineStr">
        <is>
          <t>III 95, 3 a</t>
        </is>
      </c>
      <c r="F946" s="76" t="n"/>
      <c r="G946" s="78" t="n"/>
      <c r="H946" s="76" t="inlineStr">
        <is>
          <t>bis 25 cm</t>
        </is>
      </c>
      <c r="I946" s="78" t="n"/>
      <c r="J946" s="78" t="n"/>
      <c r="K946" s="76" t="n"/>
      <c r="L946" s="76" t="n"/>
      <c r="M946" s="76" t="n"/>
      <c r="N946" s="76" t="n"/>
      <c r="O946" s="76" t="n"/>
      <c r="P946" s="76" t="n"/>
      <c r="Q946" s="76" t="n"/>
      <c r="R946" s="76" t="n"/>
      <c r="X946" s="94" t="inlineStr">
        <is>
          <t>HPg</t>
        </is>
      </c>
      <c r="AB946" s="94" t="inlineStr">
        <is>
          <t>h/E</t>
        </is>
      </c>
      <c r="AH946" s="94" t="inlineStr">
        <is>
          <t>Pa</t>
        </is>
      </c>
      <c r="AV946" s="94" t="n">
        <v>110</v>
      </c>
      <c r="AZ946" s="96" t="inlineStr">
        <is>
          <t>n</t>
        </is>
      </c>
      <c r="BA946" s="88">
        <f>BY946+CR946</f>
        <v/>
      </c>
      <c r="BY946" s="88" t="n"/>
      <c r="CR946" s="88" t="n"/>
    </row>
    <row r="947" outlineLevel="1" s="143">
      <c r="A947" s="76" t="n">
        <v>935</v>
      </c>
      <c r="B947" s="76" t="inlineStr">
        <is>
          <t>L-1561-669847550</t>
        </is>
      </c>
      <c r="C947" s="76" t="n">
        <v>1208242806</v>
      </c>
      <c r="D947" s="81">
        <f>HYPERLINK(CONCATENATE("https://portal.dnb.de/opac.htm?method=simpleSearch&amp;cqlMode=true&amp;query=idn%3D",C947))</f>
        <v/>
      </c>
      <c r="E947" s="76" t="inlineStr">
        <is>
          <t>III 95, 35 (Angebundenes Werk)</t>
        </is>
      </c>
      <c r="F947" s="76" t="n"/>
      <c r="G947" s="78" t="n"/>
      <c r="H947" s="76" t="n"/>
      <c r="I947" s="78" t="n"/>
      <c r="J947" s="78" t="n"/>
      <c r="K947" s="76" t="n"/>
      <c r="L947" s="76" t="n"/>
      <c r="M947" s="76" t="n"/>
      <c r="N947" s="76" t="n"/>
      <c r="O947" s="76" t="n"/>
      <c r="P947" s="76" t="n"/>
      <c r="Q947" s="76" t="n"/>
      <c r="R947" s="76" t="n"/>
      <c r="BA947" s="88">
        <f>BY947+CR947</f>
        <v/>
      </c>
      <c r="BY947" s="88" t="n"/>
      <c r="CR947" s="88" t="n"/>
    </row>
    <row r="948" outlineLevel="1" ht="22.5" customHeight="1" s="143">
      <c r="A948" s="76" t="n">
        <v>936</v>
      </c>
      <c r="B948" s="76" t="inlineStr">
        <is>
          <t>L-1541-156066491</t>
        </is>
      </c>
      <c r="C948" s="76" t="n">
        <v>994508492</v>
      </c>
      <c r="D948" s="81">
        <f>HYPERLINK(CONCATENATE("https://portal.dnb.de/opac.htm?method=simpleSearch&amp;cqlMode=true&amp;query=idn%3D",C948))</f>
        <v/>
      </c>
      <c r="E948" s="76" t="inlineStr">
        <is>
          <t>III 95, 35 a</t>
        </is>
      </c>
      <c r="F948" s="76" t="n"/>
      <c r="G948" s="78" t="n"/>
      <c r="H948" s="76" t="inlineStr">
        <is>
          <t>bis 25 cm</t>
        </is>
      </c>
      <c r="I948" s="78" t="n"/>
      <c r="J948" s="78" t="n"/>
      <c r="K948" s="76" t="n"/>
      <c r="L948" s="76" t="n"/>
      <c r="M948" s="76" t="n"/>
      <c r="N948" s="76" t="n"/>
      <c r="O948" s="76" t="n"/>
      <c r="P948" s="76" t="n"/>
      <c r="Q948" s="76" t="n"/>
      <c r="R948" s="76" t="n"/>
      <c r="X948" s="94" t="inlineStr">
        <is>
          <t>HD</t>
        </is>
      </c>
      <c r="AB948" s="94" t="inlineStr">
        <is>
          <t>f</t>
        </is>
      </c>
      <c r="AH948" s="94" t="inlineStr">
        <is>
          <t>Pa</t>
        </is>
      </c>
      <c r="AV948" s="94" t="n">
        <v>60</v>
      </c>
      <c r="AZ948" s="96" t="inlineStr">
        <is>
          <t>n</t>
        </is>
      </c>
      <c r="BA948" s="88">
        <f>BY948+CR948</f>
        <v/>
      </c>
      <c r="BC948" s="96" t="inlineStr">
        <is>
          <t>Halbgewebe mit Papier</t>
        </is>
      </c>
      <c r="BY948" s="88" t="n"/>
      <c r="CR948" s="88" t="n"/>
    </row>
    <row r="949" outlineLevel="1" s="143">
      <c r="A949" s="76" t="n">
        <v>937</v>
      </c>
      <c r="B949" s="76" t="inlineStr">
        <is>
          <t>L-1559-175394415</t>
        </is>
      </c>
      <c r="C949" s="76" t="n">
        <v>1001684656</v>
      </c>
      <c r="D949" s="81">
        <f>HYPERLINK(CONCATENATE("https://portal.dnb.de/opac.htm?method=simpleSearch&amp;cqlMode=true&amp;query=idn%3D",C949))</f>
        <v/>
      </c>
      <c r="E949" s="76" t="inlineStr">
        <is>
          <t>III 95, 36 a</t>
        </is>
      </c>
      <c r="F949" s="76" t="n"/>
      <c r="G949" s="78" t="n"/>
      <c r="H949" s="76" t="inlineStr">
        <is>
          <t>bis 25 cm</t>
        </is>
      </c>
      <c r="I949" s="78" t="n"/>
      <c r="J949" s="78" t="n"/>
      <c r="K949" s="76" t="n"/>
      <c r="L949" s="76" t="n"/>
      <c r="M949" s="76" t="n"/>
      <c r="N949" s="76" t="n"/>
      <c r="O949" s="76" t="n"/>
      <c r="P949" s="76" t="n"/>
      <c r="Q949" s="76" t="n"/>
      <c r="R949" s="76" t="n"/>
      <c r="X949" s="94" t="inlineStr">
        <is>
          <t>L</t>
        </is>
      </c>
      <c r="AB949" s="94" t="inlineStr">
        <is>
          <t>f</t>
        </is>
      </c>
      <c r="AH949" s="94" t="inlineStr">
        <is>
          <t>Pa</t>
        </is>
      </c>
      <c r="AV949" s="94" t="n">
        <v>60</v>
      </c>
      <c r="AZ949" s="96" t="inlineStr">
        <is>
          <t>n</t>
        </is>
      </c>
      <c r="BA949" s="88">
        <f>BY949+CR949</f>
        <v/>
      </c>
      <c r="BC949" s="94" t="inlineStr">
        <is>
          <t>Gewebe</t>
        </is>
      </c>
      <c r="BY949" s="88" t="n"/>
      <c r="CR949" s="88" t="n"/>
    </row>
    <row r="950" outlineLevel="1" s="143">
      <c r="A950" s="76" t="n">
        <v>938</v>
      </c>
      <c r="B950" s="76" t="inlineStr">
        <is>
          <t>L-1540-674669541</t>
        </is>
      </c>
      <c r="C950" s="76" t="n">
        <v>1209577798</v>
      </c>
      <c r="D950" s="81">
        <f>HYPERLINK(CONCATENATE("https://portal.dnb.de/opac.htm?method=simpleSearch&amp;cqlMode=true&amp;query=idn%3D",C950))</f>
        <v/>
      </c>
      <c r="E950" s="76" t="inlineStr">
        <is>
          <t>III 95, 38 (1. angebundenes Werk)</t>
        </is>
      </c>
      <c r="F950" s="76" t="n"/>
      <c r="G950" s="78" t="n"/>
      <c r="H950" s="76" t="n"/>
      <c r="I950" s="78" t="n"/>
      <c r="J950" s="78" t="n"/>
      <c r="K950" s="76" t="n"/>
      <c r="L950" s="76" t="n"/>
      <c r="M950" s="76" t="n"/>
      <c r="N950" s="76" t="n"/>
      <c r="O950" s="76" t="n"/>
      <c r="P950" s="76" t="n"/>
      <c r="Q950" s="76" t="n"/>
      <c r="R950" s="76" t="n"/>
      <c r="BA950" s="88">
        <f>BY950+CR950</f>
        <v/>
      </c>
      <c r="BY950" s="88" t="n"/>
      <c r="CR950" s="88" t="n"/>
    </row>
    <row r="951" outlineLevel="1" s="143">
      <c r="A951" s="76" t="n">
        <v>939</v>
      </c>
      <c r="B951" s="76" t="inlineStr">
        <is>
          <t>L-1521-315469749</t>
        </is>
      </c>
      <c r="C951" s="76" t="n">
        <v>1066942102</v>
      </c>
      <c r="D951" s="81">
        <f>HYPERLINK(CONCATENATE("https://portal.dnb.de/opac.htm?method=simpleSearch&amp;cqlMode=true&amp;query=idn%3D",C951))</f>
        <v/>
      </c>
      <c r="E951" s="76" t="inlineStr">
        <is>
          <t>III 96, 1</t>
        </is>
      </c>
      <c r="F951" s="76" t="n"/>
      <c r="G951" s="78" t="n"/>
      <c r="H951" s="76" t="inlineStr">
        <is>
          <t>bis 25 cm</t>
        </is>
      </c>
      <c r="I951" s="78" t="n"/>
      <c r="J951" s="78" t="n"/>
      <c r="K951" s="76" t="n"/>
      <c r="L951" s="76" t="n"/>
      <c r="M951" s="76" t="n"/>
      <c r="N951" s="76" t="n"/>
      <c r="O951" s="76" t="n"/>
      <c r="P951" s="76" t="n"/>
      <c r="Q951" s="76" t="n"/>
      <c r="R951" s="76" t="n"/>
      <c r="W951" s="94" t="inlineStr">
        <is>
          <t>x</t>
        </is>
      </c>
      <c r="X951" s="94" t="inlineStr">
        <is>
          <t>L</t>
        </is>
      </c>
      <c r="AB951" s="94" t="inlineStr">
        <is>
          <t>f/V</t>
        </is>
      </c>
      <c r="AH951" s="94" t="inlineStr">
        <is>
          <t>Pa</t>
        </is>
      </c>
      <c r="AT951" s="94" t="n">
        <v>2</v>
      </c>
      <c r="AU951" s="94" t="inlineStr">
        <is>
          <t>x</t>
        </is>
      </c>
      <c r="AV951" s="94" t="n">
        <v>60</v>
      </c>
      <c r="AZ951" s="96" t="inlineStr">
        <is>
          <t>n</t>
        </is>
      </c>
      <c r="BA951" s="88">
        <f>BY951+CR951</f>
        <v/>
      </c>
      <c r="BE951" s="94" t="inlineStr">
        <is>
          <t>x</t>
        </is>
      </c>
      <c r="BY951" s="88" t="n"/>
      <c r="CR951" s="88" t="n"/>
    </row>
    <row r="952" outlineLevel="1" ht="22.5" customHeight="1" s="143">
      <c r="A952" s="76" t="n">
        <v>940</v>
      </c>
      <c r="B952" s="76" t="inlineStr">
        <is>
          <t>L-1532-177606290</t>
        </is>
      </c>
      <c r="C952" s="76" t="n">
        <v>1002571936</v>
      </c>
      <c r="D952" s="81">
        <f>HYPERLINK(CONCATENATE("https://portal.dnb.de/opac.htm?method=simpleSearch&amp;cqlMode=true&amp;query=idn%3D",C952))</f>
        <v/>
      </c>
      <c r="E952" s="76" t="inlineStr">
        <is>
          <t>III 96, 2</t>
        </is>
      </c>
      <c r="F952" s="76" t="n"/>
      <c r="G952" s="78" t="n"/>
      <c r="H952" s="76" t="inlineStr">
        <is>
          <t>bis 35 cm</t>
        </is>
      </c>
      <c r="I952" s="78" t="n"/>
      <c r="J952" s="78" t="n"/>
      <c r="K952" s="76" t="n"/>
      <c r="L952" s="76" t="n"/>
      <c r="M952" s="76" t="n"/>
      <c r="N952" s="76" t="n"/>
      <c r="O952" s="76" t="n"/>
      <c r="P952" s="76" t="n"/>
      <c r="Q952" s="76" t="n"/>
      <c r="R952" s="76" t="n"/>
      <c r="X952" s="94" t="inlineStr">
        <is>
          <t>Br</t>
        </is>
      </c>
      <c r="Y952" t="inlineStr">
        <is>
          <t>Thomschke, Friedrun:
Verlegereinband</t>
        </is>
      </c>
      <c r="AB952" s="94" t="inlineStr">
        <is>
          <t>h</t>
        </is>
      </c>
      <c r="AH952" s="94" t="inlineStr">
        <is>
          <t>Pa</t>
        </is>
      </c>
      <c r="AV952" s="94" t="inlineStr">
        <is>
          <t>nur 110</t>
        </is>
      </c>
      <c r="AZ952" s="96" t="inlineStr">
        <is>
          <t>n</t>
        </is>
      </c>
      <c r="BA952" s="88">
        <f>BY952+CR952</f>
        <v/>
      </c>
      <c r="BC952" s="94" t="inlineStr">
        <is>
          <t>Gewebe</t>
        </is>
      </c>
      <c r="BI952" s="117" t="inlineStr">
        <is>
          <t>Schaden ist stabil genug --&gt; belassen; mit Büttenrand</t>
        </is>
      </c>
      <c r="BJ952" s="90" t="inlineStr">
        <is>
          <t>x nur 110</t>
        </is>
      </c>
      <c r="BY952" s="88" t="n"/>
      <c r="CR952" s="88" t="n"/>
    </row>
    <row r="953" outlineLevel="1" s="143">
      <c r="A953" s="76" t="n">
        <v>941</v>
      </c>
      <c r="B953" s="76" t="inlineStr">
        <is>
          <t>L-1521-315334355</t>
        </is>
      </c>
      <c r="C953" s="76" t="n">
        <v>1066876614</v>
      </c>
      <c r="D953" s="81">
        <f>HYPERLINK(CONCATENATE("https://portal.dnb.de/opac.htm?method=simpleSearch&amp;cqlMode=true&amp;query=idn%3D",C953))</f>
        <v/>
      </c>
      <c r="E953" s="76" t="inlineStr">
        <is>
          <t>III 97, 1</t>
        </is>
      </c>
      <c r="F953" s="76" t="n"/>
      <c r="G953" s="78" t="n"/>
      <c r="H953" s="76" t="inlineStr">
        <is>
          <t>bis 25 cm</t>
        </is>
      </c>
      <c r="I953" s="78" t="n"/>
      <c r="J953" s="78" t="n"/>
      <c r="K953" s="76" t="n"/>
      <c r="L953" s="76" t="n"/>
      <c r="M953" s="76" t="n"/>
      <c r="N953" s="76" t="n"/>
      <c r="O953" s="76" t="n"/>
      <c r="P953" s="76" t="n"/>
      <c r="Q953" s="76" t="n"/>
      <c r="R953" s="76" t="n"/>
      <c r="X953" s="94" t="inlineStr">
        <is>
          <t>Pg</t>
        </is>
      </c>
      <c r="AA953" s="94" t="inlineStr">
        <is>
          <t>x</t>
        </is>
      </c>
      <c r="AB953" s="94" t="inlineStr">
        <is>
          <t>h/E</t>
        </is>
      </c>
      <c r="AH953" s="94" t="inlineStr">
        <is>
          <t>Pa</t>
        </is>
      </c>
      <c r="AV953" s="94" t="n">
        <v>80</v>
      </c>
      <c r="AZ953" s="96" t="inlineStr">
        <is>
          <t>n</t>
        </is>
      </c>
      <c r="BA953" s="88">
        <f>BY953+CR953</f>
        <v/>
      </c>
      <c r="BC953" s="94" t="inlineStr">
        <is>
          <t>Gewebe</t>
        </is>
      </c>
      <c r="BY953" s="88" t="n"/>
      <c r="CR953" s="88" t="n"/>
    </row>
    <row r="954" outlineLevel="1" ht="22.5" customHeight="1" s="143">
      <c r="A954" s="76" t="n">
        <v>942</v>
      </c>
      <c r="B954" s="76" t="inlineStr">
        <is>
          <t>L-1518-315462760</t>
        </is>
      </c>
      <c r="C954" s="76" t="n">
        <v>1066934762</v>
      </c>
      <c r="D954" s="81">
        <f>HYPERLINK(CONCATENATE("https://portal.dnb.de/opac.htm?method=simpleSearch&amp;cqlMode=true&amp;query=idn%3D",C954))</f>
        <v/>
      </c>
      <c r="E954" s="76" t="inlineStr">
        <is>
          <t>III 98, 1</t>
        </is>
      </c>
      <c r="F954" s="76" t="n"/>
      <c r="G954" s="78" t="n"/>
      <c r="H954" s="76" t="inlineStr">
        <is>
          <t>bis 35 cm</t>
        </is>
      </c>
      <c r="I954" s="78" t="n"/>
      <c r="J954" s="78" t="n"/>
      <c r="K954" s="76" t="n"/>
      <c r="L954" s="76" t="n"/>
      <c r="M954" s="76" t="n"/>
      <c r="N954" s="76" t="n"/>
      <c r="O954" s="76" t="n"/>
      <c r="P954" s="76" t="n"/>
      <c r="Q954" s="76" t="n"/>
      <c r="R954" s="76" t="n"/>
      <c r="X954" s="94" t="inlineStr">
        <is>
          <t>G</t>
        </is>
      </c>
      <c r="Z954" s="94" t="inlineStr">
        <is>
          <t>x</t>
        </is>
      </c>
      <c r="AB954" s="94" t="inlineStr">
        <is>
          <t>h/E</t>
        </is>
      </c>
      <c r="AH954" s="94" t="inlineStr">
        <is>
          <t>Pa</t>
        </is>
      </c>
      <c r="AV954" s="94" t="inlineStr">
        <is>
          <t>max 110</t>
        </is>
      </c>
      <c r="AZ954" s="96" t="inlineStr">
        <is>
          <t>ja vor</t>
        </is>
      </c>
      <c r="BA954" s="88">
        <f>BY954+CR954</f>
        <v/>
      </c>
      <c r="BE954" s="94" t="inlineStr">
        <is>
          <t>x</t>
        </is>
      </c>
      <c r="BN954" s="94" t="inlineStr">
        <is>
          <t>x</t>
        </is>
      </c>
      <c r="BP954" s="94" t="inlineStr">
        <is>
          <t>v</t>
        </is>
      </c>
      <c r="BY954" s="88" t="n">
        <v>2</v>
      </c>
      <c r="BZ954" s="117" t="inlineStr">
        <is>
          <t>Gelenk vorn ganz durchtrennen?, mit JP+Gewebe unterlegen</t>
        </is>
      </c>
      <c r="CR954" s="88" t="n"/>
    </row>
    <row r="955" outlineLevel="1" s="143">
      <c r="A955" s="76" t="n">
        <v>943</v>
      </c>
      <c r="B955" s="76" t="inlineStr">
        <is>
          <t>L-1522-315326115</t>
        </is>
      </c>
      <c r="C955" s="76" t="n">
        <v>1066867941</v>
      </c>
      <c r="D955" s="81">
        <f>HYPERLINK(CONCATENATE("https://portal.dnb.de/opac.htm?method=simpleSearch&amp;cqlMode=true&amp;query=idn%3D",C955))</f>
        <v/>
      </c>
      <c r="E955" s="76" t="inlineStr">
        <is>
          <t>III 99, 1</t>
        </is>
      </c>
      <c r="F955" s="76" t="n"/>
      <c r="G955" s="78" t="n"/>
      <c r="H955" s="76" t="inlineStr">
        <is>
          <t>bis 25 cm</t>
        </is>
      </c>
      <c r="I955" s="78" t="n"/>
      <c r="J955" s="78" t="n"/>
      <c r="K955" s="76" t="n"/>
      <c r="L955" s="76" t="n"/>
      <c r="M955" s="76" t="n"/>
      <c r="N955" s="76" t="n"/>
      <c r="O955" s="76" t="n"/>
      <c r="P955" s="76" t="n"/>
      <c r="Q955" s="76" t="n"/>
      <c r="R955" s="76" t="n"/>
      <c r="X955" s="94" t="inlineStr">
        <is>
          <t>G</t>
        </is>
      </c>
      <c r="Z955" s="94" t="inlineStr">
        <is>
          <t>x</t>
        </is>
      </c>
      <c r="AB955" s="94" t="inlineStr">
        <is>
          <t>h/E</t>
        </is>
      </c>
      <c r="AH955" s="94" t="inlineStr">
        <is>
          <t>Pa</t>
        </is>
      </c>
      <c r="AI955" s="94" t="inlineStr">
        <is>
          <t>x</t>
        </is>
      </c>
      <c r="AV955" s="94" t="n">
        <v>110</v>
      </c>
      <c r="AZ955" s="96" t="inlineStr">
        <is>
          <t>n</t>
        </is>
      </c>
      <c r="BA955" s="88">
        <f>BY955+CR955</f>
        <v/>
      </c>
      <c r="BE955" s="94" t="inlineStr">
        <is>
          <t>x</t>
        </is>
      </c>
      <c r="BY955" s="88" t="n"/>
      <c r="CR955" s="88" t="n"/>
    </row>
    <row r="956" outlineLevel="1" s="143">
      <c r="A956" s="76" t="n">
        <v>944</v>
      </c>
      <c r="B956" s="76" t="inlineStr">
        <is>
          <t>L-1534-315492589</t>
        </is>
      </c>
      <c r="C956" s="76" t="n">
        <v>1066962189</v>
      </c>
      <c r="D956" s="81">
        <f>HYPERLINK(CONCATENATE("https://portal.dnb.de/opac.htm?method=simpleSearch&amp;cqlMode=true&amp;query=idn%3D",C956))</f>
        <v/>
      </c>
      <c r="E956" s="76" t="inlineStr">
        <is>
          <t>III 99, 2</t>
        </is>
      </c>
      <c r="F956" s="76" t="n"/>
      <c r="G956" s="78" t="n"/>
      <c r="H956" s="76" t="inlineStr">
        <is>
          <t>bis 25 cm</t>
        </is>
      </c>
      <c r="I956" s="78" t="n"/>
      <c r="J956" s="78" t="n"/>
      <c r="K956" s="76" t="n"/>
      <c r="L956" s="76" t="n"/>
      <c r="M956" s="76" t="n"/>
      <c r="N956" s="76" t="n"/>
      <c r="O956" s="76" t="n"/>
      <c r="P956" s="76" t="n"/>
      <c r="Q956" s="76" t="n"/>
      <c r="R956" s="76" t="n"/>
      <c r="X956" s="94" t="inlineStr">
        <is>
          <t>G</t>
        </is>
      </c>
      <c r="Z956" s="94" t="inlineStr">
        <is>
          <t>x</t>
        </is>
      </c>
      <c r="AB956" s="94" t="inlineStr">
        <is>
          <t>h/E</t>
        </is>
      </c>
      <c r="AH956" s="94" t="inlineStr">
        <is>
          <t>Pa</t>
        </is>
      </c>
      <c r="AI956" s="94" t="inlineStr">
        <is>
          <t>x</t>
        </is>
      </c>
      <c r="AV956" s="94" t="n">
        <v>110</v>
      </c>
      <c r="AZ956" s="96" t="inlineStr">
        <is>
          <t>n</t>
        </is>
      </c>
      <c r="BA956" s="88">
        <f>BY956+CR956</f>
        <v/>
      </c>
      <c r="BY956" s="88" t="n"/>
      <c r="CR956" s="88" t="n"/>
    </row>
    <row r="957" outlineLevel="1" ht="22.5" customHeight="1" s="143">
      <c r="A957" s="76" t="n">
        <v>945</v>
      </c>
      <c r="B957" s="76" t="inlineStr">
        <is>
          <t>L-9999-406966141</t>
        </is>
      </c>
      <c r="C957" s="76" t="n">
        <v>1132648823</v>
      </c>
      <c r="D957" s="81">
        <f>HYPERLINK(CONCATENATE("https://portal.dnb.de/opac.htm?method=simpleSearch&amp;cqlMode=true&amp;query=idn%3D",C957))</f>
        <v/>
      </c>
      <c r="E957" s="76" t="inlineStr">
        <is>
          <t>III 99, 3</t>
        </is>
      </c>
      <c r="F957" s="76" t="n"/>
      <c r="G957" s="78" t="n"/>
      <c r="H957" s="76" t="inlineStr">
        <is>
          <t>bis 35 cm</t>
        </is>
      </c>
      <c r="I957" s="78" t="n"/>
      <c r="J957" s="78" t="n"/>
      <c r="K957" s="76" t="n"/>
      <c r="L957" s="76" t="n"/>
      <c r="M957" s="76" t="n"/>
      <c r="N957" s="76" t="n"/>
      <c r="O957" s="76" t="n"/>
      <c r="P957" s="76" t="n"/>
      <c r="Q957" s="76" t="n"/>
      <c r="R957" s="76" t="n"/>
      <c r="X957" s="94" t="inlineStr">
        <is>
          <t>HD</t>
        </is>
      </c>
      <c r="Z957" s="94" t="inlineStr">
        <is>
          <t>x</t>
        </is>
      </c>
      <c r="AB957" s="94" t="inlineStr">
        <is>
          <t>f</t>
        </is>
      </c>
      <c r="AH957" s="94" t="inlineStr">
        <is>
          <t>Pa</t>
        </is>
      </c>
      <c r="AT957" s="94" t="n">
        <v>4</v>
      </c>
      <c r="AU957" s="94" t="inlineStr">
        <is>
          <t>x</t>
        </is>
      </c>
      <c r="AV957" s="94" t="n">
        <v>60</v>
      </c>
      <c r="AZ957" s="96" t="inlineStr">
        <is>
          <t>ja vor</t>
        </is>
      </c>
      <c r="BA957" s="88">
        <f>BY957+CR957</f>
        <v/>
      </c>
      <c r="BE957" s="94" t="inlineStr">
        <is>
          <t>x</t>
        </is>
      </c>
      <c r="BI957" s="117" t="inlineStr">
        <is>
          <t>Schaden am Einband ist stabil genug</t>
        </is>
      </c>
      <c r="BY957" s="88" t="n"/>
      <c r="CJ957" s="94" t="inlineStr">
        <is>
          <t>x</t>
        </is>
      </c>
      <c r="CR957" s="88" t="n">
        <v>3</v>
      </c>
      <c r="CS957" s="117" t="inlineStr">
        <is>
          <t>ca. mittig des BB am Fuß immer wieder Risse; Schaden am Einband belassen (ist m.E. stabil genug)</t>
        </is>
      </c>
    </row>
    <row r="958" outlineLevel="1" s="143">
      <c r="A958" s="76" t="n">
        <v>946</v>
      </c>
      <c r="B958" s="76" t="inlineStr">
        <is>
          <t>L-9999-40696615X</t>
        </is>
      </c>
      <c r="C958" s="76" t="n">
        <v>1132648831</v>
      </c>
      <c r="D958" s="81">
        <f>HYPERLINK(CONCATENATE("https://portal.dnb.de/opac.htm?method=simpleSearch&amp;cqlMode=true&amp;query=idn%3D",C958))</f>
        <v/>
      </c>
      <c r="E958" s="76" t="inlineStr">
        <is>
          <t>III 99, 3 (angebunden)</t>
        </is>
      </c>
      <c r="F958" s="76" t="n"/>
      <c r="G958" s="78" t="n"/>
      <c r="H958" s="76" t="n"/>
      <c r="I958" s="78" t="n"/>
      <c r="J958" s="78" t="n"/>
      <c r="K958" s="76" t="n"/>
      <c r="L958" s="76" t="n"/>
      <c r="M958" s="76" t="n"/>
      <c r="N958" s="76" t="n"/>
      <c r="O958" s="76" t="n"/>
      <c r="P958" s="76" t="n"/>
      <c r="Q958" s="76" t="n"/>
      <c r="R958" s="76" t="n"/>
      <c r="BA958" s="88">
        <f>BY958+CR958</f>
        <v/>
      </c>
      <c r="BY958" s="88" t="n"/>
      <c r="CR958" s="88" t="n"/>
    </row>
    <row r="959" outlineLevel="1" s="143">
      <c r="A959" s="76" t="n">
        <v>947</v>
      </c>
      <c r="B959" s="76" t="inlineStr">
        <is>
          <t>L-9999-406966168</t>
        </is>
      </c>
      <c r="C959" s="76" t="inlineStr">
        <is>
          <t>113264884X</t>
        </is>
      </c>
      <c r="D959" s="81">
        <f>HYPERLINK(CONCATENATE("https://portal.dnb.de/opac.htm?method=simpleSearch&amp;cqlMode=true&amp;query=idn%3D",C959))</f>
        <v/>
      </c>
      <c r="E959" s="76" t="inlineStr">
        <is>
          <t>III 99, 3 (angebunden)</t>
        </is>
      </c>
      <c r="F959" s="76" t="n"/>
      <c r="G959" s="78" t="n"/>
      <c r="H959" s="76" t="n"/>
      <c r="I959" s="78" t="n"/>
      <c r="J959" s="78" t="n"/>
      <c r="K959" s="76" t="n"/>
      <c r="L959" s="76" t="n"/>
      <c r="M959" s="76" t="n"/>
      <c r="N959" s="76" t="n"/>
      <c r="O959" s="76" t="n"/>
      <c r="P959" s="76" t="n"/>
      <c r="Q959" s="76" t="n"/>
      <c r="R959" s="76" t="n"/>
      <c r="BA959" s="88">
        <f>BY959+CR959</f>
        <v/>
      </c>
      <c r="BY959" s="88" t="n"/>
      <c r="CR959" s="88" t="n"/>
    </row>
    <row r="960" outlineLevel="1" s="143">
      <c r="A960" s="76" t="n">
        <v>948</v>
      </c>
      <c r="B960" s="76" t="inlineStr">
        <is>
          <t>L-1546-315462531</t>
        </is>
      </c>
      <c r="C960" s="76" t="n">
        <v>1066934541</v>
      </c>
      <c r="D960" s="81">
        <f>HYPERLINK(CONCATENATE("https://portal.dnb.de/opac.htm?method=simpleSearch&amp;cqlMode=true&amp;query=idn%3D",C960))</f>
        <v/>
      </c>
      <c r="E960" s="76" t="inlineStr">
        <is>
          <t>III 100, 1</t>
        </is>
      </c>
      <c r="F960" s="76" t="n"/>
      <c r="G960" s="78" t="n"/>
      <c r="H960" s="76" t="inlineStr">
        <is>
          <t>bis 25 cm</t>
        </is>
      </c>
      <c r="I960" s="78" t="n"/>
      <c r="J960" s="78" t="n"/>
      <c r="K960" s="76" t="n"/>
      <c r="L960" s="76" t="n"/>
      <c r="M960" s="76" t="n"/>
      <c r="N960" s="76" t="n"/>
      <c r="O960" s="76" t="n"/>
      <c r="P960" s="76" t="n"/>
      <c r="Q960" s="76" t="n"/>
      <c r="R960" s="76" t="n"/>
      <c r="X960" s="94" t="inlineStr">
        <is>
          <t>G</t>
        </is>
      </c>
      <c r="Z960" s="94" t="inlineStr">
        <is>
          <t>x</t>
        </is>
      </c>
      <c r="AB960" s="94" t="inlineStr">
        <is>
          <t>h/E</t>
        </is>
      </c>
      <c r="AH960" s="94" t="inlineStr">
        <is>
          <t>Pa</t>
        </is>
      </c>
      <c r="AV960" s="94" t="n">
        <v>110</v>
      </c>
      <c r="AZ960" s="96" t="inlineStr">
        <is>
          <t>n</t>
        </is>
      </c>
      <c r="BA960" s="88">
        <f>BY960+CR960</f>
        <v/>
      </c>
      <c r="BY960" s="88" t="n"/>
      <c r="CR960" s="88" t="n"/>
    </row>
    <row r="961" outlineLevel="1" ht="22.5" customHeight="1" s="143">
      <c r="A961" s="76" t="n">
        <v>949</v>
      </c>
      <c r="B961" s="76" t="inlineStr">
        <is>
          <t>L-1501-315293942</t>
        </is>
      </c>
      <c r="C961" s="76" t="n">
        <v>1066834091</v>
      </c>
      <c r="D961" s="81">
        <f>HYPERLINK(CONCATENATE("https://portal.dnb.de/opac.htm?method=simpleSearch&amp;cqlMode=true&amp;query=idn%3D",C961))</f>
        <v/>
      </c>
      <c r="E961" s="76" t="inlineStr">
        <is>
          <t>III 101, 1</t>
        </is>
      </c>
      <c r="F961" s="76" t="n"/>
      <c r="G961" s="78" t="n"/>
      <c r="H961" s="76" t="inlineStr">
        <is>
          <t>bis 25 cm</t>
        </is>
      </c>
      <c r="I961" s="78" t="n"/>
      <c r="J961" s="78" t="n"/>
      <c r="K961" s="76" t="n"/>
      <c r="L961" s="76" t="n"/>
      <c r="M961" s="76" t="n"/>
      <c r="N961" s="76" t="n"/>
      <c r="O961" s="76" t="n"/>
      <c r="P961" s="76" t="n"/>
      <c r="Q961" s="76" t="n"/>
      <c r="R961" s="76" t="n"/>
      <c r="X961" s="94" t="inlineStr">
        <is>
          <t>L</t>
        </is>
      </c>
      <c r="AB961" s="94" t="inlineStr">
        <is>
          <t>f/V</t>
        </is>
      </c>
      <c r="AH961" s="94" t="inlineStr">
        <is>
          <t>Pa</t>
        </is>
      </c>
      <c r="AV961" s="94" t="n">
        <v>110</v>
      </c>
      <c r="AZ961" s="96" t="inlineStr">
        <is>
          <t>n</t>
        </is>
      </c>
      <c r="BA961" s="88">
        <f>BY961+CR961</f>
        <v/>
      </c>
      <c r="BC961" s="96" t="inlineStr">
        <is>
          <t>Halbgewebe mit Papier</t>
        </is>
      </c>
      <c r="BI961" s="117" t="inlineStr">
        <is>
          <t>Aldine</t>
        </is>
      </c>
      <c r="BY961" s="88" t="n"/>
      <c r="CR961" s="88" t="n"/>
    </row>
    <row r="962" outlineLevel="1" s="143">
      <c r="A962" s="76" t="n">
        <v>950</v>
      </c>
      <c r="B962" s="76" t="inlineStr">
        <is>
          <t>L-1503-315463260</t>
        </is>
      </c>
      <c r="C962" s="76" t="n">
        <v>1066935297</v>
      </c>
      <c r="D962" s="81">
        <f>HYPERLINK(CONCATENATE("https://portal.dnb.de/opac.htm?method=simpleSearch&amp;cqlMode=true&amp;query=idn%3D",C962))</f>
        <v/>
      </c>
      <c r="E962" s="76" t="inlineStr">
        <is>
          <t>III 101, 2</t>
        </is>
      </c>
      <c r="F962" s="76" t="n"/>
      <c r="G962" s="78" t="n"/>
      <c r="H962" s="76" t="inlineStr">
        <is>
          <t>bis 25 cm</t>
        </is>
      </c>
      <c r="I962" s="78" t="n"/>
      <c r="J962" s="78" t="n"/>
      <c r="K962" s="76" t="n"/>
      <c r="L962" s="76" t="n"/>
      <c r="M962" s="76" t="n"/>
      <c r="N962" s="76" t="n"/>
      <c r="O962" s="76" t="n"/>
      <c r="P962" s="76" t="n"/>
      <c r="Q962" s="76" t="n"/>
      <c r="R962" s="76" t="n"/>
      <c r="X962" s="94" t="inlineStr">
        <is>
          <t>HD</t>
        </is>
      </c>
      <c r="AA962" s="94" t="inlineStr">
        <is>
          <t>x</t>
        </is>
      </c>
      <c r="AB962" s="94" t="inlineStr">
        <is>
          <t>f</t>
        </is>
      </c>
      <c r="AH962" s="94" t="inlineStr">
        <is>
          <t>Pa</t>
        </is>
      </c>
      <c r="AV962" s="94" t="n">
        <v>80</v>
      </c>
      <c r="AZ962" s="96" t="inlineStr">
        <is>
          <t>n</t>
        </is>
      </c>
      <c r="BA962" s="88">
        <f>BY962+CR962</f>
        <v/>
      </c>
      <c r="BC962" s="94" t="inlineStr">
        <is>
          <t>Gewebe</t>
        </is>
      </c>
      <c r="BY962" s="88" t="n"/>
      <c r="CR962" s="88" t="n"/>
    </row>
    <row r="963" outlineLevel="1" s="143">
      <c r="A963" s="76" t="n">
        <v>951</v>
      </c>
      <c r="B963" s="76" t="inlineStr">
        <is>
          <t>L-1521-156398605</t>
        </is>
      </c>
      <c r="C963" s="76" t="n">
        <v>994539827</v>
      </c>
      <c r="D963" s="81">
        <f>HYPERLINK(CONCATENATE("https://portal.dnb.de/opac.htm?method=simpleSearch&amp;cqlMode=true&amp;query=idn%3D",C963))</f>
        <v/>
      </c>
      <c r="E963" s="76" t="inlineStr">
        <is>
          <t>III 101, 3 Bd. 2</t>
        </is>
      </c>
      <c r="F963" s="76" t="n"/>
      <c r="G963" s="78" t="n"/>
      <c r="H963" s="76" t="inlineStr">
        <is>
          <t>bis 25 cm</t>
        </is>
      </c>
      <c r="I963" s="78" t="n"/>
      <c r="J963" s="78" t="n"/>
      <c r="K963" s="76" t="n"/>
      <c r="L963" s="76" t="n"/>
      <c r="M963" s="76" t="n"/>
      <c r="N963" s="76" t="n"/>
      <c r="O963" s="76" t="n"/>
      <c r="P963" s="76" t="n"/>
      <c r="Q963" s="76" t="n"/>
      <c r="R963" s="76" t="n"/>
      <c r="X963" s="94" t="inlineStr">
        <is>
          <t>L</t>
        </is>
      </c>
      <c r="AA963" s="94" t="inlineStr">
        <is>
          <t>x</t>
        </is>
      </c>
      <c r="AB963" s="94" t="inlineStr">
        <is>
          <t>h/E</t>
        </is>
      </c>
      <c r="AH963" s="94" t="inlineStr">
        <is>
          <t>Pa</t>
        </is>
      </c>
      <c r="AV963" s="94" t="n">
        <v>110</v>
      </c>
      <c r="AZ963" s="96" t="inlineStr">
        <is>
          <t>n</t>
        </is>
      </c>
      <c r="BA963" s="88">
        <f>BY963+CR963</f>
        <v/>
      </c>
      <c r="BD963" s="94" t="inlineStr">
        <is>
          <t>x</t>
        </is>
      </c>
      <c r="BY963" s="88" t="n"/>
      <c r="CR963" s="88" t="n"/>
    </row>
    <row r="964" outlineLevel="1" s="143">
      <c r="A964" s="76" t="n">
        <v>952</v>
      </c>
      <c r="B964" s="76" t="inlineStr">
        <is>
          <t>L-1523-156398680</t>
        </is>
      </c>
      <c r="C964" s="76" t="n">
        <v>994539835</v>
      </c>
      <c r="D964" s="81">
        <f>HYPERLINK(CONCATENATE("https://portal.dnb.de/opac.htm?method=simpleSearch&amp;cqlMode=true&amp;query=idn%3D",C964))</f>
        <v/>
      </c>
      <c r="E964" s="76" t="inlineStr">
        <is>
          <t>III 101, 3 Bd. 3</t>
        </is>
      </c>
      <c r="F964" s="76" t="n"/>
      <c r="G964" s="78" t="n"/>
      <c r="H964" s="76" t="inlineStr">
        <is>
          <t>bis 25 cm</t>
        </is>
      </c>
      <c r="I964" s="78" t="n"/>
      <c r="J964" s="78" t="n"/>
      <c r="K964" s="76" t="n"/>
      <c r="L964" s="76" t="n"/>
      <c r="M964" s="76" t="n"/>
      <c r="N964" s="76" t="n"/>
      <c r="O964" s="76" t="n"/>
      <c r="P964" s="76" t="n"/>
      <c r="Q964" s="76" t="n"/>
      <c r="R964" s="76" t="n"/>
      <c r="X964" s="94" t="inlineStr">
        <is>
          <t>L</t>
        </is>
      </c>
      <c r="AA964" s="94" t="inlineStr">
        <is>
          <t>x</t>
        </is>
      </c>
      <c r="AB964" s="94" t="inlineStr">
        <is>
          <t>f</t>
        </is>
      </c>
      <c r="AH964" s="94" t="inlineStr">
        <is>
          <t>Pa</t>
        </is>
      </c>
      <c r="AT964" s="94" t="n">
        <v>4</v>
      </c>
      <c r="AU964" s="94" t="inlineStr">
        <is>
          <t>x</t>
        </is>
      </c>
      <c r="AV964" s="94" t="n">
        <v>60</v>
      </c>
      <c r="AZ964" s="96" t="inlineStr">
        <is>
          <t>n</t>
        </is>
      </c>
      <c r="BA964" s="88">
        <f>BY964+CR964</f>
        <v/>
      </c>
      <c r="BC964" s="94" t="inlineStr">
        <is>
          <t>Gewebe</t>
        </is>
      </c>
      <c r="BY964" s="88" t="n"/>
      <c r="CR964" s="88" t="n"/>
    </row>
    <row r="965" outlineLevel="1" s="143">
      <c r="A965" s="76" t="n">
        <v>953</v>
      </c>
      <c r="B965" s="76" t="inlineStr">
        <is>
          <t>L-1519-156398532</t>
        </is>
      </c>
      <c r="C965" s="76" t="n">
        <v>994539819</v>
      </c>
      <c r="D965" s="81">
        <f>HYPERLINK(CONCATENATE("https://portal.dnb.de/opac.htm?method=simpleSearch&amp;cqlMode=true&amp;query=idn%3D",C965))</f>
        <v/>
      </c>
      <c r="E965" s="76" t="inlineStr">
        <is>
          <t>III 101, 3 Bd. 1</t>
        </is>
      </c>
      <c r="F965" s="76" t="n"/>
      <c r="G965" s="78" t="n"/>
      <c r="H965" s="76" t="inlineStr">
        <is>
          <t>bis 25 cm</t>
        </is>
      </c>
      <c r="I965" s="78" t="n"/>
      <c r="J965" s="78" t="n"/>
      <c r="K965" s="76" t="n"/>
      <c r="L965" s="76" t="n"/>
      <c r="M965" s="76" t="n"/>
      <c r="N965" s="76" t="n"/>
      <c r="O965" s="76" t="n"/>
      <c r="P965" s="76" t="n"/>
      <c r="Q965" s="76" t="n"/>
      <c r="R965" s="76" t="n"/>
      <c r="X965" s="94" t="inlineStr">
        <is>
          <t>HD</t>
        </is>
      </c>
      <c r="AA965" s="94" t="inlineStr">
        <is>
          <t>x</t>
        </is>
      </c>
      <c r="AB965" s="94" t="inlineStr">
        <is>
          <t>f/V</t>
        </is>
      </c>
      <c r="AH965" s="94" t="inlineStr">
        <is>
          <t>Pa</t>
        </is>
      </c>
      <c r="AV965" s="94" t="n">
        <v>45</v>
      </c>
      <c r="AZ965" s="96" t="inlineStr">
        <is>
          <t>ja vor</t>
        </is>
      </c>
      <c r="BA965" s="88">
        <f>BY965+CR965</f>
        <v/>
      </c>
      <c r="BC965" s="94" t="inlineStr">
        <is>
          <t>Gewebe</t>
        </is>
      </c>
      <c r="BM965" s="94" t="inlineStr">
        <is>
          <t>x</t>
        </is>
      </c>
      <c r="BN965" s="94" t="inlineStr">
        <is>
          <t>x</t>
        </is>
      </c>
      <c r="BP965" s="94" t="inlineStr">
        <is>
          <t>v</t>
        </is>
      </c>
      <c r="BX965" s="94" t="inlineStr">
        <is>
          <t>x</t>
        </is>
      </c>
      <c r="BY965" s="88" t="n">
        <v>2.5</v>
      </c>
      <c r="BZ965" s="117" t="inlineStr">
        <is>
          <t>Kapital sichern, Gelenke/Rücken mit JP überfangen</t>
        </is>
      </c>
      <c r="CR965" s="88" t="n"/>
    </row>
    <row r="966" outlineLevel="1" s="143">
      <c r="A966" s="76" t="n">
        <v>954</v>
      </c>
      <c r="B966" s="76" t="inlineStr">
        <is>
          <t>L-1559-315318430</t>
        </is>
      </c>
      <c r="C966" s="76" t="inlineStr">
        <is>
          <t>106685968X</t>
        </is>
      </c>
      <c r="D966" s="81">
        <f>HYPERLINK(CONCATENATE("https://portal.dnb.de/opac.htm?method=simpleSearch&amp;cqlMode=true&amp;query=idn%3D",C966))</f>
        <v/>
      </c>
      <c r="E966" s="76" t="inlineStr">
        <is>
          <t>III 101, 4</t>
        </is>
      </c>
      <c r="F966" s="76" t="n"/>
      <c r="G966" s="78" t="n"/>
      <c r="H966" s="76" t="inlineStr">
        <is>
          <t>bis 35 cm</t>
        </is>
      </c>
      <c r="I966" s="78" t="n"/>
      <c r="J966" s="78" t="n"/>
      <c r="K966" s="76" t="n"/>
      <c r="L966" s="76" t="n"/>
      <c r="M966" s="76" t="n"/>
      <c r="N966" s="76" t="n"/>
      <c r="O966" s="76" t="n"/>
      <c r="P966" s="76" t="n"/>
      <c r="Q966" s="76" t="n"/>
      <c r="R966" s="76" t="n"/>
      <c r="X966" s="94" t="inlineStr">
        <is>
          <t>L</t>
        </is>
      </c>
      <c r="Z966" s="94" t="inlineStr">
        <is>
          <t>x</t>
        </is>
      </c>
      <c r="AB966" s="94" t="inlineStr">
        <is>
          <t>h</t>
        </is>
      </c>
      <c r="AE966" s="94" t="inlineStr">
        <is>
          <t>x</t>
        </is>
      </c>
      <c r="AH966" s="94" t="inlineStr">
        <is>
          <t>Pa</t>
        </is>
      </c>
      <c r="AV966" s="94" t="n">
        <v>110</v>
      </c>
      <c r="AZ966" s="96" t="inlineStr">
        <is>
          <t>n</t>
        </is>
      </c>
      <c r="BA966" s="88">
        <f>BY966+CR966</f>
        <v/>
      </c>
      <c r="BK966" s="117" t="inlineStr">
        <is>
          <t>Box (weg. Deckeln)</t>
        </is>
      </c>
      <c r="BY966" s="88" t="n"/>
      <c r="CR966" s="88" t="n"/>
    </row>
    <row r="967" outlineLevel="1" ht="22.5" customHeight="1" s="143">
      <c r="A967" s="76" t="n">
        <v>955</v>
      </c>
      <c r="B967" s="76" t="inlineStr">
        <is>
          <t>L-1501-315317256</t>
        </is>
      </c>
      <c r="C967" s="76" t="n">
        <v>1066858470</v>
      </c>
      <c r="D967" s="81">
        <f>HYPERLINK(CONCATENATE("https://portal.dnb.de/opac.htm?method=simpleSearch&amp;cqlMode=true&amp;query=idn%3D",C967))</f>
        <v/>
      </c>
      <c r="E967" s="76" t="inlineStr">
        <is>
          <t>III 101, 5</t>
        </is>
      </c>
      <c r="F967" s="76" t="n"/>
      <c r="G967" s="78" t="n"/>
      <c r="H967" s="76" t="inlineStr">
        <is>
          <t>bis 35 cm</t>
        </is>
      </c>
      <c r="I967" s="78" t="n"/>
      <c r="J967" s="78" t="n"/>
      <c r="K967" s="76" t="n"/>
      <c r="L967" s="76" t="n"/>
      <c r="M967" s="76" t="n"/>
      <c r="N967" s="76" t="n"/>
      <c r="O967" s="76" t="n"/>
      <c r="P967" s="76" t="n"/>
      <c r="Q967" s="76" t="n"/>
      <c r="R967" s="76" t="n"/>
      <c r="X967" s="94" t="inlineStr">
        <is>
          <t>HL</t>
        </is>
      </c>
      <c r="Z967" s="94" t="inlineStr">
        <is>
          <t>x</t>
        </is>
      </c>
      <c r="AB967" s="94" t="inlineStr">
        <is>
          <t>h/E</t>
        </is>
      </c>
      <c r="AH967" s="94" t="inlineStr">
        <is>
          <t>Pa</t>
        </is>
      </c>
      <c r="AT967" s="94" t="n">
        <v>4</v>
      </c>
      <c r="AU967" s="94" t="inlineStr">
        <is>
          <t>x</t>
        </is>
      </c>
      <c r="AV967" s="94" t="n">
        <v>45</v>
      </c>
      <c r="AW967" s="94" t="inlineStr">
        <is>
          <t>x</t>
        </is>
      </c>
      <c r="AZ967" s="96" t="inlineStr">
        <is>
          <t>ja vor</t>
        </is>
      </c>
      <c r="BA967" s="88">
        <f>BY967+CR967</f>
        <v/>
      </c>
      <c r="BE967" s="94" t="inlineStr">
        <is>
          <t>x</t>
        </is>
      </c>
      <c r="BI967" s="117" t="inlineStr">
        <is>
          <t>Schaden(Insektenfraß) ggf. belassen, ist relativ stabil</t>
        </is>
      </c>
      <c r="BY967" s="88" t="n"/>
      <c r="CL967" s="94" t="inlineStr">
        <is>
          <t>x</t>
        </is>
      </c>
      <c r="CR967" s="88" t="n">
        <v>1.5</v>
      </c>
    </row>
    <row r="968" outlineLevel="1" ht="22.5" customHeight="1" s="143">
      <c r="A968" s="76" t="n">
        <v>956</v>
      </c>
      <c r="B968" s="76" t="inlineStr">
        <is>
          <t>L-1503-315464275</t>
        </is>
      </c>
      <c r="C968" s="76" t="n">
        <v>1066936404</v>
      </c>
      <c r="D968" s="81">
        <f>HYPERLINK(CONCATENATE("https://portal.dnb.de/opac.htm?method=simpleSearch&amp;cqlMode=true&amp;query=idn%3D",C968))</f>
        <v/>
      </c>
      <c r="E968" s="76" t="inlineStr">
        <is>
          <t>III 101, 6</t>
        </is>
      </c>
      <c r="F968" s="76" t="n"/>
      <c r="G968" s="78" t="n"/>
      <c r="H968" s="76" t="inlineStr">
        <is>
          <t>bis 35 cm</t>
        </is>
      </c>
      <c r="I968" s="78" t="n"/>
      <c r="J968" s="78" t="n"/>
      <c r="K968" s="76" t="n"/>
      <c r="L968" s="76" t="n"/>
      <c r="M968" s="76" t="n"/>
      <c r="N968" s="76" t="n"/>
      <c r="O968" s="76" t="n"/>
      <c r="P968" s="76" t="n"/>
      <c r="Q968" s="76" t="n"/>
      <c r="R968" s="76" t="n"/>
      <c r="X968" s="94" t="inlineStr">
        <is>
          <t>HD</t>
        </is>
      </c>
      <c r="Z968" s="94" t="inlineStr">
        <is>
          <t>x</t>
        </is>
      </c>
      <c r="AB968" s="94" t="inlineStr">
        <is>
          <t>f/V</t>
        </is>
      </c>
      <c r="AH968" s="94" t="inlineStr">
        <is>
          <t>Pa</t>
        </is>
      </c>
      <c r="AV968" s="94" t="inlineStr">
        <is>
          <t>nur 110</t>
        </is>
      </c>
      <c r="AZ968" s="96" t="inlineStr">
        <is>
          <t>ja vor</t>
        </is>
      </c>
      <c r="BA968" s="88">
        <f>BY968+CR968</f>
        <v/>
      </c>
      <c r="BE968" s="94" t="inlineStr">
        <is>
          <t>x</t>
        </is>
      </c>
      <c r="BJ968" s="90" t="inlineStr">
        <is>
          <t>x nur 110</t>
        </is>
      </c>
      <c r="BM968" s="94" t="inlineStr">
        <is>
          <t>x</t>
        </is>
      </c>
      <c r="BN968" s="94" t="inlineStr">
        <is>
          <t>x</t>
        </is>
      </c>
      <c r="BO968" s="94" t="inlineStr">
        <is>
          <t>x</t>
        </is>
      </c>
      <c r="BP968" s="94" t="inlineStr">
        <is>
          <t>v/h</t>
        </is>
      </c>
      <c r="BY968" s="88" t="n">
        <v>1</v>
      </c>
      <c r="BZ968" s="117" t="inlineStr">
        <is>
          <t>nur loses Leder Fixieren, Gelenke belassen (ist stabil genug)</t>
        </is>
      </c>
      <c r="CR968" s="88" t="n"/>
    </row>
    <row r="969" outlineLevel="1" s="143">
      <c r="A969" s="76" t="n">
        <v>957</v>
      </c>
      <c r="B969" s="76" t="inlineStr">
        <is>
          <t>L-1503-31545430X</t>
        </is>
      </c>
      <c r="C969" s="76" t="n">
        <v>1066925402</v>
      </c>
      <c r="D969" s="81">
        <f>HYPERLINK(CONCATENATE("https://portal.dnb.de/opac.htm?method=simpleSearch&amp;cqlMode=true&amp;query=idn%3D",C969))</f>
        <v/>
      </c>
      <c r="E969" s="76" t="inlineStr">
        <is>
          <t>III 101, 7</t>
        </is>
      </c>
      <c r="F969" s="76" t="n"/>
      <c r="G969" s="78" t="n"/>
      <c r="H969" s="76" t="inlineStr">
        <is>
          <t>bis 35 cm</t>
        </is>
      </c>
      <c r="I969" s="78" t="n"/>
      <c r="J969" s="78" t="n"/>
      <c r="K969" s="76" t="n"/>
      <c r="L969" s="76" t="n"/>
      <c r="M969" s="76" t="n"/>
      <c r="N969" s="76" t="n"/>
      <c r="O969" s="76" t="n"/>
      <c r="P969" s="76" t="n"/>
      <c r="Q969" s="76" t="n"/>
      <c r="R969" s="76" t="n"/>
      <c r="X969" s="94" t="inlineStr">
        <is>
          <t>L</t>
        </is>
      </c>
      <c r="Z969" s="94" t="inlineStr">
        <is>
          <t>x</t>
        </is>
      </c>
      <c r="AB969" s="94" t="inlineStr">
        <is>
          <t>f</t>
        </is>
      </c>
      <c r="AH969" s="94" t="inlineStr">
        <is>
          <t>Pa</t>
        </is>
      </c>
      <c r="AV969" s="94" t="n">
        <v>110</v>
      </c>
      <c r="AZ969" s="96" t="inlineStr">
        <is>
          <t>n</t>
        </is>
      </c>
      <c r="BA969" s="88">
        <f>BY969+CR969</f>
        <v/>
      </c>
      <c r="BE969" s="94" t="inlineStr">
        <is>
          <t>x</t>
        </is>
      </c>
      <c r="BY969" s="88" t="n"/>
      <c r="CR969" s="88" t="n"/>
    </row>
    <row r="970" outlineLevel="1" s="143">
      <c r="A970" s="76" t="n">
        <v>958</v>
      </c>
      <c r="B970" s="76" t="inlineStr">
        <is>
          <t>L-1504-315300701</t>
        </is>
      </c>
      <c r="C970" s="76" t="n">
        <v>1066840776</v>
      </c>
      <c r="D970" s="81">
        <f>HYPERLINK(CONCATENATE("https://portal.dnb.de/opac.htm?method=simpleSearch&amp;cqlMode=true&amp;query=idn%3D",C970))</f>
        <v/>
      </c>
      <c r="E970" s="76" t="inlineStr">
        <is>
          <t>III 101, 8</t>
        </is>
      </c>
      <c r="F970" s="76" t="n"/>
      <c r="G970" s="78" t="n"/>
      <c r="H970" s="76" t="n"/>
      <c r="I970" s="78" t="n"/>
      <c r="J970" s="78" t="n"/>
      <c r="K970" s="76" t="n"/>
      <c r="L970" s="76" t="n"/>
      <c r="M970" s="76" t="n"/>
      <c r="N970" s="76" t="n"/>
      <c r="O970" s="76" t="n"/>
      <c r="P970" s="76" t="n"/>
      <c r="Q970" s="76" t="n"/>
      <c r="R970" s="76" t="n"/>
      <c r="S970" s="94" t="inlineStr">
        <is>
          <t>DA</t>
        </is>
      </c>
      <c r="BA970" s="88">
        <f>BY970+CR970</f>
        <v/>
      </c>
      <c r="BY970" s="88" t="n"/>
      <c r="CR970" s="88" t="n"/>
    </row>
    <row r="971" outlineLevel="1" ht="22.5" customHeight="1" s="143">
      <c r="A971" s="76" t="n">
        <v>959</v>
      </c>
      <c r="B971" s="76" t="inlineStr">
        <is>
          <t>L-1554-406969795</t>
        </is>
      </c>
      <c r="C971" s="76" t="n">
        <v>1132652952</v>
      </c>
      <c r="D971" s="81">
        <f>HYPERLINK(CONCATENATE("https://portal.dnb.de/opac.htm?method=simpleSearch&amp;cqlMode=true&amp;query=idn%3D",C971))</f>
        <v/>
      </c>
      <c r="E971" s="76" t="inlineStr">
        <is>
          <t>III 101, 9</t>
        </is>
      </c>
      <c r="F971" s="76" t="n"/>
      <c r="G971" s="78" t="n"/>
      <c r="H971" s="76" t="inlineStr">
        <is>
          <t>bis 35 cm</t>
        </is>
      </c>
      <c r="I971" s="78" t="n"/>
      <c r="J971" s="78" t="n"/>
      <c r="K971" s="76" t="n"/>
      <c r="L971" s="76" t="n"/>
      <c r="M971" s="76" t="n"/>
      <c r="N971" s="76" t="n"/>
      <c r="O971" s="76" t="n"/>
      <c r="P971" s="76" t="n"/>
      <c r="Q971" s="76" t="n"/>
      <c r="R971" s="76" t="n"/>
      <c r="X971" s="94" t="inlineStr">
        <is>
          <t>L</t>
        </is>
      </c>
      <c r="AB971" s="94" t="inlineStr">
        <is>
          <t>f</t>
        </is>
      </c>
      <c r="AH971" s="94" t="inlineStr">
        <is>
          <t>Pa</t>
        </is>
      </c>
      <c r="AT971" s="94" t="n">
        <v>0</v>
      </c>
      <c r="AU971" s="94" t="inlineStr">
        <is>
          <t>x</t>
        </is>
      </c>
      <c r="AV971" s="94" t="n">
        <v>110</v>
      </c>
      <c r="AZ971" s="96" t="inlineStr">
        <is>
          <t>ja vor</t>
        </is>
      </c>
      <c r="BA971" s="88">
        <f>BY971+CR971</f>
        <v/>
      </c>
      <c r="BK971" s="117" t="inlineStr">
        <is>
          <t>Buchschuh (abriebgefährdet)</t>
        </is>
      </c>
      <c r="BM971" s="94" t="inlineStr">
        <is>
          <t>x</t>
        </is>
      </c>
      <c r="BN971" s="94" t="inlineStr">
        <is>
          <t>x</t>
        </is>
      </c>
      <c r="BP971" s="94" t="inlineStr">
        <is>
          <t>v</t>
        </is>
      </c>
      <c r="BY971" s="88" t="n">
        <v>3</v>
      </c>
      <c r="CE971" s="94" t="inlineStr">
        <is>
          <t>x</t>
        </is>
      </c>
      <c r="CF971" s="94" t="inlineStr">
        <is>
          <t>x</t>
        </is>
      </c>
      <c r="CH971" s="94" t="inlineStr">
        <is>
          <t>x</t>
        </is>
      </c>
      <c r="CR971" s="88" t="n">
        <v>4</v>
      </c>
    </row>
    <row r="972" outlineLevel="1" s="143">
      <c r="A972" s="76" t="n">
        <v>960</v>
      </c>
      <c r="B972" s="76" t="inlineStr">
        <is>
          <t>L-1507-154281166</t>
        </is>
      </c>
      <c r="C972" s="76" t="inlineStr">
        <is>
          <t>99400091X</t>
        </is>
      </c>
      <c r="D972" s="81">
        <f>HYPERLINK(CONCATENATE("https://portal.dnb.de/opac.htm?method=simpleSearch&amp;cqlMode=true&amp;query=idn%3D",C972))</f>
        <v/>
      </c>
      <c r="E972" s="76" t="inlineStr">
        <is>
          <t>III 101, 10</t>
        </is>
      </c>
      <c r="F972" s="76" t="n"/>
      <c r="G972" s="78" t="n"/>
      <c r="H972" s="76" t="inlineStr">
        <is>
          <t>bis 25 cm</t>
        </is>
      </c>
      <c r="I972" s="78" t="n"/>
      <c r="J972" s="78" t="n"/>
      <c r="K972" s="76" t="n"/>
      <c r="L972" s="76" t="n"/>
      <c r="M972" s="76" t="n"/>
      <c r="N972" s="76" t="n"/>
      <c r="O972" s="76" t="n"/>
      <c r="P972" s="76" t="n"/>
      <c r="Q972" s="76" t="n"/>
      <c r="R972" s="76" t="n"/>
      <c r="X972" s="94" t="inlineStr">
        <is>
          <t>HPg</t>
        </is>
      </c>
      <c r="AB972" s="94" t="inlineStr">
        <is>
          <t>h</t>
        </is>
      </c>
      <c r="AH972" s="94" t="inlineStr">
        <is>
          <t>Pa</t>
        </is>
      </c>
      <c r="AT972" s="94" t="n">
        <v>2</v>
      </c>
      <c r="AV972" s="94" t="n">
        <v>110</v>
      </c>
      <c r="AZ972" s="96" t="inlineStr">
        <is>
          <t>n</t>
        </is>
      </c>
      <c r="BA972" s="88">
        <f>BY972+CR972</f>
        <v/>
      </c>
      <c r="BY972" s="88" t="n"/>
      <c r="CR972" s="88" t="n"/>
    </row>
    <row r="973" outlineLevel="1" s="143">
      <c r="A973" s="76" t="n">
        <v>961</v>
      </c>
      <c r="B973" s="76" t="inlineStr">
        <is>
          <t>L-1507-315463481</t>
        </is>
      </c>
      <c r="C973" s="76" t="n">
        <v>1066935548</v>
      </c>
      <c r="D973" s="81">
        <f>HYPERLINK(CONCATENATE("https://portal.dnb.de/opac.htm?method=simpleSearch&amp;cqlMode=true&amp;query=idn%3D",C973))</f>
        <v/>
      </c>
      <c r="E973" s="76" t="inlineStr">
        <is>
          <t>III 101, 11</t>
        </is>
      </c>
      <c r="F973" s="76" t="n"/>
      <c r="G973" s="78" t="n"/>
      <c r="H973" s="76" t="inlineStr">
        <is>
          <t>bis 25 cm</t>
        </is>
      </c>
      <c r="I973" s="78" t="n"/>
      <c r="J973" s="78" t="n"/>
      <c r="K973" s="76" t="n"/>
      <c r="L973" s="76" t="n"/>
      <c r="M973" s="76" t="n"/>
      <c r="N973" s="76" t="n"/>
      <c r="O973" s="76" t="n"/>
      <c r="P973" s="76" t="n"/>
      <c r="Q973" s="76" t="n"/>
      <c r="R973" s="76" t="n"/>
      <c r="X973" s="94" t="inlineStr">
        <is>
          <t>Pa</t>
        </is>
      </c>
      <c r="AB973" s="94" t="inlineStr">
        <is>
          <t>h</t>
        </is>
      </c>
      <c r="AH973" s="94" t="inlineStr">
        <is>
          <t>Pa</t>
        </is>
      </c>
      <c r="AV973" s="94" t="n">
        <v>110</v>
      </c>
      <c r="AZ973" s="96" t="inlineStr">
        <is>
          <t>n</t>
        </is>
      </c>
      <c r="BA973" s="88">
        <f>BY973+CR973</f>
        <v/>
      </c>
      <c r="BY973" s="88" t="n"/>
      <c r="CR973" s="88" t="n"/>
    </row>
    <row r="974" outlineLevel="1" s="143">
      <c r="A974" s="76" t="n">
        <v>962</v>
      </c>
      <c r="B974" s="76" t="inlineStr">
        <is>
          <t>L-1509-315326840</t>
        </is>
      </c>
      <c r="C974" s="76" t="n">
        <v>1066868808</v>
      </c>
      <c r="D974" s="81">
        <f>HYPERLINK(CONCATENATE("https://portal.dnb.de/opac.htm?method=simpleSearch&amp;cqlMode=true&amp;query=idn%3D",C974))</f>
        <v/>
      </c>
      <c r="E974" s="76" t="inlineStr">
        <is>
          <t>III 101, 12</t>
        </is>
      </c>
      <c r="F974" s="76" t="n"/>
      <c r="G974" s="78" t="n"/>
      <c r="H974" s="76" t="inlineStr">
        <is>
          <t>bis 25 cm</t>
        </is>
      </c>
      <c r="I974" s="78" t="n"/>
      <c r="J974" s="78" t="n"/>
      <c r="K974" s="76" t="n"/>
      <c r="L974" s="76" t="n"/>
      <c r="M974" s="76" t="n"/>
      <c r="N974" s="76" t="n"/>
      <c r="O974" s="76" t="n"/>
      <c r="P974" s="76" t="n"/>
      <c r="Q974" s="76" t="n"/>
      <c r="R974" s="76" t="n"/>
      <c r="X974" s="94" t="inlineStr">
        <is>
          <t>G</t>
        </is>
      </c>
      <c r="AB974" s="94" t="inlineStr">
        <is>
          <t>h/E</t>
        </is>
      </c>
      <c r="AH974" s="94" t="inlineStr">
        <is>
          <t>Pa</t>
        </is>
      </c>
      <c r="AV974" s="94" t="n">
        <v>110</v>
      </c>
      <c r="AZ974" s="96" t="inlineStr">
        <is>
          <t>n</t>
        </is>
      </c>
      <c r="BA974" s="88">
        <f>BY974+CR974</f>
        <v/>
      </c>
      <c r="BY974" s="88" t="n"/>
      <c r="CR974" s="88" t="n"/>
    </row>
    <row r="975" outlineLevel="1" ht="22.5" customHeight="1" s="143">
      <c r="A975" s="76" t="n">
        <v>963</v>
      </c>
      <c r="B975" s="76" t="inlineStr">
        <is>
          <t>L-1520-31530085X</t>
        </is>
      </c>
      <c r="C975" s="76" t="n">
        <v>1066840946</v>
      </c>
      <c r="D975" s="81">
        <f>HYPERLINK(CONCATENATE("https://portal.dnb.de/opac.htm?method=simpleSearch&amp;cqlMode=true&amp;query=idn%3D",C975))</f>
        <v/>
      </c>
      <c r="E975" s="76" t="inlineStr">
        <is>
          <t>III 101, 13</t>
        </is>
      </c>
      <c r="F975" s="76" t="n"/>
      <c r="G975" s="78" t="n"/>
      <c r="H975" s="76" t="inlineStr">
        <is>
          <t>bis 42 cm</t>
        </is>
      </c>
      <c r="I975" s="78" t="n"/>
      <c r="J975" s="78" t="n"/>
      <c r="K975" s="76" t="n"/>
      <c r="L975" s="76" t="n"/>
      <c r="M975" s="76" t="n"/>
      <c r="N975" s="76" t="n"/>
      <c r="O975" s="76" t="n"/>
      <c r="P975" s="76" t="n"/>
      <c r="Q975" s="76" t="n"/>
      <c r="R975" s="76" t="n"/>
      <c r="X975" s="94" t="inlineStr">
        <is>
          <t>HD</t>
        </is>
      </c>
      <c r="AA975" s="94" t="inlineStr">
        <is>
          <t>x</t>
        </is>
      </c>
      <c r="AB975" s="94" t="inlineStr">
        <is>
          <t>f</t>
        </is>
      </c>
      <c r="AH975" s="94" t="inlineStr">
        <is>
          <t>Pa</t>
        </is>
      </c>
      <c r="AR975" s="94" t="inlineStr">
        <is>
          <t>I/R</t>
        </is>
      </c>
      <c r="AS975" s="94" t="inlineStr">
        <is>
          <t>x</t>
        </is>
      </c>
      <c r="AV975" s="94" t="n">
        <v>110</v>
      </c>
      <c r="AZ975" s="96" t="inlineStr">
        <is>
          <t>n</t>
        </is>
      </c>
      <c r="BA975" s="88">
        <f>BY975+CR975</f>
        <v/>
      </c>
      <c r="BC975" s="94" t="inlineStr">
        <is>
          <t>Gewebe</t>
        </is>
      </c>
      <c r="BI975" s="117" t="inlineStr">
        <is>
          <t>Reste des Klemmeinbandes liegen der Kassette bei</t>
        </is>
      </c>
      <c r="BJ975" s="90" t="inlineStr">
        <is>
          <t>x 110</t>
        </is>
      </c>
      <c r="BY975" s="88" t="n"/>
      <c r="CR975" s="88" t="n"/>
    </row>
    <row r="976" outlineLevel="1" s="143">
      <c r="A976" s="76" t="n">
        <v>964</v>
      </c>
      <c r="B976" s="76" t="inlineStr">
        <is>
          <t>L-1512-315465379</t>
        </is>
      </c>
      <c r="C976" s="76" t="n">
        <v>1066937532</v>
      </c>
      <c r="D976" s="81">
        <f>HYPERLINK(CONCATENATE("https://portal.dnb.de/opac.htm?method=simpleSearch&amp;cqlMode=true&amp;query=idn%3D",C976))</f>
        <v/>
      </c>
      <c r="E976" s="76" t="inlineStr">
        <is>
          <t>III 101, 14</t>
        </is>
      </c>
      <c r="F976" s="76" t="n"/>
      <c r="G976" s="78" t="n"/>
      <c r="H976" s="76" t="inlineStr">
        <is>
          <t>bis 25 cm</t>
        </is>
      </c>
      <c r="I976" s="78" t="n"/>
      <c r="J976" s="78" t="n"/>
      <c r="K976" s="76" t="n"/>
      <c r="L976" s="76" t="n"/>
      <c r="M976" s="76" t="n"/>
      <c r="N976" s="76" t="n"/>
      <c r="O976" s="76" t="n"/>
      <c r="P976" s="76" t="n"/>
      <c r="Q976" s="76" t="n"/>
      <c r="R976" s="76" t="n"/>
      <c r="X976" s="94" t="inlineStr">
        <is>
          <t>G</t>
        </is>
      </c>
      <c r="Z976" s="94" t="inlineStr">
        <is>
          <t>x</t>
        </is>
      </c>
      <c r="AB976" s="94" t="inlineStr">
        <is>
          <t>h/E</t>
        </is>
      </c>
      <c r="AH976" s="94" t="inlineStr">
        <is>
          <t>Pa</t>
        </is>
      </c>
      <c r="AI976" s="94" t="inlineStr">
        <is>
          <t>x</t>
        </is>
      </c>
      <c r="AV976" s="94" t="n">
        <v>110</v>
      </c>
      <c r="AZ976" s="96" t="inlineStr">
        <is>
          <t>n</t>
        </is>
      </c>
      <c r="BA976" s="88">
        <f>BY976+CR976</f>
        <v/>
      </c>
      <c r="BY976" s="88" t="n"/>
      <c r="CR976" s="88" t="n"/>
    </row>
    <row r="977" outlineLevel="1" ht="67.5" customHeight="1" s="143">
      <c r="A977" s="76" t="n">
        <v>965</v>
      </c>
      <c r="B977" s="76" t="inlineStr">
        <is>
          <t>L-1519-315461691</t>
        </is>
      </c>
      <c r="C977" s="76" t="n">
        <v>1066933618</v>
      </c>
      <c r="D977" s="81">
        <f>HYPERLINK(CONCATENATE("https://portal.dnb.de/opac.htm?method=simpleSearch&amp;cqlMode=true&amp;query=idn%3D",C977))</f>
        <v/>
      </c>
      <c r="E977" s="76" t="inlineStr">
        <is>
          <t>III 101, 15</t>
        </is>
      </c>
      <c r="F977" s="76" t="n"/>
      <c r="G977" s="78" t="n"/>
      <c r="H977" s="76" t="inlineStr">
        <is>
          <t>bis 42 cm</t>
        </is>
      </c>
      <c r="I977" s="78" t="n"/>
      <c r="J977" s="78" t="n"/>
      <c r="K977" s="76" t="n"/>
      <c r="L977" s="76" t="n"/>
      <c r="M977" s="76" t="n"/>
      <c r="N977" s="76" t="n"/>
      <c r="O977" s="76" t="n"/>
      <c r="P977" s="76" t="n"/>
      <c r="Q977" s="76" t="n"/>
      <c r="R977" s="76" t="n"/>
      <c r="X977" s="94" t="inlineStr">
        <is>
          <t>HL</t>
        </is>
      </c>
      <c r="Z977" s="94" t="inlineStr">
        <is>
          <t>x</t>
        </is>
      </c>
      <c r="AB977" s="94" t="inlineStr">
        <is>
          <t>h/E</t>
        </is>
      </c>
      <c r="AH977" s="94" t="inlineStr">
        <is>
          <t>Pa</t>
        </is>
      </c>
      <c r="AV977" s="94" t="inlineStr">
        <is>
          <t>nur 110</t>
        </is>
      </c>
      <c r="AW977" s="94" t="inlineStr">
        <is>
          <t>x</t>
        </is>
      </c>
      <c r="AZ977" s="96" t="inlineStr">
        <is>
          <t>ja vor</t>
        </is>
      </c>
      <c r="BA977" s="88">
        <f>BY977+CR977</f>
        <v/>
      </c>
      <c r="BE977" s="94" t="inlineStr">
        <is>
          <t>x</t>
        </is>
      </c>
      <c r="BI977" s="117" t="inlineStr">
        <is>
          <t>Rücken für die Digit. am besten belassen (oder flexibles Gelenk erzeugen)</t>
        </is>
      </c>
      <c r="BJ977" s="90" t="inlineStr">
        <is>
          <t>x nur 110</t>
        </is>
      </c>
      <c r="BM977" s="94" t="inlineStr">
        <is>
          <t>x</t>
        </is>
      </c>
      <c r="BN977" s="94" t="inlineStr">
        <is>
          <t>x</t>
        </is>
      </c>
      <c r="BP977" s="94" t="inlineStr">
        <is>
          <t>v</t>
        </is>
      </c>
      <c r="BR977" s="94" t="inlineStr">
        <is>
          <t>x</t>
        </is>
      </c>
      <c r="BY977" s="88" t="n">
        <v>0.5</v>
      </c>
      <c r="BZ977" s="117" t="inlineStr">
        <is>
          <t>erstmal nur loses Gewebe an Deckeln fixieren; Rücken für Digit. belassen (ist extrem steif durch extrem dicke Rückeneinlage, Rest. würde nichts bringen) oder flexibles/verschiebbares Gelenk erzeugen durch z.B. einschieben eines Pergamentstreifens/Kartons unter das Bezugsmaterial am Deckel --&gt; Rest.aufwand ca. 2-3h(?)</t>
        </is>
      </c>
      <c r="CR977" s="88" t="n"/>
    </row>
    <row r="978" outlineLevel="1" ht="22.5" customHeight="1" s="143">
      <c r="A978" s="76" t="n">
        <v>966</v>
      </c>
      <c r="B978" s="76" t="inlineStr">
        <is>
          <t>L-1522-154606200</t>
        </is>
      </c>
      <c r="C978" s="76" t="n">
        <v>994129572</v>
      </c>
      <c r="D978" s="81">
        <f>HYPERLINK(CONCATENATE("https://portal.dnb.de/opac.htm?method=simpleSearch&amp;cqlMode=true&amp;query=idn%3D",C978))</f>
        <v/>
      </c>
      <c r="E978" s="76" t="inlineStr">
        <is>
          <t>III 101, 16</t>
        </is>
      </c>
      <c r="F978" s="76" t="n"/>
      <c r="G978" s="78" t="n"/>
      <c r="H978" s="76" t="inlineStr">
        <is>
          <t>bis 25 cm</t>
        </is>
      </c>
      <c r="I978" s="78" t="n"/>
      <c r="J978" s="78" t="n"/>
      <c r="K978" s="76" t="n"/>
      <c r="L978" s="76" t="n"/>
      <c r="M978" s="76" t="n"/>
      <c r="N978" s="76" t="n"/>
      <c r="O978" s="76" t="n"/>
      <c r="P978" s="76" t="n"/>
      <c r="Q978" s="76" t="n"/>
      <c r="R978" s="76" t="n"/>
      <c r="X978" s="94" t="inlineStr">
        <is>
          <t>L</t>
        </is>
      </c>
      <c r="AB978" s="94" t="inlineStr">
        <is>
          <t>f/V</t>
        </is>
      </c>
      <c r="AH978" s="94" t="inlineStr">
        <is>
          <t>Pa</t>
        </is>
      </c>
      <c r="AV978" s="94" t="inlineStr">
        <is>
          <t>max 110</t>
        </is>
      </c>
      <c r="AZ978" s="96" t="inlineStr">
        <is>
          <t>n</t>
        </is>
      </c>
      <c r="BA978" s="88">
        <f>BY978+CR978</f>
        <v/>
      </c>
      <c r="BC978" s="96" t="inlineStr">
        <is>
          <t>Halbgewebe mit Papier</t>
        </is>
      </c>
      <c r="BI978" s="117" t="inlineStr">
        <is>
          <t>Schaden stabil</t>
        </is>
      </c>
      <c r="BY978" s="88" t="n"/>
      <c r="CR978" s="88" t="n"/>
    </row>
    <row r="979" outlineLevel="1" s="143">
      <c r="A979" s="76" t="n">
        <v>967</v>
      </c>
      <c r="B979" s="76" t="inlineStr">
        <is>
          <t>L-1534-177157356</t>
        </is>
      </c>
      <c r="C979" s="76" t="n">
        <v>1002389798</v>
      </c>
      <c r="D979" s="81">
        <f>HYPERLINK(CONCATENATE("https://portal.dnb.de/opac.htm?method=simpleSearch&amp;cqlMode=true&amp;query=idn%3D",C979))</f>
        <v/>
      </c>
      <c r="E979" s="76" t="inlineStr">
        <is>
          <t>III 101, 17</t>
        </is>
      </c>
      <c r="F979" s="76" t="n"/>
      <c r="G979" s="78" t="n"/>
      <c r="H979" s="76" t="inlineStr">
        <is>
          <t>bis 25 cm</t>
        </is>
      </c>
      <c r="I979" s="78" t="n"/>
      <c r="J979" s="78" t="n"/>
      <c r="K979" s="76" t="n"/>
      <c r="L979" s="76" t="n"/>
      <c r="M979" s="76" t="n"/>
      <c r="N979" s="76" t="n"/>
      <c r="O979" s="76" t="n"/>
      <c r="P979" s="76" t="n"/>
      <c r="Q979" s="76" t="n"/>
      <c r="R979" s="76" t="n"/>
      <c r="X979" s="94" t="inlineStr">
        <is>
          <t>Pg</t>
        </is>
      </c>
      <c r="Z979" s="94" t="inlineStr">
        <is>
          <t>x</t>
        </is>
      </c>
      <c r="AB979" s="94" t="inlineStr">
        <is>
          <t>h</t>
        </is>
      </c>
      <c r="AH979" s="94" t="inlineStr">
        <is>
          <t>Pa</t>
        </is>
      </c>
      <c r="AV979" s="94" t="n">
        <v>110</v>
      </c>
      <c r="AZ979" s="96" t="inlineStr">
        <is>
          <t>n</t>
        </is>
      </c>
      <c r="BA979" s="88">
        <f>BY979+CR979</f>
        <v/>
      </c>
      <c r="BY979" s="88" t="n"/>
      <c r="CR979" s="88" t="n"/>
    </row>
    <row r="980" outlineLevel="1" s="143">
      <c r="A980" s="76" t="n">
        <v>968</v>
      </c>
      <c r="B980" s="76" t="inlineStr">
        <is>
          <t>L-1524-315468866</t>
        </is>
      </c>
      <c r="C980" s="76" t="n">
        <v>1066941130</v>
      </c>
      <c r="D980" s="81">
        <f>HYPERLINK(CONCATENATE("https://portal.dnb.de/opac.htm?method=simpleSearch&amp;cqlMode=true&amp;query=idn%3D",C980))</f>
        <v/>
      </c>
      <c r="E980" s="76" t="inlineStr">
        <is>
          <t>III 101, 18</t>
        </is>
      </c>
      <c r="F980" s="76" t="n"/>
      <c r="G980" s="78" t="n"/>
      <c r="H980" s="76" t="inlineStr">
        <is>
          <t>bis 25 cm</t>
        </is>
      </c>
      <c r="I980" s="78" t="n"/>
      <c r="J980" s="78" t="n"/>
      <c r="K980" s="76" t="n"/>
      <c r="L980" s="76" t="n"/>
      <c r="M980" s="76" t="n"/>
      <c r="N980" s="76" t="n"/>
      <c r="O980" s="76" t="n"/>
      <c r="P980" s="76" t="n"/>
      <c r="Q980" s="76" t="n"/>
      <c r="R980" s="76" t="n"/>
      <c r="X980" s="94" t="inlineStr">
        <is>
          <t>G</t>
        </is>
      </c>
      <c r="Z980" s="94" t="inlineStr">
        <is>
          <t>x</t>
        </is>
      </c>
      <c r="AB980" s="94" t="inlineStr">
        <is>
          <t>h/E</t>
        </is>
      </c>
      <c r="AH980" s="94" t="inlineStr">
        <is>
          <t>Pa</t>
        </is>
      </c>
      <c r="AI980" s="94" t="inlineStr">
        <is>
          <t>x</t>
        </is>
      </c>
      <c r="AV980" s="94" t="n">
        <v>110</v>
      </c>
      <c r="AZ980" s="96" t="inlineStr">
        <is>
          <t>n</t>
        </is>
      </c>
      <c r="BA980" s="88">
        <f>BY980+CR980</f>
        <v/>
      </c>
      <c r="BY980" s="88" t="n"/>
      <c r="CR980" s="88" t="n"/>
    </row>
    <row r="981" outlineLevel="1" s="143">
      <c r="A981" s="76" t="n">
        <v>969</v>
      </c>
      <c r="B981" s="76" t="inlineStr">
        <is>
          <t>L-1534-315201002</t>
        </is>
      </c>
      <c r="C981" s="76" t="n">
        <v>1066779120</v>
      </c>
      <c r="D981" s="81">
        <f>HYPERLINK(CONCATENATE("https://portal.dnb.de/opac.htm?method=simpleSearch&amp;cqlMode=true&amp;query=idn%3D",C981))</f>
        <v/>
      </c>
      <c r="E981" s="76" t="inlineStr">
        <is>
          <t>III 101, 19</t>
        </is>
      </c>
      <c r="F981" s="76" t="n"/>
      <c r="G981" s="78" t="n"/>
      <c r="H981" s="76" t="inlineStr">
        <is>
          <t>bis 25 cm</t>
        </is>
      </c>
      <c r="I981" s="78" t="n"/>
      <c r="J981" s="78" t="n"/>
      <c r="K981" s="76" t="n"/>
      <c r="L981" s="76" t="n"/>
      <c r="M981" s="76" t="n"/>
      <c r="N981" s="76" t="n"/>
      <c r="O981" s="76" t="n"/>
      <c r="P981" s="76" t="n"/>
      <c r="Q981" s="76" t="n"/>
      <c r="R981" s="76" t="n"/>
      <c r="X981" s="94" t="inlineStr">
        <is>
          <t>G</t>
        </is>
      </c>
      <c r="Z981" s="94" t="inlineStr">
        <is>
          <t>x</t>
        </is>
      </c>
      <c r="AB981" s="94" t="inlineStr">
        <is>
          <t>h/E</t>
        </is>
      </c>
      <c r="AH981" s="94" t="inlineStr">
        <is>
          <t>Pa</t>
        </is>
      </c>
      <c r="AI981" s="94" t="inlineStr">
        <is>
          <t>x</t>
        </is>
      </c>
      <c r="AV981" s="94" t="n">
        <v>110</v>
      </c>
      <c r="AZ981" s="96" t="inlineStr">
        <is>
          <t>n</t>
        </is>
      </c>
      <c r="BA981" s="88">
        <f>BY981+CR981</f>
        <v/>
      </c>
      <c r="BE981" s="94" t="inlineStr">
        <is>
          <t>x</t>
        </is>
      </c>
      <c r="BY981" s="88" t="n"/>
      <c r="CR981" s="88" t="n"/>
    </row>
    <row r="982" outlineLevel="1" s="143">
      <c r="A982" s="76" t="n">
        <v>970</v>
      </c>
      <c r="B982" s="76" t="inlineStr">
        <is>
          <t>L-1542-315211334</t>
        </is>
      </c>
      <c r="C982" s="76" t="n">
        <v>1066790272</v>
      </c>
      <c r="D982" s="81">
        <f>HYPERLINK(CONCATENATE("https://portal.dnb.de/opac.htm?method=simpleSearch&amp;cqlMode=true&amp;query=idn%3D",C982))</f>
        <v/>
      </c>
      <c r="E982" s="76" t="inlineStr">
        <is>
          <t>III 101, 20</t>
        </is>
      </c>
      <c r="F982" s="76" t="n"/>
      <c r="G982" s="78" t="n"/>
      <c r="H982" s="76" t="inlineStr">
        <is>
          <t>bis 35 cm</t>
        </is>
      </c>
      <c r="I982" s="78" t="n"/>
      <c r="J982" s="78" t="n"/>
      <c r="K982" s="76" t="n"/>
      <c r="L982" s="76" t="n"/>
      <c r="M982" s="76" t="n"/>
      <c r="N982" s="76" t="n"/>
      <c r="O982" s="76" t="n"/>
      <c r="P982" s="76" t="n"/>
      <c r="Q982" s="76" t="n"/>
      <c r="R982" s="76" t="n"/>
      <c r="X982" s="94" t="inlineStr">
        <is>
          <t>HD</t>
        </is>
      </c>
      <c r="AA982" s="94" t="inlineStr">
        <is>
          <t>x</t>
        </is>
      </c>
      <c r="AB982" s="94" t="inlineStr">
        <is>
          <t>f</t>
        </is>
      </c>
      <c r="AH982" s="94" t="inlineStr">
        <is>
          <t>Pa</t>
        </is>
      </c>
      <c r="AM982" s="94" t="inlineStr">
        <is>
          <t>x</t>
        </is>
      </c>
      <c r="AV982" s="94" t="n">
        <v>110</v>
      </c>
      <c r="AZ982" s="96" t="inlineStr">
        <is>
          <t>n</t>
        </is>
      </c>
      <c r="BA982" s="88">
        <f>BY982+CR982</f>
        <v/>
      </c>
      <c r="BC982" s="94" t="inlineStr">
        <is>
          <t>Gewebe</t>
        </is>
      </c>
      <c r="BJ982" s="90" t="inlineStr">
        <is>
          <t>x 110</t>
        </is>
      </c>
      <c r="BY982" s="88" t="n"/>
      <c r="CR982" s="88" t="n"/>
    </row>
    <row r="983" outlineLevel="1" s="143">
      <c r="A983" s="76" t="n">
        <v>971</v>
      </c>
      <c r="B983" s="76" t="inlineStr">
        <is>
          <t>L-1542-315461683</t>
        </is>
      </c>
      <c r="C983" s="76" t="inlineStr">
        <is>
          <t>106693360X</t>
        </is>
      </c>
      <c r="D983" s="81">
        <f>HYPERLINK(CONCATENATE("https://portal.dnb.de/opac.htm?method=simpleSearch&amp;cqlMode=true&amp;query=idn%3D",C983))</f>
        <v/>
      </c>
      <c r="E983" s="76" t="inlineStr">
        <is>
          <t>III 101, 21</t>
        </is>
      </c>
      <c r="F983" s="76" t="n"/>
      <c r="G983" s="78" t="n"/>
      <c r="H983" s="76" t="inlineStr">
        <is>
          <t>bis 25 cm</t>
        </is>
      </c>
      <c r="I983" s="78" t="n"/>
      <c r="J983" s="78" t="n"/>
      <c r="K983" s="76" t="n"/>
      <c r="L983" s="76" t="n"/>
      <c r="M983" s="76" t="n"/>
      <c r="N983" s="76" t="n"/>
      <c r="O983" s="76" t="n"/>
      <c r="P983" s="76" t="n"/>
      <c r="Q983" s="76" t="n"/>
      <c r="R983" s="76" t="n"/>
      <c r="X983" s="94" t="inlineStr">
        <is>
          <t>HL</t>
        </is>
      </c>
      <c r="Z983" s="94" t="inlineStr">
        <is>
          <t>x</t>
        </is>
      </c>
      <c r="AB983" s="94" t="inlineStr">
        <is>
          <t>h/E</t>
        </is>
      </c>
      <c r="AH983" s="94" t="inlineStr">
        <is>
          <t>Pa</t>
        </is>
      </c>
      <c r="AV983" s="94" t="n">
        <v>110</v>
      </c>
      <c r="AZ983" s="96" t="inlineStr">
        <is>
          <t>ja vor</t>
        </is>
      </c>
      <c r="BA983" s="88">
        <f>BY983+CR983</f>
        <v/>
      </c>
      <c r="BE983" s="94" t="inlineStr">
        <is>
          <t>x</t>
        </is>
      </c>
      <c r="BM983" s="94" t="inlineStr">
        <is>
          <t>x</t>
        </is>
      </c>
      <c r="BN983" s="94" t="inlineStr">
        <is>
          <t>x</t>
        </is>
      </c>
      <c r="BO983" s="94" t="inlineStr">
        <is>
          <t>x</t>
        </is>
      </c>
      <c r="BP983" s="94" t="inlineStr">
        <is>
          <t>v</t>
        </is>
      </c>
      <c r="BY983" s="88" t="n">
        <v>1</v>
      </c>
      <c r="CR983" s="88" t="n"/>
    </row>
    <row r="984" outlineLevel="1" ht="22.5" customHeight="1" s="143">
      <c r="A984" s="76" t="n">
        <v>972</v>
      </c>
      <c r="B984" s="76" t="inlineStr">
        <is>
          <t>L-1543-315465255</t>
        </is>
      </c>
      <c r="C984" s="76" t="n">
        <v>1066937400</v>
      </c>
      <c r="D984" s="81">
        <f>HYPERLINK(CONCATENATE("https://portal.dnb.de/opac.htm?method=simpleSearch&amp;cqlMode=true&amp;query=idn%3D",C984))</f>
        <v/>
      </c>
      <c r="E984" s="76" t="inlineStr">
        <is>
          <t>III 101, 22</t>
        </is>
      </c>
      <c r="F984" s="76" t="n"/>
      <c r="G984" s="78" t="n"/>
      <c r="H984" s="76" t="inlineStr">
        <is>
          <t>bis 25 cm</t>
        </is>
      </c>
      <c r="I984" s="78" t="n"/>
      <c r="J984" s="78" t="n"/>
      <c r="K984" s="76" t="n"/>
      <c r="L984" s="76" t="n"/>
      <c r="M984" s="76" t="n"/>
      <c r="N984" s="76" t="n"/>
      <c r="O984" s="76" t="n"/>
      <c r="P984" s="76" t="n"/>
      <c r="Q984" s="76" t="n"/>
      <c r="R984" s="76" t="n"/>
      <c r="X984" s="94" t="inlineStr">
        <is>
          <t>Pg</t>
        </is>
      </c>
      <c r="Y984" t="inlineStr">
        <is>
          <t>Thomschke, Friedrun:
durchbrochener Perg.bd. mit Damast unterlegt</t>
        </is>
      </c>
      <c r="AB984" s="94" t="inlineStr">
        <is>
          <t>h</t>
        </is>
      </c>
      <c r="AH984" s="94" t="inlineStr">
        <is>
          <t>Pa</t>
        </is>
      </c>
      <c r="AV984" s="94" t="n">
        <v>110</v>
      </c>
      <c r="AZ984" s="96" t="inlineStr">
        <is>
          <t>n</t>
        </is>
      </c>
      <c r="BA984" s="88">
        <f>BY984+CR984</f>
        <v/>
      </c>
      <c r="BC984" s="94" t="inlineStr">
        <is>
          <t>Gewebe</t>
        </is>
      </c>
      <c r="BI984" s="117" t="inlineStr">
        <is>
          <t>durchbrochener Perg.bd. mit Damast unterlegt</t>
        </is>
      </c>
      <c r="BY984" s="88" t="n"/>
      <c r="CR984" s="88" t="n"/>
    </row>
    <row r="985" outlineLevel="1" s="143">
      <c r="A985" s="76" t="n">
        <v>973</v>
      </c>
      <c r="B985" s="76" t="inlineStr">
        <is>
          <t>L-1557-15396765X</t>
        </is>
      </c>
      <c r="C985" s="76" t="inlineStr">
        <is>
          <t>99390601X</t>
        </is>
      </c>
      <c r="D985" s="81">
        <f>HYPERLINK(CONCATENATE("https://portal.dnb.de/opac.htm?method=simpleSearch&amp;cqlMode=true&amp;query=idn%3D",C985))</f>
        <v/>
      </c>
      <c r="E985" s="76" t="inlineStr">
        <is>
          <t>III 101, 23</t>
        </is>
      </c>
      <c r="F985" s="76" t="n"/>
      <c r="G985" s="78" t="n"/>
      <c r="H985" s="76" t="inlineStr">
        <is>
          <t>bis 25 cm</t>
        </is>
      </c>
      <c r="I985" s="78" t="n"/>
      <c r="J985" s="78" t="n"/>
      <c r="K985" s="76" t="n"/>
      <c r="L985" s="76" t="n"/>
      <c r="M985" s="76" t="n"/>
      <c r="N985" s="76" t="n"/>
      <c r="O985" s="76" t="n"/>
      <c r="P985" s="76" t="n"/>
      <c r="Q985" s="76" t="n"/>
      <c r="R985" s="76" t="n"/>
      <c r="X985" s="94" t="inlineStr">
        <is>
          <t>HL</t>
        </is>
      </c>
      <c r="AB985" s="94" t="inlineStr">
        <is>
          <t>f</t>
        </is>
      </c>
      <c r="AH985" s="94" t="inlineStr">
        <is>
          <t>Pa</t>
        </is>
      </c>
      <c r="AV985" s="94" t="n">
        <v>60</v>
      </c>
      <c r="AZ985" s="96" t="inlineStr">
        <is>
          <t>n</t>
        </is>
      </c>
      <c r="BA985" s="88">
        <f>BY985+CR985</f>
        <v/>
      </c>
      <c r="BY985" s="88" t="n"/>
      <c r="CR985" s="88" t="n"/>
    </row>
    <row r="986" outlineLevel="1" s="143">
      <c r="A986" s="76" t="n">
        <v>974</v>
      </c>
      <c r="B986" s="76" t="inlineStr">
        <is>
          <t>L-1560-406972435</t>
        </is>
      </c>
      <c r="C986" s="76" t="n">
        <v>1132656729</v>
      </c>
      <c r="D986" s="81">
        <f>HYPERLINK(CONCATENATE("https://portal.dnb.de/opac.htm?method=simpleSearch&amp;cqlMode=true&amp;query=idn%3D",C986))</f>
        <v/>
      </c>
      <c r="E986" s="76" t="inlineStr">
        <is>
          <t>III 101, 24</t>
        </is>
      </c>
      <c r="F986" s="76" t="n"/>
      <c r="G986" s="78" t="n"/>
      <c r="H986" s="76" t="inlineStr">
        <is>
          <t>bis 25 cm</t>
        </is>
      </c>
      <c r="I986" s="78" t="n"/>
      <c r="J986" s="78" t="n"/>
      <c r="K986" s="76" t="n"/>
      <c r="L986" s="76" t="n"/>
      <c r="M986" s="76" t="n"/>
      <c r="N986" s="76" t="n"/>
      <c r="O986" s="76" t="n"/>
      <c r="P986" s="76" t="n"/>
      <c r="Q986" s="76" t="n"/>
      <c r="R986" s="76" t="n"/>
      <c r="X986" s="94" t="inlineStr">
        <is>
          <t>L</t>
        </is>
      </c>
      <c r="AB986" s="94" t="inlineStr">
        <is>
          <t>f/V</t>
        </is>
      </c>
      <c r="AH986" s="94" t="inlineStr">
        <is>
          <t>Pa</t>
        </is>
      </c>
      <c r="AT986" s="94" t="n">
        <v>2</v>
      </c>
      <c r="AU986" s="94" t="inlineStr">
        <is>
          <t>x</t>
        </is>
      </c>
      <c r="AV986" s="94" t="n">
        <v>45</v>
      </c>
      <c r="AZ986" s="96" t="inlineStr">
        <is>
          <t>n</t>
        </is>
      </c>
      <c r="BA986" s="88">
        <f>BY986+CR986</f>
        <v/>
      </c>
      <c r="BC986" s="94" t="inlineStr">
        <is>
          <t>Gewebe</t>
        </is>
      </c>
      <c r="BY986" s="88" t="n"/>
      <c r="CR986" s="88" t="n"/>
    </row>
    <row r="987" outlineLevel="1" s="143">
      <c r="A987" s="76" t="n">
        <v>975</v>
      </c>
      <c r="B987" s="76" t="inlineStr">
        <is>
          <t>L-1543-154047686</t>
        </is>
      </c>
      <c r="C987" s="76" t="n">
        <v>993938299</v>
      </c>
      <c r="D987" s="81">
        <f>HYPERLINK(CONCATENATE("https://portal.dnb.de/opac.htm?method=simpleSearch&amp;cqlMode=true&amp;query=idn%3D",C987))</f>
        <v/>
      </c>
      <c r="E987" s="76" t="inlineStr">
        <is>
          <t>III 101, 25</t>
        </is>
      </c>
      <c r="F987" s="76" t="n"/>
      <c r="G987" s="78" t="n"/>
      <c r="H987" s="76" t="inlineStr">
        <is>
          <t>bis 25 cm</t>
        </is>
      </c>
      <c r="I987" s="78" t="n"/>
      <c r="J987" s="78" t="n"/>
      <c r="K987" s="76" t="n"/>
      <c r="L987" s="76" t="n"/>
      <c r="M987" s="76" t="n"/>
      <c r="N987" s="76" t="n"/>
      <c r="O987" s="76" t="n"/>
      <c r="P987" s="76" t="n"/>
      <c r="Q987" s="76" t="n"/>
      <c r="R987" s="76" t="n"/>
      <c r="X987" s="94" t="inlineStr">
        <is>
          <t>HG</t>
        </is>
      </c>
      <c r="AA987" s="94" t="inlineStr">
        <is>
          <t>x</t>
        </is>
      </c>
      <c r="AB987" s="94" t="inlineStr">
        <is>
          <t>h/E</t>
        </is>
      </c>
      <c r="AH987" s="94" t="inlineStr">
        <is>
          <t>Pa</t>
        </is>
      </c>
      <c r="AI987" s="94" t="inlineStr">
        <is>
          <t>x</t>
        </is>
      </c>
      <c r="AV987" s="94" t="n">
        <v>110</v>
      </c>
      <c r="AZ987" s="96" t="inlineStr">
        <is>
          <t>ja vor</t>
        </is>
      </c>
      <c r="BA987" s="88">
        <f>BY987+CR987</f>
        <v/>
      </c>
      <c r="BM987" s="94" t="inlineStr">
        <is>
          <t>x</t>
        </is>
      </c>
      <c r="BN987" s="94" t="inlineStr">
        <is>
          <t>x</t>
        </is>
      </c>
      <c r="BY987" s="88" t="n">
        <v>0.5</v>
      </c>
      <c r="CR987" s="88" t="n"/>
    </row>
    <row r="988" outlineLevel="1" s="143">
      <c r="A988" s="76" t="n">
        <v>976</v>
      </c>
      <c r="B988" s="76" t="inlineStr">
        <is>
          <t>L-1549-315323094</t>
        </is>
      </c>
      <c r="C988" s="76" t="n">
        <v>1066864705</v>
      </c>
      <c r="D988" s="81">
        <f>HYPERLINK(CONCATENATE("https://portal.dnb.de/opac.htm?method=simpleSearch&amp;cqlMode=true&amp;query=idn%3D",C988))</f>
        <v/>
      </c>
      <c r="E988" s="76" t="inlineStr">
        <is>
          <t>III 101, 27 -1</t>
        </is>
      </c>
      <c r="F988" s="76" t="n"/>
      <c r="G988" s="78" t="n"/>
      <c r="H988" s="76" t="inlineStr">
        <is>
          <t>bis 25 cm</t>
        </is>
      </c>
      <c r="I988" s="78" t="n"/>
      <c r="J988" s="78" t="n"/>
      <c r="K988" s="76" t="n"/>
      <c r="L988" s="76" t="n"/>
      <c r="M988" s="76" t="n"/>
      <c r="N988" s="76" t="n"/>
      <c r="O988" s="76" t="n"/>
      <c r="P988" s="76" t="n"/>
      <c r="Q988" s="76" t="n"/>
      <c r="R988" s="76" t="n"/>
      <c r="X988" s="94" t="inlineStr">
        <is>
          <t>Pa</t>
        </is>
      </c>
      <c r="AB988" s="94" t="inlineStr">
        <is>
          <t>f</t>
        </is>
      </c>
      <c r="AH988" s="94" t="inlineStr">
        <is>
          <t>Pa</t>
        </is>
      </c>
      <c r="AV988" s="94" t="n">
        <v>60</v>
      </c>
      <c r="AZ988" s="96" t="inlineStr">
        <is>
          <t>n</t>
        </is>
      </c>
      <c r="BA988" s="88">
        <f>BY988+CR988</f>
        <v/>
      </c>
      <c r="BY988" s="88" t="n"/>
      <c r="CR988" s="88" t="n"/>
    </row>
    <row r="989" outlineLevel="1" s="143">
      <c r="A989" s="76" t="n"/>
      <c r="B989" s="76" t="n"/>
      <c r="C989" s="76" t="n"/>
      <c r="D989" s="81" t="n"/>
      <c r="E989" s="76" t="inlineStr">
        <is>
          <t>III 101, 27 -2</t>
        </is>
      </c>
      <c r="F989" s="76" t="n"/>
      <c r="G989" s="78" t="n"/>
      <c r="H989" s="76" t="inlineStr">
        <is>
          <t>bis 25 cm</t>
        </is>
      </c>
      <c r="I989" s="78" t="n"/>
      <c r="J989" s="78" t="n"/>
      <c r="K989" s="76" t="n"/>
      <c r="L989" s="76" t="n"/>
      <c r="M989" s="76" t="n"/>
      <c r="N989" s="76" t="n"/>
      <c r="O989" s="76" t="n"/>
      <c r="P989" s="76" t="n"/>
      <c r="Q989" s="76" t="n"/>
      <c r="R989" s="76" t="n"/>
      <c r="X989" s="94" t="inlineStr">
        <is>
          <t>Pa</t>
        </is>
      </c>
      <c r="AB989" s="94" t="inlineStr">
        <is>
          <t>f</t>
        </is>
      </c>
      <c r="AH989" s="94" t="inlineStr">
        <is>
          <t>Pa</t>
        </is>
      </c>
      <c r="AV989" s="94" t="n">
        <v>60</v>
      </c>
      <c r="AZ989" s="96" t="inlineStr">
        <is>
          <t>n</t>
        </is>
      </c>
      <c r="BA989" s="88">
        <f>BY989+CR989</f>
        <v/>
      </c>
      <c r="BY989" s="88" t="n"/>
      <c r="CR989" s="88" t="n"/>
    </row>
    <row r="990" outlineLevel="1" s="143">
      <c r="A990" s="76" t="n">
        <v>977</v>
      </c>
      <c r="B990" s="76" t="inlineStr">
        <is>
          <t>L-5305-31530958X</t>
        </is>
      </c>
      <c r="C990" s="76" t="n">
        <v>1066850593</v>
      </c>
      <c r="D990" s="81">
        <f>HYPERLINK(CONCATENATE("https://portal.dnb.de/opac.htm?method=simpleSearch&amp;cqlMode=true&amp;query=idn%3D",C990))</f>
        <v/>
      </c>
      <c r="E990" s="76" t="inlineStr">
        <is>
          <t>III 101, 28</t>
        </is>
      </c>
      <c r="F990" s="76" t="n"/>
      <c r="G990" s="78" t="n"/>
      <c r="H990" s="76" t="inlineStr">
        <is>
          <t>bis 25 cm</t>
        </is>
      </c>
      <c r="I990" s="78" t="n"/>
      <c r="J990" s="78" t="n"/>
      <c r="K990" s="76" t="n"/>
      <c r="L990" s="76" t="n"/>
      <c r="M990" s="76" t="n"/>
      <c r="N990" s="76" t="n"/>
      <c r="O990" s="76" t="n"/>
      <c r="P990" s="76" t="n"/>
      <c r="Q990" s="76" t="n"/>
      <c r="R990" s="76" t="n"/>
      <c r="X990" s="94" t="inlineStr">
        <is>
          <t>L</t>
        </is>
      </c>
      <c r="AB990" s="94" t="inlineStr">
        <is>
          <t>f</t>
        </is>
      </c>
      <c r="AD990" s="94" t="inlineStr">
        <is>
          <t>x</t>
        </is>
      </c>
      <c r="AH990" s="94" t="inlineStr">
        <is>
          <t>Pa</t>
        </is>
      </c>
      <c r="AV990" s="94" t="n">
        <v>45</v>
      </c>
      <c r="AZ990" s="96" t="inlineStr">
        <is>
          <t>ja vor</t>
        </is>
      </c>
      <c r="BA990" s="88">
        <f>BY990+CR990</f>
        <v/>
      </c>
      <c r="BC990" s="94" t="inlineStr">
        <is>
          <t>Wellpappe</t>
        </is>
      </c>
      <c r="BK990" s="117" t="inlineStr">
        <is>
          <t>Umschlag (Leder pudert)</t>
        </is>
      </c>
      <c r="BM990" s="94" t="inlineStr">
        <is>
          <t>x</t>
        </is>
      </c>
      <c r="BN990" s="94" t="inlineStr">
        <is>
          <t>x</t>
        </is>
      </c>
      <c r="BY990" s="88" t="n">
        <v>1</v>
      </c>
      <c r="BZ990" s="117" t="inlineStr">
        <is>
          <t>evtl. festigen mit Klucel</t>
        </is>
      </c>
      <c r="CR990" s="88" t="n"/>
    </row>
    <row r="991" outlineLevel="1" ht="22.5" customHeight="1" s="143">
      <c r="A991" s="76" t="n">
        <v>978</v>
      </c>
      <c r="B991" s="76" t="inlineStr">
        <is>
          <t>L-1548-315323426</t>
        </is>
      </c>
      <c r="C991" s="76" t="n">
        <v>1066865108</v>
      </c>
      <c r="D991" s="81">
        <f>HYPERLINK(CONCATENATE("https://portal.dnb.de/opac.htm?method=simpleSearch&amp;cqlMode=true&amp;query=idn%3D",C991))</f>
        <v/>
      </c>
      <c r="E991" s="76" t="inlineStr">
        <is>
          <t>III 101, 29</t>
        </is>
      </c>
      <c r="F991" s="76" t="n"/>
      <c r="G991" s="78" t="n"/>
      <c r="H991" s="76" t="inlineStr">
        <is>
          <t>bis 25 cm</t>
        </is>
      </c>
      <c r="I991" s="78" t="n"/>
      <c r="J991" s="78" t="n"/>
      <c r="K991" s="76" t="n"/>
      <c r="L991" s="76" t="n"/>
      <c r="M991" s="76" t="n"/>
      <c r="N991" s="76" t="n"/>
      <c r="O991" s="76" t="n"/>
      <c r="P991" s="76" t="n"/>
      <c r="Q991" s="76" t="n"/>
      <c r="R991" s="76" t="n"/>
      <c r="X991" s="94" t="inlineStr">
        <is>
          <t>L</t>
        </is>
      </c>
      <c r="AA991" s="94" t="inlineStr">
        <is>
          <t>x</t>
        </is>
      </c>
      <c r="AB991" s="94" t="inlineStr">
        <is>
          <t>f/V</t>
        </is>
      </c>
      <c r="AH991" s="94" t="inlineStr">
        <is>
          <t>Pa</t>
        </is>
      </c>
      <c r="AV991" s="94" t="n">
        <v>45</v>
      </c>
      <c r="AZ991" s="96" t="inlineStr">
        <is>
          <t>n</t>
        </is>
      </c>
      <c r="BA991" s="88">
        <f>BY991+CR991</f>
        <v/>
      </c>
      <c r="BC991" s="94" t="inlineStr">
        <is>
          <t>Gewebe</t>
        </is>
      </c>
      <c r="BI991" s="117" t="inlineStr">
        <is>
          <t>Rücken ist bereits gebrochen, scheint aber stabil genug</t>
        </is>
      </c>
      <c r="BY991" s="88" t="n"/>
      <c r="CR991" s="88" t="n"/>
    </row>
    <row r="992" outlineLevel="1" s="143">
      <c r="A992" s="76" t="n">
        <v>979</v>
      </c>
      <c r="B992" s="76" t="inlineStr">
        <is>
          <t>L-1503-177699183</t>
        </is>
      </c>
      <c r="C992" s="76" t="n">
        <v>1002609763</v>
      </c>
      <c r="D992" s="81">
        <f>HYPERLINK(CONCATENATE("https://portal.dnb.de/opac.htm?method=simpleSearch&amp;cqlMode=true&amp;query=idn%3D",C992))</f>
        <v/>
      </c>
      <c r="E992" s="76" t="inlineStr">
        <is>
          <t>III 101, 30 (angebunden?)</t>
        </is>
      </c>
      <c r="F992" s="76" t="n"/>
      <c r="G992" s="78" t="n"/>
      <c r="H992" s="76" t="n"/>
      <c r="I992" s="78" t="n"/>
      <c r="J992" s="78" t="n"/>
      <c r="K992" s="76" t="n"/>
      <c r="L992" s="76" t="n"/>
      <c r="M992" s="76" t="n"/>
      <c r="N992" s="76" t="n"/>
      <c r="O992" s="76" t="n"/>
      <c r="P992" s="76" t="n"/>
      <c r="Q992" s="76" t="n"/>
      <c r="R992" s="76" t="n"/>
      <c r="BA992" s="88">
        <f>BY992+CR992</f>
        <v/>
      </c>
      <c r="BY992" s="88" t="n"/>
      <c r="CR992" s="88" t="n"/>
    </row>
    <row r="993" outlineLevel="1" s="143">
      <c r="A993" s="76" t="n">
        <v>980</v>
      </c>
      <c r="B993" s="76" t="inlineStr">
        <is>
          <t>L-1503-169953904</t>
        </is>
      </c>
      <c r="C993" s="76" t="inlineStr">
        <is>
          <t>100005554X</t>
        </is>
      </c>
      <c r="D993" s="81">
        <f>HYPERLINK(CONCATENATE("https://portal.dnb.de/opac.htm?method=simpleSearch&amp;cqlMode=true&amp;query=idn%3D",C993))</f>
        <v/>
      </c>
      <c r="E993" s="76" t="inlineStr">
        <is>
          <t>III 101, 30</t>
        </is>
      </c>
      <c r="F993" s="76" t="n"/>
      <c r="G993" s="78" t="n"/>
      <c r="H993" s="76" t="inlineStr">
        <is>
          <t>bis 25 cm</t>
        </is>
      </c>
      <c r="I993" s="78" t="n"/>
      <c r="J993" s="78" t="n"/>
      <c r="K993" s="76" t="n"/>
      <c r="L993" s="76" t="n"/>
      <c r="M993" s="76" t="n"/>
      <c r="N993" s="76" t="n"/>
      <c r="O993" s="76" t="n"/>
      <c r="P993" s="76" t="n"/>
      <c r="Q993" s="76" t="n"/>
      <c r="R993" s="76" t="n"/>
      <c r="X993" s="94" t="inlineStr">
        <is>
          <t>L</t>
        </is>
      </c>
      <c r="AA993" s="94" t="inlineStr">
        <is>
          <t>x</t>
        </is>
      </c>
      <c r="AB993" s="94" t="inlineStr">
        <is>
          <t>f</t>
        </is>
      </c>
      <c r="AH993" s="94" t="inlineStr">
        <is>
          <t>Pa</t>
        </is>
      </c>
      <c r="AV993" s="94" t="n">
        <v>110</v>
      </c>
      <c r="AZ993" s="96" t="inlineStr">
        <is>
          <t>n</t>
        </is>
      </c>
      <c r="BA993" s="88">
        <f>BY993+CR993</f>
        <v/>
      </c>
      <c r="BC993" s="94" t="inlineStr">
        <is>
          <t>Gewebe</t>
        </is>
      </c>
      <c r="BY993" s="88" t="n"/>
      <c r="CR993" s="88" t="n"/>
    </row>
    <row r="994" outlineLevel="1" s="143">
      <c r="A994" s="76" t="n">
        <v>981</v>
      </c>
      <c r="B994" s="76" t="inlineStr">
        <is>
          <t>L-1503-169954072</t>
        </is>
      </c>
      <c r="C994" s="76" t="n">
        <v>1000055663</v>
      </c>
      <c r="D994" s="81">
        <f>HYPERLINK(CONCATENATE("https://portal.dnb.de/opac.htm?method=simpleSearch&amp;cqlMode=true&amp;query=idn%3D",C994))</f>
        <v/>
      </c>
      <c r="E994" s="76" t="inlineStr">
        <is>
          <t>III 101, 30 (angebunden?)</t>
        </is>
      </c>
      <c r="F994" s="76" t="n"/>
      <c r="G994" s="78" t="n"/>
      <c r="H994" s="76" t="n"/>
      <c r="I994" s="78" t="n"/>
      <c r="J994" s="78" t="n"/>
      <c r="K994" s="76" t="n"/>
      <c r="L994" s="76" t="n"/>
      <c r="M994" s="76" t="n"/>
      <c r="N994" s="76" t="n"/>
      <c r="O994" s="76" t="n"/>
      <c r="P994" s="76" t="n"/>
      <c r="Q994" s="76" t="n"/>
      <c r="R994" s="76" t="n"/>
      <c r="BA994" s="88">
        <f>BY994+CR994</f>
        <v/>
      </c>
      <c r="BY994" s="88" t="n"/>
      <c r="CR994" s="88" t="n"/>
    </row>
    <row r="995" outlineLevel="1" s="143">
      <c r="A995" s="76" t="n">
        <v>982</v>
      </c>
      <c r="B995" s="76" t="inlineStr">
        <is>
          <t>L-1524-315461527</t>
        </is>
      </c>
      <c r="C995" s="76" t="n">
        <v>1066933421</v>
      </c>
      <c r="D995" s="81">
        <f>HYPERLINK(CONCATENATE("https://portal.dnb.de/opac.htm?method=simpleSearch&amp;cqlMode=true&amp;query=idn%3D",C995))</f>
        <v/>
      </c>
      <c r="E995" s="76" t="inlineStr">
        <is>
          <t>III 101, 31</t>
        </is>
      </c>
      <c r="F995" s="76" t="n"/>
      <c r="G995" s="78" t="n"/>
      <c r="H995" s="76" t="inlineStr">
        <is>
          <t>bis 25 cm</t>
        </is>
      </c>
      <c r="I995" s="78" t="n"/>
      <c r="J995" s="78" t="n"/>
      <c r="K995" s="76" t="n"/>
      <c r="L995" s="76" t="n"/>
      <c r="M995" s="76" t="n"/>
      <c r="N995" s="76" t="n"/>
      <c r="O995" s="76" t="n"/>
      <c r="P995" s="76" t="n"/>
      <c r="Q995" s="76" t="n"/>
      <c r="R995" s="76" t="n"/>
      <c r="X995" s="94" t="inlineStr">
        <is>
          <t>HL</t>
        </is>
      </c>
      <c r="AB995" s="94" t="inlineStr">
        <is>
          <t>f</t>
        </is>
      </c>
      <c r="AH995" s="94" t="inlineStr">
        <is>
          <t>Pa</t>
        </is>
      </c>
      <c r="AV995" s="94" t="n">
        <v>110</v>
      </c>
      <c r="AX995" s="94" t="inlineStr">
        <is>
          <t>x</t>
        </is>
      </c>
      <c r="AY995" s="94" t="inlineStr">
        <is>
          <t>x</t>
        </is>
      </c>
      <c r="AZ995" s="96" t="inlineStr">
        <is>
          <t>n</t>
        </is>
      </c>
      <c r="BA995" s="88">
        <f>BY995+CR995</f>
        <v/>
      </c>
      <c r="BY995" s="88" t="n"/>
      <c r="CR995" s="88" t="n"/>
    </row>
    <row r="996" outlineLevel="1" s="143">
      <c r="A996" s="76" t="n">
        <v>983</v>
      </c>
      <c r="B996" s="76" t="inlineStr">
        <is>
          <t>L-1551-177066873</t>
        </is>
      </c>
      <c r="C996" s="76" t="n">
        <v>1002341744</v>
      </c>
      <c r="D996" s="81">
        <f>HYPERLINK(CONCATENATE("https://portal.dnb.de/opac.htm?method=simpleSearch&amp;cqlMode=true&amp;query=idn%3D",C996))</f>
        <v/>
      </c>
      <c r="E996" s="76" t="inlineStr">
        <is>
          <t>III 101, 32</t>
        </is>
      </c>
      <c r="F996" s="76" t="n"/>
      <c r="G996" s="78" t="n"/>
      <c r="H996" s="76" t="inlineStr">
        <is>
          <t>bis 25 cm</t>
        </is>
      </c>
      <c r="I996" s="78" t="n"/>
      <c r="J996" s="78" t="n"/>
      <c r="K996" s="76" t="n"/>
      <c r="L996" s="76" t="n"/>
      <c r="M996" s="76" t="n"/>
      <c r="N996" s="76" t="n"/>
      <c r="O996" s="76" t="n"/>
      <c r="P996" s="76" t="n"/>
      <c r="Q996" s="76" t="n"/>
      <c r="R996" s="76" t="n"/>
      <c r="X996" s="94" t="inlineStr">
        <is>
          <t>L</t>
        </is>
      </c>
      <c r="AA996" s="94" t="inlineStr">
        <is>
          <t>x</t>
        </is>
      </c>
      <c r="AB996" s="94" t="inlineStr">
        <is>
          <t>f</t>
        </is>
      </c>
      <c r="AH996" s="94" t="inlineStr">
        <is>
          <t>Pa</t>
        </is>
      </c>
      <c r="AV996" s="94" t="n">
        <v>110</v>
      </c>
      <c r="AX996" s="94" t="inlineStr">
        <is>
          <t>x</t>
        </is>
      </c>
      <c r="AY996" s="94" t="inlineStr">
        <is>
          <t>x</t>
        </is>
      </c>
      <c r="AZ996" s="96" t="inlineStr">
        <is>
          <t>n</t>
        </is>
      </c>
      <c r="BA996" s="88">
        <f>BY996+CR996</f>
        <v/>
      </c>
      <c r="BC996" s="94" t="inlineStr">
        <is>
          <t>Gewebe</t>
        </is>
      </c>
      <c r="BY996" s="88" t="n"/>
      <c r="CR996" s="88" t="n"/>
    </row>
    <row r="997" outlineLevel="1" s="143">
      <c r="A997" s="76" t="n">
        <v>984</v>
      </c>
      <c r="B997" s="76" t="inlineStr">
        <is>
          <t>L-1552-166775851</t>
        </is>
      </c>
      <c r="C997" s="76" t="n">
        <v>998707805</v>
      </c>
      <c r="D997" s="81">
        <f>HYPERLINK(CONCATENATE("https://portal.dnb.de/opac.htm?method=simpleSearch&amp;cqlMode=true&amp;query=idn%3D",C997))</f>
        <v/>
      </c>
      <c r="E997" s="76" t="inlineStr">
        <is>
          <t>III 101, 33</t>
        </is>
      </c>
      <c r="F997" s="76" t="n"/>
      <c r="G997" s="78" t="n"/>
      <c r="H997" s="76" t="inlineStr">
        <is>
          <t>bis 25 cm</t>
        </is>
      </c>
      <c r="I997" s="78" t="n"/>
      <c r="J997" s="78" t="n"/>
      <c r="K997" s="76" t="n"/>
      <c r="L997" s="76" t="n"/>
      <c r="M997" s="76" t="n"/>
      <c r="N997" s="76" t="n"/>
      <c r="O997" s="76" t="n"/>
      <c r="P997" s="76" t="n"/>
      <c r="Q997" s="76" t="n"/>
      <c r="R997" s="76" t="n"/>
      <c r="X997" s="94" t="inlineStr">
        <is>
          <t>Pg</t>
        </is>
      </c>
      <c r="AB997" s="94" t="inlineStr">
        <is>
          <t>h</t>
        </is>
      </c>
      <c r="AH997" s="94" t="inlineStr">
        <is>
          <t>Pa</t>
        </is>
      </c>
      <c r="AV997" s="94" t="n">
        <v>60</v>
      </c>
      <c r="AZ997" s="96" t="inlineStr">
        <is>
          <t>n</t>
        </is>
      </c>
      <c r="BA997" s="88">
        <f>BY997+CR997</f>
        <v/>
      </c>
      <c r="BY997" s="88" t="n"/>
      <c r="CR997" s="88" t="n"/>
    </row>
    <row r="998" outlineLevel="1" s="143">
      <c r="A998" s="76" t="n">
        <v>985</v>
      </c>
      <c r="B998" s="76" t="inlineStr">
        <is>
          <t>L-1540-161526535</t>
        </is>
      </c>
      <c r="C998" s="76" t="n">
        <v>995989699</v>
      </c>
      <c r="D998" s="81">
        <f>HYPERLINK(CONCATENATE("https://portal.dnb.de/opac.htm?method=simpleSearch&amp;cqlMode=true&amp;query=idn%3D",C998))</f>
        <v/>
      </c>
      <c r="E998" s="76" t="inlineStr">
        <is>
          <t>III 101, 34 (angebunden?)</t>
        </is>
      </c>
      <c r="F998" s="76" t="n"/>
      <c r="G998" s="78" t="n"/>
      <c r="H998" s="76" t="n"/>
      <c r="I998" s="78" t="n"/>
      <c r="J998" s="78" t="n"/>
      <c r="K998" s="76" t="n"/>
      <c r="L998" s="76" t="n"/>
      <c r="M998" s="76" t="n"/>
      <c r="N998" s="76" t="n"/>
      <c r="O998" s="76" t="n"/>
      <c r="P998" s="76" t="n"/>
      <c r="Q998" s="76" t="n"/>
      <c r="R998" s="76" t="n"/>
      <c r="BA998" s="88">
        <f>BY998+CR998</f>
        <v/>
      </c>
      <c r="BY998" s="88" t="n"/>
      <c r="CR998" s="88" t="n"/>
    </row>
    <row r="999" outlineLevel="1" s="143">
      <c r="A999" s="76" t="n">
        <v>986</v>
      </c>
      <c r="B999" s="76" t="inlineStr">
        <is>
          <t>L-1540-158110234</t>
        </is>
      </c>
      <c r="C999" s="76" t="n">
        <v>994827342</v>
      </c>
      <c r="D999" s="81">
        <f>HYPERLINK(CONCATENATE("https://portal.dnb.de/opac.htm?method=simpleSearch&amp;cqlMode=true&amp;query=idn%3D",C999))</f>
        <v/>
      </c>
      <c r="E999" s="76" t="inlineStr">
        <is>
          <t>III 101, 34</t>
        </is>
      </c>
      <c r="F999" s="76" t="n"/>
      <c r="G999" s="78" t="n"/>
      <c r="H999" s="76" t="inlineStr">
        <is>
          <t>bis 25 cm</t>
        </is>
      </c>
      <c r="I999" s="78" t="n"/>
      <c r="J999" s="78" t="n"/>
      <c r="K999" s="76" t="n"/>
      <c r="L999" s="76" t="n"/>
      <c r="M999" s="76" t="n"/>
      <c r="N999" s="76" t="n"/>
      <c r="O999" s="76" t="n"/>
      <c r="P999" s="76" t="n"/>
      <c r="Q999" s="76" t="n"/>
      <c r="R999" s="76" t="n"/>
      <c r="X999" s="94" t="inlineStr">
        <is>
          <t>Pa</t>
        </is>
      </c>
      <c r="AB999" s="94" t="inlineStr">
        <is>
          <t>h/E</t>
        </is>
      </c>
      <c r="AH999" s="94" t="inlineStr">
        <is>
          <t>Pa</t>
        </is>
      </c>
      <c r="AV999" s="94" t="n">
        <v>110</v>
      </c>
      <c r="AZ999" s="96" t="inlineStr">
        <is>
          <t>n</t>
        </is>
      </c>
      <c r="BA999" s="88">
        <f>BY999+CR999</f>
        <v/>
      </c>
      <c r="BY999" s="88" t="n"/>
      <c r="CR999" s="88" t="n"/>
    </row>
    <row r="1000" outlineLevel="1" s="143">
      <c r="A1000" s="76" t="n">
        <v>987</v>
      </c>
      <c r="B1000" s="76" t="inlineStr">
        <is>
          <t>L-1555-177913347</t>
        </is>
      </c>
      <c r="C1000" s="76" t="n">
        <v>1002741084</v>
      </c>
      <c r="D1000" s="81">
        <f>HYPERLINK(CONCATENATE("https://portal.dnb.de/opac.htm?method=simpleSearch&amp;cqlMode=true&amp;query=idn%3D",C1000))</f>
        <v/>
      </c>
      <c r="E1000" s="76" t="inlineStr">
        <is>
          <t>III 101, 35</t>
        </is>
      </c>
      <c r="F1000" s="76" t="n"/>
      <c r="G1000" s="78" t="n"/>
      <c r="H1000" s="76" t="inlineStr">
        <is>
          <t>bis 35 cm</t>
        </is>
      </c>
      <c r="I1000" s="78" t="n"/>
      <c r="J1000" s="78" t="n"/>
      <c r="K1000" s="76" t="n"/>
      <c r="L1000" s="76" t="n"/>
      <c r="M1000" s="76" t="n"/>
      <c r="N1000" s="76" t="n"/>
      <c r="O1000" s="76" t="n"/>
      <c r="P1000" s="76" t="n"/>
      <c r="Q1000" s="76" t="n"/>
      <c r="R1000" s="76" t="n"/>
      <c r="X1000" s="94" t="inlineStr">
        <is>
          <t>Pg</t>
        </is>
      </c>
      <c r="AB1000" s="94" t="inlineStr">
        <is>
          <t>h/E</t>
        </is>
      </c>
      <c r="AH1000" s="94" t="inlineStr">
        <is>
          <t>Pa</t>
        </is>
      </c>
      <c r="AV1000" s="94" t="n">
        <v>110</v>
      </c>
      <c r="AZ1000" s="96" t="inlineStr">
        <is>
          <t>n</t>
        </is>
      </c>
      <c r="BA1000" s="88">
        <f>BY1000+CR1000</f>
        <v/>
      </c>
      <c r="BC1000" s="94" t="inlineStr">
        <is>
          <t>Gewebe</t>
        </is>
      </c>
      <c r="BY1000" s="88" t="n"/>
      <c r="CR1000" s="88" t="n"/>
    </row>
    <row r="1001" outlineLevel="1" s="143">
      <c r="A1001" s="76" t="n">
        <v>988</v>
      </c>
      <c r="B1001" s="76" t="inlineStr">
        <is>
          <t>L-1550-154864390</t>
        </is>
      </c>
      <c r="C1001" s="76" t="n">
        <v>994245459</v>
      </c>
      <c r="D1001" s="81">
        <f>HYPERLINK(CONCATENATE("https://portal.dnb.de/opac.htm?method=simpleSearch&amp;cqlMode=true&amp;query=idn%3D",C1001))</f>
        <v/>
      </c>
      <c r="E1001" s="76" t="inlineStr">
        <is>
          <t>III 101, 36</t>
        </is>
      </c>
      <c r="F1001" s="76" t="n"/>
      <c r="G1001" s="78" t="n"/>
      <c r="H1001" s="76" t="inlineStr">
        <is>
          <t>bis 25 cm</t>
        </is>
      </c>
      <c r="I1001" s="78" t="n"/>
      <c r="J1001" s="78" t="n"/>
      <c r="K1001" s="76" t="n"/>
      <c r="L1001" s="76" t="n"/>
      <c r="M1001" s="76" t="n"/>
      <c r="N1001" s="76" t="n"/>
      <c r="O1001" s="76" t="n"/>
      <c r="P1001" s="76" t="n"/>
      <c r="Q1001" s="76" t="n"/>
      <c r="R1001" s="76" t="n"/>
      <c r="X1001" s="94" t="inlineStr">
        <is>
          <t>HD</t>
        </is>
      </c>
      <c r="AB1001" s="94" t="inlineStr">
        <is>
          <t>f</t>
        </is>
      </c>
      <c r="AH1001" s="94" t="inlineStr">
        <is>
          <t>Pa</t>
        </is>
      </c>
      <c r="AV1001" s="94" t="n">
        <v>110</v>
      </c>
      <c r="AZ1001" s="96" t="inlineStr">
        <is>
          <t>n</t>
        </is>
      </c>
      <c r="BA1001" s="88">
        <f>BY1001+CR1001</f>
        <v/>
      </c>
      <c r="BC1001" s="94" t="inlineStr">
        <is>
          <t>Gewebe</t>
        </is>
      </c>
      <c r="BY1001" s="88" t="n"/>
      <c r="CR1001" s="88" t="n"/>
    </row>
    <row r="1002" outlineLevel="1" s="143">
      <c r="A1002" s="76" t="n">
        <v>989</v>
      </c>
      <c r="B1002" s="76" t="inlineStr">
        <is>
          <t>L-1540-163763593</t>
        </is>
      </c>
      <c r="C1002" s="76" t="n">
        <v>997391812</v>
      </c>
      <c r="D1002" s="81">
        <f>HYPERLINK(CONCATENATE("https://portal.dnb.de/opac.htm?method=simpleSearch&amp;cqlMode=true&amp;query=idn%3D",C1002))</f>
        <v/>
      </c>
      <c r="E1002" s="76" t="inlineStr">
        <is>
          <t>III 101, 37</t>
        </is>
      </c>
      <c r="F1002" s="76" t="n"/>
      <c r="G1002" s="78" t="n"/>
      <c r="H1002" s="76" t="inlineStr">
        <is>
          <t>bis 35 cm</t>
        </is>
      </c>
      <c r="I1002" s="78" t="n"/>
      <c r="J1002" s="78" t="n"/>
      <c r="K1002" s="76" t="n"/>
      <c r="L1002" s="76" t="n"/>
      <c r="M1002" s="76" t="n"/>
      <c r="N1002" s="76" t="n"/>
      <c r="O1002" s="76" t="n"/>
      <c r="P1002" s="76" t="n"/>
      <c r="Q1002" s="76" t="n"/>
      <c r="R1002" s="76" t="n"/>
      <c r="X1002" s="94" t="inlineStr">
        <is>
          <t>Pg</t>
        </is>
      </c>
      <c r="Y1002" t="inlineStr">
        <is>
          <t>Thomschke, Friedrun:
flexibler Perg.bd.</t>
        </is>
      </c>
      <c r="AA1002" s="94" t="inlineStr">
        <is>
          <t>x</t>
        </is>
      </c>
      <c r="AB1002" s="94" t="inlineStr">
        <is>
          <t>h</t>
        </is>
      </c>
      <c r="AH1002" s="94" t="inlineStr">
        <is>
          <t>Pa</t>
        </is>
      </c>
      <c r="AT1002" s="94" t="n">
        <v>2</v>
      </c>
      <c r="AV1002" s="94" t="n">
        <v>110</v>
      </c>
      <c r="AZ1002" s="96" t="inlineStr">
        <is>
          <t>n</t>
        </is>
      </c>
      <c r="BA1002" s="88">
        <f>BY1002+CR1002</f>
        <v/>
      </c>
      <c r="BC1002" s="94" t="inlineStr">
        <is>
          <t>Gewebe</t>
        </is>
      </c>
      <c r="BY1002" s="88" t="n"/>
      <c r="CR1002" s="88" t="n"/>
    </row>
    <row r="1003" outlineLevel="1" s="143">
      <c r="A1003" s="76" t="n">
        <v>990</v>
      </c>
      <c r="B1003" s="76" t="inlineStr">
        <is>
          <t>L-1540-169770877</t>
        </is>
      </c>
      <c r="C1003" s="76" t="n">
        <v>999958127</v>
      </c>
      <c r="D1003" s="81">
        <f>HYPERLINK(CONCATENATE("https://portal.dnb.de/opac.htm?method=simpleSearch&amp;cqlMode=true&amp;query=idn%3D",C1003))</f>
        <v/>
      </c>
      <c r="E1003" s="76" t="inlineStr">
        <is>
          <t>III 101, 37</t>
        </is>
      </c>
      <c r="F1003" s="76" t="n"/>
      <c r="G1003" s="78" t="n"/>
      <c r="H1003" s="76" t="n"/>
      <c r="I1003" s="78" t="n"/>
      <c r="J1003" s="78" t="n"/>
      <c r="K1003" s="76" t="n"/>
      <c r="L1003" s="76" t="n"/>
      <c r="M1003" s="76" t="n"/>
      <c r="N1003" s="76" t="n"/>
      <c r="O1003" s="76" t="n"/>
      <c r="P1003" s="76" t="n"/>
      <c r="Q1003" s="76" t="n"/>
      <c r="R1003" s="76" t="n"/>
      <c r="BA1003" s="88">
        <f>BY1003+CR1003</f>
        <v/>
      </c>
      <c r="BY1003" s="88" t="n"/>
      <c r="CR1003" s="88" t="n"/>
    </row>
    <row r="1004" outlineLevel="1" s="143">
      <c r="A1004" s="76" t="n">
        <v>991</v>
      </c>
      <c r="B1004" s="76" t="inlineStr">
        <is>
          <t>L-1540-169496759</t>
        </is>
      </c>
      <c r="C1004" s="76" t="inlineStr">
        <is>
          <t>99981530X</t>
        </is>
      </c>
      <c r="D1004" s="81">
        <f>HYPERLINK(CONCATENATE("https://portal.dnb.de/opac.htm?method=simpleSearch&amp;cqlMode=true&amp;query=idn%3D",C1004))</f>
        <v/>
      </c>
      <c r="E1004" s="76" t="inlineStr">
        <is>
          <t>III 101, 38</t>
        </is>
      </c>
      <c r="F1004" s="76" t="n"/>
      <c r="G1004" s="78" t="n"/>
      <c r="H1004" s="76" t="inlineStr">
        <is>
          <t>bis 25 cm</t>
        </is>
      </c>
      <c r="I1004" s="78" t="n"/>
      <c r="J1004" s="78" t="n"/>
      <c r="K1004" s="76" t="n"/>
      <c r="L1004" s="76" t="n"/>
      <c r="M1004" s="76" t="n"/>
      <c r="N1004" s="76" t="n"/>
      <c r="O1004" s="76" t="n"/>
      <c r="P1004" s="76" t="n"/>
      <c r="Q1004" s="76" t="n"/>
      <c r="R1004" s="76" t="n"/>
      <c r="X1004" s="94" t="inlineStr">
        <is>
          <t>Pg</t>
        </is>
      </c>
      <c r="AA1004" s="94" t="inlineStr">
        <is>
          <t>x</t>
        </is>
      </c>
      <c r="AB1004" s="94" t="inlineStr">
        <is>
          <t>h/E</t>
        </is>
      </c>
      <c r="AH1004" s="94" t="inlineStr">
        <is>
          <t>Pa</t>
        </is>
      </c>
      <c r="AT1004" s="94" t="n">
        <v>4</v>
      </c>
      <c r="AV1004" s="94" t="n">
        <v>110</v>
      </c>
      <c r="AX1004" s="94" t="inlineStr">
        <is>
          <t>x</t>
        </is>
      </c>
      <c r="AZ1004" s="96" t="inlineStr">
        <is>
          <t>n</t>
        </is>
      </c>
      <c r="BA1004" s="88">
        <f>BY1004+CR1004</f>
        <v/>
      </c>
      <c r="BC1004" s="94" t="inlineStr">
        <is>
          <t>Gewebe</t>
        </is>
      </c>
      <c r="BY1004" s="88" t="n"/>
      <c r="CR1004" s="88" t="n"/>
    </row>
    <row r="1005" outlineLevel="1" s="143">
      <c r="A1005" s="76" t="n">
        <v>992</v>
      </c>
      <c r="B1005" s="76" t="inlineStr">
        <is>
          <t>L-1548-160341663</t>
        </is>
      </c>
      <c r="C1005" s="76" t="n">
        <v>995639922</v>
      </c>
      <c r="D1005" s="81">
        <f>HYPERLINK(CONCATENATE("https://portal.dnb.de/opac.htm?method=simpleSearch&amp;cqlMode=true&amp;query=idn%3D",C1005))</f>
        <v/>
      </c>
      <c r="E1005" s="76" t="inlineStr">
        <is>
          <t>III 101, 39</t>
        </is>
      </c>
      <c r="F1005" s="76" t="n"/>
      <c r="G1005" s="78" t="n"/>
      <c r="H1005" s="76" t="inlineStr">
        <is>
          <t>bis 25 cm</t>
        </is>
      </c>
      <c r="I1005" s="78" t="n"/>
      <c r="J1005" s="78" t="n"/>
      <c r="K1005" s="76" t="n"/>
      <c r="L1005" s="76" t="n"/>
      <c r="M1005" s="76" t="n"/>
      <c r="N1005" s="76" t="n"/>
      <c r="O1005" s="76" t="n"/>
      <c r="P1005" s="76" t="n"/>
      <c r="Q1005" s="76" t="n"/>
      <c r="R1005" s="76" t="n"/>
      <c r="X1005" s="94" t="inlineStr">
        <is>
          <t>Pg</t>
        </is>
      </c>
      <c r="AB1005" s="94" t="inlineStr">
        <is>
          <t>h</t>
        </is>
      </c>
      <c r="AH1005" s="94" t="inlineStr">
        <is>
          <t>Pa</t>
        </is>
      </c>
      <c r="AV1005" s="94" t="n">
        <v>110</v>
      </c>
      <c r="AZ1005" s="96" t="inlineStr">
        <is>
          <t>n</t>
        </is>
      </c>
      <c r="BA1005" s="88">
        <f>BY1005+CR1005</f>
        <v/>
      </c>
      <c r="BY1005" s="88" t="n"/>
      <c r="CR1005" s="88" t="n"/>
    </row>
    <row r="1006" outlineLevel="1" s="143">
      <c r="A1006" s="76" t="n">
        <v>993</v>
      </c>
      <c r="B1006" s="76" t="inlineStr">
        <is>
          <t>L-1558-169513238</t>
        </is>
      </c>
      <c r="C1006" s="76" t="n">
        <v>999831461</v>
      </c>
      <c r="D1006" s="81">
        <f>HYPERLINK(CONCATENATE("https://portal.dnb.de/opac.htm?method=simpleSearch&amp;cqlMode=true&amp;query=idn%3D",C1006))</f>
        <v/>
      </c>
      <c r="E1006" s="76" t="inlineStr">
        <is>
          <t>III 101, 40</t>
        </is>
      </c>
      <c r="F1006" s="76" t="n"/>
      <c r="G1006" s="78" t="n"/>
      <c r="H1006" s="76" t="inlineStr">
        <is>
          <t>bis 25 cm</t>
        </is>
      </c>
      <c r="I1006" s="78" t="n"/>
      <c r="J1006" s="78" t="n"/>
      <c r="K1006" s="76" t="n"/>
      <c r="L1006" s="76" t="n"/>
      <c r="M1006" s="76" t="n"/>
      <c r="N1006" s="76" t="n"/>
      <c r="O1006" s="76" t="n"/>
      <c r="P1006" s="76" t="n"/>
      <c r="Q1006" s="76" t="n"/>
      <c r="R1006" s="76" t="n"/>
      <c r="X1006" s="94" t="inlineStr">
        <is>
          <t>HPg</t>
        </is>
      </c>
      <c r="AB1006" s="94" t="inlineStr">
        <is>
          <t>h</t>
        </is>
      </c>
      <c r="AH1006" s="94" t="inlineStr">
        <is>
          <t>Pa</t>
        </is>
      </c>
      <c r="AV1006" s="94" t="n">
        <v>110</v>
      </c>
      <c r="AZ1006" s="96" t="inlineStr">
        <is>
          <t>n</t>
        </is>
      </c>
      <c r="BA1006" s="88">
        <f>BY1006+CR1006</f>
        <v/>
      </c>
      <c r="BY1006" s="88" t="n"/>
      <c r="CR1006" s="88" t="n"/>
    </row>
    <row r="1007" outlineLevel="1" s="143">
      <c r="A1007" s="76" t="n">
        <v>994</v>
      </c>
      <c r="B1007" s="76" t="inlineStr">
        <is>
          <t>L-1501-15663757X</t>
        </is>
      </c>
      <c r="C1007" s="76" t="n">
        <v>994566255</v>
      </c>
      <c r="D1007" s="81">
        <f>HYPERLINK(CONCATENATE("https://portal.dnb.de/opac.htm?method=simpleSearch&amp;cqlMode=true&amp;query=idn%3D",C1007))</f>
        <v/>
      </c>
      <c r="E1007" s="76" t="inlineStr">
        <is>
          <t>III 101, 41</t>
        </is>
      </c>
      <c r="F1007" s="76" t="n"/>
      <c r="G1007" s="78" t="n"/>
      <c r="H1007" s="76" t="inlineStr">
        <is>
          <t>&gt; 42 cm</t>
        </is>
      </c>
      <c r="I1007" s="78" t="n"/>
      <c r="J1007" s="78" t="n"/>
      <c r="K1007" s="76" t="n"/>
      <c r="L1007" s="76" t="n"/>
      <c r="M1007" s="76" t="n"/>
      <c r="N1007" s="76" t="n"/>
      <c r="O1007" s="76" t="n"/>
      <c r="P1007" s="76" t="n"/>
      <c r="Q1007" s="76" t="n"/>
      <c r="R1007" s="76" t="n"/>
      <c r="X1007" s="94" t="inlineStr">
        <is>
          <t>HD</t>
        </is>
      </c>
      <c r="AB1007" s="94" t="inlineStr">
        <is>
          <t>f</t>
        </is>
      </c>
      <c r="AG1007" s="94" t="inlineStr">
        <is>
          <t>x</t>
        </is>
      </c>
      <c r="AH1007" s="94" t="inlineStr">
        <is>
          <t>Pa</t>
        </is>
      </c>
      <c r="AR1007" s="94" t="inlineStr">
        <is>
          <t>I/R</t>
        </is>
      </c>
      <c r="AS1007" s="94" t="inlineStr">
        <is>
          <t>x</t>
        </is>
      </c>
      <c r="AV1007" s="94" t="n">
        <v>60</v>
      </c>
      <c r="AZ1007" s="96" t="inlineStr">
        <is>
          <t>ja vor</t>
        </is>
      </c>
      <c r="BA1007" s="88">
        <f>BY1007+CR1007</f>
        <v/>
      </c>
      <c r="BG1007" s="94" t="inlineStr">
        <is>
          <t>x sauer</t>
        </is>
      </c>
      <c r="BH1007" s="94" t="inlineStr">
        <is>
          <t>x</t>
        </is>
      </c>
      <c r="BK1007" s="117" t="inlineStr">
        <is>
          <t>Box (sperrt)</t>
        </is>
      </c>
      <c r="BY1007" s="88" t="n"/>
      <c r="CA1007" s="94" t="inlineStr">
        <is>
          <t>x</t>
        </is>
      </c>
      <c r="CR1007" s="88" t="n">
        <v>0.5</v>
      </c>
      <c r="CS1007" s="117" t="inlineStr">
        <is>
          <t>Vorsatz trocken reinigen (v.a. hinten)</t>
        </is>
      </c>
    </row>
    <row r="1008" outlineLevel="1" s="143">
      <c r="A1008" s="76" t="n">
        <v>995</v>
      </c>
      <c r="B1008" s="76" t="inlineStr">
        <is>
          <t>L-1536-17692017X</t>
        </is>
      </c>
      <c r="C1008" s="76" t="n">
        <v>1002268591</v>
      </c>
      <c r="D1008" s="81">
        <f>HYPERLINK(CONCATENATE("https://portal.dnb.de/opac.htm?method=simpleSearch&amp;cqlMode=true&amp;query=idn%3D",C1008))</f>
        <v/>
      </c>
      <c r="E1008" s="76" t="inlineStr">
        <is>
          <t>III 101, 42</t>
        </is>
      </c>
      <c r="F1008" s="76" t="n"/>
      <c r="G1008" s="78" t="n"/>
      <c r="H1008" s="76" t="inlineStr">
        <is>
          <t>bis 35 cm</t>
        </is>
      </c>
      <c r="I1008" s="78" t="n"/>
      <c r="J1008" s="78" t="n"/>
      <c r="K1008" s="76" t="n"/>
      <c r="L1008" s="76" t="n"/>
      <c r="M1008" s="76" t="n"/>
      <c r="N1008" s="76" t="n"/>
      <c r="O1008" s="76" t="n"/>
      <c r="P1008" s="76" t="n"/>
      <c r="Q1008" s="76" t="n"/>
      <c r="R1008" s="76" t="n"/>
      <c r="X1008" s="94" t="inlineStr">
        <is>
          <t>Pg</t>
        </is>
      </c>
      <c r="AB1008" s="94" t="inlineStr">
        <is>
          <t>h</t>
        </is>
      </c>
      <c r="AH1008" s="94" t="inlineStr">
        <is>
          <t>Pa</t>
        </is>
      </c>
      <c r="AV1008" s="94" t="n">
        <v>110</v>
      </c>
      <c r="AZ1008" s="96" t="inlineStr">
        <is>
          <t>ja vor</t>
        </is>
      </c>
      <c r="BA1008" s="88">
        <f>BY1008+CR1008</f>
        <v/>
      </c>
      <c r="BG1008" s="94" t="inlineStr">
        <is>
          <t>x sauer</t>
        </is>
      </c>
      <c r="BH1008" s="94" t="inlineStr">
        <is>
          <t>x</t>
        </is>
      </c>
      <c r="BY1008" s="88" t="n"/>
      <c r="CE1008" s="94" t="inlineStr">
        <is>
          <t>x</t>
        </is>
      </c>
      <c r="CI1008" s="94" t="inlineStr">
        <is>
          <t>x</t>
        </is>
      </c>
      <c r="CO1008" s="94" t="inlineStr">
        <is>
          <t>x</t>
        </is>
      </c>
      <c r="CR1008" s="88" t="n">
        <v>1.5</v>
      </c>
    </row>
    <row r="1009" outlineLevel="1" s="143">
      <c r="A1009" s="76" t="n">
        <v>996</v>
      </c>
      <c r="B1009" s="76" t="inlineStr">
        <is>
          <t>L-2012-327106</t>
        </is>
      </c>
      <c r="C1009" s="76" t="n">
        <v>1026393566</v>
      </c>
      <c r="D1009" s="81">
        <f>HYPERLINK(CONCATENATE("https://portal.dnb.de/opac.htm?method=simpleSearch&amp;cqlMode=true&amp;query=idn%3D",C1009))</f>
        <v/>
      </c>
      <c r="E1009" s="76" t="inlineStr">
        <is>
          <t>III 101, 43</t>
        </is>
      </c>
      <c r="F1009" s="76" t="n"/>
      <c r="G1009" s="78" t="n"/>
      <c r="H1009" s="76" t="inlineStr">
        <is>
          <t>bis 35 cm</t>
        </is>
      </c>
      <c r="I1009" s="78" t="n"/>
      <c r="J1009" s="78" t="n"/>
      <c r="K1009" s="76" t="n"/>
      <c r="L1009" s="76" t="n"/>
      <c r="M1009" s="76" t="n"/>
      <c r="N1009" s="76" t="n"/>
      <c r="O1009" s="76" t="n"/>
      <c r="P1009" s="76" t="n"/>
      <c r="Q1009" s="76" t="n"/>
      <c r="R1009" s="76" t="n"/>
      <c r="X1009" s="94" t="inlineStr">
        <is>
          <t>Pa</t>
        </is>
      </c>
      <c r="AB1009" s="94" t="inlineStr">
        <is>
          <t>h</t>
        </is>
      </c>
      <c r="AH1009" s="94" t="inlineStr">
        <is>
          <t>Pa</t>
        </is>
      </c>
      <c r="AR1009" s="94" t="inlineStr">
        <is>
          <t>K</t>
        </is>
      </c>
      <c r="AS1009" s="94" t="inlineStr">
        <is>
          <t>x</t>
        </is>
      </c>
      <c r="AT1009" s="94" t="n">
        <v>0</v>
      </c>
      <c r="AU1009" s="94" t="inlineStr">
        <is>
          <t>x</t>
        </is>
      </c>
      <c r="AV1009" s="94" t="n">
        <v>110</v>
      </c>
      <c r="AZ1009" s="96" t="inlineStr">
        <is>
          <t>ja vor</t>
        </is>
      </c>
      <c r="BA1009" s="88">
        <f>BY1009+CR1009</f>
        <v/>
      </c>
      <c r="BF1009" s="94" t="inlineStr">
        <is>
          <t>x</t>
        </is>
      </c>
      <c r="BN1009" s="94" t="inlineStr">
        <is>
          <t>x</t>
        </is>
      </c>
      <c r="BY1009" s="88" t="n">
        <v>0.5</v>
      </c>
      <c r="CR1009" s="88" t="n"/>
    </row>
    <row r="1010" outlineLevel="1" s="143">
      <c r="A1010" s="76" t="n">
        <v>997</v>
      </c>
      <c r="B1010" s="76" t="inlineStr">
        <is>
          <t>L-2019-302232</t>
        </is>
      </c>
      <c r="C1010" s="76" t="inlineStr">
        <is>
          <t>118582569X</t>
        </is>
      </c>
      <c r="D1010" s="81">
        <f>HYPERLINK(CONCATENATE("https://portal.dnb.de/opac.htm?method=simpleSearch&amp;cqlMode=true&amp;query=idn%3D",C1010))</f>
        <v/>
      </c>
      <c r="E1010" s="76" t="inlineStr">
        <is>
          <t>III 101, 44</t>
        </is>
      </c>
      <c r="F1010" s="76" t="n"/>
      <c r="G1010" s="78" t="n"/>
      <c r="H1010" s="76" t="inlineStr">
        <is>
          <t>bis 25 cm</t>
        </is>
      </c>
      <c r="I1010" s="78" t="n"/>
      <c r="J1010" s="78" t="n"/>
      <c r="K1010" s="76" t="n"/>
      <c r="L1010" s="76" t="n"/>
      <c r="M1010" s="76" t="n"/>
      <c r="N1010" s="76" t="n"/>
      <c r="O1010" s="76" t="n"/>
      <c r="P1010" s="76" t="n"/>
      <c r="Q1010" s="76" t="n"/>
      <c r="R1010" s="76" t="n"/>
      <c r="X1010" s="94" t="inlineStr">
        <is>
          <t>Pg</t>
        </is>
      </c>
      <c r="AB1010" s="94" t="inlineStr">
        <is>
          <t>h</t>
        </is>
      </c>
      <c r="AH1010" s="94" t="inlineStr">
        <is>
          <t>Pa</t>
        </is>
      </c>
      <c r="AV1010" s="94" t="n">
        <v>110</v>
      </c>
      <c r="AZ1010" s="96" t="inlineStr">
        <is>
          <t>n</t>
        </is>
      </c>
      <c r="BA1010" s="88">
        <f>BY1010+CR1010</f>
        <v/>
      </c>
      <c r="BF1010" s="94" t="inlineStr">
        <is>
          <t>x</t>
        </is>
      </c>
      <c r="BY1010" s="88" t="n"/>
      <c r="CR1010" s="88" t="n"/>
    </row>
    <row r="1011" outlineLevel="1" s="143">
      <c r="A1011" s="76" t="n">
        <v>998</v>
      </c>
      <c r="B1011" s="76" t="inlineStr">
        <is>
          <t>L-1507-670401528</t>
        </is>
      </c>
      <c r="C1011" s="76" t="n">
        <v>1208529617</v>
      </c>
      <c r="D1011" s="81">
        <f>HYPERLINK(CONCATENATE("https://portal.dnb.de/opac.htm?method=simpleSearch&amp;cqlMode=true&amp;query=idn%3D",C1011))</f>
        <v/>
      </c>
      <c r="E1011" s="76" t="inlineStr">
        <is>
          <t>III 101, 12 (Angebunden, Fragment)</t>
        </is>
      </c>
      <c r="F1011" s="76" t="n"/>
      <c r="G1011" s="78" t="n"/>
      <c r="H1011" s="76" t="n"/>
      <c r="I1011" s="78" t="n"/>
      <c r="J1011" s="78" t="n"/>
      <c r="K1011" s="76" t="n"/>
      <c r="L1011" s="76" t="n"/>
      <c r="M1011" s="76" t="n"/>
      <c r="N1011" s="76" t="n"/>
      <c r="O1011" s="76" t="n"/>
      <c r="P1011" s="76" t="n"/>
      <c r="Q1011" s="76" t="n"/>
      <c r="R1011" s="76" t="n"/>
      <c r="BA1011" s="88">
        <f>BY1011+CR1011</f>
        <v/>
      </c>
      <c r="BY1011" s="88" t="n"/>
      <c r="CR1011" s="88" t="n"/>
    </row>
    <row r="1012" outlineLevel="1" s="143">
      <c r="A1012" s="76" t="n">
        <v>999</v>
      </c>
      <c r="B1012" s="76" t="inlineStr">
        <is>
          <t>L-1534-154988871</t>
        </is>
      </c>
      <c r="C1012" s="76" t="n">
        <v>994259441</v>
      </c>
      <c r="D1012" s="81">
        <f>HYPERLINK(CONCATENATE("https://portal.dnb.de/opac.htm?method=simpleSearch&amp;cqlMode=true&amp;query=idn%3D",C1012))</f>
        <v/>
      </c>
      <c r="E1012" s="76" t="inlineStr">
        <is>
          <t>III 101, 14 a</t>
        </is>
      </c>
      <c r="F1012" s="76" t="n"/>
      <c r="G1012" s="78" t="n"/>
      <c r="H1012" s="76" t="inlineStr">
        <is>
          <t>bis 25 cm</t>
        </is>
      </c>
      <c r="I1012" s="78" t="n"/>
      <c r="J1012" s="78" t="n"/>
      <c r="K1012" s="76" t="n"/>
      <c r="L1012" s="76" t="n"/>
      <c r="M1012" s="76" t="n"/>
      <c r="N1012" s="76" t="n"/>
      <c r="O1012" s="76" t="n"/>
      <c r="P1012" s="76" t="n"/>
      <c r="Q1012" s="76" t="n"/>
      <c r="R1012" s="76" t="n"/>
      <c r="X1012" s="94" t="inlineStr">
        <is>
          <t>HG</t>
        </is>
      </c>
      <c r="AB1012" s="94" t="inlineStr">
        <is>
          <t>h/E</t>
        </is>
      </c>
      <c r="AH1012" s="94" t="inlineStr">
        <is>
          <t>Pa</t>
        </is>
      </c>
      <c r="AV1012" s="94" t="n">
        <v>110</v>
      </c>
      <c r="AZ1012" s="96" t="inlineStr">
        <is>
          <t>n</t>
        </is>
      </c>
      <c r="BA1012" s="88">
        <f>BY1012+CR1012</f>
        <v/>
      </c>
      <c r="BC1012" s="94" t="inlineStr">
        <is>
          <t>Gewebe</t>
        </is>
      </c>
      <c r="BJ1012" s="90" t="inlineStr">
        <is>
          <t>x 110</t>
        </is>
      </c>
      <c r="BY1012" s="88" t="n"/>
      <c r="CR1012" s="88" t="n"/>
    </row>
    <row r="1013" outlineLevel="1" s="143">
      <c r="A1013" s="76" t="n">
        <v>1000</v>
      </c>
      <c r="B1013" s="76" t="inlineStr">
        <is>
          <t>L-1558-175074690</t>
        </is>
      </c>
      <c r="C1013" s="76" t="inlineStr">
        <is>
          <t>100154014X</t>
        </is>
      </c>
      <c r="D1013" s="81">
        <f>HYPERLINK(CONCATENATE("https://portal.dnb.de/opac.htm?method=simpleSearch&amp;cqlMode=true&amp;query=idn%3D",C1013))</f>
        <v/>
      </c>
      <c r="E1013" s="76" t="inlineStr">
        <is>
          <t>III 101, 14 b</t>
        </is>
      </c>
      <c r="F1013" s="76" t="n"/>
      <c r="G1013" s="78" t="n"/>
      <c r="H1013" s="76" t="inlineStr">
        <is>
          <t>bis 42 cm</t>
        </is>
      </c>
      <c r="I1013" s="78" t="n"/>
      <c r="J1013" s="78" t="n"/>
      <c r="K1013" s="76" t="n"/>
      <c r="L1013" s="76" t="n"/>
      <c r="M1013" s="76" t="n"/>
      <c r="N1013" s="76" t="n"/>
      <c r="O1013" s="76" t="n"/>
      <c r="P1013" s="76" t="n"/>
      <c r="Q1013" s="76" t="n"/>
      <c r="R1013" s="76" t="n"/>
      <c r="X1013" s="94" t="inlineStr">
        <is>
          <t>HL</t>
        </is>
      </c>
      <c r="AA1013" s="94" t="inlineStr">
        <is>
          <t>x</t>
        </is>
      </c>
      <c r="AB1013" s="94" t="inlineStr">
        <is>
          <t>f</t>
        </is>
      </c>
      <c r="AH1013" s="94" t="inlineStr">
        <is>
          <t>Pa</t>
        </is>
      </c>
      <c r="AQ1013" s="94" t="inlineStr">
        <is>
          <t>x</t>
        </is>
      </c>
      <c r="AS1013" s="94" t="inlineStr">
        <is>
          <t>x</t>
        </is>
      </c>
      <c r="AV1013" s="94" t="n">
        <v>110</v>
      </c>
      <c r="AZ1013" s="96" t="inlineStr">
        <is>
          <t>n</t>
        </is>
      </c>
      <c r="BA1013" s="88">
        <f>BY1013+CR1013</f>
        <v/>
      </c>
      <c r="BD1013" s="94" t="inlineStr">
        <is>
          <t>x</t>
        </is>
      </c>
      <c r="BJ1013" s="90" t="inlineStr">
        <is>
          <t>x 110</t>
        </is>
      </c>
      <c r="BY1013" s="88" t="n"/>
      <c r="CR1013" s="88" t="n"/>
    </row>
    <row r="1014" outlineLevel="1" s="143">
      <c r="A1014" s="76" t="n">
        <v>1001</v>
      </c>
      <c r="B1014" s="76" t="inlineStr">
        <is>
          <t>L-1533-158991907</t>
        </is>
      </c>
      <c r="C1014" s="76" t="n">
        <v>995213216</v>
      </c>
      <c r="D1014" s="81">
        <f>HYPERLINK(CONCATENATE("https://portal.dnb.de/opac.htm?method=simpleSearch&amp;cqlMode=true&amp;query=idn%3D",C1014))</f>
        <v/>
      </c>
      <c r="E1014" s="76" t="inlineStr">
        <is>
          <t>III 101, 19 a</t>
        </is>
      </c>
      <c r="F1014" s="76" t="n"/>
      <c r="G1014" s="78" t="n"/>
      <c r="H1014" s="76" t="inlineStr">
        <is>
          <t>bis 25 cm</t>
        </is>
      </c>
      <c r="I1014" s="78" t="n"/>
      <c r="J1014" s="78" t="n"/>
      <c r="K1014" s="76" t="n"/>
      <c r="L1014" s="76" t="n"/>
      <c r="M1014" s="76" t="n"/>
      <c r="N1014" s="76" t="n"/>
      <c r="O1014" s="76" t="n"/>
      <c r="P1014" s="76" t="n"/>
      <c r="Q1014" s="76" t="n"/>
      <c r="R1014" s="76" t="n"/>
      <c r="X1014" s="94" t="inlineStr">
        <is>
          <t>Pg</t>
        </is>
      </c>
      <c r="Y1014" t="inlineStr">
        <is>
          <t>Thomschke, Friedrun:
flexibler Perg.bd.</t>
        </is>
      </c>
      <c r="AB1014" s="94" t="inlineStr">
        <is>
          <t>h</t>
        </is>
      </c>
      <c r="AH1014" s="94" t="inlineStr">
        <is>
          <t>Pa</t>
        </is>
      </c>
      <c r="AV1014" s="94" t="n">
        <v>110</v>
      </c>
      <c r="AZ1014" s="96" t="inlineStr">
        <is>
          <t>n</t>
        </is>
      </c>
      <c r="BA1014" s="88">
        <f>BY1014+CR1014</f>
        <v/>
      </c>
      <c r="BY1014" s="88" t="n"/>
      <c r="CR1014" s="88" t="n"/>
    </row>
    <row r="1015" outlineLevel="1" s="143">
      <c r="A1015" s="76" t="n">
        <v>1002</v>
      </c>
      <c r="B1015" s="76" t="inlineStr">
        <is>
          <t>L-1512-315463279</t>
        </is>
      </c>
      <c r="C1015" s="76" t="n">
        <v>1066935300</v>
      </c>
      <c r="D1015" s="81">
        <f>HYPERLINK(CONCATENATE("https://portal.dnb.de/opac.htm?method=simpleSearch&amp;cqlMode=true&amp;query=idn%3D",C1015))</f>
        <v/>
      </c>
      <c r="E1015" s="76" t="inlineStr">
        <is>
          <t>III 101, 2 a</t>
        </is>
      </c>
      <c r="F1015" s="76" t="n"/>
      <c r="G1015" s="78" t="n"/>
      <c r="H1015" s="76" t="inlineStr">
        <is>
          <t>bis 25 cm</t>
        </is>
      </c>
      <c r="I1015" s="78" t="n"/>
      <c r="J1015" s="78" t="n"/>
      <c r="K1015" s="76" t="n"/>
      <c r="L1015" s="76" t="n"/>
      <c r="M1015" s="76" t="n"/>
      <c r="N1015" s="76" t="n"/>
      <c r="O1015" s="76" t="n"/>
      <c r="P1015" s="76" t="n"/>
      <c r="Q1015" s="76" t="n"/>
      <c r="R1015" s="76" t="n"/>
      <c r="X1015" s="94" t="inlineStr">
        <is>
          <t>HL</t>
        </is>
      </c>
      <c r="AA1015" s="94" t="inlineStr">
        <is>
          <t>x</t>
        </is>
      </c>
      <c r="AB1015" s="94" t="inlineStr">
        <is>
          <t>f/V</t>
        </is>
      </c>
      <c r="AH1015" s="94" t="inlineStr">
        <is>
          <t>Pa</t>
        </is>
      </c>
      <c r="AV1015" s="94" t="inlineStr">
        <is>
          <t>max 110</t>
        </is>
      </c>
      <c r="AZ1015" s="96" t="inlineStr">
        <is>
          <t>n</t>
        </is>
      </c>
      <c r="BA1015" s="88">
        <f>BY1015+CR1015</f>
        <v/>
      </c>
      <c r="BC1015" s="94" t="inlineStr">
        <is>
          <t>Gewebe</t>
        </is>
      </c>
      <c r="BY1015" s="88" t="n"/>
      <c r="CR1015" s="88" t="n"/>
    </row>
    <row r="1016" outlineLevel="1" s="143">
      <c r="A1016" s="76" t="n">
        <v>1003</v>
      </c>
      <c r="B1016" s="76" t="inlineStr">
        <is>
          <t>L-1512-166255823</t>
        </is>
      </c>
      <c r="C1016" s="76" t="n">
        <v>998469998</v>
      </c>
      <c r="D1016" s="81">
        <f>HYPERLINK(CONCATENATE("https://portal.dnb.de/opac.htm?method=simpleSearch&amp;cqlMode=true&amp;query=idn%3D",C1016))</f>
        <v/>
      </c>
      <c r="E1016" s="76" t="inlineStr">
        <is>
          <t>III 101, 2 a</t>
        </is>
      </c>
      <c r="F1016" s="76" t="n"/>
      <c r="G1016" s="78" t="n"/>
      <c r="H1016" s="76" t="n"/>
      <c r="I1016" s="78" t="n"/>
      <c r="J1016" s="78" t="n"/>
      <c r="K1016" s="76" t="n"/>
      <c r="L1016" s="76" t="n"/>
      <c r="M1016" s="76" t="n"/>
      <c r="N1016" s="76" t="n"/>
      <c r="O1016" s="76" t="n"/>
      <c r="P1016" s="76" t="n"/>
      <c r="Q1016" s="76" t="n"/>
      <c r="R1016" s="76" t="n"/>
      <c r="BA1016" s="88">
        <f>BY1016+CR1016</f>
        <v/>
      </c>
      <c r="BY1016" s="88" t="n"/>
      <c r="CR1016" s="88" t="n"/>
    </row>
    <row r="1017" outlineLevel="1" s="143">
      <c r="A1017" s="76" t="n">
        <v>1004</v>
      </c>
      <c r="B1017" s="76" t="inlineStr">
        <is>
          <t>L-1502-169491854</t>
        </is>
      </c>
      <c r="C1017" s="76" t="n">
        <v>999810626</v>
      </c>
      <c r="D1017" s="81">
        <f>HYPERLINK(CONCATENATE("https://portal.dnb.de/opac.htm?method=simpleSearch&amp;cqlMode=true&amp;query=idn%3D",C1017))</f>
        <v/>
      </c>
      <c r="E1017" s="76" t="inlineStr">
        <is>
          <t>III 101, 2 b</t>
        </is>
      </c>
      <c r="F1017" s="76" t="n"/>
      <c r="G1017" s="78" t="n"/>
      <c r="H1017" s="76" t="inlineStr">
        <is>
          <t>bis 25 cm</t>
        </is>
      </c>
      <c r="I1017" s="78" t="n"/>
      <c r="J1017" s="78" t="n"/>
      <c r="K1017" s="76" t="n"/>
      <c r="L1017" s="76" t="n"/>
      <c r="M1017" s="76" t="n"/>
      <c r="N1017" s="76" t="n"/>
      <c r="O1017" s="76" t="n"/>
      <c r="P1017" s="76" t="n"/>
      <c r="Q1017" s="76" t="n"/>
      <c r="R1017" s="76" t="n"/>
      <c r="X1017" s="94" t="inlineStr">
        <is>
          <t>L</t>
        </is>
      </c>
      <c r="AA1017" s="94" t="inlineStr">
        <is>
          <t>x</t>
        </is>
      </c>
      <c r="AB1017" s="94" t="inlineStr">
        <is>
          <t>f</t>
        </is>
      </c>
      <c r="AH1017" s="94" t="inlineStr">
        <is>
          <t>Pa</t>
        </is>
      </c>
      <c r="AV1017" s="94" t="n">
        <v>45</v>
      </c>
      <c r="AZ1017" s="96" t="inlineStr">
        <is>
          <t>n</t>
        </is>
      </c>
      <c r="BA1017" s="88">
        <f>BY1017+CR1017</f>
        <v/>
      </c>
      <c r="BC1017" s="94" t="inlineStr">
        <is>
          <t>Gewebe</t>
        </is>
      </c>
      <c r="BY1017" s="88" t="n"/>
      <c r="CR1017" s="88" t="n"/>
    </row>
    <row r="1018" outlineLevel="1" ht="22.5" customHeight="1" s="143">
      <c r="A1018" s="76" t="n">
        <v>1005</v>
      </c>
      <c r="B1018" s="76" t="inlineStr">
        <is>
          <t>L-1516-315195681</t>
        </is>
      </c>
      <c r="C1018" s="76" t="n">
        <v>1066773343</v>
      </c>
      <c r="D1018" s="81">
        <f>HYPERLINK(CONCATENATE("https://portal.dnb.de/opac.htm?method=simpleSearch&amp;cqlMode=true&amp;query=idn%3D",C1018))</f>
        <v/>
      </c>
      <c r="E1018" s="76" t="inlineStr">
        <is>
          <t>III 101, 2 c</t>
        </is>
      </c>
      <c r="F1018" s="76" t="n"/>
      <c r="G1018" s="78" t="n"/>
      <c r="H1018" s="76" t="inlineStr">
        <is>
          <t>bis 25 cm</t>
        </is>
      </c>
      <c r="I1018" s="78" t="n"/>
      <c r="J1018" s="78" t="n"/>
      <c r="K1018" s="76" t="n"/>
      <c r="L1018" s="76" t="n"/>
      <c r="M1018" s="76" t="n"/>
      <c r="N1018" s="76" t="n"/>
      <c r="O1018" s="76" t="n"/>
      <c r="P1018" s="76" t="n"/>
      <c r="Q1018" s="76" t="n"/>
      <c r="R1018" s="76" t="n"/>
      <c r="X1018" s="94" t="inlineStr">
        <is>
          <t>L</t>
        </is>
      </c>
      <c r="AB1018" s="94" t="inlineStr">
        <is>
          <t>f</t>
        </is>
      </c>
      <c r="AH1018" s="94" t="inlineStr">
        <is>
          <t>Pa</t>
        </is>
      </c>
      <c r="AV1018" s="94" t="n">
        <v>45</v>
      </c>
      <c r="AZ1018" s="96" t="inlineStr">
        <is>
          <t>ja vor</t>
        </is>
      </c>
      <c r="BA1018" s="88">
        <f>BY1018+CR1018</f>
        <v/>
      </c>
      <c r="BC1018" s="96" t="inlineStr">
        <is>
          <t>Halbgewebe mit Papier</t>
        </is>
      </c>
      <c r="BM1018" s="94" t="inlineStr">
        <is>
          <t>x</t>
        </is>
      </c>
      <c r="BN1018" s="94" t="inlineStr">
        <is>
          <t>x</t>
        </is>
      </c>
      <c r="BP1018" s="94" t="inlineStr">
        <is>
          <t>h</t>
        </is>
      </c>
      <c r="BU1018" s="94" t="inlineStr">
        <is>
          <t>x</t>
        </is>
      </c>
      <c r="BY1018" s="88" t="n">
        <v>1.5</v>
      </c>
      <c r="BZ1018" s="117" t="inlineStr">
        <is>
          <t>Ecken festigen, Gelenk hinten überfangen</t>
        </is>
      </c>
      <c r="CE1018" s="94" t="inlineStr">
        <is>
          <t>x</t>
        </is>
      </c>
      <c r="CR1018" s="88" t="n">
        <v>1</v>
      </c>
    </row>
    <row r="1019" outlineLevel="1" s="143">
      <c r="A1019" s="76" t="n">
        <v>1006</v>
      </c>
      <c r="B1019" s="76" t="inlineStr">
        <is>
          <t>L-1515-167033263</t>
        </is>
      </c>
      <c r="C1019" s="76" t="n">
        <v>998827878</v>
      </c>
      <c r="D1019" s="81">
        <f>HYPERLINK(CONCATENATE("https://portal.dnb.de/opac.htm?method=simpleSearch&amp;cqlMode=true&amp;query=idn%3D",C1019))</f>
        <v/>
      </c>
      <c r="E1019" s="76" t="inlineStr">
        <is>
          <t>III 101, 2 d</t>
        </is>
      </c>
      <c r="F1019" s="76" t="n"/>
      <c r="G1019" s="78" t="n"/>
      <c r="H1019" s="76" t="inlineStr">
        <is>
          <t>bis 25 cm</t>
        </is>
      </c>
      <c r="I1019" s="78" t="n"/>
      <c r="J1019" s="78" t="n"/>
      <c r="K1019" s="76" t="n"/>
      <c r="L1019" s="76" t="n"/>
      <c r="M1019" s="76" t="n"/>
      <c r="N1019" s="76" t="n"/>
      <c r="O1019" s="76" t="n"/>
      <c r="P1019" s="76" t="n"/>
      <c r="Q1019" s="76" t="n"/>
      <c r="R1019" s="76" t="n"/>
      <c r="X1019" s="94" t="inlineStr">
        <is>
          <t>Pg</t>
        </is>
      </c>
      <c r="Y1019" t="inlineStr">
        <is>
          <t>Thomschke, Friedrun:
Pergamentumschlag mit Einschlägen</t>
        </is>
      </c>
      <c r="AB1019" s="94" t="inlineStr">
        <is>
          <t>h</t>
        </is>
      </c>
      <c r="AH1019" s="94" t="inlineStr">
        <is>
          <t>Pa</t>
        </is>
      </c>
      <c r="AV1019" s="94" t="inlineStr">
        <is>
          <t>nur 110</t>
        </is>
      </c>
      <c r="AZ1019" s="96" t="inlineStr">
        <is>
          <t>n</t>
        </is>
      </c>
      <c r="BA1019" s="88">
        <f>BY1019+CR1019</f>
        <v/>
      </c>
      <c r="BC1019" s="94" t="inlineStr">
        <is>
          <t>Gewebe</t>
        </is>
      </c>
      <c r="BY1019" s="88" t="n"/>
      <c r="CR1019" s="88" t="n"/>
    </row>
    <row r="1020" outlineLevel="1" s="143">
      <c r="A1020" s="76" t="n">
        <v>1007</v>
      </c>
      <c r="B1020" s="76" t="inlineStr">
        <is>
          <t>L-1540-315063815</t>
        </is>
      </c>
      <c r="C1020" s="76" t="n">
        <v>1066675163</v>
      </c>
      <c r="D1020" s="81">
        <f>HYPERLINK(CONCATENATE("https://portal.dnb.de/opac.htm?method=simpleSearch&amp;cqlMode=true&amp;query=idn%3D",C1020))</f>
        <v/>
      </c>
      <c r="E1020" s="76" t="inlineStr">
        <is>
          <t>III 101, 22 a</t>
        </is>
      </c>
      <c r="F1020" s="76" t="n"/>
      <c r="G1020" s="78" t="n"/>
      <c r="H1020" s="76" t="inlineStr">
        <is>
          <t>bis 25 cm</t>
        </is>
      </c>
      <c r="I1020" s="78" t="n"/>
      <c r="J1020" s="78" t="n"/>
      <c r="K1020" s="76" t="n"/>
      <c r="L1020" s="76" t="n"/>
      <c r="M1020" s="76" t="n"/>
      <c r="N1020" s="76" t="n"/>
      <c r="O1020" s="76" t="n"/>
      <c r="P1020" s="76" t="n"/>
      <c r="Q1020" s="76" t="n"/>
      <c r="R1020" s="76" t="n"/>
      <c r="W1020" s="94" t="inlineStr">
        <is>
          <t>x</t>
        </is>
      </c>
      <c r="X1020" s="94" t="inlineStr">
        <is>
          <t>L</t>
        </is>
      </c>
      <c r="AB1020" s="94" t="inlineStr">
        <is>
          <t>f/V</t>
        </is>
      </c>
      <c r="AH1020" s="94" t="inlineStr">
        <is>
          <t>Pa</t>
        </is>
      </c>
      <c r="AV1020" s="94" t="n">
        <v>60</v>
      </c>
      <c r="AZ1020" s="96" t="inlineStr">
        <is>
          <t>n</t>
        </is>
      </c>
      <c r="BA1020" s="88">
        <f>BY1020+CR1020</f>
        <v/>
      </c>
      <c r="BG1020" s="94" t="inlineStr">
        <is>
          <t>x sauer</t>
        </is>
      </c>
      <c r="BH1020" s="94" t="inlineStr">
        <is>
          <t>x</t>
        </is>
      </c>
      <c r="BY1020" s="88" t="n"/>
      <c r="CR1020" s="88" t="n"/>
    </row>
    <row r="1021" outlineLevel="1" s="143">
      <c r="A1021" s="76" t="n">
        <v>1008</v>
      </c>
      <c r="B1021" s="76" t="inlineStr">
        <is>
          <t>L-1557-169504190</t>
        </is>
      </c>
      <c r="C1021" s="76" t="n">
        <v>999822306</v>
      </c>
      <c r="D1021" s="81">
        <f>HYPERLINK(CONCATENATE("https://portal.dnb.de/opac.htm?method=simpleSearch&amp;cqlMode=true&amp;query=idn%3D",C1021))</f>
        <v/>
      </c>
      <c r="E1021" s="76" t="inlineStr">
        <is>
          <t>III 101, 27 a</t>
        </is>
      </c>
      <c r="F1021" s="76" t="n"/>
      <c r="G1021" s="78" t="n"/>
      <c r="H1021" s="76" t="inlineStr">
        <is>
          <t>bis 25 cm</t>
        </is>
      </c>
      <c r="I1021" s="78" t="n"/>
      <c r="J1021" s="78" t="n"/>
      <c r="K1021" s="76" t="n"/>
      <c r="L1021" s="76" t="n"/>
      <c r="M1021" s="76" t="n"/>
      <c r="N1021" s="76" t="n"/>
      <c r="O1021" s="76" t="n"/>
      <c r="P1021" s="76" t="n"/>
      <c r="Q1021" s="76" t="n"/>
      <c r="R1021" s="76" t="n"/>
      <c r="X1021" s="94" t="inlineStr">
        <is>
          <t>HL</t>
        </is>
      </c>
      <c r="AB1021" s="94" t="inlineStr">
        <is>
          <t>f/V</t>
        </is>
      </c>
      <c r="AH1021" s="94" t="inlineStr">
        <is>
          <t>Pa</t>
        </is>
      </c>
      <c r="AV1021" s="94" t="n">
        <v>110</v>
      </c>
      <c r="AZ1021" s="96" t="inlineStr">
        <is>
          <t>n</t>
        </is>
      </c>
      <c r="BA1021" s="88">
        <f>BY1021+CR1021</f>
        <v/>
      </c>
      <c r="BY1021" s="88" t="n"/>
      <c r="CR1021" s="88" t="n"/>
    </row>
    <row r="1022" outlineLevel="1" s="143">
      <c r="A1022" s="76" t="n">
        <v>1009</v>
      </c>
      <c r="B1022" s="76" t="inlineStr">
        <is>
          <t>L-1540-15639877X</t>
        </is>
      </c>
      <c r="C1022" s="76" t="n">
        <v>994539851</v>
      </c>
      <c r="D1022" s="81">
        <f>HYPERLINK(CONCATENATE("https://portal.dnb.de/opac.htm?method=simpleSearch&amp;cqlMode=true&amp;query=idn%3D",C1022))</f>
        <v/>
      </c>
      <c r="E1022" s="76" t="inlineStr">
        <is>
          <t>III 101, 3 a</t>
        </is>
      </c>
      <c r="F1022" s="76" t="n"/>
      <c r="G1022" s="78" t="n"/>
      <c r="H1022" s="76" t="inlineStr">
        <is>
          <t>bis 25 cm</t>
        </is>
      </c>
      <c r="I1022" s="78" t="n"/>
      <c r="J1022" s="78" t="n"/>
      <c r="K1022" s="76" t="n"/>
      <c r="L1022" s="76" t="n"/>
      <c r="M1022" s="76" t="n"/>
      <c r="N1022" s="76" t="n"/>
      <c r="O1022" s="76" t="n"/>
      <c r="P1022" s="76" t="n"/>
      <c r="Q1022" s="76" t="n"/>
      <c r="R1022" s="76" t="n"/>
      <c r="X1022" s="94" t="inlineStr">
        <is>
          <t>L</t>
        </is>
      </c>
      <c r="AB1022" s="94" t="inlineStr">
        <is>
          <t>f/V</t>
        </is>
      </c>
      <c r="AH1022" s="94" t="inlineStr">
        <is>
          <t>Pa</t>
        </is>
      </c>
      <c r="AV1022" s="94" t="n">
        <v>45</v>
      </c>
      <c r="AZ1022" s="96" t="inlineStr">
        <is>
          <t>ja vor</t>
        </is>
      </c>
      <c r="BA1022" s="88">
        <f>BY1022+CR1022</f>
        <v/>
      </c>
      <c r="BC1022" s="94" t="inlineStr">
        <is>
          <t>Gewebe</t>
        </is>
      </c>
      <c r="BM1022" s="94" t="inlineStr">
        <is>
          <t>x</t>
        </is>
      </c>
      <c r="BN1022" s="94" t="inlineStr">
        <is>
          <t>x</t>
        </is>
      </c>
      <c r="BX1022" s="94" t="inlineStr">
        <is>
          <t>o/u</t>
        </is>
      </c>
      <c r="BY1022" s="88" t="n">
        <v>2.5</v>
      </c>
      <c r="CR1022" s="88" t="n"/>
    </row>
    <row r="1023" outlineLevel="1" s="143">
      <c r="A1023" s="76" t="n">
        <v>1010</v>
      </c>
      <c r="B1023" s="76" t="inlineStr">
        <is>
          <t>L-1523-315317000</t>
        </is>
      </c>
      <c r="C1023" s="76" t="n">
        <v>1066858225</v>
      </c>
      <c r="D1023" s="81">
        <f>HYPERLINK(CONCATENATE("https://portal.dnb.de/opac.htm?method=simpleSearch&amp;cqlMode=true&amp;query=idn%3D",C1023))</f>
        <v/>
      </c>
      <c r="E1023" s="76" t="inlineStr">
        <is>
          <t>III 101, 3 b</t>
        </is>
      </c>
      <c r="F1023" s="76" t="n"/>
      <c r="G1023" s="78" t="n"/>
      <c r="H1023" s="76" t="inlineStr">
        <is>
          <t>bis 25 cm</t>
        </is>
      </c>
      <c r="I1023" s="78" t="n"/>
      <c r="J1023" s="78" t="n"/>
      <c r="K1023" s="76" t="n"/>
      <c r="L1023" s="76" t="n"/>
      <c r="M1023" s="76" t="n"/>
      <c r="N1023" s="76" t="n"/>
      <c r="O1023" s="76" t="n"/>
      <c r="P1023" s="76" t="n"/>
      <c r="Q1023" s="76" t="n"/>
      <c r="R1023" s="76" t="n"/>
      <c r="X1023" s="94" t="inlineStr">
        <is>
          <t>L</t>
        </is>
      </c>
      <c r="AB1023" s="94" t="inlineStr">
        <is>
          <t>f/V</t>
        </is>
      </c>
      <c r="AH1023" s="94" t="inlineStr">
        <is>
          <t>Pa</t>
        </is>
      </c>
      <c r="AV1023" s="94" t="n">
        <v>45</v>
      </c>
      <c r="AZ1023" s="96" t="inlineStr">
        <is>
          <t>n</t>
        </is>
      </c>
      <c r="BA1023" s="88">
        <f>BY1023+CR1023</f>
        <v/>
      </c>
      <c r="BC1023" s="94" t="inlineStr">
        <is>
          <t>Gewebe</t>
        </is>
      </c>
      <c r="BY1023" s="88" t="n"/>
      <c r="CR1023" s="88" t="n"/>
    </row>
    <row r="1024" outlineLevel="1" s="143">
      <c r="A1024" s="76" t="n">
        <v>1011</v>
      </c>
      <c r="B1024" s="76" t="inlineStr">
        <is>
          <t>L-1551-171070313</t>
        </is>
      </c>
      <c r="C1024" s="76" t="n">
        <v>1000730603</v>
      </c>
      <c r="D1024" s="81">
        <f>HYPERLINK(CONCATENATE("https://portal.dnb.de/opac.htm?method=simpleSearch&amp;cqlMode=true&amp;query=idn%3D",C1024))</f>
        <v/>
      </c>
      <c r="E1024" s="76" t="inlineStr">
        <is>
          <t>III 101, 4 a</t>
        </is>
      </c>
      <c r="F1024" s="76" t="n"/>
      <c r="G1024" s="78" t="n"/>
      <c r="H1024" s="76" t="n"/>
      <c r="I1024" s="78" t="n"/>
      <c r="J1024" s="78" t="n"/>
      <c r="K1024" s="76" t="n"/>
      <c r="L1024" s="76" t="n"/>
      <c r="M1024" s="76" t="n"/>
      <c r="N1024" s="76" t="n"/>
      <c r="O1024" s="76" t="n"/>
      <c r="P1024" s="76" t="n"/>
      <c r="Q1024" s="76" t="n"/>
      <c r="R1024" s="76" t="n"/>
      <c r="BA1024" s="88">
        <f>BY1024+CR1024</f>
        <v/>
      </c>
      <c r="BY1024" s="88" t="n"/>
      <c r="CR1024" s="88" t="n"/>
    </row>
    <row r="1025" outlineLevel="1" s="143">
      <c r="A1025" s="76" t="n">
        <v>1012</v>
      </c>
      <c r="B1025" s="76" t="inlineStr">
        <is>
          <t>L-1551-169106802</t>
        </is>
      </c>
      <c r="C1025" s="76" t="n">
        <v>999751190</v>
      </c>
      <c r="D1025" s="81">
        <f>HYPERLINK(CONCATENATE("https://portal.dnb.de/opac.htm?method=simpleSearch&amp;cqlMode=true&amp;query=idn%3D",C1025))</f>
        <v/>
      </c>
      <c r="E1025" s="76" t="inlineStr">
        <is>
          <t>III 101, 4 a</t>
        </is>
      </c>
      <c r="F1025" s="76" t="n"/>
      <c r="G1025" s="78" t="n"/>
      <c r="H1025" s="76" t="inlineStr">
        <is>
          <t>bis 35 cm</t>
        </is>
      </c>
      <c r="I1025" s="78" t="n"/>
      <c r="J1025" s="78" t="n"/>
      <c r="K1025" s="76" t="n"/>
      <c r="L1025" s="76" t="n"/>
      <c r="M1025" s="76" t="n"/>
      <c r="N1025" s="76" t="n"/>
      <c r="O1025" s="76" t="n"/>
      <c r="P1025" s="76" t="n"/>
      <c r="Q1025" s="76" t="n"/>
      <c r="R1025" s="76" t="n"/>
      <c r="X1025" s="94" t="inlineStr">
        <is>
          <t>L</t>
        </is>
      </c>
      <c r="AA1025" s="94" t="inlineStr">
        <is>
          <t>x</t>
        </is>
      </c>
      <c r="AB1025" s="94" t="inlineStr">
        <is>
          <t>f</t>
        </is>
      </c>
      <c r="AH1025" s="94" t="inlineStr">
        <is>
          <t>Pa</t>
        </is>
      </c>
      <c r="AV1025" s="94" t="n">
        <v>110</v>
      </c>
      <c r="AZ1025" s="96" t="inlineStr">
        <is>
          <t>n</t>
        </is>
      </c>
      <c r="BA1025" s="88">
        <f>BY1025+CR1025</f>
        <v/>
      </c>
      <c r="BC1025" s="94" t="inlineStr">
        <is>
          <t>Gewebe</t>
        </is>
      </c>
      <c r="BY1025" s="88" t="n"/>
      <c r="CR1025" s="88" t="n"/>
    </row>
    <row r="1026" outlineLevel="1" s="143">
      <c r="A1026" s="76" t="n">
        <v>1013</v>
      </c>
      <c r="B1026" s="76" t="inlineStr">
        <is>
          <t>L-1554-157751198</t>
        </is>
      </c>
      <c r="C1026" s="76" t="n">
        <v>994727151</v>
      </c>
      <c r="D1026" s="81">
        <f>HYPERLINK(CONCATENATE("https://portal.dnb.de/opac.htm?method=simpleSearch&amp;cqlMode=true&amp;query=idn%3D",C1026))</f>
        <v/>
      </c>
      <c r="E1026" s="76" t="inlineStr">
        <is>
          <t>III 101, 4b</t>
        </is>
      </c>
      <c r="F1026" s="76" t="n"/>
      <c r="G1026" s="78" t="n"/>
      <c r="H1026" s="76" t="inlineStr">
        <is>
          <t>bis 25 cm</t>
        </is>
      </c>
      <c r="I1026" s="78" t="n"/>
      <c r="J1026" s="78" t="n"/>
      <c r="K1026" s="76" t="n"/>
      <c r="L1026" s="76" t="n"/>
      <c r="M1026" s="76" t="n"/>
      <c r="N1026" s="76" t="n"/>
      <c r="O1026" s="76" t="n"/>
      <c r="P1026" s="76" t="n"/>
      <c r="Q1026" s="76" t="n"/>
      <c r="R1026" s="76" t="n"/>
      <c r="X1026" s="94" t="inlineStr">
        <is>
          <t>Pg</t>
        </is>
      </c>
      <c r="Y1026" t="inlineStr">
        <is>
          <t>Thomschke, Friedrun:
flexibler Perg.bd.</t>
        </is>
      </c>
      <c r="AB1026" s="94" t="inlineStr">
        <is>
          <t>h</t>
        </is>
      </c>
      <c r="AH1026" s="94" t="inlineStr">
        <is>
          <t>Pa</t>
        </is>
      </c>
      <c r="AV1026" s="94" t="inlineStr">
        <is>
          <t>nur 110</t>
        </is>
      </c>
      <c r="AZ1026" s="96" t="inlineStr">
        <is>
          <t>n</t>
        </is>
      </c>
      <c r="BA1026" s="88">
        <f>BY1026+CR1026</f>
        <v/>
      </c>
      <c r="BC1026" s="94" t="inlineStr">
        <is>
          <t>Gewebe</t>
        </is>
      </c>
      <c r="BY1026" s="88" t="n"/>
      <c r="CR1026" s="88" t="n"/>
    </row>
    <row r="1027" outlineLevel="1" s="143">
      <c r="A1027" s="76" t="n">
        <v>1014</v>
      </c>
      <c r="B1027" s="76" t="inlineStr">
        <is>
          <t>L-1505-31549025X</t>
        </is>
      </c>
      <c r="C1027" s="76" t="n">
        <v>1066959722</v>
      </c>
      <c r="D1027" s="81">
        <f>HYPERLINK(CONCATENATE("https://portal.dnb.de/opac.htm?method=simpleSearch&amp;cqlMode=true&amp;query=idn%3D",C1027))</f>
        <v/>
      </c>
      <c r="E1027" s="76" t="inlineStr">
        <is>
          <t>III 102, 1</t>
        </is>
      </c>
      <c r="F1027" s="76" t="n"/>
      <c r="G1027" s="78" t="n"/>
      <c r="H1027" s="76" t="inlineStr">
        <is>
          <t>bis 35 cm</t>
        </is>
      </c>
      <c r="I1027" s="78" t="n"/>
      <c r="J1027" s="78" t="n"/>
      <c r="K1027" s="76" t="n"/>
      <c r="L1027" s="76" t="n"/>
      <c r="M1027" s="76" t="n"/>
      <c r="N1027" s="76" t="n"/>
      <c r="O1027" s="76" t="n"/>
      <c r="P1027" s="76" t="n"/>
      <c r="Q1027" s="76" t="n"/>
      <c r="R1027" s="76" t="n"/>
      <c r="X1027" s="94" t="inlineStr">
        <is>
          <t>HL</t>
        </is>
      </c>
      <c r="Z1027" s="94" t="inlineStr">
        <is>
          <t>x</t>
        </is>
      </c>
      <c r="AB1027" s="94" t="inlineStr">
        <is>
          <t>h/E</t>
        </is>
      </c>
      <c r="AH1027" s="94" t="inlineStr">
        <is>
          <t>Pa</t>
        </is>
      </c>
      <c r="AV1027" s="94" t="n">
        <v>110</v>
      </c>
      <c r="AZ1027" s="96" t="inlineStr">
        <is>
          <t>n</t>
        </is>
      </c>
      <c r="BA1027" s="88">
        <f>BY1027+CR1027</f>
        <v/>
      </c>
      <c r="BE1027" s="94" t="inlineStr">
        <is>
          <t>x</t>
        </is>
      </c>
      <c r="BY1027" s="88" t="n"/>
      <c r="CR1027" s="88" t="n"/>
    </row>
    <row r="1028" outlineLevel="1" s="143">
      <c r="A1028" s="76" t="n">
        <v>1015</v>
      </c>
      <c r="B1028" s="76" t="inlineStr">
        <is>
          <t>L-1516-315491884</t>
        </is>
      </c>
      <c r="C1028" s="76" t="n">
        <v>1066961492</v>
      </c>
      <c r="D1028" s="81">
        <f>HYPERLINK(CONCATENATE("https://portal.dnb.de/opac.htm?method=simpleSearch&amp;cqlMode=true&amp;query=idn%3D",C1028))</f>
        <v/>
      </c>
      <c r="E1028" s="76" t="inlineStr">
        <is>
          <t>III 103, 1</t>
        </is>
      </c>
      <c r="F1028" s="76" t="n"/>
      <c r="G1028" s="78" t="n"/>
      <c r="H1028" s="76" t="inlineStr">
        <is>
          <t>bis 25 cm</t>
        </is>
      </c>
      <c r="I1028" s="78" t="n"/>
      <c r="J1028" s="78" t="n"/>
      <c r="K1028" s="76" t="n"/>
      <c r="L1028" s="76" t="n"/>
      <c r="M1028" s="76" t="n"/>
      <c r="N1028" s="76" t="n"/>
      <c r="O1028" s="76" t="n"/>
      <c r="P1028" s="76" t="n"/>
      <c r="Q1028" s="76" t="n"/>
      <c r="R1028" s="76" t="n"/>
      <c r="X1028" s="94" t="inlineStr">
        <is>
          <t>HPg</t>
        </is>
      </c>
      <c r="AB1028" s="94" t="inlineStr">
        <is>
          <t>h/E</t>
        </is>
      </c>
      <c r="AH1028" s="94" t="inlineStr">
        <is>
          <t>Pa</t>
        </is>
      </c>
      <c r="AV1028" s="94" t="n">
        <v>110</v>
      </c>
      <c r="AZ1028" s="96" t="inlineStr">
        <is>
          <t>n</t>
        </is>
      </c>
      <c r="BA1028" s="88">
        <f>BY1028+CR1028</f>
        <v/>
      </c>
      <c r="BY1028" s="88" t="n"/>
      <c r="CR1028" s="88" t="n"/>
    </row>
    <row r="1029" outlineLevel="1" s="143">
      <c r="A1029" s="76" t="n">
        <v>1016</v>
      </c>
      <c r="B1029" s="76" t="inlineStr">
        <is>
          <t>L-1516-169679969</t>
        </is>
      </c>
      <c r="C1029" s="76" t="n">
        <v>999905414</v>
      </c>
      <c r="D1029" s="81">
        <f>HYPERLINK(CONCATENATE("https://portal.dnb.de/opac.htm?method=simpleSearch&amp;cqlMode=true&amp;query=idn%3D",C1029))</f>
        <v/>
      </c>
      <c r="E1029" s="76" t="inlineStr">
        <is>
          <t>III 103, 2</t>
        </is>
      </c>
      <c r="F1029" s="76" t="n"/>
      <c r="G1029" s="78" t="n"/>
      <c r="H1029" s="76" t="inlineStr">
        <is>
          <t>bis 25 cm</t>
        </is>
      </c>
      <c r="I1029" s="78" t="n"/>
      <c r="J1029" s="78" t="n"/>
      <c r="K1029" s="76" t="n"/>
      <c r="L1029" s="76" t="n"/>
      <c r="M1029" s="76" t="n"/>
      <c r="N1029" s="76" t="n"/>
      <c r="O1029" s="76" t="n"/>
      <c r="P1029" s="76" t="n"/>
      <c r="Q1029" s="76" t="n"/>
      <c r="R1029" s="76" t="n"/>
      <c r="X1029" s="94" t="inlineStr">
        <is>
          <t>HL</t>
        </is>
      </c>
      <c r="Z1029" s="94" t="inlineStr">
        <is>
          <t>x</t>
        </is>
      </c>
      <c r="AB1029" s="94" t="inlineStr">
        <is>
          <t>h/E</t>
        </is>
      </c>
      <c r="AH1029" s="94" t="inlineStr">
        <is>
          <t>Pa</t>
        </is>
      </c>
      <c r="AV1029" s="94" t="n">
        <v>110</v>
      </c>
      <c r="AZ1029" s="96" t="inlineStr">
        <is>
          <t>n</t>
        </is>
      </c>
      <c r="BA1029" s="88">
        <f>BY1029+CR1029</f>
        <v/>
      </c>
      <c r="BE1029" s="94" t="inlineStr">
        <is>
          <t>x</t>
        </is>
      </c>
      <c r="BY1029" s="88" t="n"/>
      <c r="CR1029" s="88" t="n"/>
    </row>
    <row r="1030" outlineLevel="1" s="143">
      <c r="A1030" s="76" t="n">
        <v>1017</v>
      </c>
      <c r="B1030" s="76" t="inlineStr">
        <is>
          <t>L-1539-315490756</t>
        </is>
      </c>
      <c r="C1030" s="76" t="n">
        <v>1066960240</v>
      </c>
      <c r="D1030" s="81">
        <f>HYPERLINK(CONCATENATE("https://portal.dnb.de/opac.htm?method=simpleSearch&amp;cqlMode=true&amp;query=idn%3D",C1030))</f>
        <v/>
      </c>
      <c r="E1030" s="76" t="inlineStr">
        <is>
          <t>III 103, 3</t>
        </is>
      </c>
      <c r="F1030" s="76" t="n"/>
      <c r="G1030" s="78" t="n"/>
      <c r="H1030" s="76" t="inlineStr">
        <is>
          <t>bis 25 cm</t>
        </is>
      </c>
      <c r="I1030" s="78" t="n"/>
      <c r="J1030" s="78" t="n"/>
      <c r="K1030" s="76" t="n"/>
      <c r="L1030" s="76" t="n"/>
      <c r="M1030" s="76" t="n"/>
      <c r="N1030" s="76" t="n"/>
      <c r="O1030" s="76" t="n"/>
      <c r="P1030" s="76" t="n"/>
      <c r="Q1030" s="76" t="n"/>
      <c r="R1030" s="76" t="n"/>
      <c r="X1030" s="94" t="inlineStr">
        <is>
          <t>G</t>
        </is>
      </c>
      <c r="Z1030" s="94" t="inlineStr">
        <is>
          <t>x</t>
        </is>
      </c>
      <c r="AB1030" s="94" t="inlineStr">
        <is>
          <t>h/E</t>
        </is>
      </c>
      <c r="AH1030" s="94" t="inlineStr">
        <is>
          <t>Pa</t>
        </is>
      </c>
      <c r="AI1030" s="94" t="inlineStr">
        <is>
          <t>x</t>
        </is>
      </c>
      <c r="AV1030" s="94" t="n">
        <v>110</v>
      </c>
      <c r="AZ1030" s="96" t="inlineStr">
        <is>
          <t>n</t>
        </is>
      </c>
      <c r="BA1030" s="88">
        <f>BY1030+CR1030</f>
        <v/>
      </c>
      <c r="BY1030" s="88" t="n"/>
      <c r="CR1030" s="88" t="n"/>
    </row>
    <row r="1031" outlineLevel="1" s="143">
      <c r="A1031" s="76" t="n">
        <v>1018</v>
      </c>
      <c r="B1031" s="76" t="inlineStr">
        <is>
          <t>L-1554-155912364</t>
        </is>
      </c>
      <c r="C1031" s="76" t="n">
        <v>994422938</v>
      </c>
      <c r="D1031" s="81">
        <f>HYPERLINK(CONCATENATE("https://portal.dnb.de/opac.htm?method=simpleSearch&amp;cqlMode=true&amp;query=idn%3D",C1031))</f>
        <v/>
      </c>
      <c r="E1031" s="76" t="inlineStr">
        <is>
          <t>III 103, 4</t>
        </is>
      </c>
      <c r="F1031" s="76" t="n"/>
      <c r="G1031" s="78" t="n"/>
      <c r="H1031" s="76" t="inlineStr">
        <is>
          <t>bis 25 cm</t>
        </is>
      </c>
      <c r="I1031" s="78" t="n"/>
      <c r="J1031" s="78" t="n"/>
      <c r="K1031" s="76" t="n"/>
      <c r="L1031" s="76" t="n"/>
      <c r="M1031" s="76" t="n"/>
      <c r="N1031" s="76" t="n"/>
      <c r="O1031" s="76" t="n"/>
      <c r="P1031" s="76" t="n"/>
      <c r="Q1031" s="76" t="n"/>
      <c r="R1031" s="76" t="n"/>
      <c r="X1031" s="94" t="inlineStr">
        <is>
          <t>G</t>
        </is>
      </c>
      <c r="AB1031" s="94" t="inlineStr">
        <is>
          <t>h/E</t>
        </is>
      </c>
      <c r="AH1031" s="94" t="inlineStr">
        <is>
          <t>Pa</t>
        </is>
      </c>
      <c r="AV1031" s="94" t="n">
        <v>110</v>
      </c>
      <c r="AZ1031" s="96" t="inlineStr">
        <is>
          <t>n</t>
        </is>
      </c>
      <c r="BA1031" s="88">
        <f>BY1031+CR1031</f>
        <v/>
      </c>
      <c r="BY1031" s="88" t="n"/>
      <c r="CR1031" s="88" t="n"/>
    </row>
    <row r="1032" outlineLevel="1" s="143">
      <c r="A1032" s="76" t="n">
        <v>1019</v>
      </c>
      <c r="B1032" s="76" t="inlineStr">
        <is>
          <t>L-1555-177026413</t>
        </is>
      </c>
      <c r="C1032" s="76" t="n">
        <v>1002324033</v>
      </c>
      <c r="D1032" s="81">
        <f>HYPERLINK(CONCATENATE("https://portal.dnb.de/opac.htm?method=simpleSearch&amp;cqlMode=true&amp;query=idn%3D",C1032))</f>
        <v/>
      </c>
      <c r="E1032" s="76" t="inlineStr">
        <is>
          <t>III 103, 5</t>
        </is>
      </c>
      <c r="F1032" s="76" t="n"/>
      <c r="G1032" s="78" t="n"/>
      <c r="H1032" s="76" t="inlineStr">
        <is>
          <t>bis 25 cm</t>
        </is>
      </c>
      <c r="I1032" s="78" t="n"/>
      <c r="J1032" s="78" t="n"/>
      <c r="K1032" s="76" t="n"/>
      <c r="L1032" s="76" t="n"/>
      <c r="M1032" s="76" t="n"/>
      <c r="N1032" s="76" t="n"/>
      <c r="O1032" s="76" t="n"/>
      <c r="P1032" s="76" t="n"/>
      <c r="Q1032" s="76" t="n"/>
      <c r="R1032" s="76" t="n"/>
      <c r="X1032" s="94" t="inlineStr">
        <is>
          <t>L</t>
        </is>
      </c>
      <c r="AB1032" s="94" t="inlineStr">
        <is>
          <t>f</t>
        </is>
      </c>
      <c r="AE1032" s="94" t="inlineStr">
        <is>
          <t>x</t>
        </is>
      </c>
      <c r="AH1032" s="94" t="inlineStr">
        <is>
          <t>Pa</t>
        </is>
      </c>
      <c r="AV1032" s="94" t="inlineStr">
        <is>
          <t>max 110</t>
        </is>
      </c>
      <c r="AZ1032" s="96" t="inlineStr">
        <is>
          <t>n</t>
        </is>
      </c>
      <c r="BA1032" s="88">
        <f>BY1032+CR1032</f>
        <v/>
      </c>
      <c r="BF1032" s="94" t="inlineStr">
        <is>
          <t>x</t>
        </is>
      </c>
      <c r="BI1032" s="117" t="inlineStr">
        <is>
          <t>einige Einlagen inneliegend</t>
        </is>
      </c>
      <c r="BY1032" s="88" t="n"/>
      <c r="CR1032" s="88" t="n"/>
    </row>
    <row r="1033" outlineLevel="1" s="143">
      <c r="A1033" s="76" t="n">
        <v>1020</v>
      </c>
      <c r="B1033" s="76" t="inlineStr">
        <is>
          <t>L-1515-169169995</t>
        </is>
      </c>
      <c r="C1033" s="76" t="n">
        <v>999798227</v>
      </c>
      <c r="D1033" s="81">
        <f>HYPERLINK(CONCATENATE("https://portal.dnb.de/opac.htm?method=simpleSearch&amp;cqlMode=true&amp;query=idn%3D",C1033))</f>
        <v/>
      </c>
      <c r="E1033" s="76" t="inlineStr">
        <is>
          <t>III 103, 1a (angebunden)</t>
        </is>
      </c>
      <c r="F1033" s="76" t="n"/>
      <c r="G1033" s="78" t="n"/>
      <c r="H1033" s="76" t="n"/>
      <c r="I1033" s="78" t="n"/>
      <c r="J1033" s="78" t="n"/>
      <c r="K1033" s="76" t="n"/>
      <c r="L1033" s="76" t="n"/>
      <c r="M1033" s="76" t="n"/>
      <c r="N1033" s="76" t="n"/>
      <c r="O1033" s="76" t="n"/>
      <c r="P1033" s="76" t="n"/>
      <c r="Q1033" s="76" t="n"/>
      <c r="R1033" s="76" t="n"/>
      <c r="BA1033" s="88">
        <f>BY1033+CR1033</f>
        <v/>
      </c>
      <c r="BY1033" s="88" t="n"/>
      <c r="CR1033" s="88" t="n"/>
    </row>
    <row r="1034" outlineLevel="1" ht="22.5" customHeight="1" s="143">
      <c r="A1034" s="76" t="n">
        <v>1021</v>
      </c>
      <c r="B1034" s="76" t="inlineStr">
        <is>
          <t>L-1515-169171450</t>
        </is>
      </c>
      <c r="C1034" s="76" t="n">
        <v>999799924</v>
      </c>
      <c r="D1034" s="81">
        <f>HYPERLINK(CONCATENATE("https://portal.dnb.de/opac.htm?method=simpleSearch&amp;cqlMode=true&amp;query=idn%3D",C1034))</f>
        <v/>
      </c>
      <c r="E1034" s="76" t="inlineStr">
        <is>
          <t>III 103, 1a</t>
        </is>
      </c>
      <c r="F1034" s="76" t="n"/>
      <c r="G1034" s="78" t="n"/>
      <c r="H1034" s="76" t="inlineStr">
        <is>
          <t>bis 35 cm</t>
        </is>
      </c>
      <c r="I1034" s="78" t="n"/>
      <c r="J1034" s="78" t="n"/>
      <c r="K1034" s="76" t="n"/>
      <c r="L1034" s="76" t="n"/>
      <c r="M1034" s="76" t="n"/>
      <c r="N1034" s="76" t="n"/>
      <c r="O1034" s="76" t="n"/>
      <c r="P1034" s="76" t="n"/>
      <c r="Q1034" s="76" t="n"/>
      <c r="R1034" s="76" t="n"/>
      <c r="X1034" s="94" t="inlineStr">
        <is>
          <t>HD</t>
        </is>
      </c>
      <c r="AA1034" s="94" t="inlineStr">
        <is>
          <t>x</t>
        </is>
      </c>
      <c r="AB1034" s="94" t="inlineStr">
        <is>
          <t>f</t>
        </is>
      </c>
      <c r="AH1034" s="94" t="inlineStr">
        <is>
          <t>Pa</t>
        </is>
      </c>
      <c r="AV1034" s="94" t="n">
        <v>60</v>
      </c>
      <c r="AZ1034" s="96" t="inlineStr">
        <is>
          <t>ja vor</t>
        </is>
      </c>
      <c r="BA1034" s="88">
        <f>BY1034+CR1034</f>
        <v/>
      </c>
      <c r="BE1034" s="94" t="inlineStr">
        <is>
          <t>x</t>
        </is>
      </c>
      <c r="BS1034" s="94" t="inlineStr">
        <is>
          <t>x</t>
        </is>
      </c>
      <c r="BY1034" s="88" t="n">
        <v>1</v>
      </c>
      <c r="BZ1034" s="117" t="inlineStr">
        <is>
          <t>Schonernagel aus Holz hinten unten rechts fragil: loses Fragment gehört auf Position 4-6</t>
        </is>
      </c>
      <c r="CR1034" s="88" t="n"/>
    </row>
    <row r="1035" outlineLevel="1" s="143">
      <c r="A1035" s="76" t="n">
        <v>1022</v>
      </c>
      <c r="B1035" s="76" t="inlineStr">
        <is>
          <t>L-1532-169952711</t>
        </is>
      </c>
      <c r="C1035" s="76" t="n">
        <v>1000054292</v>
      </c>
      <c r="D1035" s="81">
        <f>HYPERLINK(CONCATENATE("https://portal.dnb.de/opac.htm?method=simpleSearch&amp;cqlMode=true&amp;query=idn%3D",C1035))</f>
        <v/>
      </c>
      <c r="E1035" s="76" t="inlineStr">
        <is>
          <t>III 103, 1a (angebunden)</t>
        </is>
      </c>
      <c r="F1035" s="76" t="n"/>
      <c r="G1035" s="78" t="n"/>
      <c r="H1035" s="76" t="n"/>
      <c r="I1035" s="78" t="n"/>
      <c r="J1035" s="78" t="n"/>
      <c r="K1035" s="76" t="n"/>
      <c r="L1035" s="76" t="n"/>
      <c r="M1035" s="76" t="n"/>
      <c r="N1035" s="76" t="n"/>
      <c r="O1035" s="76" t="n"/>
      <c r="P1035" s="76" t="n"/>
      <c r="Q1035" s="76" t="n"/>
      <c r="R1035" s="76" t="n"/>
      <c r="BA1035" s="88">
        <f>BY1035+CR1035</f>
        <v/>
      </c>
      <c r="BY1035" s="88" t="n"/>
      <c r="CR1035" s="88" t="n"/>
    </row>
    <row r="1036" outlineLevel="1" s="143">
      <c r="A1036" s="76" t="n">
        <v>1023</v>
      </c>
      <c r="B1036" s="76" t="inlineStr">
        <is>
          <t>L-1520-175435847</t>
        </is>
      </c>
      <c r="C1036" s="76" t="n">
        <v>1001711211</v>
      </c>
      <c r="D1036" s="81">
        <f>HYPERLINK(CONCATENATE("https://portal.dnb.de/opac.htm?method=simpleSearch&amp;cqlMode=true&amp;query=idn%3D",C1036))</f>
        <v/>
      </c>
      <c r="E1036" s="76" t="inlineStr">
        <is>
          <t>III 103, 1b (angebunden)</t>
        </is>
      </c>
      <c r="F1036" s="76" t="n"/>
      <c r="G1036" s="78" t="n"/>
      <c r="H1036" s="76" t="n"/>
      <c r="I1036" s="78" t="n"/>
      <c r="J1036" s="78" t="n"/>
      <c r="K1036" s="76" t="n"/>
      <c r="L1036" s="76" t="n"/>
      <c r="M1036" s="76" t="n"/>
      <c r="N1036" s="76" t="n"/>
      <c r="O1036" s="76" t="n"/>
      <c r="P1036" s="76" t="n"/>
      <c r="Q1036" s="76" t="n"/>
      <c r="R1036" s="76" t="n"/>
      <c r="BA1036" s="88">
        <f>BY1036+CR1036</f>
        <v/>
      </c>
      <c r="BY1036" s="88" t="n"/>
      <c r="CR1036" s="88" t="n"/>
    </row>
    <row r="1037" outlineLevel="1" s="143">
      <c r="A1037" s="76" t="n">
        <v>1024</v>
      </c>
      <c r="B1037" s="76" t="inlineStr">
        <is>
          <t>L-1522-167626604</t>
        </is>
      </c>
      <c r="C1037" s="76" t="n">
        <v>999153358</v>
      </c>
      <c r="D1037" s="81">
        <f>HYPERLINK(CONCATENATE("https://portal.dnb.de/opac.htm?method=simpleSearch&amp;cqlMode=true&amp;query=idn%3D",C1037))</f>
        <v/>
      </c>
      <c r="E1037" s="76" t="inlineStr">
        <is>
          <t>III 103, 1b (angebunden)</t>
        </is>
      </c>
      <c r="F1037" s="76" t="n"/>
      <c r="G1037" s="78" t="n"/>
      <c r="H1037" s="76" t="n"/>
      <c r="I1037" s="78" t="n"/>
      <c r="J1037" s="78" t="n"/>
      <c r="K1037" s="76" t="n"/>
      <c r="L1037" s="76" t="n"/>
      <c r="M1037" s="76" t="n"/>
      <c r="N1037" s="76" t="n"/>
      <c r="O1037" s="76" t="n"/>
      <c r="P1037" s="76" t="n"/>
      <c r="Q1037" s="76" t="n"/>
      <c r="R1037" s="76" t="n"/>
      <c r="BA1037" s="88">
        <f>BY1037+CR1037</f>
        <v/>
      </c>
      <c r="BY1037" s="88" t="n"/>
      <c r="CR1037" s="88" t="n"/>
    </row>
    <row r="1038" outlineLevel="1" s="143">
      <c r="A1038" s="76" t="n">
        <v>1025</v>
      </c>
      <c r="B1038" s="76" t="inlineStr">
        <is>
          <t>L-1520-155918680</t>
        </is>
      </c>
      <c r="C1038" s="76" t="n">
        <v>994429207</v>
      </c>
      <c r="D1038" s="81">
        <f>HYPERLINK(CONCATENATE("https://portal.dnb.de/opac.htm?method=simpleSearch&amp;cqlMode=true&amp;query=idn%3D",C1038))</f>
        <v/>
      </c>
      <c r="E1038" s="76" t="inlineStr">
        <is>
          <t>III 103, 1b</t>
        </is>
      </c>
      <c r="F1038" s="76" t="n"/>
      <c r="G1038" s="78" t="n"/>
      <c r="H1038" s="76" t="inlineStr">
        <is>
          <t>bis 35 cm</t>
        </is>
      </c>
      <c r="I1038" s="78" t="n"/>
      <c r="J1038" s="78" t="n"/>
      <c r="K1038" s="76" t="n"/>
      <c r="L1038" s="76" t="n"/>
      <c r="M1038" s="76" t="n"/>
      <c r="N1038" s="76" t="n"/>
      <c r="O1038" s="76" t="n"/>
      <c r="P1038" s="76" t="n"/>
      <c r="Q1038" s="76" t="n"/>
      <c r="R1038" s="76" t="n"/>
      <c r="X1038" s="94" t="inlineStr">
        <is>
          <t>HD</t>
        </is>
      </c>
      <c r="AA1038" s="94" t="inlineStr">
        <is>
          <t>x</t>
        </is>
      </c>
      <c r="AB1038" s="94" t="inlineStr">
        <is>
          <t>f</t>
        </is>
      </c>
      <c r="AH1038" s="94" t="inlineStr">
        <is>
          <t>Pa</t>
        </is>
      </c>
      <c r="AT1038" s="94" t="n">
        <v>4</v>
      </c>
      <c r="AU1038" s="94" t="inlineStr">
        <is>
          <t>x</t>
        </is>
      </c>
      <c r="AV1038" s="94" t="n">
        <v>80</v>
      </c>
      <c r="AZ1038" s="96" t="inlineStr">
        <is>
          <t>n</t>
        </is>
      </c>
      <c r="BA1038" s="88">
        <f>BY1038+CR1038</f>
        <v/>
      </c>
      <c r="BC1038" s="94" t="inlineStr">
        <is>
          <t>Gewebe</t>
        </is>
      </c>
      <c r="BY1038" s="88" t="n"/>
      <c r="CR1038" s="88" t="n"/>
    </row>
    <row r="1039" outlineLevel="1" s="143">
      <c r="A1039" s="76" t="n">
        <v>1026</v>
      </c>
      <c r="B1039" s="76" t="inlineStr">
        <is>
          <t>L-1880-161836186</t>
        </is>
      </c>
      <c r="C1039" s="76" t="n">
        <v>996175946</v>
      </c>
      <c r="D1039" s="81">
        <f>HYPERLINK(CONCATENATE("https://portal.dnb.de/opac.htm?method=simpleSearch&amp;cqlMode=true&amp;query=idn%3D",C1039))</f>
        <v/>
      </c>
      <c r="E1039" s="76" t="inlineStr">
        <is>
          <t>III 103, 2 (2. angebundenes Werk)</t>
        </is>
      </c>
      <c r="F1039" s="76" t="n"/>
      <c r="G1039" s="78" t="n"/>
      <c r="H1039" s="76" t="n"/>
      <c r="I1039" s="78" t="n"/>
      <c r="J1039" s="78" t="n"/>
      <c r="K1039" s="76" t="n"/>
      <c r="L1039" s="76" t="n"/>
      <c r="M1039" s="76" t="n"/>
      <c r="N1039" s="76" t="n"/>
      <c r="O1039" s="76" t="n"/>
      <c r="P1039" s="76" t="n"/>
      <c r="Q1039" s="76" t="n"/>
      <c r="R1039" s="76" t="n"/>
      <c r="BA1039" s="88">
        <f>BY1039+CR1039</f>
        <v/>
      </c>
      <c r="BY1039" s="88" t="n"/>
      <c r="CR1039" s="88" t="n"/>
    </row>
    <row r="1040" outlineLevel="1" s="143">
      <c r="A1040" s="76" t="n">
        <v>1027</v>
      </c>
      <c r="B1040" s="76" t="inlineStr">
        <is>
          <t>L-1522-167210017</t>
        </is>
      </c>
      <c r="C1040" s="76" t="n">
        <v>998925993</v>
      </c>
      <c r="D1040" s="81">
        <f>HYPERLINK(CONCATENATE("https://portal.dnb.de/opac.htm?method=simpleSearch&amp;cqlMode=true&amp;query=idn%3D",C1040))</f>
        <v/>
      </c>
      <c r="E1040" s="76" t="inlineStr">
        <is>
          <t>III 103, 2 a</t>
        </is>
      </c>
      <c r="F1040" s="76" t="n"/>
      <c r="G1040" s="78" t="n"/>
      <c r="H1040" s="76" t="inlineStr">
        <is>
          <t>bis 25 cm</t>
        </is>
      </c>
      <c r="I1040" s="78" t="n"/>
      <c r="J1040" s="78" t="n"/>
      <c r="K1040" s="76" t="n"/>
      <c r="L1040" s="76" t="n"/>
      <c r="M1040" s="76" t="n"/>
      <c r="N1040" s="76" t="n"/>
      <c r="O1040" s="76" t="n"/>
      <c r="P1040" s="76" t="n"/>
      <c r="Q1040" s="76" t="n"/>
      <c r="R1040" s="76" t="n"/>
      <c r="X1040" s="94" t="inlineStr">
        <is>
          <t>Br</t>
        </is>
      </c>
      <c r="AA1040" s="94" t="inlineStr">
        <is>
          <t>x</t>
        </is>
      </c>
      <c r="AB1040" s="94" t="inlineStr">
        <is>
          <t>f</t>
        </is>
      </c>
      <c r="AH1040" s="94" t="inlineStr">
        <is>
          <t>Pa</t>
        </is>
      </c>
      <c r="AV1040" s="94" t="inlineStr">
        <is>
          <t>nur 110</t>
        </is>
      </c>
      <c r="AZ1040" s="96" t="inlineStr">
        <is>
          <t>n</t>
        </is>
      </c>
      <c r="BA1040" s="88">
        <f>BY1040+CR1040</f>
        <v/>
      </c>
      <c r="BF1040" s="94" t="inlineStr">
        <is>
          <t>x (Leder)</t>
        </is>
      </c>
      <c r="BI1040" s="117" t="inlineStr">
        <is>
          <t>Broschur in Ledermappe</t>
        </is>
      </c>
      <c r="BJ1040" s="90" t="inlineStr">
        <is>
          <t>x nur 110</t>
        </is>
      </c>
      <c r="BY1040" s="88" t="n"/>
      <c r="CR1040" s="88" t="n"/>
    </row>
    <row r="1041" outlineLevel="1" s="143">
      <c r="A1041" s="76" t="n">
        <v>1028</v>
      </c>
      <c r="B1041" s="76" t="inlineStr">
        <is>
          <t>L-1504-154448257</t>
        </is>
      </c>
      <c r="C1041" s="76" t="n">
        <v>994060793</v>
      </c>
      <c r="D1041" s="81">
        <f>HYPERLINK(CONCATENATE("https://portal.dnb.de/opac.htm?method=simpleSearch&amp;cqlMode=true&amp;query=idn%3D",C1041))</f>
        <v/>
      </c>
      <c r="E1041" s="76" t="inlineStr">
        <is>
          <t>III 104, 1</t>
        </is>
      </c>
      <c r="F1041" s="76" t="n"/>
      <c r="G1041" s="78" t="n"/>
      <c r="H1041" s="76" t="inlineStr">
        <is>
          <t>bis 25 cm</t>
        </is>
      </c>
      <c r="I1041" s="78" t="n"/>
      <c r="J1041" s="78" t="n"/>
      <c r="K1041" s="76" t="n"/>
      <c r="L1041" s="76" t="n"/>
      <c r="M1041" s="76" t="n"/>
      <c r="N1041" s="76" t="n"/>
      <c r="O1041" s="76" t="n"/>
      <c r="P1041" s="76" t="n"/>
      <c r="Q1041" s="76" t="n"/>
      <c r="R1041" s="76" t="n"/>
      <c r="X1041" s="94" t="inlineStr">
        <is>
          <t>HPg</t>
        </is>
      </c>
      <c r="AB1041" s="94" t="inlineStr">
        <is>
          <t>h/E</t>
        </is>
      </c>
      <c r="AH1041" s="94" t="inlineStr">
        <is>
          <t>Pa</t>
        </is>
      </c>
      <c r="AV1041" s="94" t="n">
        <v>110</v>
      </c>
      <c r="AZ1041" s="96" t="inlineStr">
        <is>
          <t>n</t>
        </is>
      </c>
      <c r="BA1041" s="88">
        <f>BY1041+CR1041</f>
        <v/>
      </c>
      <c r="BY1041" s="88" t="n"/>
      <c r="CR1041" s="88" t="n"/>
    </row>
    <row r="1042" outlineLevel="1" s="143">
      <c r="A1042" s="76" t="n">
        <v>1029</v>
      </c>
      <c r="B1042" s="76" t="inlineStr">
        <is>
          <t>L-1504-315493054</t>
        </is>
      </c>
      <c r="C1042" s="76" t="n">
        <v>1066962723</v>
      </c>
      <c r="D1042" s="81">
        <f>HYPERLINK(CONCATENATE("https://portal.dnb.de/opac.htm?method=simpleSearch&amp;cqlMode=true&amp;query=idn%3D",C1042))</f>
        <v/>
      </c>
      <c r="E1042" s="76" t="inlineStr">
        <is>
          <t>III 104, 2</t>
        </is>
      </c>
      <c r="F1042" s="76" t="n"/>
      <c r="G1042" s="78" t="n"/>
      <c r="H1042" s="76" t="inlineStr">
        <is>
          <t>bis 35 cm</t>
        </is>
      </c>
      <c r="I1042" s="78" t="n"/>
      <c r="J1042" s="78" t="n"/>
      <c r="K1042" s="76" t="n"/>
      <c r="L1042" s="76" t="n"/>
      <c r="M1042" s="76" t="n"/>
      <c r="N1042" s="76" t="n"/>
      <c r="O1042" s="76" t="n"/>
      <c r="P1042" s="76" t="n"/>
      <c r="Q1042" s="76" t="n"/>
      <c r="R1042" s="76" t="n"/>
      <c r="X1042" s="94" t="inlineStr">
        <is>
          <t>HL</t>
        </is>
      </c>
      <c r="Z1042" s="94" t="inlineStr">
        <is>
          <t>x</t>
        </is>
      </c>
      <c r="AB1042" s="94" t="inlineStr">
        <is>
          <t>h/E</t>
        </is>
      </c>
      <c r="AH1042" s="94" t="inlineStr">
        <is>
          <t>Pa</t>
        </is>
      </c>
      <c r="AV1042" s="94" t="n">
        <v>60</v>
      </c>
      <c r="AZ1042" s="96" t="inlineStr">
        <is>
          <t>n</t>
        </is>
      </c>
      <c r="BA1042" s="88">
        <f>BY1042+CR1042</f>
        <v/>
      </c>
      <c r="BY1042" s="88" t="n"/>
      <c r="CR1042" s="88" t="n"/>
    </row>
    <row r="1043" outlineLevel="1" s="143">
      <c r="A1043" s="76" t="n">
        <v>1030</v>
      </c>
      <c r="B1043" s="76" t="inlineStr">
        <is>
          <t>L-1508-315487321</t>
        </is>
      </c>
      <c r="C1043" s="76" t="n">
        <v>1066956685</v>
      </c>
      <c r="D1043" s="81">
        <f>HYPERLINK(CONCATENATE("https://portal.dnb.de/opac.htm?method=simpleSearch&amp;cqlMode=true&amp;query=idn%3D",C1043))</f>
        <v/>
      </c>
      <c r="E1043" s="76" t="inlineStr">
        <is>
          <t>III 104, 3</t>
        </is>
      </c>
      <c r="F1043" s="76" t="n"/>
      <c r="G1043" s="78" t="n"/>
      <c r="H1043" s="76" t="inlineStr">
        <is>
          <t>bis 25 cm</t>
        </is>
      </c>
      <c r="I1043" s="78" t="n"/>
      <c r="J1043" s="78" t="n"/>
      <c r="K1043" s="76" t="n"/>
      <c r="L1043" s="76" t="n"/>
      <c r="M1043" s="76" t="n"/>
      <c r="N1043" s="76" t="n"/>
      <c r="O1043" s="76" t="n"/>
      <c r="P1043" s="76" t="n"/>
      <c r="Q1043" s="76" t="n"/>
      <c r="R1043" s="76" t="n"/>
      <c r="X1043" s="94" t="inlineStr">
        <is>
          <t>Pa</t>
        </is>
      </c>
      <c r="AB1043" s="94" t="inlineStr">
        <is>
          <t>h/E</t>
        </is>
      </c>
      <c r="AH1043" s="94" t="inlineStr">
        <is>
          <t>Pa</t>
        </is>
      </c>
      <c r="AV1043" s="94" t="n">
        <v>110</v>
      </c>
      <c r="AZ1043" s="96" t="inlineStr">
        <is>
          <t>n</t>
        </is>
      </c>
      <c r="BA1043" s="88">
        <f>BY1043+CR1043</f>
        <v/>
      </c>
      <c r="BY1043" s="88" t="n"/>
      <c r="CR1043" s="88" t="n"/>
    </row>
    <row r="1044" outlineLevel="1" s="143">
      <c r="A1044" s="76" t="n"/>
      <c r="B1044" s="76" t="n"/>
      <c r="C1044" s="76" t="n"/>
      <c r="D1044" s="81" t="n"/>
      <c r="E1044" s="76" t="inlineStr">
        <is>
          <t>III 104, 4</t>
        </is>
      </c>
      <c r="F1044" s="76" t="n"/>
      <c r="G1044" s="78" t="n"/>
      <c r="H1044" s="76" t="inlineStr">
        <is>
          <t>bis 25 cm</t>
        </is>
      </c>
      <c r="I1044" s="78" t="n"/>
      <c r="J1044" s="78" t="n"/>
      <c r="K1044" s="76" t="n"/>
      <c r="L1044" s="76" t="n"/>
      <c r="M1044" s="76" t="n"/>
      <c r="N1044" s="76" t="n"/>
      <c r="O1044" s="76" t="n"/>
      <c r="P1044" s="76" t="n"/>
      <c r="Q1044" s="76" t="n"/>
      <c r="R1044" s="76" t="n"/>
      <c r="X1044" s="94" t="inlineStr">
        <is>
          <t>oE</t>
        </is>
      </c>
      <c r="AH1044" s="94" t="inlineStr">
        <is>
          <t>Pa</t>
        </is>
      </c>
      <c r="AV1044" s="94" t="inlineStr">
        <is>
          <t>nur 110</t>
        </is>
      </c>
      <c r="AZ1044" s="96" t="inlineStr">
        <is>
          <t>n</t>
        </is>
      </c>
      <c r="BA1044" s="88">
        <f>BY1044+CR1044</f>
        <v/>
      </c>
      <c r="BF1044" s="94" t="inlineStr">
        <is>
          <t>x</t>
        </is>
      </c>
      <c r="BI1044" s="117" t="inlineStr">
        <is>
          <t>Einband liegt in der Mappe bei</t>
        </is>
      </c>
      <c r="BJ1044" s="90" t="inlineStr">
        <is>
          <t>x nur 110</t>
        </is>
      </c>
      <c r="BY1044" s="88" t="n"/>
      <c r="CR1044" s="88" t="n"/>
    </row>
    <row r="1045" outlineLevel="1" s="143">
      <c r="A1045" s="76" t="n">
        <v>1031</v>
      </c>
      <c r="B1045" s="76" t="inlineStr">
        <is>
          <t>L-1520-315489227</t>
        </is>
      </c>
      <c r="C1045" s="76" t="n">
        <v>1066958610</v>
      </c>
      <c r="D1045" s="81">
        <f>HYPERLINK(CONCATENATE("https://portal.dnb.de/opac.htm?method=simpleSearch&amp;cqlMode=true&amp;query=idn%3D",C1045))</f>
        <v/>
      </c>
      <c r="E1045" s="76" t="inlineStr">
        <is>
          <t>III 104, 5</t>
        </is>
      </c>
      <c r="F1045" s="76" t="n"/>
      <c r="G1045" s="78" t="n"/>
      <c r="H1045" s="76" t="inlineStr">
        <is>
          <t>bis 25 cm</t>
        </is>
      </c>
      <c r="I1045" s="78" t="n"/>
      <c r="J1045" s="78" t="n"/>
      <c r="K1045" s="76" t="n"/>
      <c r="L1045" s="76" t="n"/>
      <c r="M1045" s="76" t="n"/>
      <c r="N1045" s="76" t="n"/>
      <c r="O1045" s="76" t="n"/>
      <c r="P1045" s="76" t="n"/>
      <c r="Q1045" s="76" t="n"/>
      <c r="R1045" s="76" t="n"/>
      <c r="X1045" s="94" t="inlineStr">
        <is>
          <t>HPg</t>
        </is>
      </c>
      <c r="AB1045" s="94" t="inlineStr">
        <is>
          <t>h/E</t>
        </is>
      </c>
      <c r="AH1045" s="94" t="inlineStr">
        <is>
          <t>Pa</t>
        </is>
      </c>
      <c r="AI1045" s="94" t="inlineStr">
        <is>
          <t>x</t>
        </is>
      </c>
      <c r="AV1045" s="94" t="n">
        <v>110</v>
      </c>
      <c r="AZ1045" s="96" t="inlineStr">
        <is>
          <t>n</t>
        </is>
      </c>
      <c r="BA1045" s="88">
        <f>BY1045+CR1045</f>
        <v/>
      </c>
      <c r="BY1045" s="88" t="n"/>
      <c r="CR1045" s="88" t="n"/>
    </row>
    <row r="1046" outlineLevel="1" s="143">
      <c r="A1046" s="76" t="n">
        <v>1032</v>
      </c>
      <c r="B1046" s="76" t="inlineStr">
        <is>
          <t>L-1524-315491906</t>
        </is>
      </c>
      <c r="C1046" s="76" t="n">
        <v>1066961514</v>
      </c>
      <c r="D1046" s="81">
        <f>HYPERLINK(CONCATENATE("https://portal.dnb.de/opac.htm?method=simpleSearch&amp;cqlMode=true&amp;query=idn%3D",C1046))</f>
        <v/>
      </c>
      <c r="E1046" s="76" t="inlineStr">
        <is>
          <t>III 104, 6</t>
        </is>
      </c>
      <c r="F1046" s="76" t="n"/>
      <c r="G1046" s="78" t="n"/>
      <c r="H1046" s="76" t="n"/>
      <c r="I1046" s="78" t="n"/>
      <c r="J1046" s="78" t="n"/>
      <c r="K1046" s="76" t="n"/>
      <c r="L1046" s="76" t="n"/>
      <c r="M1046" s="76" t="n"/>
      <c r="N1046" s="76" t="n"/>
      <c r="O1046" s="76" t="n"/>
      <c r="P1046" s="76" t="n"/>
      <c r="Q1046" s="76" t="n"/>
      <c r="R1046" s="76" t="n"/>
      <c r="S1046" s="94" t="inlineStr">
        <is>
          <t>DA</t>
        </is>
      </c>
      <c r="BA1046" s="88">
        <f>BY1046+CR1046</f>
        <v/>
      </c>
      <c r="BY1046" s="88" t="n"/>
      <c r="CR1046" s="88" t="n"/>
    </row>
    <row r="1047" outlineLevel="1" s="143">
      <c r="A1047" s="76" t="n">
        <v>1033</v>
      </c>
      <c r="B1047" s="76" t="inlineStr">
        <is>
          <t>L-1523-315488670</t>
        </is>
      </c>
      <c r="C1047" s="76" t="n">
        <v>1066958041</v>
      </c>
      <c r="D1047" s="81">
        <f>HYPERLINK(CONCATENATE("https://portal.dnb.de/opac.htm?method=simpleSearch&amp;cqlMode=true&amp;query=idn%3D",C1047))</f>
        <v/>
      </c>
      <c r="E1047" s="76" t="inlineStr">
        <is>
          <t>III 104, 7</t>
        </is>
      </c>
      <c r="F1047" s="76" t="n"/>
      <c r="G1047" s="78" t="n"/>
      <c r="H1047" s="76" t="inlineStr">
        <is>
          <t>bis 25 cm</t>
        </is>
      </c>
      <c r="I1047" s="78" t="n"/>
      <c r="J1047" s="78" t="n"/>
      <c r="K1047" s="76" t="n"/>
      <c r="L1047" s="76" t="n"/>
      <c r="M1047" s="76" t="n"/>
      <c r="N1047" s="76" t="n"/>
      <c r="O1047" s="76" t="n"/>
      <c r="P1047" s="76" t="n"/>
      <c r="Q1047" s="76" t="n"/>
      <c r="R1047" s="76" t="n"/>
      <c r="X1047" s="94" t="inlineStr">
        <is>
          <t>HPg</t>
        </is>
      </c>
      <c r="AB1047" s="94" t="inlineStr">
        <is>
          <t>h/E</t>
        </is>
      </c>
      <c r="AH1047" s="94" t="inlineStr">
        <is>
          <t>Pa</t>
        </is>
      </c>
      <c r="AV1047" s="94" t="n">
        <v>110</v>
      </c>
      <c r="AZ1047" s="96" t="inlineStr">
        <is>
          <t>n</t>
        </is>
      </c>
      <c r="BA1047" s="88">
        <f>BY1047+CR1047</f>
        <v/>
      </c>
      <c r="BY1047" s="88" t="n"/>
      <c r="CR1047" s="88" t="n"/>
    </row>
    <row r="1048" outlineLevel="1" s="143">
      <c r="A1048" s="76" t="n">
        <v>1034</v>
      </c>
      <c r="B1048" s="76" t="inlineStr">
        <is>
          <t>L-1525-31548912X</t>
        </is>
      </c>
      <c r="C1048" s="76" t="n">
        <v>1066958505</v>
      </c>
      <c r="D1048" s="81">
        <f>HYPERLINK(CONCATENATE("https://portal.dnb.de/opac.htm?method=simpleSearch&amp;cqlMode=true&amp;query=idn%3D",C1048))</f>
        <v/>
      </c>
      <c r="E1048" s="76" t="inlineStr">
        <is>
          <t>III 104, 8</t>
        </is>
      </c>
      <c r="F1048" s="76" t="n"/>
      <c r="G1048" s="78" t="n"/>
      <c r="H1048" s="76" t="inlineStr">
        <is>
          <t>bis 25 cm</t>
        </is>
      </c>
      <c r="I1048" s="78" t="n"/>
      <c r="J1048" s="78" t="n"/>
      <c r="K1048" s="76" t="n"/>
      <c r="L1048" s="76" t="n"/>
      <c r="M1048" s="76" t="n"/>
      <c r="N1048" s="76" t="n"/>
      <c r="O1048" s="76" t="n"/>
      <c r="P1048" s="76" t="n"/>
      <c r="Q1048" s="76" t="n"/>
      <c r="R1048" s="76" t="n"/>
      <c r="X1048" s="94" t="inlineStr">
        <is>
          <t>G</t>
        </is>
      </c>
      <c r="Z1048" s="94" t="inlineStr">
        <is>
          <t>x</t>
        </is>
      </c>
      <c r="AB1048" s="94" t="inlineStr">
        <is>
          <t>h/E</t>
        </is>
      </c>
      <c r="AH1048" s="94" t="inlineStr">
        <is>
          <t>Pa</t>
        </is>
      </c>
      <c r="AI1048" s="94" t="inlineStr">
        <is>
          <t>x</t>
        </is>
      </c>
      <c r="AV1048" s="94" t="n">
        <v>110</v>
      </c>
      <c r="AZ1048" s="96" t="inlineStr">
        <is>
          <t>n</t>
        </is>
      </c>
      <c r="BA1048" s="88">
        <f>BY1048+CR1048</f>
        <v/>
      </c>
      <c r="BF1048" s="94" t="inlineStr">
        <is>
          <t>x</t>
        </is>
      </c>
      <c r="BY1048" s="88" t="n"/>
      <c r="CR1048" s="88" t="n"/>
    </row>
    <row r="1049" outlineLevel="1" s="143">
      <c r="A1049" s="76" t="n">
        <v>1035</v>
      </c>
      <c r="B1049" s="76" t="inlineStr">
        <is>
          <t>L-1521-315470100</t>
        </is>
      </c>
      <c r="C1049" s="76" t="n">
        <v>1066942498</v>
      </c>
      <c r="D1049" s="81">
        <f>HYPERLINK(CONCATENATE("https://portal.dnb.de/opac.htm?method=simpleSearch&amp;cqlMode=true&amp;query=idn%3D",C1049))</f>
        <v/>
      </c>
      <c r="E1049" s="76" t="inlineStr">
        <is>
          <t>III 104, 9</t>
        </is>
      </c>
      <c r="F1049" s="76" t="n"/>
      <c r="G1049" s="78" t="n"/>
      <c r="H1049" s="76" t="inlineStr">
        <is>
          <t>bis 25 cm</t>
        </is>
      </c>
      <c r="I1049" s="78" t="n"/>
      <c r="J1049" s="78" t="n"/>
      <c r="K1049" s="76" t="n"/>
      <c r="L1049" s="76" t="n"/>
      <c r="M1049" s="76" t="n"/>
      <c r="N1049" s="76" t="n"/>
      <c r="O1049" s="76" t="n"/>
      <c r="P1049" s="76" t="n"/>
      <c r="Q1049" s="76" t="n"/>
      <c r="R1049" s="76" t="n"/>
      <c r="X1049" s="94" t="inlineStr">
        <is>
          <t>HL</t>
        </is>
      </c>
      <c r="Z1049" s="94" t="inlineStr">
        <is>
          <t>x</t>
        </is>
      </c>
      <c r="AB1049" s="94" t="inlineStr">
        <is>
          <t>h/E</t>
        </is>
      </c>
      <c r="AH1049" s="94" t="inlineStr">
        <is>
          <t>Pa</t>
        </is>
      </c>
      <c r="AV1049" s="94" t="n">
        <v>110</v>
      </c>
      <c r="AZ1049" s="96" t="inlineStr">
        <is>
          <t>n</t>
        </is>
      </c>
      <c r="BA1049" s="88">
        <f>BY1049+CR1049</f>
        <v/>
      </c>
      <c r="BY1049" s="88" t="n"/>
      <c r="CR1049" s="88" t="n"/>
    </row>
    <row r="1050" outlineLevel="1" s="143">
      <c r="A1050" s="76" t="n">
        <v>1036</v>
      </c>
      <c r="B1050" s="76" t="inlineStr">
        <is>
          <t>L-1521-315488026</t>
        </is>
      </c>
      <c r="C1050" s="76" t="inlineStr">
        <is>
          <t>106695738X</t>
        </is>
      </c>
      <c r="D1050" s="81">
        <f>HYPERLINK(CONCATENATE("https://portal.dnb.de/opac.htm?method=simpleSearch&amp;cqlMode=true&amp;query=idn%3D",C1050))</f>
        <v/>
      </c>
      <c r="E1050" s="76" t="inlineStr">
        <is>
          <t>III 104, 10</t>
        </is>
      </c>
      <c r="F1050" s="76" t="n"/>
      <c r="G1050" s="78" t="n"/>
      <c r="H1050" s="76" t="inlineStr">
        <is>
          <t>bis 25 cm</t>
        </is>
      </c>
      <c r="I1050" s="78" t="n"/>
      <c r="J1050" s="78" t="n"/>
      <c r="K1050" s="76" t="n"/>
      <c r="L1050" s="76" t="n"/>
      <c r="M1050" s="76" t="n"/>
      <c r="N1050" s="76" t="n"/>
      <c r="O1050" s="76" t="n"/>
      <c r="P1050" s="76" t="n"/>
      <c r="Q1050" s="76" t="n"/>
      <c r="R1050" s="76" t="n"/>
      <c r="X1050" s="94" t="inlineStr">
        <is>
          <t>Pa</t>
        </is>
      </c>
      <c r="AB1050" s="94" t="inlineStr">
        <is>
          <t>h/E</t>
        </is>
      </c>
      <c r="AH1050" s="94" t="inlineStr">
        <is>
          <t>Pa</t>
        </is>
      </c>
      <c r="AV1050" s="94" t="n">
        <v>110</v>
      </c>
      <c r="AZ1050" s="96" t="inlineStr">
        <is>
          <t>n</t>
        </is>
      </c>
      <c r="BA1050" s="88">
        <f>BY1050+CR1050</f>
        <v/>
      </c>
      <c r="BY1050" s="88" t="n"/>
      <c r="CR1050" s="88" t="n"/>
    </row>
    <row r="1051" outlineLevel="1" s="143">
      <c r="A1051" s="76" t="n">
        <v>1037</v>
      </c>
      <c r="B1051" s="76" t="inlineStr">
        <is>
          <t>L-1522-315488212</t>
        </is>
      </c>
      <c r="C1051" s="76" t="n">
        <v>1066957584</v>
      </c>
      <c r="D1051" s="81">
        <f>HYPERLINK(CONCATENATE("https://portal.dnb.de/opac.htm?method=simpleSearch&amp;cqlMode=true&amp;query=idn%3D",C1051))</f>
        <v/>
      </c>
      <c r="E1051" s="76" t="inlineStr">
        <is>
          <t>III 104, 11</t>
        </is>
      </c>
      <c r="F1051" s="76" t="n"/>
      <c r="G1051" s="78" t="n"/>
      <c r="H1051" s="76" t="inlineStr">
        <is>
          <t>bis 25 cm</t>
        </is>
      </c>
      <c r="I1051" s="78" t="n"/>
      <c r="J1051" s="78" t="n"/>
      <c r="K1051" s="76" t="n"/>
      <c r="L1051" s="76" t="n"/>
      <c r="M1051" s="76" t="n"/>
      <c r="N1051" s="76" t="n"/>
      <c r="O1051" s="76" t="n"/>
      <c r="P1051" s="76" t="n"/>
      <c r="Q1051" s="76" t="n"/>
      <c r="R1051" s="76" t="n"/>
      <c r="X1051" s="94" t="inlineStr">
        <is>
          <t>Pa</t>
        </is>
      </c>
      <c r="AB1051" s="94" t="inlineStr">
        <is>
          <t>h/E</t>
        </is>
      </c>
      <c r="AH1051" s="94" t="inlineStr">
        <is>
          <t>Pa</t>
        </is>
      </c>
      <c r="AV1051" s="94" t="n">
        <v>110</v>
      </c>
      <c r="AZ1051" s="96" t="inlineStr">
        <is>
          <t>n</t>
        </is>
      </c>
      <c r="BA1051" s="88">
        <f>BY1051+CR1051</f>
        <v/>
      </c>
      <c r="BY1051" s="88" t="n"/>
      <c r="CR1051" s="88" t="n"/>
    </row>
    <row r="1052" outlineLevel="1" s="143">
      <c r="A1052" s="76" t="n">
        <v>1038</v>
      </c>
      <c r="B1052" s="76" t="inlineStr">
        <is>
          <t>L-1542-315491949</t>
        </is>
      </c>
      <c r="C1052" s="76" t="n">
        <v>1066961557</v>
      </c>
      <c r="D1052" s="81">
        <f>HYPERLINK(CONCATENATE("https://portal.dnb.de/opac.htm?method=simpleSearch&amp;cqlMode=true&amp;query=idn%3D",C1052))</f>
        <v/>
      </c>
      <c r="E1052" s="76" t="inlineStr">
        <is>
          <t>III 104, 12</t>
        </is>
      </c>
      <c r="F1052" s="76" t="n"/>
      <c r="G1052" s="78" t="n"/>
      <c r="H1052" s="76" t="n"/>
      <c r="I1052" s="78" t="n"/>
      <c r="J1052" s="78" t="n"/>
      <c r="K1052" s="76" t="n"/>
      <c r="L1052" s="76" t="n"/>
      <c r="M1052" s="76" t="n"/>
      <c r="N1052" s="76" t="n"/>
      <c r="O1052" s="76" t="n"/>
      <c r="P1052" s="76" t="n"/>
      <c r="Q1052" s="76" t="n"/>
      <c r="R1052" s="76" t="n"/>
      <c r="S1052" s="94" t="inlineStr">
        <is>
          <t>DA</t>
        </is>
      </c>
      <c r="BA1052" s="88">
        <f>BY1052+CR1052</f>
        <v/>
      </c>
      <c r="BY1052" s="88" t="n"/>
      <c r="CR1052" s="88" t="n"/>
    </row>
    <row r="1053" outlineLevel="1" s="143">
      <c r="A1053" s="76" t="n">
        <v>1039</v>
      </c>
      <c r="B1053" s="76" t="inlineStr">
        <is>
          <t>L-1532-315488085</t>
        </is>
      </c>
      <c r="C1053" s="76" t="n">
        <v>1066957444</v>
      </c>
      <c r="D1053" s="81">
        <f>HYPERLINK(CONCATENATE("https://portal.dnb.de/opac.htm?method=simpleSearch&amp;cqlMode=true&amp;query=idn%3D",C1053))</f>
        <v/>
      </c>
      <c r="E1053" s="76" t="inlineStr">
        <is>
          <t>III 104, 13</t>
        </is>
      </c>
      <c r="F1053" s="76" t="n"/>
      <c r="G1053" s="78" t="n"/>
      <c r="H1053" s="76" t="inlineStr">
        <is>
          <t>bis 25 cm</t>
        </is>
      </c>
      <c r="I1053" s="78" t="n"/>
      <c r="J1053" s="78" t="n"/>
      <c r="K1053" s="76" t="n"/>
      <c r="L1053" s="76" t="n"/>
      <c r="M1053" s="76" t="n"/>
      <c r="N1053" s="76" t="n"/>
      <c r="O1053" s="76" t="n"/>
      <c r="P1053" s="76" t="n"/>
      <c r="Q1053" s="76" t="n"/>
      <c r="R1053" s="76" t="n"/>
      <c r="X1053" s="94" t="inlineStr">
        <is>
          <t>Br</t>
        </is>
      </c>
      <c r="AB1053" s="94" t="inlineStr">
        <is>
          <t>f</t>
        </is>
      </c>
      <c r="AH1053" s="94" t="inlineStr">
        <is>
          <t>Pa</t>
        </is>
      </c>
      <c r="AV1053" s="94" t="n">
        <v>110</v>
      </c>
      <c r="AZ1053" s="96" t="inlineStr">
        <is>
          <t>n</t>
        </is>
      </c>
      <c r="BA1053" s="88">
        <f>BY1053+CR1053</f>
        <v/>
      </c>
      <c r="BY1053" s="88" t="n"/>
      <c r="CR1053" s="88" t="n"/>
    </row>
    <row r="1054" outlineLevel="1" s="143">
      <c r="A1054" s="76" t="n">
        <v>1040</v>
      </c>
      <c r="B1054" s="76" t="inlineStr">
        <is>
          <t>L-1525-315492082</t>
        </is>
      </c>
      <c r="C1054" s="76" t="n">
        <v>1066961689</v>
      </c>
      <c r="D1054" s="81">
        <f>HYPERLINK(CONCATENATE("https://portal.dnb.de/opac.htm?method=simpleSearch&amp;cqlMode=true&amp;query=idn%3D",C1054))</f>
        <v/>
      </c>
      <c r="E1054" s="76" t="inlineStr">
        <is>
          <t>III 104, 14</t>
        </is>
      </c>
      <c r="F1054" s="76" t="n"/>
      <c r="G1054" s="78" t="n"/>
      <c r="H1054" s="76" t="inlineStr">
        <is>
          <t>bis 25 cm</t>
        </is>
      </c>
      <c r="I1054" s="78" t="n"/>
      <c r="J1054" s="78" t="n"/>
      <c r="K1054" s="76" t="n"/>
      <c r="L1054" s="76" t="n"/>
      <c r="M1054" s="76" t="n"/>
      <c r="N1054" s="76" t="n"/>
      <c r="O1054" s="76" t="n"/>
      <c r="P1054" s="76" t="n"/>
      <c r="Q1054" s="76" t="n"/>
      <c r="R1054" s="76" t="n"/>
      <c r="W1054" s="94" t="inlineStr">
        <is>
          <t>x</t>
        </is>
      </c>
      <c r="X1054" s="94" t="inlineStr">
        <is>
          <t>HL</t>
        </is>
      </c>
      <c r="AA1054" s="94" t="inlineStr">
        <is>
          <t>x</t>
        </is>
      </c>
      <c r="AB1054" s="94" t="inlineStr">
        <is>
          <t>f/V</t>
        </is>
      </c>
      <c r="AH1054" s="94" t="inlineStr">
        <is>
          <t>Pa</t>
        </is>
      </c>
      <c r="AV1054" s="94" t="n">
        <v>60</v>
      </c>
      <c r="AZ1054" s="96" t="inlineStr">
        <is>
          <t>n</t>
        </is>
      </c>
      <c r="BA1054" s="88">
        <f>BY1054+CR1054</f>
        <v/>
      </c>
      <c r="BY1054" s="88" t="n"/>
      <c r="CR1054" s="88" t="n"/>
    </row>
    <row r="1055" outlineLevel="1" s="143">
      <c r="A1055" s="76" t="n">
        <v>1041</v>
      </c>
      <c r="B1055" s="76" t="inlineStr">
        <is>
          <t>L-1527-315493208</t>
        </is>
      </c>
      <c r="C1055" s="76" t="n">
        <v>1066962936</v>
      </c>
      <c r="D1055" s="81">
        <f>HYPERLINK(CONCATENATE("https://portal.dnb.de/opac.htm?method=simpleSearch&amp;cqlMode=true&amp;query=idn%3D",C1055))</f>
        <v/>
      </c>
      <c r="E1055" s="76" t="inlineStr">
        <is>
          <t>III 104, 15</t>
        </is>
      </c>
      <c r="F1055" s="76" t="n"/>
      <c r="G1055" s="78" t="n"/>
      <c r="H1055" s="76" t="inlineStr">
        <is>
          <t>bis 25 cm</t>
        </is>
      </c>
      <c r="I1055" s="78" t="n"/>
      <c r="J1055" s="78" t="n"/>
      <c r="K1055" s="76" t="n"/>
      <c r="L1055" s="76" t="n"/>
      <c r="M1055" s="76" t="n"/>
      <c r="N1055" s="76" t="n"/>
      <c r="O1055" s="76" t="n"/>
      <c r="P1055" s="76" t="n"/>
      <c r="Q1055" s="76" t="n"/>
      <c r="R1055" s="76" t="n"/>
      <c r="X1055" s="94" t="inlineStr">
        <is>
          <t>G</t>
        </is>
      </c>
      <c r="Z1055" s="94" t="inlineStr">
        <is>
          <t>x</t>
        </is>
      </c>
      <c r="AB1055" s="94" t="inlineStr">
        <is>
          <t>h/E</t>
        </is>
      </c>
      <c r="AH1055" s="94" t="inlineStr">
        <is>
          <t>Pa</t>
        </is>
      </c>
      <c r="AI1055" s="94" t="inlineStr">
        <is>
          <t>x</t>
        </is>
      </c>
      <c r="AV1055" s="94" t="n">
        <v>110</v>
      </c>
      <c r="AZ1055" s="96" t="inlineStr">
        <is>
          <t>n</t>
        </is>
      </c>
      <c r="BA1055" s="88">
        <f>BY1055+CR1055</f>
        <v/>
      </c>
      <c r="BY1055" s="88" t="n"/>
      <c r="CR1055" s="88" t="n"/>
    </row>
    <row r="1056" outlineLevel="1" s="143">
      <c r="A1056" s="76" t="n">
        <v>1042</v>
      </c>
      <c r="B1056" s="76" t="inlineStr">
        <is>
          <t>L-1531-315494573</t>
        </is>
      </c>
      <c r="C1056" s="76" t="n">
        <v>1066964343</v>
      </c>
      <c r="D1056" s="81">
        <f>HYPERLINK(CONCATENATE("https://portal.dnb.de/opac.htm?method=simpleSearch&amp;cqlMode=true&amp;query=idn%3D",C1056))</f>
        <v/>
      </c>
      <c r="E1056" s="76" t="inlineStr">
        <is>
          <t>III 104, 16</t>
        </is>
      </c>
      <c r="F1056" s="76" t="n"/>
      <c r="G1056" s="78" t="n"/>
      <c r="H1056" s="76" t="inlineStr">
        <is>
          <t>bis 25 cm</t>
        </is>
      </c>
      <c r="I1056" s="78" t="n"/>
      <c r="J1056" s="78" t="n"/>
      <c r="K1056" s="76" t="n"/>
      <c r="L1056" s="76" t="n"/>
      <c r="M1056" s="76" t="n"/>
      <c r="N1056" s="76" t="n"/>
      <c r="O1056" s="76" t="n"/>
      <c r="P1056" s="76" t="n"/>
      <c r="Q1056" s="76" t="n"/>
      <c r="R1056" s="76" t="n"/>
      <c r="X1056" s="94" t="inlineStr">
        <is>
          <t>Br</t>
        </is>
      </c>
      <c r="AB1056" s="94" t="inlineStr">
        <is>
          <t>f</t>
        </is>
      </c>
      <c r="AH1056" s="94" t="inlineStr">
        <is>
          <t>Pa</t>
        </is>
      </c>
      <c r="AV1056" s="94" t="n">
        <v>180</v>
      </c>
      <c r="AZ1056" s="96" t="inlineStr">
        <is>
          <t>n</t>
        </is>
      </c>
      <c r="BA1056" s="88">
        <f>BY1056+CR1056</f>
        <v/>
      </c>
      <c r="BY1056" s="88" t="n"/>
      <c r="CR1056" s="88" t="n"/>
    </row>
    <row r="1057" outlineLevel="1" s="143">
      <c r="A1057" s="76" t="n">
        <v>1043</v>
      </c>
      <c r="B1057" s="76" t="inlineStr">
        <is>
          <t>L-1531-315489243</t>
        </is>
      </c>
      <c r="C1057" s="76" t="n">
        <v>1066958637</v>
      </c>
      <c r="D1057" s="81">
        <f>HYPERLINK(CONCATENATE("https://portal.dnb.de/opac.htm?method=simpleSearch&amp;cqlMode=true&amp;query=idn%3D",C1057))</f>
        <v/>
      </c>
      <c r="E1057" s="76" t="inlineStr">
        <is>
          <t>III 104, 17</t>
        </is>
      </c>
      <c r="F1057" s="76" t="n"/>
      <c r="G1057" s="78" t="n"/>
      <c r="H1057" s="76" t="inlineStr">
        <is>
          <t>bis 25 cm</t>
        </is>
      </c>
      <c r="I1057" s="78" t="n"/>
      <c r="J1057" s="78" t="n"/>
      <c r="K1057" s="76" t="n"/>
      <c r="L1057" s="76" t="n"/>
      <c r="M1057" s="76" t="n"/>
      <c r="N1057" s="76" t="n"/>
      <c r="O1057" s="76" t="n"/>
      <c r="P1057" s="76" t="n"/>
      <c r="Q1057" s="76" t="n"/>
      <c r="R1057" s="76" t="n"/>
      <c r="X1057" s="94" t="inlineStr">
        <is>
          <t>oE</t>
        </is>
      </c>
      <c r="AH1057" s="94" t="inlineStr">
        <is>
          <t>Pa</t>
        </is>
      </c>
      <c r="AV1057" s="94" t="inlineStr">
        <is>
          <t>nur 110</t>
        </is>
      </c>
      <c r="AZ1057" s="96" t="inlineStr">
        <is>
          <t>n</t>
        </is>
      </c>
      <c r="BA1057" s="88">
        <f>BY1057+CR1057</f>
        <v/>
      </c>
      <c r="BC1057" s="94" t="inlineStr">
        <is>
          <t>Gewebe</t>
        </is>
      </c>
      <c r="BI1057" s="117" t="inlineStr">
        <is>
          <t>Einband liegt der Kassette bei</t>
        </is>
      </c>
      <c r="BY1057" s="88" t="n"/>
      <c r="CR1057" s="88" t="n"/>
    </row>
    <row r="1058" outlineLevel="1" s="143">
      <c r="A1058" s="76" t="n">
        <v>1044</v>
      </c>
      <c r="B1058" s="76" t="inlineStr">
        <is>
          <t>L-1532-315307668</t>
        </is>
      </c>
      <c r="C1058" s="76" t="n">
        <v>1066848564</v>
      </c>
      <c r="D1058" s="81">
        <f>HYPERLINK(CONCATENATE("https://portal.dnb.de/opac.htm?method=simpleSearch&amp;cqlMode=true&amp;query=idn%3D",C1058))</f>
        <v/>
      </c>
      <c r="E1058" s="76" t="inlineStr">
        <is>
          <t>III 104, 18</t>
        </is>
      </c>
      <c r="F1058" s="76" t="n"/>
      <c r="G1058" s="78" t="n"/>
      <c r="H1058" s="76" t="inlineStr">
        <is>
          <t>bis 35 cm</t>
        </is>
      </c>
      <c r="I1058" s="78" t="n"/>
      <c r="J1058" s="78" t="n"/>
      <c r="K1058" s="76" t="n"/>
      <c r="L1058" s="76" t="n"/>
      <c r="M1058" s="76" t="n"/>
      <c r="N1058" s="76" t="n"/>
      <c r="O1058" s="76" t="n"/>
      <c r="P1058" s="76" t="n"/>
      <c r="Q1058" s="76" t="n"/>
      <c r="R1058" s="76" t="n"/>
      <c r="X1058" s="94" t="inlineStr">
        <is>
          <t>L</t>
        </is>
      </c>
      <c r="Z1058" s="94" t="inlineStr">
        <is>
          <t>x</t>
        </is>
      </c>
      <c r="AB1058" s="94" t="inlineStr">
        <is>
          <t>h/E</t>
        </is>
      </c>
      <c r="AH1058" s="94" t="inlineStr">
        <is>
          <t>Pa</t>
        </is>
      </c>
      <c r="AV1058" s="94" t="n">
        <v>110</v>
      </c>
      <c r="AZ1058" s="96" t="inlineStr">
        <is>
          <t>n</t>
        </is>
      </c>
      <c r="BA1058" s="88">
        <f>BY1058+CR1058</f>
        <v/>
      </c>
      <c r="BE1058" s="94" t="inlineStr">
        <is>
          <t>x</t>
        </is>
      </c>
      <c r="BY1058" s="88" t="n"/>
      <c r="CR1058" s="88" t="n"/>
    </row>
    <row r="1059" outlineLevel="1" s="143">
      <c r="A1059" s="76" t="n">
        <v>1045</v>
      </c>
      <c r="B1059" s="76" t="inlineStr">
        <is>
          <t>L-1538-315492058</t>
        </is>
      </c>
      <c r="C1059" s="76" t="n">
        <v>1066961654</v>
      </c>
      <c r="D1059" s="81">
        <f>HYPERLINK(CONCATENATE("https://portal.dnb.de/opac.htm?method=simpleSearch&amp;cqlMode=true&amp;query=idn%3D",C1059))</f>
        <v/>
      </c>
      <c r="E1059" s="76" t="inlineStr">
        <is>
          <t>III 104, 19</t>
        </is>
      </c>
      <c r="F1059" s="76" t="n"/>
      <c r="G1059" s="78" t="n"/>
      <c r="H1059" s="76" t="inlineStr">
        <is>
          <t>bis 25 cm</t>
        </is>
      </c>
      <c r="I1059" s="78" t="n"/>
      <c r="J1059" s="78" t="n"/>
      <c r="K1059" s="76" t="n"/>
      <c r="L1059" s="76" t="n"/>
      <c r="M1059" s="76" t="n"/>
      <c r="N1059" s="76" t="n"/>
      <c r="O1059" s="76" t="n"/>
      <c r="P1059" s="76" t="n"/>
      <c r="Q1059" s="76" t="n"/>
      <c r="R1059" s="76" t="n"/>
      <c r="X1059" s="94" t="inlineStr">
        <is>
          <t>G</t>
        </is>
      </c>
      <c r="Z1059" s="94" t="inlineStr">
        <is>
          <t>x</t>
        </is>
      </c>
      <c r="AB1059" s="94" t="inlineStr">
        <is>
          <t>h/E</t>
        </is>
      </c>
      <c r="AH1059" s="94" t="inlineStr">
        <is>
          <t>Pa</t>
        </is>
      </c>
      <c r="AV1059" s="94" t="n">
        <v>110</v>
      </c>
      <c r="AZ1059" s="96" t="inlineStr">
        <is>
          <t>n</t>
        </is>
      </c>
      <c r="BA1059" s="88">
        <f>BY1059+CR1059</f>
        <v/>
      </c>
      <c r="BY1059" s="88" t="n"/>
      <c r="CR1059" s="88" t="n"/>
    </row>
    <row r="1060" outlineLevel="1" s="143">
      <c r="A1060" s="76" t="n">
        <v>1046</v>
      </c>
      <c r="B1060" s="76" t="inlineStr">
        <is>
          <t>L-1539-315083689</t>
        </is>
      </c>
      <c r="C1060" s="76" t="n">
        <v>1066696314</v>
      </c>
      <c r="D1060" s="81">
        <f>HYPERLINK(CONCATENATE("https://portal.dnb.de/opac.htm?method=simpleSearch&amp;cqlMode=true&amp;query=idn%3D",C1060))</f>
        <v/>
      </c>
      <c r="E1060" s="76" t="inlineStr">
        <is>
          <t>III 104, 20</t>
        </is>
      </c>
      <c r="F1060" s="76" t="n"/>
      <c r="G1060" s="78" t="n"/>
      <c r="H1060" s="76" t="inlineStr">
        <is>
          <t>bis 35 cm</t>
        </is>
      </c>
      <c r="I1060" s="78" t="n"/>
      <c r="J1060" s="78" t="n"/>
      <c r="K1060" s="76" t="n"/>
      <c r="L1060" s="76" t="n"/>
      <c r="M1060" s="76" t="n"/>
      <c r="N1060" s="76" t="n"/>
      <c r="O1060" s="76" t="n"/>
      <c r="P1060" s="76" t="n"/>
      <c r="Q1060" s="76" t="n"/>
      <c r="R1060" s="76" t="n"/>
      <c r="X1060" s="94" t="inlineStr">
        <is>
          <t>Pg</t>
        </is>
      </c>
      <c r="AA1060" s="94" t="inlineStr">
        <is>
          <t>x</t>
        </is>
      </c>
      <c r="AB1060" s="94" t="inlineStr">
        <is>
          <t>h/E</t>
        </is>
      </c>
      <c r="AC1060" s="94" t="inlineStr">
        <is>
          <t>x</t>
        </is>
      </c>
      <c r="AH1060" s="94" t="inlineStr">
        <is>
          <t>Pa</t>
        </is>
      </c>
      <c r="AV1060" s="94" t="n">
        <v>110</v>
      </c>
      <c r="AZ1060" s="96" t="inlineStr">
        <is>
          <t>n</t>
        </is>
      </c>
      <c r="BA1060" s="88">
        <f>BY1060+CR1060</f>
        <v/>
      </c>
      <c r="BC1060" s="94" t="inlineStr">
        <is>
          <t>Gewebe</t>
        </is>
      </c>
      <c r="BY1060" s="88" t="n"/>
      <c r="CR1060" s="88" t="n"/>
    </row>
    <row r="1061" outlineLevel="1" s="143">
      <c r="A1061" s="76" t="n">
        <v>1047</v>
      </c>
      <c r="B1061" s="76" t="inlineStr">
        <is>
          <t>L-1540-315494549</t>
        </is>
      </c>
      <c r="C1061" s="76" t="n">
        <v>1066964319</v>
      </c>
      <c r="D1061" s="81">
        <f>HYPERLINK(CONCATENATE("https://portal.dnb.de/opac.htm?method=simpleSearch&amp;cqlMode=true&amp;query=idn%3D",C1061))</f>
        <v/>
      </c>
      <c r="E1061" s="76" t="inlineStr">
        <is>
          <t>III 104, 21</t>
        </is>
      </c>
      <c r="F1061" s="76" t="n"/>
      <c r="G1061" s="78" t="n"/>
      <c r="H1061" s="76" t="inlineStr">
        <is>
          <t>bis 35 cm</t>
        </is>
      </c>
      <c r="I1061" s="78" t="n"/>
      <c r="J1061" s="78" t="n"/>
      <c r="K1061" s="76" t="n"/>
      <c r="L1061" s="76" t="n"/>
      <c r="M1061" s="76" t="n"/>
      <c r="N1061" s="76" t="n"/>
      <c r="O1061" s="76" t="n"/>
      <c r="P1061" s="76" t="n"/>
      <c r="Q1061" s="76" t="n"/>
      <c r="R1061" s="76" t="n"/>
      <c r="X1061" s="94" t="inlineStr">
        <is>
          <t>HL</t>
        </is>
      </c>
      <c r="AB1061" s="94" t="inlineStr">
        <is>
          <t>h/E</t>
        </is>
      </c>
      <c r="AH1061" s="94" t="inlineStr">
        <is>
          <t>Pa</t>
        </is>
      </c>
      <c r="AV1061" s="94" t="n">
        <v>45</v>
      </c>
      <c r="AX1061" s="94" t="inlineStr">
        <is>
          <t>x</t>
        </is>
      </c>
      <c r="AY1061" s="94" t="inlineStr">
        <is>
          <t>x</t>
        </is>
      </c>
      <c r="AZ1061" s="96" t="inlineStr">
        <is>
          <t>n</t>
        </is>
      </c>
      <c r="BA1061" s="88">
        <f>BY1061+CR1061</f>
        <v/>
      </c>
      <c r="BY1061" s="88" t="n"/>
      <c r="CR1061" s="88" t="n"/>
    </row>
    <row r="1062" outlineLevel="1" s="143">
      <c r="A1062" s="76" t="n">
        <v>1048</v>
      </c>
      <c r="B1062" s="76" t="inlineStr">
        <is>
          <t>L-1542-315488190</t>
        </is>
      </c>
      <c r="C1062" s="76" t="n">
        <v>1066957568</v>
      </c>
      <c r="D1062" s="81">
        <f>HYPERLINK(CONCATENATE("https://portal.dnb.de/opac.htm?method=simpleSearch&amp;cqlMode=true&amp;query=idn%3D",C1062))</f>
        <v/>
      </c>
      <c r="E1062" s="76" t="inlineStr">
        <is>
          <t>III 104, 22</t>
        </is>
      </c>
      <c r="F1062" s="76" t="n"/>
      <c r="G1062" s="78" t="n"/>
      <c r="H1062" s="76" t="inlineStr">
        <is>
          <t>bis 25 cm</t>
        </is>
      </c>
      <c r="I1062" s="78" t="n"/>
      <c r="J1062" s="78" t="n"/>
      <c r="K1062" s="76" t="n"/>
      <c r="L1062" s="76" t="n"/>
      <c r="M1062" s="76" t="n"/>
      <c r="N1062" s="76" t="n"/>
      <c r="O1062" s="76" t="n"/>
      <c r="P1062" s="76" t="n"/>
      <c r="Q1062" s="76" t="n"/>
      <c r="R1062" s="76" t="n"/>
      <c r="W1062" s="94" t="inlineStr">
        <is>
          <t>x</t>
        </is>
      </c>
      <c r="X1062" s="94" t="inlineStr">
        <is>
          <t>HL</t>
        </is>
      </c>
      <c r="Z1062" s="94" t="inlineStr">
        <is>
          <t>x</t>
        </is>
      </c>
      <c r="AB1062" s="94" t="inlineStr">
        <is>
          <t>f</t>
        </is>
      </c>
      <c r="AH1062" s="94" t="inlineStr">
        <is>
          <t>Pa</t>
        </is>
      </c>
      <c r="AV1062" s="94" t="n">
        <v>60</v>
      </c>
      <c r="AZ1062" s="96" t="inlineStr">
        <is>
          <t>n</t>
        </is>
      </c>
      <c r="BA1062" s="88">
        <f>BY1062+CR1062</f>
        <v/>
      </c>
      <c r="BG1062" s="94" t="inlineStr">
        <is>
          <t>x sauer</t>
        </is>
      </c>
      <c r="BH1062" s="94" t="inlineStr">
        <is>
          <t>x</t>
        </is>
      </c>
      <c r="BY1062" s="88" t="n"/>
      <c r="CR1062" s="88" t="n"/>
    </row>
    <row r="1063" outlineLevel="1" s="143">
      <c r="A1063" s="76" t="n">
        <v>1049</v>
      </c>
      <c r="B1063" s="76" t="inlineStr">
        <is>
          <t>L-1556-315306971</t>
        </is>
      </c>
      <c r="C1063" s="76" t="n">
        <v>1066847819</v>
      </c>
      <c r="D1063" s="81">
        <f>HYPERLINK(CONCATENATE("https://portal.dnb.de/opac.htm?method=simpleSearch&amp;cqlMode=true&amp;query=idn%3D",C1063))</f>
        <v/>
      </c>
      <c r="E1063" s="76" t="inlineStr">
        <is>
          <t>III 104, 23</t>
        </is>
      </c>
      <c r="F1063" s="76" t="n"/>
      <c r="G1063" s="78" t="n"/>
      <c r="H1063" s="76" t="inlineStr">
        <is>
          <t>bis 42 cm</t>
        </is>
      </c>
      <c r="I1063" s="78" t="n"/>
      <c r="J1063" s="78" t="n"/>
      <c r="K1063" s="76" t="n"/>
      <c r="L1063" s="76" t="n"/>
      <c r="M1063" s="76" t="n"/>
      <c r="N1063" s="76" t="n"/>
      <c r="O1063" s="76" t="n"/>
      <c r="P1063" s="76" t="n"/>
      <c r="Q1063" s="76" t="n"/>
      <c r="R1063" s="76" t="n"/>
      <c r="V1063" s="94" t="inlineStr">
        <is>
          <t>x</t>
        </is>
      </c>
      <c r="X1063" s="94" t="inlineStr">
        <is>
          <t>HD</t>
        </is>
      </c>
      <c r="Z1063" s="94" t="inlineStr">
        <is>
          <t>x</t>
        </is>
      </c>
      <c r="AB1063" s="94" t="inlineStr">
        <is>
          <t>f/V</t>
        </is>
      </c>
      <c r="AG1063" s="94" t="inlineStr">
        <is>
          <t>x</t>
        </is>
      </c>
      <c r="AH1063" s="94" t="inlineStr">
        <is>
          <t>Pa</t>
        </is>
      </c>
      <c r="AT1063" s="94" t="n">
        <v>0</v>
      </c>
      <c r="AU1063" s="94" t="inlineStr">
        <is>
          <t>x</t>
        </is>
      </c>
      <c r="AV1063" s="94" t="n">
        <v>110</v>
      </c>
      <c r="AZ1063" s="96" t="inlineStr">
        <is>
          <t>ja vor</t>
        </is>
      </c>
      <c r="BA1063" s="88">
        <f>BY1063+CR1063</f>
        <v/>
      </c>
      <c r="BJ1063" s="90" t="inlineStr">
        <is>
          <t>x 110</t>
        </is>
      </c>
      <c r="BK1063" s="117" t="inlineStr">
        <is>
          <t>Box (wg. Schließe)</t>
        </is>
      </c>
      <c r="BN1063" s="94" t="inlineStr">
        <is>
          <t>x</t>
        </is>
      </c>
      <c r="BS1063" s="94" t="inlineStr">
        <is>
          <t>x</t>
        </is>
      </c>
      <c r="BY1063" s="88" t="n">
        <v>0.5</v>
      </c>
      <c r="CR1063" s="88" t="n"/>
    </row>
    <row r="1064" outlineLevel="1" s="143">
      <c r="A1064" s="76" t="n">
        <v>1050</v>
      </c>
      <c r="B1064" s="76" t="inlineStr">
        <is>
          <t>L-1526-15395048X</t>
        </is>
      </c>
      <c r="C1064" s="76" t="n">
        <v>993887112</v>
      </c>
      <c r="D1064" s="81">
        <f>HYPERLINK(CONCATENATE("https://portal.dnb.de/opac.htm?method=simpleSearch&amp;cqlMode=true&amp;query=idn%3D",C1064))</f>
        <v/>
      </c>
      <c r="E1064" s="76" t="inlineStr">
        <is>
          <t>III 104, 24</t>
        </is>
      </c>
      <c r="F1064" s="76" t="n"/>
      <c r="G1064" s="78" t="n"/>
      <c r="H1064" s="76" t="inlineStr">
        <is>
          <t>bis 25 cm</t>
        </is>
      </c>
      <c r="I1064" s="78" t="n"/>
      <c r="J1064" s="78" t="n"/>
      <c r="K1064" s="76" t="n"/>
      <c r="L1064" s="76" t="n"/>
      <c r="M1064" s="76" t="n"/>
      <c r="N1064" s="76" t="n"/>
      <c r="O1064" s="76" t="n"/>
      <c r="P1064" s="76" t="n"/>
      <c r="Q1064" s="76" t="n"/>
      <c r="R1064" s="76" t="n"/>
      <c r="X1064" s="94" t="inlineStr">
        <is>
          <t>Pa</t>
        </is>
      </c>
      <c r="AB1064" s="94" t="inlineStr">
        <is>
          <t>h/E</t>
        </is>
      </c>
      <c r="AH1064" s="94" t="inlineStr">
        <is>
          <t>Pa</t>
        </is>
      </c>
      <c r="AV1064" s="94" t="n">
        <v>110</v>
      </c>
      <c r="AZ1064" s="96" t="inlineStr">
        <is>
          <t>n</t>
        </is>
      </c>
      <c r="BA1064" s="88">
        <f>BY1064+CR1064</f>
        <v/>
      </c>
      <c r="BY1064" s="88" t="n"/>
      <c r="CR1064" s="88" t="n"/>
    </row>
    <row r="1065" outlineLevel="1" s="143">
      <c r="A1065" s="76" t="n">
        <v>1051</v>
      </c>
      <c r="B1065" s="76" t="inlineStr">
        <is>
          <t>L-1529-315488611</t>
        </is>
      </c>
      <c r="C1065" s="76" t="n">
        <v>1066957975</v>
      </c>
      <c r="D1065" s="81">
        <f>HYPERLINK(CONCATENATE("https://portal.dnb.de/opac.htm?method=simpleSearch&amp;cqlMode=true&amp;query=idn%3D",C1065))</f>
        <v/>
      </c>
      <c r="E1065" s="76" t="inlineStr">
        <is>
          <t>III 104, 25</t>
        </is>
      </c>
      <c r="F1065" s="76" t="n"/>
      <c r="G1065" s="78" t="n"/>
      <c r="H1065" s="76" t="inlineStr">
        <is>
          <t>bis 25 cm</t>
        </is>
      </c>
      <c r="I1065" s="78" t="n"/>
      <c r="J1065" s="78" t="n"/>
      <c r="K1065" s="76" t="n"/>
      <c r="L1065" s="76" t="n"/>
      <c r="M1065" s="76" t="n"/>
      <c r="N1065" s="76" t="n"/>
      <c r="O1065" s="76" t="n"/>
      <c r="P1065" s="76" t="n"/>
      <c r="Q1065" s="76" t="n"/>
      <c r="R1065" s="76" t="n"/>
      <c r="X1065" s="94" t="inlineStr">
        <is>
          <t>L</t>
        </is>
      </c>
      <c r="Z1065" s="94" t="inlineStr">
        <is>
          <t>x</t>
        </is>
      </c>
      <c r="AB1065" s="94" t="inlineStr">
        <is>
          <t>h/E</t>
        </is>
      </c>
      <c r="AH1065" s="94" t="inlineStr">
        <is>
          <t>Pa</t>
        </is>
      </c>
      <c r="AV1065" s="94" t="n">
        <v>110</v>
      </c>
      <c r="AZ1065" s="96" t="inlineStr">
        <is>
          <t>n</t>
        </is>
      </c>
      <c r="BA1065" s="88">
        <f>BY1065+CR1065</f>
        <v/>
      </c>
      <c r="BE1065" s="94" t="inlineStr">
        <is>
          <t>x</t>
        </is>
      </c>
      <c r="BY1065" s="88" t="n"/>
      <c r="CR1065" s="88" t="n"/>
    </row>
    <row r="1066" outlineLevel="1" ht="22.5" customHeight="1" s="143">
      <c r="A1066" s="76" t="n">
        <v>1052</v>
      </c>
      <c r="B1066" s="76" t="inlineStr">
        <is>
          <t>L-1544-315492015</t>
        </is>
      </c>
      <c r="C1066" s="76" t="n">
        <v>1066961611</v>
      </c>
      <c r="D1066" s="81">
        <f>HYPERLINK(CONCATENATE("https://portal.dnb.de/opac.htm?method=simpleSearch&amp;cqlMode=true&amp;query=idn%3D",C1066))</f>
        <v/>
      </c>
      <c r="E1066" s="76" t="inlineStr">
        <is>
          <t>III 104, 27</t>
        </is>
      </c>
      <c r="F1066" s="76" t="n"/>
      <c r="G1066" s="78" t="n"/>
      <c r="H1066" s="76" t="inlineStr">
        <is>
          <t>bis 25 cm</t>
        </is>
      </c>
      <c r="I1066" s="78" t="n"/>
      <c r="J1066" s="78" t="n"/>
      <c r="K1066" s="76" t="n"/>
      <c r="L1066" s="76" t="n"/>
      <c r="M1066" s="76" t="n"/>
      <c r="N1066" s="76" t="n"/>
      <c r="O1066" s="76" t="n"/>
      <c r="P1066" s="76" t="n"/>
      <c r="Q1066" s="76" t="n"/>
      <c r="R1066" s="76" t="n"/>
      <c r="U1066" s="96" t="inlineStr">
        <is>
          <t>QF (21x15,5)</t>
        </is>
      </c>
      <c r="X1066" s="94" t="inlineStr">
        <is>
          <t>L</t>
        </is>
      </c>
      <c r="Z1066" s="94" t="inlineStr">
        <is>
          <t>x</t>
        </is>
      </c>
      <c r="AB1066" s="94" t="inlineStr">
        <is>
          <t>h/E</t>
        </is>
      </c>
      <c r="AH1066" s="94" t="inlineStr">
        <is>
          <t>Pa</t>
        </is>
      </c>
      <c r="AI1066" s="94" t="inlineStr">
        <is>
          <t>x</t>
        </is>
      </c>
      <c r="AV1066" s="94" t="n">
        <v>110</v>
      </c>
      <c r="AZ1066" s="96" t="inlineStr">
        <is>
          <t>n</t>
        </is>
      </c>
      <c r="BA1066" s="88">
        <f>BY1066+CR1066</f>
        <v/>
      </c>
      <c r="BE1066" s="94" t="inlineStr">
        <is>
          <t>x</t>
        </is>
      </c>
      <c r="BY1066" s="88" t="n"/>
      <c r="CR1066" s="88" t="n"/>
    </row>
    <row r="1067" outlineLevel="1" s="143">
      <c r="A1067" s="76" t="n">
        <v>1053</v>
      </c>
      <c r="B1067" s="76" t="inlineStr">
        <is>
          <t>L-1546-315487704</t>
        </is>
      </c>
      <c r="C1067" s="76" t="n">
        <v>1066957088</v>
      </c>
      <c r="D1067" s="81">
        <f>HYPERLINK(CONCATENATE("https://portal.dnb.de/opac.htm?method=simpleSearch&amp;cqlMode=true&amp;query=idn%3D",C1067))</f>
        <v/>
      </c>
      <c r="E1067" s="76" t="inlineStr">
        <is>
          <t>III 104, 28</t>
        </is>
      </c>
      <c r="F1067" s="76" t="n"/>
      <c r="G1067" s="78" t="n"/>
      <c r="H1067" s="76" t="inlineStr">
        <is>
          <t>bis 25 cm</t>
        </is>
      </c>
      <c r="I1067" s="78" t="n"/>
      <c r="J1067" s="78" t="n"/>
      <c r="K1067" s="76" t="n"/>
      <c r="L1067" s="76" t="n"/>
      <c r="M1067" s="76" t="n"/>
      <c r="N1067" s="76" t="n"/>
      <c r="O1067" s="76" t="n"/>
      <c r="P1067" s="76" t="n"/>
      <c r="Q1067" s="76" t="n"/>
      <c r="R1067" s="76" t="n"/>
      <c r="X1067" s="94" t="inlineStr">
        <is>
          <t>HPg</t>
        </is>
      </c>
      <c r="AB1067" s="94" t="inlineStr">
        <is>
          <t>h/E</t>
        </is>
      </c>
      <c r="AH1067" s="94" t="inlineStr">
        <is>
          <t>Pa</t>
        </is>
      </c>
      <c r="AI1067" s="94" t="inlineStr">
        <is>
          <t>x</t>
        </is>
      </c>
      <c r="AV1067" s="94" t="n">
        <v>110</v>
      </c>
      <c r="AZ1067" s="96" t="inlineStr">
        <is>
          <t>n</t>
        </is>
      </c>
      <c r="BA1067" s="88">
        <f>BY1067+CR1067</f>
        <v/>
      </c>
      <c r="BY1067" s="88" t="n"/>
      <c r="CR1067" s="88" t="n"/>
    </row>
    <row r="1068" outlineLevel="1" ht="22.5" customHeight="1" s="143">
      <c r="A1068" s="76" t="n">
        <v>1054</v>
      </c>
      <c r="B1068" s="76" t="inlineStr">
        <is>
          <t>L-1551-343799960</t>
        </is>
      </c>
      <c r="C1068" s="76" t="n">
        <v>1079624163</v>
      </c>
      <c r="D1068" s="81">
        <f>HYPERLINK(CONCATENATE("https://portal.dnb.de/opac.htm?method=simpleSearch&amp;cqlMode=true&amp;query=idn%3D",C1068))</f>
        <v/>
      </c>
      <c r="E1068" s="76" t="inlineStr">
        <is>
          <t>III 104, 29</t>
        </is>
      </c>
      <c r="F1068" s="76" t="n"/>
      <c r="G1068" s="78" t="n"/>
      <c r="H1068" s="76" t="inlineStr">
        <is>
          <t>bis 25 cm</t>
        </is>
      </c>
      <c r="I1068" s="78" t="n"/>
      <c r="J1068" s="78" t="n"/>
      <c r="K1068" s="76" t="n"/>
      <c r="L1068" s="76" t="n"/>
      <c r="M1068" s="76" t="n"/>
      <c r="N1068" s="76" t="n"/>
      <c r="O1068" s="76" t="n"/>
      <c r="P1068" s="76" t="n"/>
      <c r="Q1068" s="76" t="n"/>
      <c r="R1068" s="76" t="n"/>
      <c r="U1068" s="96" t="inlineStr">
        <is>
          <t>QF (21x15,5)</t>
        </is>
      </c>
      <c r="X1068" s="94" t="inlineStr">
        <is>
          <t>L</t>
        </is>
      </c>
      <c r="Z1068" s="94" t="inlineStr">
        <is>
          <t>x</t>
        </is>
      </c>
      <c r="AB1068" s="94" t="inlineStr">
        <is>
          <t>h/E</t>
        </is>
      </c>
      <c r="AH1068" s="94" t="inlineStr">
        <is>
          <t>Pa</t>
        </is>
      </c>
      <c r="AI1068" s="94" t="inlineStr">
        <is>
          <t>x</t>
        </is>
      </c>
      <c r="AV1068" s="94" t="n">
        <v>110</v>
      </c>
      <c r="AZ1068" s="96" t="inlineStr">
        <is>
          <t>n</t>
        </is>
      </c>
      <c r="BA1068" s="88">
        <f>BY1068+CR1068</f>
        <v/>
      </c>
      <c r="BE1068" s="94" t="inlineStr">
        <is>
          <t>x</t>
        </is>
      </c>
      <c r="BY1068" s="88" t="n"/>
      <c r="CR1068" s="88" t="n"/>
    </row>
    <row r="1069" outlineLevel="1" s="143">
      <c r="A1069" s="76" t="n">
        <v>1055</v>
      </c>
      <c r="B1069" s="76" t="inlineStr">
        <is>
          <t>L-1559-167208330</t>
        </is>
      </c>
      <c r="C1069" s="76" t="inlineStr">
        <is>
          <t>99892413X</t>
        </is>
      </c>
      <c r="D1069" s="81">
        <f>HYPERLINK(CONCATENATE("https://portal.dnb.de/opac.htm?method=simpleSearch&amp;cqlMode=true&amp;query=idn%3D",C1069))</f>
        <v/>
      </c>
      <c r="E1069" s="76" t="inlineStr">
        <is>
          <t>III 104, 30</t>
        </is>
      </c>
      <c r="F1069" s="76" t="n"/>
      <c r="G1069" s="78" t="n"/>
      <c r="H1069" s="76" t="inlineStr">
        <is>
          <t>bis 25 cm</t>
        </is>
      </c>
      <c r="I1069" s="78" t="n"/>
      <c r="J1069" s="78" t="n"/>
      <c r="K1069" s="76" t="n"/>
      <c r="L1069" s="76" t="n"/>
      <c r="M1069" s="76" t="n"/>
      <c r="N1069" s="76" t="n"/>
      <c r="O1069" s="76" t="n"/>
      <c r="P1069" s="76" t="n"/>
      <c r="Q1069" s="76" t="n"/>
      <c r="R1069" s="76" t="n"/>
      <c r="W1069" s="94" t="inlineStr">
        <is>
          <t>x</t>
        </is>
      </c>
      <c r="X1069" s="94" t="inlineStr">
        <is>
          <t>L</t>
        </is>
      </c>
      <c r="AA1069" s="94" t="inlineStr">
        <is>
          <t>x</t>
        </is>
      </c>
      <c r="AB1069" s="94" t="inlineStr">
        <is>
          <t>f</t>
        </is>
      </c>
      <c r="AH1069" s="94" t="inlineStr">
        <is>
          <t>Pa</t>
        </is>
      </c>
      <c r="AM1069" s="94" t="inlineStr">
        <is>
          <t>x</t>
        </is>
      </c>
      <c r="AT1069" s="94" t="n">
        <v>2</v>
      </c>
      <c r="AU1069" s="94" t="inlineStr">
        <is>
          <t>x</t>
        </is>
      </c>
      <c r="AV1069" s="94" t="n">
        <v>110</v>
      </c>
      <c r="AZ1069" s="96" t="inlineStr">
        <is>
          <t>n</t>
        </is>
      </c>
      <c r="BA1069" s="88">
        <f>BY1069+CR1069</f>
        <v/>
      </c>
      <c r="BG1069" s="94" t="inlineStr">
        <is>
          <t>x sauer</t>
        </is>
      </c>
      <c r="BH1069" s="94" t="inlineStr">
        <is>
          <t>x</t>
        </is>
      </c>
      <c r="BY1069" s="88" t="n"/>
      <c r="CR1069" s="88" t="n"/>
    </row>
    <row r="1070" outlineLevel="1" s="143">
      <c r="A1070" s="76" t="n">
        <v>1056</v>
      </c>
      <c r="B1070" s="76" t="inlineStr">
        <is>
          <t>L-1527-315490543</t>
        </is>
      </c>
      <c r="C1070" s="76" t="n">
        <v>1066960011</v>
      </c>
      <c r="D1070" s="81">
        <f>HYPERLINK(CONCATENATE("https://portal.dnb.de/opac.htm?method=simpleSearch&amp;cqlMode=true&amp;query=idn%3D",C1070))</f>
        <v/>
      </c>
      <c r="E1070" s="76" t="inlineStr">
        <is>
          <t>III 104, 31</t>
        </is>
      </c>
      <c r="F1070" s="76" t="n"/>
      <c r="G1070" s="78" t="n"/>
      <c r="H1070" s="76" t="inlineStr">
        <is>
          <t>bis 25 cm</t>
        </is>
      </c>
      <c r="I1070" s="78" t="n"/>
      <c r="J1070" s="78" t="n"/>
      <c r="K1070" s="76" t="n"/>
      <c r="L1070" s="76" t="n"/>
      <c r="M1070" s="76" t="n"/>
      <c r="N1070" s="76" t="n"/>
      <c r="O1070" s="76" t="n"/>
      <c r="P1070" s="76" t="n"/>
      <c r="Q1070" s="76" t="n"/>
      <c r="R1070" s="76" t="n"/>
      <c r="X1070" s="94" t="inlineStr">
        <is>
          <t>Pg</t>
        </is>
      </c>
      <c r="AB1070" s="94" t="inlineStr">
        <is>
          <t>h/E</t>
        </is>
      </c>
      <c r="AH1070" s="94" t="inlineStr">
        <is>
          <t>Pa</t>
        </is>
      </c>
      <c r="AV1070" s="94" t="n">
        <v>110</v>
      </c>
      <c r="AZ1070" s="96" t="inlineStr">
        <is>
          <t>n</t>
        </is>
      </c>
      <c r="BA1070" s="88">
        <f>BY1070+CR1070</f>
        <v/>
      </c>
      <c r="BK1070" s="117" t="inlineStr">
        <is>
          <t>Box (sperrt)</t>
        </is>
      </c>
      <c r="BY1070" s="88" t="n"/>
      <c r="CR1070" s="88" t="n"/>
    </row>
    <row r="1071" outlineLevel="1" s="143">
      <c r="A1071" s="76" t="n">
        <v>1057</v>
      </c>
      <c r="B1071" s="76" t="inlineStr">
        <is>
          <t>L-1531-315488182</t>
        </is>
      </c>
      <c r="C1071" s="76" t="inlineStr">
        <is>
          <t>106695755X</t>
        </is>
      </c>
      <c r="D1071" s="81">
        <f>HYPERLINK(CONCATENATE("https://portal.dnb.de/opac.htm?method=simpleSearch&amp;cqlMode=true&amp;query=idn%3D",C1071))</f>
        <v/>
      </c>
      <c r="E1071" s="76" t="inlineStr">
        <is>
          <t>III 104, 32</t>
        </is>
      </c>
      <c r="F1071" s="76" t="n"/>
      <c r="G1071" s="78" t="n"/>
      <c r="H1071" s="76" t="inlineStr">
        <is>
          <t>bis 25 cm</t>
        </is>
      </c>
      <c r="I1071" s="78" t="n"/>
      <c r="J1071" s="78" t="n"/>
      <c r="K1071" s="76" t="n"/>
      <c r="L1071" s="76" t="n"/>
      <c r="M1071" s="76" t="n"/>
      <c r="N1071" s="76" t="n"/>
      <c r="O1071" s="76" t="n"/>
      <c r="P1071" s="76" t="n"/>
      <c r="Q1071" s="76" t="n"/>
      <c r="R1071" s="76" t="n"/>
      <c r="X1071" s="94" t="inlineStr">
        <is>
          <t>HPg</t>
        </is>
      </c>
      <c r="AB1071" s="94" t="inlineStr">
        <is>
          <t>h/E</t>
        </is>
      </c>
      <c r="AH1071" s="94" t="inlineStr">
        <is>
          <t>Pa</t>
        </is>
      </c>
      <c r="AV1071" s="94" t="n">
        <v>110</v>
      </c>
      <c r="AZ1071" s="96" t="inlineStr">
        <is>
          <t>n</t>
        </is>
      </c>
      <c r="BA1071" s="88">
        <f>BY1071+CR1071</f>
        <v/>
      </c>
      <c r="BY1071" s="88" t="n"/>
      <c r="CR1071" s="88" t="n"/>
    </row>
    <row r="1072" outlineLevel="1" s="143">
      <c r="A1072" s="76" t="n">
        <v>1058</v>
      </c>
      <c r="B1072" s="76" t="inlineStr">
        <is>
          <t>L-1543-315488204</t>
        </is>
      </c>
      <c r="C1072" s="76" t="n">
        <v>1066957576</v>
      </c>
      <c r="D1072" s="81">
        <f>HYPERLINK(CONCATENATE("https://portal.dnb.de/opac.htm?method=simpleSearch&amp;cqlMode=true&amp;query=idn%3D",C1072))</f>
        <v/>
      </c>
      <c r="E1072" s="76" t="inlineStr">
        <is>
          <t>III 104, 33</t>
        </is>
      </c>
      <c r="F1072" s="76" t="n"/>
      <c r="G1072" s="78" t="n"/>
      <c r="H1072" s="76" t="inlineStr">
        <is>
          <t>bis 25 cm</t>
        </is>
      </c>
      <c r="I1072" s="78" t="n"/>
      <c r="J1072" s="78" t="n"/>
      <c r="K1072" s="76" t="n"/>
      <c r="L1072" s="76" t="n"/>
      <c r="M1072" s="76" t="n"/>
      <c r="N1072" s="76" t="n"/>
      <c r="O1072" s="76" t="n"/>
      <c r="P1072" s="76" t="n"/>
      <c r="Q1072" s="76" t="n"/>
      <c r="R1072" s="76" t="n"/>
      <c r="W1072" s="94" t="inlineStr">
        <is>
          <t>x</t>
        </is>
      </c>
      <c r="X1072" s="94" t="inlineStr">
        <is>
          <t>L</t>
        </is>
      </c>
      <c r="Z1072" s="94" t="inlineStr">
        <is>
          <t>x</t>
        </is>
      </c>
      <c r="AB1072" s="94" t="inlineStr">
        <is>
          <t>h/E</t>
        </is>
      </c>
      <c r="AH1072" s="94" t="inlineStr">
        <is>
          <t>Pa</t>
        </is>
      </c>
      <c r="AI1072" s="94" t="inlineStr">
        <is>
          <t>x</t>
        </is>
      </c>
      <c r="AV1072" s="94" t="n">
        <v>80</v>
      </c>
      <c r="AZ1072" s="96" t="inlineStr">
        <is>
          <t>n</t>
        </is>
      </c>
      <c r="BA1072" s="88">
        <f>BY1072+CR1072</f>
        <v/>
      </c>
      <c r="BK1072" s="117" t="inlineStr">
        <is>
          <t>Buchschuh (hat Schließen)</t>
        </is>
      </c>
      <c r="BY1072" s="88" t="n"/>
      <c r="CR1072" s="88" t="n"/>
    </row>
    <row r="1073" outlineLevel="1" s="143">
      <c r="A1073" s="76" t="n">
        <v>1059</v>
      </c>
      <c r="B1073" s="76" t="inlineStr">
        <is>
          <t>L-1545-315332085</t>
        </is>
      </c>
      <c r="C1073" s="76" t="n">
        <v>1066874271</v>
      </c>
      <c r="D1073" s="81">
        <f>HYPERLINK(CONCATENATE("https://portal.dnb.de/opac.htm?method=simpleSearch&amp;cqlMode=true&amp;query=idn%3D",C1073))</f>
        <v/>
      </c>
      <c r="E1073" s="76" t="inlineStr">
        <is>
          <t>III 104, 34</t>
        </is>
      </c>
      <c r="F1073" s="76" t="n"/>
      <c r="G1073" s="78" t="n"/>
      <c r="H1073" s="76" t="inlineStr">
        <is>
          <t>bis 25 cm</t>
        </is>
      </c>
      <c r="I1073" s="78" t="n"/>
      <c r="J1073" s="78" t="n"/>
      <c r="K1073" s="76" t="n"/>
      <c r="L1073" s="76" t="n"/>
      <c r="M1073" s="76" t="n"/>
      <c r="N1073" s="76" t="n"/>
      <c r="O1073" s="76" t="n"/>
      <c r="P1073" s="76" t="n"/>
      <c r="Q1073" s="76" t="n"/>
      <c r="R1073" s="76" t="n"/>
      <c r="X1073" s="94" t="inlineStr">
        <is>
          <t>Pg</t>
        </is>
      </c>
      <c r="AB1073" s="94" t="inlineStr">
        <is>
          <t>h</t>
        </is>
      </c>
      <c r="AH1073" s="94" t="inlineStr">
        <is>
          <t>Pa</t>
        </is>
      </c>
      <c r="AV1073" s="94" t="n">
        <v>110</v>
      </c>
      <c r="AZ1073" s="96" t="inlineStr">
        <is>
          <t>n</t>
        </is>
      </c>
      <c r="BA1073" s="88">
        <f>BY1073+CR1073</f>
        <v/>
      </c>
      <c r="BK1073" s="117" t="inlineStr">
        <is>
          <t>Box (sperrt)</t>
        </is>
      </c>
      <c r="BY1073" s="88" t="n"/>
      <c r="CR1073" s="88" t="n"/>
    </row>
    <row r="1074" outlineLevel="1" s="143">
      <c r="A1074" s="76" t="n">
        <v>1060</v>
      </c>
      <c r="B1074" s="76" t="inlineStr">
        <is>
          <t>L-1535-315492155</t>
        </is>
      </c>
      <c r="C1074" s="76" t="n">
        <v>1066961751</v>
      </c>
      <c r="D1074" s="81">
        <f>HYPERLINK(CONCATENATE("https://portal.dnb.de/opac.htm?method=simpleSearch&amp;cqlMode=true&amp;query=idn%3D",C1074))</f>
        <v/>
      </c>
      <c r="E1074" s="76" t="inlineStr">
        <is>
          <t>III 104, 35</t>
        </is>
      </c>
      <c r="F1074" s="76" t="n"/>
      <c r="G1074" s="78" t="n"/>
      <c r="H1074" s="76" t="inlineStr">
        <is>
          <t>bis 25 cm</t>
        </is>
      </c>
      <c r="I1074" s="78" t="n"/>
      <c r="J1074" s="78" t="n"/>
      <c r="K1074" s="76" t="n"/>
      <c r="L1074" s="76" t="n"/>
      <c r="M1074" s="76" t="n"/>
      <c r="N1074" s="76" t="n"/>
      <c r="O1074" s="76" t="n"/>
      <c r="P1074" s="76" t="n"/>
      <c r="Q1074" s="76" t="n"/>
      <c r="R1074" s="76" t="n"/>
      <c r="W1074" s="94" t="inlineStr">
        <is>
          <t>x</t>
        </is>
      </c>
      <c r="X1074" s="94" t="inlineStr">
        <is>
          <t>HPg</t>
        </is>
      </c>
      <c r="AB1074" s="94" t="inlineStr">
        <is>
          <t>h/E</t>
        </is>
      </c>
      <c r="AH1074" s="94" t="inlineStr">
        <is>
          <t>Pa</t>
        </is>
      </c>
      <c r="AV1074" s="94" t="n">
        <v>110</v>
      </c>
      <c r="AZ1074" s="96" t="inlineStr">
        <is>
          <t>n</t>
        </is>
      </c>
      <c r="BA1074" s="88">
        <f>BY1074+CR1074</f>
        <v/>
      </c>
      <c r="BY1074" s="88" t="n"/>
      <c r="CR1074" s="88" t="n"/>
    </row>
    <row r="1075" outlineLevel="1" s="143">
      <c r="A1075" s="76" t="n">
        <v>1061</v>
      </c>
      <c r="B1075" s="76" t="inlineStr">
        <is>
          <t>L-1548-315487852</t>
        </is>
      </c>
      <c r="C1075" s="76" t="n">
        <v>1066957223</v>
      </c>
      <c r="D1075" s="81">
        <f>HYPERLINK(CONCATENATE("https://portal.dnb.de/opac.htm?method=simpleSearch&amp;cqlMode=true&amp;query=idn%3D",C1075))</f>
        <v/>
      </c>
      <c r="E1075" s="76" t="inlineStr">
        <is>
          <t>III 104, 36</t>
        </is>
      </c>
      <c r="F1075" s="76" t="n"/>
      <c r="G1075" s="78" t="n"/>
      <c r="H1075" s="76" t="inlineStr">
        <is>
          <t>bis 25 cm</t>
        </is>
      </c>
      <c r="I1075" s="78" t="n"/>
      <c r="J1075" s="78" t="n"/>
      <c r="K1075" s="76" t="n"/>
      <c r="L1075" s="76" t="n"/>
      <c r="M1075" s="76" t="n"/>
      <c r="N1075" s="76" t="n"/>
      <c r="O1075" s="76" t="n"/>
      <c r="P1075" s="76" t="n"/>
      <c r="Q1075" s="76" t="n"/>
      <c r="R1075" s="76" t="n"/>
      <c r="W1075" s="94" t="inlineStr">
        <is>
          <t>x</t>
        </is>
      </c>
      <c r="X1075" s="94" t="inlineStr">
        <is>
          <t>G</t>
        </is>
      </c>
      <c r="Z1075" s="94" t="inlineStr">
        <is>
          <t>x</t>
        </is>
      </c>
      <c r="AB1075" s="94" t="inlineStr">
        <is>
          <t>h/E</t>
        </is>
      </c>
      <c r="AH1075" s="94" t="inlineStr">
        <is>
          <t>Pa</t>
        </is>
      </c>
      <c r="AT1075" s="94" t="n">
        <v>2</v>
      </c>
      <c r="AV1075" s="94" t="n">
        <v>110</v>
      </c>
      <c r="AZ1075" s="96" t="inlineStr">
        <is>
          <t>n</t>
        </is>
      </c>
      <c r="BA1075" s="88">
        <f>BY1075+CR1075</f>
        <v/>
      </c>
      <c r="BJ1075" s="90" t="inlineStr">
        <is>
          <t>x 110</t>
        </is>
      </c>
      <c r="BY1075" s="88" t="n"/>
      <c r="CR1075" s="88" t="n"/>
    </row>
    <row r="1076" outlineLevel="1" s="143">
      <c r="A1076" s="76" t="n">
        <v>1062</v>
      </c>
      <c r="B1076" s="76" t="inlineStr">
        <is>
          <t>L-1522-315489073</t>
        </is>
      </c>
      <c r="C1076" s="76" t="n">
        <v>1066958459</v>
      </c>
      <c r="D1076" s="81">
        <f>HYPERLINK(CONCATENATE("https://portal.dnb.de/opac.htm?method=simpleSearch&amp;cqlMode=true&amp;query=idn%3D",C1076))</f>
        <v/>
      </c>
      <c r="E1076" s="76" t="inlineStr">
        <is>
          <t>III 104, 37</t>
        </is>
      </c>
      <c r="F1076" s="76" t="n"/>
      <c r="G1076" s="78" t="n"/>
      <c r="H1076" s="76" t="inlineStr">
        <is>
          <t>bis 25 cm</t>
        </is>
      </c>
      <c r="I1076" s="78" t="n"/>
      <c r="J1076" s="78" t="n"/>
      <c r="K1076" s="76" t="n"/>
      <c r="L1076" s="76" t="n"/>
      <c r="M1076" s="76" t="n"/>
      <c r="N1076" s="76" t="n"/>
      <c r="O1076" s="76" t="n"/>
      <c r="P1076" s="76" t="n"/>
      <c r="Q1076" s="76" t="n"/>
      <c r="R1076" s="76" t="n"/>
      <c r="X1076" s="94" t="inlineStr">
        <is>
          <t>Pa</t>
        </is>
      </c>
      <c r="AB1076" s="94" t="inlineStr">
        <is>
          <t>h/E</t>
        </is>
      </c>
      <c r="AH1076" s="94" t="inlineStr">
        <is>
          <t>Pa</t>
        </is>
      </c>
      <c r="AV1076" s="94" t="n">
        <v>110</v>
      </c>
      <c r="AZ1076" s="96" t="inlineStr">
        <is>
          <t>n</t>
        </is>
      </c>
      <c r="BA1076" s="88">
        <f>BY1076+CR1076</f>
        <v/>
      </c>
      <c r="BY1076" s="88" t="n"/>
      <c r="CR1076" s="88" t="n"/>
    </row>
    <row r="1077" outlineLevel="1" s="143">
      <c r="A1077" s="76" t="n">
        <v>1063</v>
      </c>
      <c r="B1077" s="76" t="inlineStr">
        <is>
          <t>L-1523-315493569</t>
        </is>
      </c>
      <c r="C1077" s="76" t="n">
        <v>1066963304</v>
      </c>
      <c r="D1077" s="81">
        <f>HYPERLINK(CONCATENATE("https://portal.dnb.de/opac.htm?method=simpleSearch&amp;cqlMode=true&amp;query=idn%3D",C1077))</f>
        <v/>
      </c>
      <c r="E1077" s="76" t="inlineStr">
        <is>
          <t>III 104, 38</t>
        </is>
      </c>
      <c r="F1077" s="76" t="n"/>
      <c r="G1077" s="78" t="n"/>
      <c r="H1077" s="76" t="inlineStr">
        <is>
          <t>bis 25 cm</t>
        </is>
      </c>
      <c r="I1077" s="78" t="n"/>
      <c r="J1077" s="78" t="n"/>
      <c r="K1077" s="76" t="n"/>
      <c r="L1077" s="76" t="n"/>
      <c r="M1077" s="76" t="n"/>
      <c r="N1077" s="76" t="n"/>
      <c r="O1077" s="76" t="n"/>
      <c r="P1077" s="76" t="n"/>
      <c r="Q1077" s="76" t="n"/>
      <c r="R1077" s="76" t="n"/>
      <c r="X1077" s="94" t="inlineStr">
        <is>
          <t>Pg</t>
        </is>
      </c>
      <c r="Z1077" s="94" t="inlineStr">
        <is>
          <t>x</t>
        </is>
      </c>
      <c r="AB1077" s="94" t="inlineStr">
        <is>
          <t>h/E</t>
        </is>
      </c>
      <c r="AH1077" s="94" t="inlineStr">
        <is>
          <t>Pa</t>
        </is>
      </c>
      <c r="AV1077" s="94" t="n">
        <v>110</v>
      </c>
      <c r="AZ1077" s="96" t="inlineStr">
        <is>
          <t>n</t>
        </is>
      </c>
      <c r="BA1077" s="88">
        <f>BY1077+CR1077</f>
        <v/>
      </c>
      <c r="BY1077" s="88" t="n"/>
      <c r="CR1077" s="88" t="n"/>
    </row>
    <row r="1078" outlineLevel="1" s="143">
      <c r="A1078" s="76" t="n">
        <v>1064</v>
      </c>
      <c r="B1078" s="76" t="inlineStr">
        <is>
          <t>L-1524-315308095</t>
        </is>
      </c>
      <c r="C1078" s="76" t="inlineStr">
        <is>
          <t>106684903X</t>
        </is>
      </c>
      <c r="D1078" s="81">
        <f>HYPERLINK(CONCATENATE("https://portal.dnb.de/opac.htm?method=simpleSearch&amp;cqlMode=true&amp;query=idn%3D",C1078))</f>
        <v/>
      </c>
      <c r="E1078" s="76" t="inlineStr">
        <is>
          <t>III 104, 39</t>
        </is>
      </c>
      <c r="F1078" s="76" t="n"/>
      <c r="G1078" s="78" t="n"/>
      <c r="H1078" s="76" t="inlineStr">
        <is>
          <t>bis 25 cm</t>
        </is>
      </c>
      <c r="I1078" s="78" t="n"/>
      <c r="J1078" s="78" t="n"/>
      <c r="K1078" s="76" t="n"/>
      <c r="L1078" s="76" t="n"/>
      <c r="M1078" s="76" t="n"/>
      <c r="N1078" s="76" t="n"/>
      <c r="O1078" s="76" t="n"/>
      <c r="P1078" s="76" t="n"/>
      <c r="Q1078" s="76" t="n"/>
      <c r="R1078" s="76" t="n"/>
      <c r="X1078" s="94" t="inlineStr">
        <is>
          <t>L</t>
        </is>
      </c>
      <c r="Z1078" s="94" t="inlineStr">
        <is>
          <t>x</t>
        </is>
      </c>
      <c r="AB1078" s="94" t="inlineStr">
        <is>
          <t>h/E</t>
        </is>
      </c>
      <c r="AH1078" s="94" t="inlineStr">
        <is>
          <t>Pa</t>
        </is>
      </c>
      <c r="AV1078" s="94" t="n">
        <v>110</v>
      </c>
      <c r="AZ1078" s="96" t="inlineStr">
        <is>
          <t>n</t>
        </is>
      </c>
      <c r="BA1078" s="88">
        <f>BY1078+CR1078</f>
        <v/>
      </c>
      <c r="BY1078" s="88" t="n"/>
      <c r="CR1078" s="88" t="n"/>
    </row>
    <row r="1079" outlineLevel="1" s="143">
      <c r="A1079" s="76" t="n">
        <v>1065</v>
      </c>
      <c r="B1079" s="76" t="inlineStr">
        <is>
          <t>L-1521-315489014</t>
        </is>
      </c>
      <c r="C1079" s="76" t="n">
        <v>1066958394</v>
      </c>
      <c r="D1079" s="81">
        <f>HYPERLINK(CONCATENATE("https://portal.dnb.de/opac.htm?method=simpleSearch&amp;cqlMode=true&amp;query=idn%3D",C1079))</f>
        <v/>
      </c>
      <c r="E1079" s="76" t="inlineStr">
        <is>
          <t>III 104, 40</t>
        </is>
      </c>
      <c r="F1079" s="76" t="n"/>
      <c r="G1079" s="78" t="n"/>
      <c r="H1079" s="76" t="inlineStr">
        <is>
          <t>bis 25 cm</t>
        </is>
      </c>
      <c r="I1079" s="78" t="n"/>
      <c r="J1079" s="78" t="n"/>
      <c r="K1079" s="76" t="n"/>
      <c r="L1079" s="76" t="n"/>
      <c r="M1079" s="76" t="n"/>
      <c r="N1079" s="76" t="n"/>
      <c r="O1079" s="76" t="n"/>
      <c r="P1079" s="76" t="n"/>
      <c r="Q1079" s="76" t="n"/>
      <c r="R1079" s="76" t="n"/>
      <c r="X1079" s="94" t="inlineStr">
        <is>
          <t>Br</t>
        </is>
      </c>
      <c r="AB1079" s="94" t="inlineStr">
        <is>
          <t>f</t>
        </is>
      </c>
      <c r="AH1079" s="94" t="inlineStr">
        <is>
          <t>Pa</t>
        </is>
      </c>
      <c r="AV1079" s="94" t="n">
        <v>110</v>
      </c>
      <c r="AZ1079" s="96" t="inlineStr">
        <is>
          <t>n</t>
        </is>
      </c>
      <c r="BA1079" s="88">
        <f>BY1079+CR1079</f>
        <v/>
      </c>
      <c r="BY1079" s="88" t="n"/>
      <c r="CR1079" s="88" t="n"/>
    </row>
    <row r="1080" outlineLevel="1" s="143">
      <c r="A1080" s="76" t="n">
        <v>1066</v>
      </c>
      <c r="B1080" s="76" t="inlineStr">
        <is>
          <t>L-1523-167640313</t>
        </is>
      </c>
      <c r="C1080" s="76" t="n">
        <v>999166921</v>
      </c>
      <c r="D1080" s="81">
        <f>HYPERLINK(CONCATENATE("https://portal.dnb.de/opac.htm?method=simpleSearch&amp;cqlMode=true&amp;query=idn%3D",C1080))</f>
        <v/>
      </c>
      <c r="E1080" s="76" t="inlineStr">
        <is>
          <t>III 104, 41</t>
        </is>
      </c>
      <c r="F1080" s="76" t="n"/>
      <c r="G1080" s="78" t="n"/>
      <c r="H1080" s="76" t="inlineStr">
        <is>
          <t>bis 25 cm</t>
        </is>
      </c>
      <c r="I1080" s="78" t="n"/>
      <c r="J1080" s="78" t="n"/>
      <c r="K1080" s="76" t="n"/>
      <c r="L1080" s="76" t="n"/>
      <c r="M1080" s="76" t="n"/>
      <c r="N1080" s="76" t="n"/>
      <c r="O1080" s="76" t="n"/>
      <c r="P1080" s="76" t="n"/>
      <c r="Q1080" s="76" t="n"/>
      <c r="R1080" s="76" t="n"/>
      <c r="X1080" s="94" t="inlineStr">
        <is>
          <t>HPg</t>
        </is>
      </c>
      <c r="AB1080" s="94" t="inlineStr">
        <is>
          <t>h/E</t>
        </is>
      </c>
      <c r="AH1080" s="94" t="inlineStr">
        <is>
          <t>Pa</t>
        </is>
      </c>
      <c r="AV1080" s="94" t="n">
        <v>110</v>
      </c>
      <c r="AZ1080" s="96" t="inlineStr">
        <is>
          <t>n</t>
        </is>
      </c>
      <c r="BA1080" s="88">
        <f>BY1080+CR1080</f>
        <v/>
      </c>
      <c r="BY1080" s="88" t="n"/>
      <c r="CR1080" s="88" t="n"/>
    </row>
    <row r="1081" outlineLevel="1" s="143">
      <c r="A1081" s="76" t="n">
        <v>1067</v>
      </c>
      <c r="B1081" s="76" t="inlineStr">
        <is>
          <t>L-1559-16764470X</t>
        </is>
      </c>
      <c r="C1081" s="76" t="inlineStr">
        <is>
          <t>99917097X</t>
        </is>
      </c>
      <c r="D1081" s="81">
        <f>HYPERLINK(CONCATENATE("https://portal.dnb.de/opac.htm?method=simpleSearch&amp;cqlMode=true&amp;query=idn%3D",C1081))</f>
        <v/>
      </c>
      <c r="E1081" s="76" t="inlineStr">
        <is>
          <t>III 104, 42</t>
        </is>
      </c>
      <c r="F1081" s="76" t="n"/>
      <c r="G1081" s="78" t="n"/>
      <c r="H1081" s="76" t="inlineStr">
        <is>
          <t>bis 25 cm</t>
        </is>
      </c>
      <c r="I1081" s="78" t="n"/>
      <c r="J1081" s="78" t="n"/>
      <c r="K1081" s="76" t="n"/>
      <c r="L1081" s="76" t="n"/>
      <c r="M1081" s="76" t="n"/>
      <c r="N1081" s="76" t="n"/>
      <c r="O1081" s="76" t="n"/>
      <c r="P1081" s="76" t="n"/>
      <c r="Q1081" s="76" t="n"/>
      <c r="R1081" s="76" t="n"/>
      <c r="X1081" s="94" t="inlineStr">
        <is>
          <t>HD</t>
        </is>
      </c>
      <c r="AA1081" s="94" t="inlineStr">
        <is>
          <t>x</t>
        </is>
      </c>
      <c r="AB1081" s="94" t="inlineStr">
        <is>
          <t>f</t>
        </is>
      </c>
      <c r="AH1081" s="94" t="inlineStr">
        <is>
          <t>Pa</t>
        </is>
      </c>
      <c r="AM1081" s="94" t="inlineStr">
        <is>
          <t>x</t>
        </is>
      </c>
      <c r="AT1081" s="94" t="n">
        <v>0</v>
      </c>
      <c r="AU1081" s="94" t="inlineStr">
        <is>
          <t>x</t>
        </is>
      </c>
      <c r="AV1081" s="94" t="n">
        <v>110</v>
      </c>
      <c r="AX1081" s="94" t="inlineStr">
        <is>
          <t>x</t>
        </is>
      </c>
      <c r="AZ1081" s="96" t="inlineStr">
        <is>
          <t>n</t>
        </is>
      </c>
      <c r="BA1081" s="88">
        <f>BY1081+CR1081</f>
        <v/>
      </c>
      <c r="BC1081" s="94" t="inlineStr">
        <is>
          <t>Gewebe</t>
        </is>
      </c>
      <c r="BI1081" s="117" t="inlineStr">
        <is>
          <t>Buchschließe mit Grünspan</t>
        </is>
      </c>
      <c r="BJ1081" s="90" t="inlineStr">
        <is>
          <t>x 110</t>
        </is>
      </c>
      <c r="BY1081" s="88" t="n"/>
      <c r="CR1081" s="88" t="n"/>
    </row>
    <row r="1082" outlineLevel="1" s="143">
      <c r="A1082" s="76" t="n">
        <v>1068</v>
      </c>
      <c r="B1082" s="76" t="inlineStr">
        <is>
          <t>L-1555-167644955</t>
        </is>
      </c>
      <c r="C1082" s="76" t="n">
        <v>999171232</v>
      </c>
      <c r="D1082" s="81">
        <f>HYPERLINK(CONCATENATE("https://portal.dnb.de/opac.htm?method=simpleSearch&amp;cqlMode=true&amp;query=idn%3D",C1082))</f>
        <v/>
      </c>
      <c r="E1082" s="76" t="inlineStr">
        <is>
          <t>III 104, 42 (angebunden)</t>
        </is>
      </c>
      <c r="F1082" s="76" t="n"/>
      <c r="G1082" s="78" t="n"/>
      <c r="H1082" s="76" t="n"/>
      <c r="I1082" s="78" t="n"/>
      <c r="J1082" s="78" t="n"/>
      <c r="K1082" s="76" t="n"/>
      <c r="L1082" s="76" t="n"/>
      <c r="M1082" s="76" t="n"/>
      <c r="N1082" s="76" t="n"/>
      <c r="O1082" s="76" t="n"/>
      <c r="P1082" s="76" t="n"/>
      <c r="Q1082" s="76" t="n"/>
      <c r="R1082" s="76" t="n"/>
      <c r="BA1082" s="88">
        <f>BY1082+CR1082</f>
        <v/>
      </c>
      <c r="BY1082" s="88" t="n"/>
      <c r="CR1082" s="88" t="n"/>
    </row>
    <row r="1083" outlineLevel="1" s="143">
      <c r="A1083" s="76" t="n">
        <v>1069</v>
      </c>
      <c r="B1083" s="76" t="inlineStr">
        <is>
          <t>L-1560-178434418</t>
        </is>
      </c>
      <c r="C1083" s="76" t="n">
        <v>1002924871</v>
      </c>
      <c r="D1083" s="81">
        <f>HYPERLINK(CONCATENATE("https://portal.dnb.de/opac.htm?method=simpleSearch&amp;cqlMode=true&amp;query=idn%3D",C1083))</f>
        <v/>
      </c>
      <c r="E1083" s="76" t="inlineStr">
        <is>
          <t>III 104, 43</t>
        </is>
      </c>
      <c r="F1083" s="76" t="n"/>
      <c r="G1083" s="78" t="n"/>
      <c r="H1083" s="76" t="inlineStr">
        <is>
          <t>bis 25 cm</t>
        </is>
      </c>
      <c r="I1083" s="78" t="n"/>
      <c r="J1083" s="78" t="n"/>
      <c r="K1083" s="76" t="n"/>
      <c r="L1083" s="76" t="n"/>
      <c r="M1083" s="76" t="n"/>
      <c r="N1083" s="76" t="n"/>
      <c r="O1083" s="76" t="n"/>
      <c r="P1083" s="76" t="n"/>
      <c r="Q1083" s="76" t="n"/>
      <c r="R1083" s="76" t="n"/>
      <c r="X1083" s="94" t="inlineStr">
        <is>
          <t>Pa</t>
        </is>
      </c>
      <c r="AB1083" s="94" t="inlineStr">
        <is>
          <t>f</t>
        </is>
      </c>
      <c r="AH1083" s="94" t="inlineStr">
        <is>
          <t>Pa</t>
        </is>
      </c>
      <c r="AV1083" s="94" t="n">
        <v>110</v>
      </c>
      <c r="AX1083" s="94" t="inlineStr">
        <is>
          <t>x</t>
        </is>
      </c>
      <c r="AY1083" s="94" t="inlineStr">
        <is>
          <t>x</t>
        </is>
      </c>
      <c r="AZ1083" s="96" t="inlineStr">
        <is>
          <t>n</t>
        </is>
      </c>
      <c r="BA1083" s="88">
        <f>BY1083+CR1083</f>
        <v/>
      </c>
      <c r="BY1083" s="88" t="n"/>
      <c r="CR1083" s="88" t="n"/>
    </row>
    <row r="1084" outlineLevel="1" s="143">
      <c r="A1084" s="76" t="n">
        <v>1070</v>
      </c>
      <c r="B1084" s="76" t="inlineStr">
        <is>
          <t>L-1551-167081187</t>
        </is>
      </c>
      <c r="C1084" s="76" t="n">
        <v>998858927</v>
      </c>
      <c r="D1084" s="81">
        <f>HYPERLINK(CONCATENATE("https://portal.dnb.de/opac.htm?method=simpleSearch&amp;cqlMode=true&amp;query=idn%3D",C1084))</f>
        <v/>
      </c>
      <c r="E1084" s="76" t="inlineStr">
        <is>
          <t>III 104, 44</t>
        </is>
      </c>
      <c r="F1084" s="76" t="n"/>
      <c r="G1084" s="78" t="n"/>
      <c r="H1084" s="76" t="inlineStr">
        <is>
          <t>bis 35 cm</t>
        </is>
      </c>
      <c r="I1084" s="78" t="n"/>
      <c r="J1084" s="78" t="n"/>
      <c r="K1084" s="76" t="n"/>
      <c r="L1084" s="76" t="n"/>
      <c r="M1084" s="76" t="n"/>
      <c r="N1084" s="76" t="n"/>
      <c r="O1084" s="76" t="n"/>
      <c r="P1084" s="76" t="n"/>
      <c r="Q1084" s="76" t="n"/>
      <c r="R1084" s="76" t="n"/>
      <c r="X1084" s="94" t="inlineStr">
        <is>
          <t>HD</t>
        </is>
      </c>
      <c r="AA1084" s="94" t="inlineStr">
        <is>
          <t>x</t>
        </is>
      </c>
      <c r="AB1084" s="94" t="inlineStr">
        <is>
          <t>f</t>
        </is>
      </c>
      <c r="AH1084" s="94" t="inlineStr">
        <is>
          <t>Pa</t>
        </is>
      </c>
      <c r="AV1084" s="94" t="n">
        <v>110</v>
      </c>
      <c r="AZ1084" s="96" t="inlineStr">
        <is>
          <t>n</t>
        </is>
      </c>
      <c r="BA1084" s="88">
        <f>BY1084+CR1084</f>
        <v/>
      </c>
      <c r="BE1084" s="94" t="inlineStr">
        <is>
          <t>x</t>
        </is>
      </c>
      <c r="BY1084" s="88" t="n"/>
      <c r="CR1084" s="88" t="n"/>
    </row>
    <row r="1085" outlineLevel="1" s="143">
      <c r="A1085" s="76" t="n">
        <v>1071</v>
      </c>
      <c r="B1085" s="76" t="inlineStr">
        <is>
          <t>L-2017-325817</t>
        </is>
      </c>
      <c r="C1085" s="76" t="n">
        <v>1144311292</v>
      </c>
      <c r="D1085" s="81">
        <f>HYPERLINK(CONCATENATE("https://portal.dnb.de/opac.htm?method=simpleSearch&amp;cqlMode=true&amp;query=idn%3D",C1085))</f>
        <v/>
      </c>
      <c r="E1085" s="76" t="inlineStr">
        <is>
          <t>III 104, 45</t>
        </is>
      </c>
      <c r="F1085" s="76" t="n"/>
      <c r="G1085" s="78" t="n"/>
      <c r="H1085" s="76" t="inlineStr">
        <is>
          <t>bis 25 cm</t>
        </is>
      </c>
      <c r="I1085" s="78" t="n"/>
      <c r="J1085" s="78" t="n"/>
      <c r="K1085" s="76" t="n"/>
      <c r="L1085" s="76" t="n"/>
      <c r="M1085" s="76" t="n"/>
      <c r="N1085" s="76" t="n"/>
      <c r="O1085" s="76" t="n"/>
      <c r="P1085" s="76" t="n"/>
      <c r="Q1085" s="76" t="n"/>
      <c r="R1085" s="76" t="n"/>
      <c r="X1085" s="94" t="inlineStr">
        <is>
          <t>Pa</t>
        </is>
      </c>
      <c r="AB1085" s="94" t="inlineStr">
        <is>
          <t>h</t>
        </is>
      </c>
      <c r="AH1085" s="94" t="inlineStr">
        <is>
          <t>Pa</t>
        </is>
      </c>
      <c r="AV1085" s="94" t="n">
        <v>110</v>
      </c>
      <c r="AZ1085" s="96" t="inlineStr">
        <is>
          <t>n</t>
        </is>
      </c>
      <c r="BA1085" s="88">
        <f>BY1085+CR1085</f>
        <v/>
      </c>
      <c r="BF1085" s="94" t="inlineStr">
        <is>
          <t>x</t>
        </is>
      </c>
      <c r="BY1085" s="88" t="n"/>
      <c r="CR1085" s="88" t="n"/>
    </row>
    <row r="1086" outlineLevel="1" s="143">
      <c r="A1086" s="76" t="n">
        <v>1072</v>
      </c>
      <c r="B1086" s="76" t="inlineStr">
        <is>
          <t>L-1520-164981233</t>
        </is>
      </c>
      <c r="C1086" s="76" t="n">
        <v>997769807</v>
      </c>
      <c r="D1086" s="81">
        <f>HYPERLINK(CONCATENATE("https://portal.dnb.de/opac.htm?method=simpleSearch&amp;cqlMode=true&amp;query=idn%3D",C1086))</f>
        <v/>
      </c>
      <c r="E1086" s="76" t="inlineStr">
        <is>
          <t>III 104, 10 a</t>
        </is>
      </c>
      <c r="F1086" s="76" t="n"/>
      <c r="G1086" s="78" t="n"/>
      <c r="H1086" s="76" t="inlineStr">
        <is>
          <t>bis 25 cm</t>
        </is>
      </c>
      <c r="I1086" s="78" t="n"/>
      <c r="J1086" s="78" t="n"/>
      <c r="K1086" s="76" t="n"/>
      <c r="L1086" s="76" t="n"/>
      <c r="M1086" s="76" t="n"/>
      <c r="N1086" s="76" t="n"/>
      <c r="O1086" s="76" t="n"/>
      <c r="P1086" s="76" t="n"/>
      <c r="Q1086" s="76" t="n"/>
      <c r="R1086" s="76" t="n"/>
      <c r="X1086" s="94" t="inlineStr">
        <is>
          <t>HPg</t>
        </is>
      </c>
      <c r="AB1086" s="94" t="inlineStr">
        <is>
          <t>h/E</t>
        </is>
      </c>
      <c r="AH1086" s="94" t="inlineStr">
        <is>
          <t>Pa</t>
        </is>
      </c>
      <c r="AV1086" s="94" t="n">
        <v>110</v>
      </c>
      <c r="AX1086" s="94" t="inlineStr">
        <is>
          <t>x</t>
        </is>
      </c>
      <c r="AY1086" s="94" t="inlineStr">
        <is>
          <t>x</t>
        </is>
      </c>
      <c r="AZ1086" s="96" t="inlineStr">
        <is>
          <t>n</t>
        </is>
      </c>
      <c r="BA1086" s="88">
        <f>BY1086+CR1086</f>
        <v/>
      </c>
      <c r="BY1086" s="88" t="n"/>
      <c r="CR1086" s="88" t="n"/>
    </row>
    <row r="1087" outlineLevel="1" s="143">
      <c r="A1087" s="76" t="n">
        <v>1073</v>
      </c>
      <c r="B1087" s="76" t="inlineStr">
        <is>
          <t>L-1523-170687309</t>
        </is>
      </c>
      <c r="C1087" s="76" t="n">
        <v>1000470466</v>
      </c>
      <c r="D1087" s="81">
        <f>HYPERLINK(CONCATENATE("https://portal.dnb.de/opac.htm?method=simpleSearch&amp;cqlMode=true&amp;query=idn%3D",C1087))</f>
        <v/>
      </c>
      <c r="E1087" s="76" t="inlineStr">
        <is>
          <t>III 104, 10 b</t>
        </is>
      </c>
      <c r="F1087" s="76" t="n"/>
      <c r="G1087" s="78" t="n"/>
      <c r="H1087" s="76" t="inlineStr">
        <is>
          <t>bis 25 cm</t>
        </is>
      </c>
      <c r="I1087" s="78" t="n"/>
      <c r="J1087" s="78" t="n"/>
      <c r="K1087" s="76" t="n"/>
      <c r="L1087" s="76" t="n"/>
      <c r="M1087" s="76" t="n"/>
      <c r="N1087" s="76" t="n"/>
      <c r="O1087" s="76" t="n"/>
      <c r="P1087" s="76" t="n"/>
      <c r="Q1087" s="76" t="n"/>
      <c r="R1087" s="76" t="n"/>
      <c r="X1087" s="94" t="inlineStr">
        <is>
          <t>Pa</t>
        </is>
      </c>
      <c r="AB1087" s="94" t="inlineStr">
        <is>
          <t>h/E</t>
        </is>
      </c>
      <c r="AH1087" s="94" t="inlineStr">
        <is>
          <t>Pa</t>
        </is>
      </c>
      <c r="AV1087" s="94" t="n">
        <v>110</v>
      </c>
      <c r="AX1087" s="94" t="inlineStr">
        <is>
          <t>x</t>
        </is>
      </c>
      <c r="AY1087" s="94" t="inlineStr">
        <is>
          <t>x</t>
        </is>
      </c>
      <c r="AZ1087" s="96" t="inlineStr">
        <is>
          <t>n</t>
        </is>
      </c>
      <c r="BA1087" s="88">
        <f>BY1087+CR1087</f>
        <v/>
      </c>
      <c r="BY1087" s="88" t="n"/>
      <c r="CR1087" s="88" t="n"/>
    </row>
    <row r="1088" outlineLevel="1" s="143">
      <c r="A1088" s="76" t="n">
        <v>1074</v>
      </c>
      <c r="B1088" s="76" t="inlineStr">
        <is>
          <t>L-1528-167085565</t>
        </is>
      </c>
      <c r="C1088" s="76" t="n">
        <v>998862851</v>
      </c>
      <c r="D1088" s="81">
        <f>HYPERLINK(CONCATENATE("https://portal.dnb.de/opac.htm?method=simpleSearch&amp;cqlMode=true&amp;query=idn%3D",C1088))</f>
        <v/>
      </c>
      <c r="E1088" s="76" t="inlineStr">
        <is>
          <t>III 104, 10 c</t>
        </is>
      </c>
      <c r="F1088" s="76" t="n"/>
      <c r="G1088" s="78" t="n"/>
      <c r="H1088" s="76" t="inlineStr">
        <is>
          <t>bis 25 cm</t>
        </is>
      </c>
      <c r="I1088" s="78" t="n"/>
      <c r="J1088" s="78" t="n"/>
      <c r="K1088" s="76" t="n"/>
      <c r="L1088" s="76" t="n"/>
      <c r="M1088" s="76" t="n"/>
      <c r="N1088" s="76" t="n"/>
      <c r="O1088" s="76" t="n"/>
      <c r="P1088" s="76" t="n"/>
      <c r="Q1088" s="76" t="n"/>
      <c r="R1088" s="76" t="n"/>
      <c r="X1088" s="94" t="inlineStr">
        <is>
          <t>HPg</t>
        </is>
      </c>
      <c r="AB1088" s="94" t="inlineStr">
        <is>
          <t>h/E</t>
        </is>
      </c>
      <c r="AH1088" s="94" t="inlineStr">
        <is>
          <t>Pa</t>
        </is>
      </c>
      <c r="AV1088" s="94" t="n">
        <v>110</v>
      </c>
      <c r="AX1088" s="94" t="inlineStr">
        <is>
          <t>x</t>
        </is>
      </c>
      <c r="AY1088" s="94" t="inlineStr">
        <is>
          <t>x</t>
        </is>
      </c>
      <c r="BA1088" s="88">
        <f>BY1088+CR1088</f>
        <v/>
      </c>
      <c r="BY1088" s="88" t="n"/>
      <c r="CR1088" s="88" t="n"/>
    </row>
    <row r="1089" outlineLevel="1" s="143">
      <c r="A1089" s="76" t="n">
        <v>1075</v>
      </c>
      <c r="B1089" s="76" t="inlineStr">
        <is>
          <t>L-1524-167183281</t>
        </is>
      </c>
      <c r="C1089" s="76" t="n">
        <v>998898333</v>
      </c>
      <c r="D1089" s="81">
        <f>HYPERLINK(CONCATENATE("https://portal.dnb.de/opac.htm?method=simpleSearch&amp;cqlMode=true&amp;query=idn%3D",C1089))</f>
        <v/>
      </c>
      <c r="E1089" s="76" t="inlineStr">
        <is>
          <t>III 104, 14 a</t>
        </is>
      </c>
      <c r="F1089" s="76" t="n"/>
      <c r="G1089" s="78" t="n"/>
      <c r="H1089" s="76" t="inlineStr">
        <is>
          <t>bis 25 cm</t>
        </is>
      </c>
      <c r="I1089" s="78" t="n"/>
      <c r="J1089" s="78" t="n"/>
      <c r="K1089" s="76" t="n"/>
      <c r="L1089" s="76" t="n"/>
      <c r="M1089" s="76" t="n"/>
      <c r="N1089" s="76" t="n"/>
      <c r="O1089" s="76" t="n"/>
      <c r="P1089" s="76" t="n"/>
      <c r="Q1089" s="76" t="n"/>
      <c r="R1089" s="76" t="n"/>
      <c r="X1089" s="94" t="inlineStr">
        <is>
          <t>HPg</t>
        </is>
      </c>
      <c r="AB1089" s="94" t="inlineStr">
        <is>
          <t>h/E</t>
        </is>
      </c>
      <c r="AH1089" s="94" t="inlineStr">
        <is>
          <t>Pa</t>
        </is>
      </c>
      <c r="AV1089" s="94" t="n">
        <v>110</v>
      </c>
      <c r="AX1089" s="94" t="inlineStr">
        <is>
          <t>x</t>
        </is>
      </c>
      <c r="AY1089" s="94" t="inlineStr">
        <is>
          <t>x</t>
        </is>
      </c>
      <c r="AZ1089" s="96" t="inlineStr">
        <is>
          <t>n</t>
        </is>
      </c>
      <c r="BA1089" s="88">
        <f>BY1089+CR1089</f>
        <v/>
      </c>
      <c r="BY1089" s="88" t="n"/>
      <c r="CR1089" s="88" t="n"/>
    </row>
    <row r="1090" outlineLevel="1" s="143">
      <c r="A1090" s="76" t="n">
        <v>1076</v>
      </c>
      <c r="B1090" s="76" t="inlineStr">
        <is>
          <t>L-1525-168342634</t>
        </is>
      </c>
      <c r="C1090" s="76" t="n">
        <v>999418432</v>
      </c>
      <c r="D1090" s="81">
        <f>HYPERLINK(CONCATENATE("https://portal.dnb.de/opac.htm?method=simpleSearch&amp;cqlMode=true&amp;query=idn%3D",C1090))</f>
        <v/>
      </c>
      <c r="E1090" s="76" t="inlineStr">
        <is>
          <t>III 104, 14 b</t>
        </is>
      </c>
      <c r="F1090" s="76" t="n"/>
      <c r="G1090" s="78" t="n"/>
      <c r="H1090" s="76" t="inlineStr">
        <is>
          <t>bis 25 cm</t>
        </is>
      </c>
      <c r="I1090" s="78" t="n"/>
      <c r="J1090" s="78" t="n"/>
      <c r="K1090" s="76" t="n"/>
      <c r="L1090" s="76" t="n"/>
      <c r="M1090" s="76" t="n"/>
      <c r="N1090" s="76" t="n"/>
      <c r="O1090" s="76" t="n"/>
      <c r="P1090" s="76" t="n"/>
      <c r="Q1090" s="76" t="n"/>
      <c r="R1090" s="76" t="n"/>
      <c r="X1090" s="94" t="inlineStr">
        <is>
          <t>HD</t>
        </is>
      </c>
      <c r="AA1090" s="94" t="inlineStr">
        <is>
          <t>x</t>
        </is>
      </c>
      <c r="AB1090" s="94" t="inlineStr">
        <is>
          <t>f</t>
        </is>
      </c>
      <c r="AH1090" s="94" t="inlineStr">
        <is>
          <t>Pa</t>
        </is>
      </c>
      <c r="AT1090" s="94" t="n">
        <v>0</v>
      </c>
      <c r="AU1090" s="94" t="inlineStr">
        <is>
          <t>x</t>
        </is>
      </c>
      <c r="AV1090" s="94" t="n">
        <v>110</v>
      </c>
      <c r="AZ1090" s="96" t="inlineStr">
        <is>
          <t>n</t>
        </is>
      </c>
      <c r="BA1090" s="88">
        <f>BY1090+CR1090</f>
        <v/>
      </c>
      <c r="BC1090" s="94" t="inlineStr">
        <is>
          <t>Gewebe</t>
        </is>
      </c>
      <c r="BY1090" s="88" t="n"/>
      <c r="CR1090" s="88" t="n"/>
    </row>
    <row r="1091" outlineLevel="1" s="143">
      <c r="A1091" s="76" t="n">
        <v>1077</v>
      </c>
      <c r="B1091" s="76" t="inlineStr">
        <is>
          <t>L-1524-156068702</t>
        </is>
      </c>
      <c r="C1091" s="76" t="n">
        <v>994509901</v>
      </c>
      <c r="D1091" s="81">
        <f>HYPERLINK(CONCATENATE("https://portal.dnb.de/opac.htm?method=simpleSearch&amp;cqlMode=true&amp;query=idn%3D",C1091))</f>
        <v/>
      </c>
      <c r="E1091" s="76" t="inlineStr">
        <is>
          <t>III 104, 14/b (angebunden)</t>
        </is>
      </c>
      <c r="F1091" s="76" t="n"/>
      <c r="G1091" s="78" t="n"/>
      <c r="H1091" s="76" t="n"/>
      <c r="I1091" s="78" t="n"/>
      <c r="J1091" s="78" t="n"/>
      <c r="K1091" s="76" t="n"/>
      <c r="L1091" s="76" t="n"/>
      <c r="M1091" s="76" t="n"/>
      <c r="N1091" s="76" t="n"/>
      <c r="O1091" s="76" t="n"/>
      <c r="P1091" s="76" t="n"/>
      <c r="Q1091" s="76" t="n"/>
      <c r="R1091" s="76" t="n"/>
      <c r="BA1091" s="88">
        <f>BY1091+CR1091</f>
        <v/>
      </c>
      <c r="BY1091" s="88" t="n"/>
      <c r="CR1091" s="88" t="n"/>
    </row>
    <row r="1092" outlineLevel="1" s="143">
      <c r="A1092" s="76" t="n">
        <v>1078</v>
      </c>
      <c r="B1092" s="76" t="inlineStr">
        <is>
          <t>L-1527-167684795</t>
        </is>
      </c>
      <c r="C1092" s="76" t="n">
        <v>999178016</v>
      </c>
      <c r="D1092" s="81">
        <f>HYPERLINK(CONCATENATE("https://portal.dnb.de/opac.htm?method=simpleSearch&amp;cqlMode=true&amp;query=idn%3D",C1092))</f>
        <v/>
      </c>
      <c r="E1092" s="76" t="inlineStr">
        <is>
          <t>III 104, 15 a</t>
        </is>
      </c>
      <c r="F1092" s="76" t="n"/>
      <c r="G1092" s="78" t="n"/>
      <c r="H1092" s="76" t="inlineStr">
        <is>
          <t>bis 25 cm</t>
        </is>
      </c>
      <c r="I1092" s="78" t="n"/>
      <c r="J1092" s="78" t="n"/>
      <c r="K1092" s="76" t="n"/>
      <c r="L1092" s="76" t="n"/>
      <c r="M1092" s="76" t="n"/>
      <c r="N1092" s="76" t="n"/>
      <c r="O1092" s="76" t="n"/>
      <c r="P1092" s="76" t="n"/>
      <c r="Q1092" s="76" t="n"/>
      <c r="R1092" s="76" t="n"/>
      <c r="X1092" s="94" t="inlineStr">
        <is>
          <t>HPg</t>
        </is>
      </c>
      <c r="AB1092" s="94" t="inlineStr">
        <is>
          <t>h/E</t>
        </is>
      </c>
      <c r="AH1092" s="94" t="inlineStr">
        <is>
          <t>Pa</t>
        </is>
      </c>
      <c r="AV1092" s="94" t="n">
        <v>110</v>
      </c>
      <c r="AZ1092" s="96" t="inlineStr">
        <is>
          <t>n</t>
        </is>
      </c>
      <c r="BA1092" s="88">
        <f>BY1092+CR1092</f>
        <v/>
      </c>
      <c r="BY1092" s="88" t="n"/>
      <c r="CR1092" s="88" t="n"/>
    </row>
    <row r="1093" outlineLevel="1" s="143">
      <c r="A1093" s="76" t="n">
        <v>1079</v>
      </c>
      <c r="B1093" s="76" t="inlineStr">
        <is>
          <t>L-1529-167684949</t>
        </is>
      </c>
      <c r="C1093" s="76" t="n">
        <v>999178199</v>
      </c>
      <c r="D1093" s="81">
        <f>HYPERLINK(CONCATENATE("https://portal.dnb.de/opac.htm?method=simpleSearch&amp;cqlMode=true&amp;query=idn%3D",C1093))</f>
        <v/>
      </c>
      <c r="E1093" s="76" t="inlineStr">
        <is>
          <t>III 104, 15 b</t>
        </is>
      </c>
      <c r="F1093" s="76" t="n"/>
      <c r="G1093" s="78" t="n"/>
      <c r="H1093" s="76" t="inlineStr">
        <is>
          <t>bis 25 cm</t>
        </is>
      </c>
      <c r="I1093" s="78" t="n"/>
      <c r="J1093" s="78" t="n"/>
      <c r="K1093" s="76" t="n"/>
      <c r="L1093" s="76" t="n"/>
      <c r="M1093" s="76" t="n"/>
      <c r="N1093" s="76" t="n"/>
      <c r="O1093" s="76" t="n"/>
      <c r="P1093" s="76" t="n"/>
      <c r="Q1093" s="76" t="n"/>
      <c r="R1093" s="76" t="n"/>
      <c r="X1093" s="94" t="inlineStr">
        <is>
          <t>Pa</t>
        </is>
      </c>
      <c r="AB1093" s="94" t="inlineStr">
        <is>
          <t>h/E</t>
        </is>
      </c>
      <c r="AH1093" s="94" t="inlineStr">
        <is>
          <t>Pa</t>
        </is>
      </c>
      <c r="AV1093" s="94" t="n">
        <v>110</v>
      </c>
      <c r="AX1093" s="94" t="inlineStr">
        <is>
          <t>x</t>
        </is>
      </c>
      <c r="AY1093" s="94" t="inlineStr">
        <is>
          <t>x</t>
        </is>
      </c>
      <c r="AZ1093" s="96" t="inlineStr">
        <is>
          <t>n</t>
        </is>
      </c>
      <c r="BA1093" s="88">
        <f>BY1093+CR1093</f>
        <v/>
      </c>
      <c r="BY1093" s="88" t="n"/>
      <c r="CR1093" s="88" t="n"/>
    </row>
    <row r="1094" outlineLevel="1" ht="56.25" customHeight="1" s="143">
      <c r="A1094" s="76" t="n">
        <v>1080</v>
      </c>
      <c r="B1094" s="76" t="inlineStr">
        <is>
          <t>L-1556-315062746</t>
        </is>
      </c>
      <c r="C1094" s="76" t="inlineStr">
        <is>
          <t>106667423X</t>
        </is>
      </c>
      <c r="D1094" s="81">
        <f>HYPERLINK(CONCATENATE("https://portal.dnb.de/opac.htm?method=simpleSearch&amp;cqlMode=true&amp;query=idn%3D",C1094))</f>
        <v/>
      </c>
      <c r="E1094" s="76" t="inlineStr">
        <is>
          <t>III 104, 16 a</t>
        </is>
      </c>
      <c r="F1094" s="76" t="n"/>
      <c r="G1094" s="78" t="n"/>
      <c r="H1094" s="76" t="inlineStr">
        <is>
          <t>bis 25 cm</t>
        </is>
      </c>
      <c r="I1094" s="78" t="n"/>
      <c r="J1094" s="78" t="n"/>
      <c r="K1094" s="76" t="n"/>
      <c r="L1094" s="76" t="n"/>
      <c r="M1094" s="76" t="n"/>
      <c r="N1094" s="76" t="n"/>
      <c r="O1094" s="76" t="n"/>
      <c r="P1094" s="76" t="n"/>
      <c r="Q1094" s="76" t="n"/>
      <c r="R1094" s="76" t="n"/>
      <c r="X1094" s="94" t="inlineStr">
        <is>
          <t>HD</t>
        </is>
      </c>
      <c r="AB1094" s="94" t="inlineStr">
        <is>
          <t>h</t>
        </is>
      </c>
      <c r="AH1094" s="94" t="inlineStr">
        <is>
          <t>Pa</t>
        </is>
      </c>
      <c r="AV1094" s="94" t="inlineStr">
        <is>
          <t>nur 110</t>
        </is>
      </c>
      <c r="AW1094" s="94" t="inlineStr">
        <is>
          <t>x</t>
        </is>
      </c>
      <c r="AZ1094" s="96" t="inlineStr">
        <is>
          <t>n</t>
        </is>
      </c>
      <c r="BA1094" s="88">
        <f>BY1094+CR1094</f>
        <v/>
      </c>
      <c r="BC1094" s="94" t="inlineStr">
        <is>
          <t>Gewebe</t>
        </is>
      </c>
      <c r="BI1094" s="117" t="inlineStr">
        <is>
          <t>Buch ist stärker beschädigt, aber mit JP notgesichert, daher stabil genug für Digit. --&gt; mit Stephanie besprechen, ob Rest. dennoch erwünscht (dann ws. aber nicht mehr so gut aufzuschlagen)</t>
        </is>
      </c>
      <c r="BJ1094" s="117" t="inlineStr">
        <is>
          <t>x nur 110, mit Begleitung</t>
        </is>
      </c>
      <c r="BK1094" s="117" t="inlineStr">
        <is>
          <t>Box (Kassette ist zu klein)</t>
        </is>
      </c>
      <c r="BY1094" s="88" t="n"/>
      <c r="CR1094" s="88" t="n"/>
    </row>
    <row r="1095" outlineLevel="1" s="143">
      <c r="A1095" s="76" t="n">
        <v>1081</v>
      </c>
      <c r="B1095" s="76" t="inlineStr">
        <is>
          <t>L-1536-167113534</t>
        </is>
      </c>
      <c r="C1095" s="76" t="n">
        <v>998890197</v>
      </c>
      <c r="D1095" s="81">
        <f>HYPERLINK(CONCATENATE("https://portal.dnb.de/opac.htm?method=simpleSearch&amp;cqlMode=true&amp;query=idn%3D",C1095))</f>
        <v/>
      </c>
      <c r="E1095" s="76" t="inlineStr">
        <is>
          <t>III 104, 18 a</t>
        </is>
      </c>
      <c r="F1095" s="76" t="n"/>
      <c r="G1095" s="78" t="n"/>
      <c r="H1095" s="76" t="inlineStr">
        <is>
          <t>bis 25 cm</t>
        </is>
      </c>
      <c r="I1095" s="78" t="n"/>
      <c r="J1095" s="78" t="n"/>
      <c r="K1095" s="76" t="n"/>
      <c r="L1095" s="76" t="n"/>
      <c r="M1095" s="76" t="n"/>
      <c r="N1095" s="76" t="n"/>
      <c r="O1095" s="76" t="n"/>
      <c r="P1095" s="76" t="n"/>
      <c r="Q1095" s="76" t="n"/>
      <c r="R1095" s="76" t="n"/>
      <c r="X1095" s="94" t="inlineStr">
        <is>
          <t>HPg</t>
        </is>
      </c>
      <c r="AB1095" s="94" t="inlineStr">
        <is>
          <t>h/E</t>
        </is>
      </c>
      <c r="AH1095" s="94" t="inlineStr">
        <is>
          <t>Pa</t>
        </is>
      </c>
      <c r="AV1095" s="94" t="n">
        <v>110</v>
      </c>
      <c r="AX1095" s="94" t="inlineStr">
        <is>
          <t>x</t>
        </is>
      </c>
      <c r="AY1095" s="94" t="inlineStr">
        <is>
          <t>x</t>
        </is>
      </c>
      <c r="AZ1095" s="96" t="inlineStr">
        <is>
          <t>n</t>
        </is>
      </c>
      <c r="BA1095" s="88">
        <f>BY1095+CR1095</f>
        <v/>
      </c>
      <c r="BY1095" s="88" t="n"/>
      <c r="CR1095" s="88" t="n"/>
    </row>
    <row r="1096" outlineLevel="1" s="143">
      <c r="A1096" s="76" t="n">
        <v>1082</v>
      </c>
      <c r="B1096" s="76" t="inlineStr">
        <is>
          <t>L-1536-167934902</t>
        </is>
      </c>
      <c r="C1096" s="76" t="n">
        <v>999336967</v>
      </c>
      <c r="D1096" s="81">
        <f>HYPERLINK(CONCATENATE("https://portal.dnb.de/opac.htm?method=simpleSearch&amp;cqlMode=true&amp;query=idn%3D",C1096))</f>
        <v/>
      </c>
      <c r="E1096" s="76" t="inlineStr">
        <is>
          <t>III 104, 18 b</t>
        </is>
      </c>
      <c r="F1096" s="76" t="n"/>
      <c r="G1096" s="78" t="n"/>
      <c r="H1096" s="76" t="inlineStr">
        <is>
          <t>bis 25 cm</t>
        </is>
      </c>
      <c r="I1096" s="78" t="n"/>
      <c r="J1096" s="78" t="n"/>
      <c r="K1096" s="76" t="n"/>
      <c r="L1096" s="76" t="n"/>
      <c r="M1096" s="76" t="n"/>
      <c r="N1096" s="76" t="n"/>
      <c r="O1096" s="76" t="n"/>
      <c r="P1096" s="76" t="n"/>
      <c r="Q1096" s="76" t="n"/>
      <c r="R1096" s="76" t="n"/>
      <c r="X1096" s="94" t="inlineStr">
        <is>
          <t>HD</t>
        </is>
      </c>
      <c r="AA1096" s="94" t="inlineStr">
        <is>
          <t>x</t>
        </is>
      </c>
      <c r="AB1096" s="94" t="inlineStr">
        <is>
          <t>f</t>
        </is>
      </c>
      <c r="AH1096" s="94" t="inlineStr">
        <is>
          <t>Pa</t>
        </is>
      </c>
      <c r="AV1096" s="94" t="n">
        <v>110</v>
      </c>
      <c r="AX1096" s="94" t="inlineStr">
        <is>
          <t>x</t>
        </is>
      </c>
      <c r="AY1096" s="94" t="inlineStr">
        <is>
          <t>x</t>
        </is>
      </c>
      <c r="AZ1096" s="96" t="inlineStr">
        <is>
          <t>n</t>
        </is>
      </c>
      <c r="BA1096" s="88">
        <f>BY1096+CR1096</f>
        <v/>
      </c>
      <c r="BF1096" s="94" t="inlineStr">
        <is>
          <t>x</t>
        </is>
      </c>
      <c r="BY1096" s="88" t="n"/>
      <c r="CR1096" s="88" t="n"/>
    </row>
    <row r="1097" outlineLevel="1" s="143">
      <c r="A1097" s="76" t="n">
        <v>1083</v>
      </c>
      <c r="B1097" s="76" t="inlineStr">
        <is>
          <t>L-1880-669845418</t>
        </is>
      </c>
      <c r="C1097" s="76" t="n">
        <v>1002510953</v>
      </c>
      <c r="D1097" s="81">
        <f>HYPERLINK(CONCATENATE("https://portal.dnb.de/opac.htm?method=simpleSearch&amp;cqlMode=true&amp;query=idn%3D",C1097))</f>
        <v/>
      </c>
      <c r="E1097" s="76" t="inlineStr">
        <is>
          <t>III 104, 19 (1. angebundenes Werk)</t>
        </is>
      </c>
      <c r="F1097" s="76" t="n"/>
      <c r="G1097" s="78" t="n"/>
      <c r="H1097" s="76" t="n"/>
      <c r="I1097" s="78" t="n"/>
      <c r="J1097" s="78" t="n"/>
      <c r="K1097" s="76" t="n"/>
      <c r="L1097" s="76" t="n"/>
      <c r="M1097" s="76" t="n"/>
      <c r="N1097" s="76" t="n"/>
      <c r="O1097" s="76" t="n"/>
      <c r="P1097" s="76" t="n"/>
      <c r="Q1097" s="76" t="n"/>
      <c r="R1097" s="76" t="n"/>
      <c r="BA1097" s="88">
        <f>BY1097+CR1097</f>
        <v/>
      </c>
      <c r="BY1097" s="88" t="n"/>
      <c r="CR1097" s="88" t="n"/>
    </row>
    <row r="1098" outlineLevel="1" s="143">
      <c r="A1098" s="76" t="n">
        <v>1084</v>
      </c>
      <c r="B1098" s="76" t="inlineStr">
        <is>
          <t>L-1880-669844985</t>
        </is>
      </c>
      <c r="C1098" s="76" t="n">
        <v>1208238930</v>
      </c>
      <c r="D1098" s="81">
        <f>HYPERLINK(CONCATENATE("https://portal.dnb.de/opac.htm?method=simpleSearch&amp;cqlMode=true&amp;query=idn%3D",C1098))</f>
        <v/>
      </c>
      <c r="E1098" s="76" t="inlineStr">
        <is>
          <t>III 104, 19 (2. angebundenes Werk)</t>
        </is>
      </c>
      <c r="F1098" s="76" t="n"/>
      <c r="G1098" s="78" t="n"/>
      <c r="H1098" s="76" t="n"/>
      <c r="I1098" s="78" t="n"/>
      <c r="J1098" s="78" t="n"/>
      <c r="K1098" s="76" t="n"/>
      <c r="L1098" s="76" t="n"/>
      <c r="M1098" s="76" t="n"/>
      <c r="N1098" s="76" t="n"/>
      <c r="O1098" s="76" t="n"/>
      <c r="P1098" s="76" t="n"/>
      <c r="Q1098" s="76" t="n"/>
      <c r="R1098" s="76" t="n"/>
      <c r="BA1098" s="88">
        <f>BY1098+CR1098</f>
        <v/>
      </c>
      <c r="BY1098" s="88" t="n"/>
      <c r="CR1098" s="88" t="n"/>
    </row>
    <row r="1099" outlineLevel="1" s="143">
      <c r="A1099" s="76" t="n">
        <v>1085</v>
      </c>
      <c r="B1099" s="76" t="inlineStr">
        <is>
          <t>L-1537-159443032</t>
        </is>
      </c>
      <c r="C1099" s="76" t="n">
        <v>995384096</v>
      </c>
      <c r="D1099" s="81">
        <f>HYPERLINK(CONCATENATE("https://portal.dnb.de/opac.htm?method=simpleSearch&amp;cqlMode=true&amp;query=idn%3D",C1099))</f>
        <v/>
      </c>
      <c r="E1099" s="76" t="inlineStr">
        <is>
          <t>III 104, 19 a</t>
        </is>
      </c>
      <c r="F1099" s="76" t="n"/>
      <c r="G1099" s="78" t="n"/>
      <c r="H1099" s="76" t="inlineStr">
        <is>
          <t>bis 25 cm</t>
        </is>
      </c>
      <c r="I1099" s="78" t="n"/>
      <c r="J1099" s="78" t="n"/>
      <c r="K1099" s="76" t="n"/>
      <c r="L1099" s="76" t="n"/>
      <c r="M1099" s="76" t="n"/>
      <c r="N1099" s="76" t="n"/>
      <c r="O1099" s="76" t="n"/>
      <c r="P1099" s="76" t="n"/>
      <c r="Q1099" s="76" t="n"/>
      <c r="R1099" s="76" t="n"/>
      <c r="X1099" s="94" t="inlineStr">
        <is>
          <t>HPg</t>
        </is>
      </c>
      <c r="AB1099" s="94" t="inlineStr">
        <is>
          <t>h/E</t>
        </is>
      </c>
      <c r="AH1099" s="94" t="inlineStr">
        <is>
          <t>Pa</t>
        </is>
      </c>
      <c r="AV1099" s="94" t="n">
        <v>110</v>
      </c>
      <c r="AX1099" s="94" t="inlineStr">
        <is>
          <t>x</t>
        </is>
      </c>
      <c r="AY1099" s="94" t="inlineStr">
        <is>
          <t>x</t>
        </is>
      </c>
      <c r="AZ1099" s="96" t="inlineStr">
        <is>
          <t>n</t>
        </is>
      </c>
      <c r="BA1099" s="88">
        <f>BY1099+CR1099</f>
        <v/>
      </c>
      <c r="BY1099" s="88" t="n"/>
      <c r="CR1099" s="88" t="n"/>
    </row>
    <row r="1100" outlineLevel="1" s="143">
      <c r="A1100" s="76" t="n">
        <v>1086</v>
      </c>
      <c r="B1100" s="76" t="inlineStr">
        <is>
          <t>L-1506-679691367</t>
        </is>
      </c>
      <c r="C1100" s="76" t="n">
        <v>1211522628</v>
      </c>
      <c r="D1100" s="81">
        <f>HYPERLINK(CONCATENATE("https://portal.dnb.de/opac.htm?method=simpleSearch&amp;cqlMode=true&amp;query=idn%3D",C1100))</f>
        <v/>
      </c>
      <c r="E1100" s="76" t="inlineStr">
        <is>
          <t>III 104, 2 (1. angebundenes Werk)</t>
        </is>
      </c>
      <c r="F1100" s="76" t="n"/>
      <c r="G1100" s="78" t="n"/>
      <c r="H1100" s="76" t="n"/>
      <c r="I1100" s="78" t="n"/>
      <c r="J1100" s="78" t="n"/>
      <c r="K1100" s="76" t="n"/>
      <c r="L1100" s="76" t="n"/>
      <c r="M1100" s="76" t="n"/>
      <c r="N1100" s="76" t="n"/>
      <c r="O1100" s="76" t="n"/>
      <c r="P1100" s="76" t="n"/>
      <c r="Q1100" s="76" t="n"/>
      <c r="R1100" s="76" t="n"/>
      <c r="BA1100" s="88">
        <f>BY1100+CR1100</f>
        <v/>
      </c>
      <c r="BY1100" s="88" t="n"/>
      <c r="CR1100" s="88" t="n"/>
    </row>
    <row r="1101" outlineLevel="1" s="143">
      <c r="A1101" s="76" t="n">
        <v>1087</v>
      </c>
      <c r="B1101" s="76" t="inlineStr">
        <is>
          <t>L-1619-670404942</t>
        </is>
      </c>
      <c r="C1101" s="76" t="n">
        <v>1208535919</v>
      </c>
      <c r="D1101" s="81">
        <f>HYPERLINK(CONCATENATE("https://portal.dnb.de/opac.htm?method=simpleSearch&amp;cqlMode=true&amp;query=idn%3D",C1101))</f>
        <v/>
      </c>
      <c r="E1101" s="76" t="inlineStr">
        <is>
          <t>III 104, 20 (1. angebundenes Werk)</t>
        </is>
      </c>
      <c r="F1101" s="76" t="n"/>
      <c r="G1101" s="78" t="n"/>
      <c r="H1101" s="76" t="n"/>
      <c r="I1101" s="78" t="n"/>
      <c r="J1101" s="78" t="n"/>
      <c r="K1101" s="76" t="n"/>
      <c r="L1101" s="76" t="n"/>
      <c r="M1101" s="76" t="n"/>
      <c r="N1101" s="76" t="n"/>
      <c r="O1101" s="76" t="n"/>
      <c r="P1101" s="76" t="n"/>
      <c r="Q1101" s="76" t="n"/>
      <c r="R1101" s="76" t="n"/>
      <c r="BA1101" s="88">
        <f>BY1101+CR1101</f>
        <v/>
      </c>
      <c r="BY1101" s="88" t="n"/>
      <c r="CR1101" s="88" t="n"/>
    </row>
    <row r="1102" outlineLevel="1" s="143">
      <c r="A1102" s="76" t="n">
        <v>1088</v>
      </c>
      <c r="B1102" s="76" t="inlineStr">
        <is>
          <t>L-1619-670405078</t>
        </is>
      </c>
      <c r="C1102" s="76" t="n">
        <v>1208536184</v>
      </c>
      <c r="D1102" s="81">
        <f>HYPERLINK(CONCATENATE("https://portal.dnb.de/opac.htm?method=simpleSearch&amp;cqlMode=true&amp;query=idn%3D",C1102))</f>
        <v/>
      </c>
      <c r="E1102" s="76" t="inlineStr">
        <is>
          <t>III 104, 20 (2. angebundenes Werk)</t>
        </is>
      </c>
      <c r="F1102" s="76" t="n"/>
      <c r="G1102" s="78" t="n"/>
      <c r="H1102" s="76" t="n"/>
      <c r="I1102" s="78" t="n"/>
      <c r="J1102" s="78" t="n"/>
      <c r="K1102" s="76" t="n"/>
      <c r="L1102" s="76" t="n"/>
      <c r="M1102" s="76" t="n"/>
      <c r="N1102" s="76" t="n"/>
      <c r="O1102" s="76" t="n"/>
      <c r="P1102" s="76" t="n"/>
      <c r="Q1102" s="76" t="n"/>
      <c r="R1102" s="76" t="n"/>
      <c r="BA1102" s="88">
        <f>BY1102+CR1102</f>
        <v/>
      </c>
      <c r="BY1102" s="88" t="n"/>
      <c r="CR1102" s="88" t="n"/>
    </row>
    <row r="1103" outlineLevel="1" s="143">
      <c r="A1103" s="76" t="n">
        <v>1089</v>
      </c>
      <c r="B1103" s="76" t="inlineStr">
        <is>
          <t>L-1550-16708013X</t>
        </is>
      </c>
      <c r="C1103" s="76" t="n">
        <v>998857874</v>
      </c>
      <c r="D1103" s="81">
        <f>HYPERLINK(CONCATENATE("https://portal.dnb.de/opac.htm?method=simpleSearch&amp;cqlMode=true&amp;query=idn%3D",C1103))</f>
        <v/>
      </c>
      <c r="E1103" s="76" t="inlineStr">
        <is>
          <t>III 104, 20 a - 3</t>
        </is>
      </c>
      <c r="F1103" s="76" t="n"/>
      <c r="G1103" s="78" t="n"/>
      <c r="H1103" s="76" t="inlineStr">
        <is>
          <t>bis 35 cm</t>
        </is>
      </c>
      <c r="I1103" s="78" t="n"/>
      <c r="J1103" s="78" t="n"/>
      <c r="K1103" s="76" t="n"/>
      <c r="L1103" s="76" t="n"/>
      <c r="M1103" s="76" t="n"/>
      <c r="N1103" s="76" t="n"/>
      <c r="O1103" s="76" t="n"/>
      <c r="P1103" s="76" t="n"/>
      <c r="Q1103" s="76" t="n"/>
      <c r="R1103" s="76" t="n"/>
      <c r="X1103" s="94" t="inlineStr">
        <is>
          <t>HD</t>
        </is>
      </c>
      <c r="AA1103" s="94" t="inlineStr">
        <is>
          <t>x</t>
        </is>
      </c>
      <c r="AB1103" s="94" t="inlineStr">
        <is>
          <t>f</t>
        </is>
      </c>
      <c r="AH1103" s="94" t="inlineStr">
        <is>
          <t>Pa</t>
        </is>
      </c>
      <c r="AL1103" s="94" t="inlineStr">
        <is>
          <t>x</t>
        </is>
      </c>
      <c r="AV1103" s="94" t="inlineStr">
        <is>
          <t>max 110</t>
        </is>
      </c>
      <c r="AZ1103" s="96" t="inlineStr">
        <is>
          <t>ja vor</t>
        </is>
      </c>
      <c r="BA1103" s="88">
        <f>BY1103+CR1103</f>
        <v/>
      </c>
      <c r="BG1103" s="94" t="inlineStr">
        <is>
          <t>x sauer</t>
        </is>
      </c>
      <c r="BH1103" s="94" t="inlineStr">
        <is>
          <t>x</t>
        </is>
      </c>
      <c r="BS1103" s="94" t="inlineStr">
        <is>
          <t>x</t>
        </is>
      </c>
      <c r="BY1103" s="88" t="n">
        <v>0.5</v>
      </c>
      <c r="BZ1103" s="117" t="inlineStr">
        <is>
          <t>untere Schließe haltendes Teil</t>
        </is>
      </c>
      <c r="CR1103" s="88" t="n"/>
    </row>
    <row r="1104" outlineLevel="1" s="143">
      <c r="A1104" s="76" t="n">
        <v>1090</v>
      </c>
      <c r="B1104" s="76" t="inlineStr">
        <is>
          <t>L-1553-167080180</t>
        </is>
      </c>
      <c r="C1104" s="76" t="n">
        <v>998857955</v>
      </c>
      <c r="D1104" s="81">
        <f>HYPERLINK(CONCATENATE("https://portal.dnb.de/opac.htm?method=simpleSearch&amp;cqlMode=true&amp;query=idn%3D",C1104))</f>
        <v/>
      </c>
      <c r="E1104" s="76" t="inlineStr">
        <is>
          <t>III 104, 20 a - 6</t>
        </is>
      </c>
      <c r="F1104" s="76" t="n"/>
      <c r="G1104" s="78" t="n"/>
      <c r="H1104" s="76" t="inlineStr">
        <is>
          <t>bis 35 cm</t>
        </is>
      </c>
      <c r="I1104" s="78" t="n"/>
      <c r="J1104" s="78" t="n"/>
      <c r="K1104" s="76" t="n"/>
      <c r="L1104" s="76" t="n"/>
      <c r="M1104" s="76" t="n"/>
      <c r="N1104" s="76" t="n"/>
      <c r="O1104" s="76" t="n"/>
      <c r="P1104" s="76" t="n"/>
      <c r="Q1104" s="76" t="n"/>
      <c r="R1104" s="76" t="n"/>
      <c r="X1104" s="94" t="inlineStr">
        <is>
          <t>HD</t>
        </is>
      </c>
      <c r="AB1104" s="94" t="inlineStr">
        <is>
          <t>f</t>
        </is>
      </c>
      <c r="AG1104" s="94" t="inlineStr">
        <is>
          <t>x</t>
        </is>
      </c>
      <c r="AH1104" s="94" t="inlineStr">
        <is>
          <t>Pa</t>
        </is>
      </c>
      <c r="AL1104" s="94" t="inlineStr">
        <is>
          <t>x</t>
        </is>
      </c>
      <c r="AV1104" s="94" t="n">
        <v>45</v>
      </c>
      <c r="AZ1104" s="96" t="inlineStr">
        <is>
          <t>n</t>
        </is>
      </c>
      <c r="BA1104" s="88">
        <f>BY1104+CR1104</f>
        <v/>
      </c>
      <c r="BG1104" s="94" t="inlineStr">
        <is>
          <t>x sauer</t>
        </is>
      </c>
      <c r="BH1104" s="94" t="inlineStr">
        <is>
          <t>x</t>
        </is>
      </c>
      <c r="BY1104" s="88" t="n"/>
      <c r="CR1104" s="88" t="n"/>
    </row>
    <row r="1105" outlineLevel="1" s="143">
      <c r="A1105" s="76" t="n">
        <v>1091</v>
      </c>
      <c r="B1105" s="76" t="inlineStr">
        <is>
          <t>L-1539-167079905</t>
        </is>
      </c>
      <c r="C1105" s="76" t="n">
        <v>998857661</v>
      </c>
      <c r="D1105" s="81">
        <f>HYPERLINK(CONCATENATE("https://portal.dnb.de/opac.htm?method=simpleSearch&amp;cqlMode=true&amp;query=idn%3D",C1105))</f>
        <v/>
      </c>
      <c r="E1105" s="76" t="inlineStr">
        <is>
          <t>III 104, 20 a - 1</t>
        </is>
      </c>
      <c r="F1105" s="76" t="n"/>
      <c r="G1105" s="78" t="n"/>
      <c r="H1105" s="76" t="inlineStr">
        <is>
          <t>bis 35 cm</t>
        </is>
      </c>
      <c r="I1105" s="78" t="n"/>
      <c r="J1105" s="78" t="n"/>
      <c r="K1105" s="76" t="n"/>
      <c r="L1105" s="76" t="n"/>
      <c r="M1105" s="76" t="n"/>
      <c r="N1105" s="76" t="n"/>
      <c r="O1105" s="76" t="n"/>
      <c r="P1105" s="76" t="n"/>
      <c r="Q1105" s="76" t="n"/>
      <c r="R1105" s="76" t="n"/>
      <c r="X1105" s="94" t="inlineStr">
        <is>
          <t>HD</t>
        </is>
      </c>
      <c r="AA1105" s="94" t="inlineStr">
        <is>
          <t>x</t>
        </is>
      </c>
      <c r="AB1105" s="94" t="inlineStr">
        <is>
          <t>f</t>
        </is>
      </c>
      <c r="AH1105" s="94" t="inlineStr">
        <is>
          <t>Pa</t>
        </is>
      </c>
      <c r="AM1105" s="94" t="inlineStr">
        <is>
          <t>x</t>
        </is>
      </c>
      <c r="AV1105" s="94" t="n">
        <v>110</v>
      </c>
      <c r="AZ1105" s="96" t="inlineStr">
        <is>
          <t>n</t>
        </is>
      </c>
      <c r="BA1105" s="88">
        <f>BY1105+CR1105</f>
        <v/>
      </c>
      <c r="BC1105" s="94" t="inlineStr">
        <is>
          <t>Gewebe</t>
        </is>
      </c>
      <c r="BY1105" s="88" t="n"/>
      <c r="CR1105" s="88" t="n"/>
    </row>
    <row r="1106" outlineLevel="1" ht="22.5" customHeight="1" s="143">
      <c r="A1106" s="76" t="n">
        <v>1092</v>
      </c>
      <c r="B1106" s="76" t="inlineStr">
        <is>
          <t>L-1539-167183672</t>
        </is>
      </c>
      <c r="C1106" s="76" t="n">
        <v>998898775</v>
      </c>
      <c r="D1106" s="81">
        <f>HYPERLINK(CONCATENATE("https://portal.dnb.de/opac.htm?method=simpleSearch&amp;cqlMode=true&amp;query=idn%3D",C1106))</f>
        <v/>
      </c>
      <c r="E1106" s="76" t="inlineStr">
        <is>
          <t>III 104, 20 b</t>
        </is>
      </c>
      <c r="F1106" s="76" t="n"/>
      <c r="G1106" s="78" t="n"/>
      <c r="H1106" s="76" t="inlineStr">
        <is>
          <t>bis 25 cm</t>
        </is>
      </c>
      <c r="I1106" s="78" t="n"/>
      <c r="J1106" s="78" t="n"/>
      <c r="K1106" s="76" t="n"/>
      <c r="L1106" s="76" t="n"/>
      <c r="M1106" s="76" t="n"/>
      <c r="N1106" s="76" t="n"/>
      <c r="O1106" s="76" t="n"/>
      <c r="P1106" s="76" t="n"/>
      <c r="Q1106" s="76" t="n"/>
      <c r="R1106" s="76" t="n"/>
      <c r="X1106" s="94" t="inlineStr">
        <is>
          <t>HPg</t>
        </is>
      </c>
      <c r="AA1106" s="94" t="inlineStr">
        <is>
          <t>x</t>
        </is>
      </c>
      <c r="AB1106" s="94" t="inlineStr">
        <is>
          <t>h/E</t>
        </is>
      </c>
      <c r="AH1106" s="94" t="inlineStr">
        <is>
          <t>Pa</t>
        </is>
      </c>
      <c r="AV1106" s="94" t="n">
        <v>110</v>
      </c>
      <c r="AZ1106" s="96" t="inlineStr">
        <is>
          <t>n</t>
        </is>
      </c>
      <c r="BA1106" s="88">
        <f>BY1106+CR1106</f>
        <v/>
      </c>
      <c r="BC1106" s="94" t="inlineStr">
        <is>
          <t>Gewebe</t>
        </is>
      </c>
      <c r="BI1106" s="117" t="inlineStr">
        <is>
          <t>mit anderen Büchern gemeinsam in einer Kassette</t>
        </is>
      </c>
      <c r="BY1106" s="88" t="n"/>
      <c r="CR1106" s="88" t="n"/>
    </row>
    <row r="1107" outlineLevel="1" ht="22.5" customHeight="1" s="143">
      <c r="A1107" s="76" t="n">
        <v>1093</v>
      </c>
      <c r="B1107" s="76" t="inlineStr">
        <is>
          <t>L-1539-167109278</t>
        </is>
      </c>
      <c r="C1107" s="76" t="n">
        <v>998886092</v>
      </c>
      <c r="D1107" s="81">
        <f>HYPERLINK(CONCATENATE("https://portal.dnb.de/opac.htm?method=simpleSearch&amp;cqlMode=true&amp;query=idn%3D",C1107))</f>
        <v/>
      </c>
      <c r="E1107" s="76" t="inlineStr">
        <is>
          <t>III 104, 21 a</t>
        </is>
      </c>
      <c r="F1107" s="76" t="n"/>
      <c r="G1107" s="78" t="n"/>
      <c r="H1107" s="76" t="inlineStr">
        <is>
          <t>bis 25 cm</t>
        </is>
      </c>
      <c r="I1107" s="78" t="n"/>
      <c r="J1107" s="78" t="n"/>
      <c r="K1107" s="76" t="n"/>
      <c r="L1107" s="76" t="n"/>
      <c r="M1107" s="76" t="n"/>
      <c r="N1107" s="76" t="n"/>
      <c r="O1107" s="76" t="n"/>
      <c r="P1107" s="76" t="n"/>
      <c r="Q1107" s="76" t="n"/>
      <c r="R1107" s="76" t="n"/>
      <c r="X1107" s="94" t="inlineStr">
        <is>
          <t>HPg</t>
        </is>
      </c>
      <c r="AA1107" s="94" t="inlineStr">
        <is>
          <t>x</t>
        </is>
      </c>
      <c r="AB1107" s="94" t="inlineStr">
        <is>
          <t>h/E</t>
        </is>
      </c>
      <c r="AH1107" s="94" t="inlineStr">
        <is>
          <t>Pa</t>
        </is>
      </c>
      <c r="AV1107" s="94" t="n">
        <v>110</v>
      </c>
      <c r="AZ1107" s="96" t="inlineStr">
        <is>
          <t>n</t>
        </is>
      </c>
      <c r="BA1107" s="88">
        <f>BY1107+CR1107</f>
        <v/>
      </c>
      <c r="BC1107" s="94" t="inlineStr">
        <is>
          <t>Gewebe</t>
        </is>
      </c>
      <c r="BI1107" s="117" t="inlineStr">
        <is>
          <t>mit anderen Büchern gemeinsam in einer Kassette</t>
        </is>
      </c>
      <c r="BY1107" s="88" t="n"/>
      <c r="CR1107" s="88" t="n"/>
    </row>
    <row r="1108" outlineLevel="1" s="143">
      <c r="A1108" s="76" t="n">
        <v>1094</v>
      </c>
      <c r="B1108" s="76" t="inlineStr">
        <is>
          <t>L-1542-153948558</t>
        </is>
      </c>
      <c r="C1108" s="76" t="n">
        <v>993885098</v>
      </c>
      <c r="D1108" s="81">
        <f>HYPERLINK(CONCATENATE("https://portal.dnb.de/opac.htm?method=simpleSearch&amp;cqlMode=true&amp;query=idn%3D",C1108))</f>
        <v/>
      </c>
      <c r="E1108" s="76" t="inlineStr">
        <is>
          <t>III 104, 22 a</t>
        </is>
      </c>
      <c r="F1108" s="76" t="n"/>
      <c r="G1108" s="78" t="n"/>
      <c r="H1108" s="76" t="inlineStr">
        <is>
          <t>bis 25 cm</t>
        </is>
      </c>
      <c r="I1108" s="78" t="n"/>
      <c r="J1108" s="78" t="n"/>
      <c r="K1108" s="76" t="n"/>
      <c r="L1108" s="76" t="n"/>
      <c r="M1108" s="76" t="n"/>
      <c r="N1108" s="76" t="n"/>
      <c r="O1108" s="76" t="n"/>
      <c r="P1108" s="76" t="n"/>
      <c r="Q1108" s="76" t="n"/>
      <c r="R1108" s="76" t="n"/>
      <c r="X1108" s="94" t="inlineStr">
        <is>
          <t>G</t>
        </is>
      </c>
      <c r="AB1108" s="94" t="inlineStr">
        <is>
          <t>h/E</t>
        </is>
      </c>
      <c r="AH1108" s="94" t="inlineStr">
        <is>
          <t>Pa</t>
        </is>
      </c>
      <c r="AV1108" s="94" t="n">
        <v>110</v>
      </c>
      <c r="AX1108" s="94" t="inlineStr">
        <is>
          <t>x</t>
        </is>
      </c>
      <c r="AY1108" s="94" t="inlineStr">
        <is>
          <t>x</t>
        </is>
      </c>
      <c r="AZ1108" s="96" t="inlineStr">
        <is>
          <t>n</t>
        </is>
      </c>
      <c r="BA1108" s="88">
        <f>BY1108+CR1108</f>
        <v/>
      </c>
      <c r="BY1108" s="88" t="n"/>
      <c r="CR1108" s="88" t="n"/>
    </row>
    <row r="1109" outlineLevel="1" ht="22.5" customHeight="1" s="143">
      <c r="A1109" s="76" t="n">
        <v>1095</v>
      </c>
      <c r="B1109" s="76" t="inlineStr">
        <is>
          <t>L-1543-167685090</t>
        </is>
      </c>
      <c r="C1109" s="76" t="n">
        <v>999178393</v>
      </c>
      <c r="D1109" s="81">
        <f>HYPERLINK(CONCATENATE("https://portal.dnb.de/opac.htm?method=simpleSearch&amp;cqlMode=true&amp;query=idn%3D",C1109))</f>
        <v/>
      </c>
      <c r="E1109" s="76" t="inlineStr">
        <is>
          <t>III 104, 22 e</t>
        </is>
      </c>
      <c r="F1109" s="76" t="n"/>
      <c r="G1109" s="78" t="n"/>
      <c r="H1109" s="76" t="inlineStr">
        <is>
          <t>bis 25 cm</t>
        </is>
      </c>
      <c r="I1109" s="78" t="n"/>
      <c r="J1109" s="78" t="n"/>
      <c r="K1109" s="76" t="n"/>
      <c r="L1109" s="76" t="n"/>
      <c r="M1109" s="76" t="n"/>
      <c r="N1109" s="76" t="n"/>
      <c r="O1109" s="76" t="n"/>
      <c r="P1109" s="76" t="n"/>
      <c r="Q1109" s="76" t="n"/>
      <c r="R1109" s="76" t="n"/>
      <c r="X1109" s="94" t="inlineStr">
        <is>
          <t>HD</t>
        </is>
      </c>
      <c r="AA1109" s="94" t="inlineStr">
        <is>
          <t>x</t>
        </is>
      </c>
      <c r="AB1109" s="94" t="inlineStr">
        <is>
          <t>f</t>
        </is>
      </c>
      <c r="AH1109" s="94" t="inlineStr">
        <is>
          <t>Pa</t>
        </is>
      </c>
      <c r="AT1109" s="94" t="n">
        <v>4</v>
      </c>
      <c r="AV1109" s="94" t="n">
        <v>110</v>
      </c>
      <c r="AX1109" s="94" t="inlineStr">
        <is>
          <t>x</t>
        </is>
      </c>
      <c r="AZ1109" s="96" t="inlineStr">
        <is>
          <t>n</t>
        </is>
      </c>
      <c r="BA1109" s="88">
        <f>BY1109+CR1109</f>
        <v/>
      </c>
      <c r="BC1109" s="96" t="inlineStr">
        <is>
          <t>Gewebe mit Papier</t>
        </is>
      </c>
      <c r="BY1109" s="88" t="n"/>
      <c r="CR1109" s="88" t="n"/>
    </row>
    <row r="1110" outlineLevel="1" s="143">
      <c r="A1110" s="76" t="n">
        <v>1096</v>
      </c>
      <c r="B1110" s="76" t="inlineStr">
        <is>
          <t>L-1537-170696677</t>
        </is>
      </c>
      <c r="C1110" s="76" t="n">
        <v>1000479900</v>
      </c>
      <c r="D1110" s="81">
        <f>HYPERLINK(CONCATENATE("https://portal.dnb.de/opac.htm?method=simpleSearch&amp;cqlMode=true&amp;query=idn%3D",C1110))</f>
        <v/>
      </c>
      <c r="E1110" s="76" t="inlineStr">
        <is>
          <t>III 104, 22 g (angebunden)</t>
        </is>
      </c>
      <c r="F1110" s="76" t="n"/>
      <c r="G1110" s="78" t="n"/>
      <c r="H1110" s="76" t="n"/>
      <c r="I1110" s="78" t="n"/>
      <c r="J1110" s="78" t="n"/>
      <c r="K1110" s="76" t="n"/>
      <c r="L1110" s="76" t="n"/>
      <c r="M1110" s="76" t="n"/>
      <c r="N1110" s="76" t="n"/>
      <c r="O1110" s="76" t="n"/>
      <c r="P1110" s="76" t="n"/>
      <c r="Q1110" s="76" t="n"/>
      <c r="R1110" s="76" t="n"/>
      <c r="BA1110" s="88">
        <f>BY1110+CR1110</f>
        <v/>
      </c>
      <c r="BY1110" s="88" t="n"/>
      <c r="CR1110" s="88" t="n"/>
    </row>
    <row r="1111" outlineLevel="1" s="143">
      <c r="A1111" s="76" t="n">
        <v>1097</v>
      </c>
      <c r="B1111" s="76" t="inlineStr">
        <is>
          <t>L-1537-164064389</t>
        </is>
      </c>
      <c r="C1111" s="76" t="n">
        <v>997502606</v>
      </c>
      <c r="D1111" s="81">
        <f>HYPERLINK(CONCATENATE("https://portal.dnb.de/opac.htm?method=simpleSearch&amp;cqlMode=true&amp;query=idn%3D",C1111))</f>
        <v/>
      </c>
      <c r="E1111" s="76" t="inlineStr">
        <is>
          <t>III 104, 22 g (angebunden)</t>
        </is>
      </c>
      <c r="F1111" s="76" t="n"/>
      <c r="G1111" s="78" t="n"/>
      <c r="H1111" s="76" t="n"/>
      <c r="I1111" s="78" t="n"/>
      <c r="J1111" s="78" t="n"/>
      <c r="K1111" s="76" t="n"/>
      <c r="L1111" s="76" t="n"/>
      <c r="M1111" s="76" t="n"/>
      <c r="N1111" s="76" t="n"/>
      <c r="O1111" s="76" t="n"/>
      <c r="P1111" s="76" t="n"/>
      <c r="Q1111" s="76" t="n"/>
      <c r="R1111" s="76" t="n"/>
      <c r="BA1111" s="88">
        <f>BY1111+CR1111</f>
        <v/>
      </c>
      <c r="BY1111" s="88" t="n"/>
      <c r="CR1111" s="88" t="n"/>
    </row>
    <row r="1112" outlineLevel="1" s="143">
      <c r="A1112" s="76" t="n">
        <v>1098</v>
      </c>
      <c r="B1112" s="76" t="inlineStr">
        <is>
          <t>L-1549-167645609</t>
        </is>
      </c>
      <c r="C1112" s="76" t="n">
        <v>999171992</v>
      </c>
      <c r="D1112" s="81">
        <f>HYPERLINK(CONCATENATE("https://portal.dnb.de/opac.htm?method=simpleSearch&amp;cqlMode=true&amp;query=idn%3D",C1112))</f>
        <v/>
      </c>
      <c r="E1112" s="76" t="inlineStr">
        <is>
          <t>III 104, 22 g</t>
        </is>
      </c>
      <c r="F1112" s="76" t="n"/>
      <c r="G1112" s="78" t="n"/>
      <c r="H1112" s="76" t="inlineStr">
        <is>
          <t>bis 25 cm</t>
        </is>
      </c>
      <c r="I1112" s="78" t="n"/>
      <c r="J1112" s="78" t="n"/>
      <c r="K1112" s="76" t="n"/>
      <c r="L1112" s="76" t="n"/>
      <c r="M1112" s="76" t="n"/>
      <c r="N1112" s="76" t="n"/>
      <c r="O1112" s="76" t="n"/>
      <c r="P1112" s="76" t="n"/>
      <c r="Q1112" s="76" t="n"/>
      <c r="R1112" s="76" t="n"/>
      <c r="W1112" s="94" t="inlineStr">
        <is>
          <t>x</t>
        </is>
      </c>
      <c r="X1112" s="94" t="inlineStr">
        <is>
          <t>Pg</t>
        </is>
      </c>
      <c r="AA1112" s="94" t="inlineStr">
        <is>
          <t>x</t>
        </is>
      </c>
      <c r="AB1112" s="94" t="inlineStr">
        <is>
          <t>h/E</t>
        </is>
      </c>
      <c r="AH1112" s="94" t="inlineStr">
        <is>
          <t>Pa</t>
        </is>
      </c>
      <c r="AT1112" s="94" t="n">
        <v>4</v>
      </c>
      <c r="AV1112" s="94" t="n">
        <v>110</v>
      </c>
      <c r="AX1112" s="94" t="inlineStr">
        <is>
          <t>x</t>
        </is>
      </c>
      <c r="AZ1112" s="96" t="inlineStr">
        <is>
          <t>n</t>
        </is>
      </c>
      <c r="BA1112" s="88">
        <f>BY1112+CR1112</f>
        <v/>
      </c>
      <c r="BC1112" s="94" t="inlineStr">
        <is>
          <t>Gewebe</t>
        </is>
      </c>
      <c r="BY1112" s="88" t="n"/>
      <c r="CR1112" s="88" t="n"/>
    </row>
    <row r="1113" outlineLevel="1" s="143">
      <c r="A1113" s="76" t="n">
        <v>1099</v>
      </c>
      <c r="B1113" s="76" t="inlineStr">
        <is>
          <t>L-1539-167629344</t>
        </is>
      </c>
      <c r="C1113" s="76" t="n">
        <v>999155903</v>
      </c>
      <c r="D1113" s="81">
        <f>HYPERLINK(CONCATENATE("https://portal.dnb.de/opac.htm?method=simpleSearch&amp;cqlMode=true&amp;query=idn%3D",C1113))</f>
        <v/>
      </c>
      <c r="E1113" s="76" t="inlineStr">
        <is>
          <t>III 104, 22 g (angebunden)</t>
        </is>
      </c>
      <c r="F1113" s="76" t="n"/>
      <c r="G1113" s="78" t="n"/>
      <c r="H1113" s="76" t="n"/>
      <c r="I1113" s="78" t="n"/>
      <c r="J1113" s="78" t="n"/>
      <c r="K1113" s="76" t="n"/>
      <c r="L1113" s="76" t="n"/>
      <c r="M1113" s="76" t="n"/>
      <c r="N1113" s="76" t="n"/>
      <c r="O1113" s="76" t="n"/>
      <c r="P1113" s="76" t="n"/>
      <c r="Q1113" s="76" t="n"/>
      <c r="R1113" s="76" t="n"/>
      <c r="BA1113" s="88">
        <f>BY1113+CR1113</f>
        <v/>
      </c>
      <c r="BY1113" s="88" t="n"/>
      <c r="CR1113" s="88" t="n"/>
    </row>
    <row r="1114" outlineLevel="1" s="143">
      <c r="A1114" s="76" t="n">
        <v>1100</v>
      </c>
      <c r="B1114" s="76" t="inlineStr">
        <is>
          <t>L-1615-164493816</t>
        </is>
      </c>
      <c r="C1114" s="76" t="n">
        <v>997659521</v>
      </c>
      <c r="D1114" s="81">
        <f>HYPERLINK(CONCATENATE("https://portal.dnb.de/opac.htm?method=simpleSearch&amp;cqlMode=true&amp;query=idn%3D",C1114))</f>
        <v/>
      </c>
      <c r="E1114" s="76" t="inlineStr">
        <is>
          <t>III 104, 22 g (angebunden)</t>
        </is>
      </c>
      <c r="F1114" s="76" t="n"/>
      <c r="G1114" s="78" t="n"/>
      <c r="H1114" s="76" t="n"/>
      <c r="I1114" s="78" t="n"/>
      <c r="J1114" s="78" t="n"/>
      <c r="K1114" s="76" t="n"/>
      <c r="L1114" s="76" t="n"/>
      <c r="M1114" s="76" t="n"/>
      <c r="N1114" s="76" t="n"/>
      <c r="O1114" s="76" t="n"/>
      <c r="P1114" s="76" t="n"/>
      <c r="Q1114" s="76" t="n"/>
      <c r="R1114" s="76" t="n"/>
      <c r="BA1114" s="88">
        <f>BY1114+CR1114</f>
        <v/>
      </c>
      <c r="BY1114" s="88" t="n"/>
      <c r="CR1114" s="88" t="n"/>
    </row>
    <row r="1115" outlineLevel="1" s="143">
      <c r="A1115" s="76" t="n">
        <v>1101</v>
      </c>
      <c r="B1115" s="76" t="inlineStr">
        <is>
          <t>L-1549-167646265</t>
        </is>
      </c>
      <c r="C1115" s="76" t="n">
        <v>999172476</v>
      </c>
      <c r="D1115" s="81">
        <f>HYPERLINK(CONCATENATE("https://portal.dnb.de/opac.htm?method=simpleSearch&amp;cqlMode=true&amp;query=idn%3D",C1115))</f>
        <v/>
      </c>
      <c r="E1115" s="76" t="inlineStr">
        <is>
          <t>III 104, 22 h</t>
        </is>
      </c>
      <c r="F1115" s="76" t="n"/>
      <c r="G1115" s="78" t="n"/>
      <c r="H1115" s="76" t="inlineStr">
        <is>
          <t>bis 25 cm</t>
        </is>
      </c>
      <c r="I1115" s="78" t="n"/>
      <c r="J1115" s="78" t="n"/>
      <c r="K1115" s="76" t="n"/>
      <c r="L1115" s="76" t="n"/>
      <c r="M1115" s="76" t="n"/>
      <c r="N1115" s="76" t="n"/>
      <c r="O1115" s="76" t="n"/>
      <c r="P1115" s="76" t="n"/>
      <c r="Q1115" s="76" t="n"/>
      <c r="R1115" s="76" t="n"/>
      <c r="X1115" s="94" t="inlineStr">
        <is>
          <t>L</t>
        </is>
      </c>
      <c r="AB1115" s="94" t="inlineStr">
        <is>
          <t>f</t>
        </is>
      </c>
      <c r="AH1115" s="94" t="inlineStr">
        <is>
          <t>Pa</t>
        </is>
      </c>
      <c r="AV1115" s="94" t="n">
        <v>60</v>
      </c>
      <c r="AZ1115" s="96" t="inlineStr">
        <is>
          <t>n</t>
        </is>
      </c>
      <c r="BA1115" s="88">
        <f>BY1115+CR1115</f>
        <v/>
      </c>
      <c r="BC1115" s="94" t="inlineStr">
        <is>
          <t>Gewebe</t>
        </is>
      </c>
      <c r="BY1115" s="88" t="n"/>
      <c r="CR1115" s="88" t="n"/>
    </row>
    <row r="1116" outlineLevel="1" s="143">
      <c r="A1116" s="76" t="n">
        <v>1102</v>
      </c>
      <c r="B1116" s="76" t="inlineStr">
        <is>
          <t>L-1521-670015342</t>
        </is>
      </c>
      <c r="C1116" s="76" t="n">
        <v>1208342053</v>
      </c>
      <c r="D1116" s="81">
        <f>HYPERLINK(CONCATENATE("https://portal.dnb.de/opac.htm?method=simpleSearch&amp;cqlMode=true&amp;query=idn%3D",C1116))</f>
        <v/>
      </c>
      <c r="E1116" s="76" t="inlineStr">
        <is>
          <t>III 104, 25 (1. angebundenes Werk)</t>
        </is>
      </c>
      <c r="F1116" s="76" t="n"/>
      <c r="G1116" s="78" t="n"/>
      <c r="H1116" s="76" t="n"/>
      <c r="I1116" s="78" t="n"/>
      <c r="J1116" s="78" t="n"/>
      <c r="K1116" s="76" t="n"/>
      <c r="L1116" s="76" t="n"/>
      <c r="M1116" s="76" t="n"/>
      <c r="N1116" s="76" t="n"/>
      <c r="O1116" s="76" t="n"/>
      <c r="P1116" s="76" t="n"/>
      <c r="Q1116" s="76" t="n"/>
      <c r="R1116" s="76" t="n"/>
      <c r="BA1116" s="88">
        <f>BY1116+CR1116</f>
        <v/>
      </c>
      <c r="BY1116" s="88" t="n"/>
      <c r="CR1116" s="88" t="n"/>
    </row>
    <row r="1117" outlineLevel="1" s="143">
      <c r="A1117" s="76" t="n">
        <v>1103</v>
      </c>
      <c r="B1117" s="76" t="inlineStr">
        <is>
          <t>L-1529-156634635</t>
        </is>
      </c>
      <c r="C1117" s="76" t="inlineStr">
        <is>
          <t>99456354X</t>
        </is>
      </c>
      <c r="D1117" s="81">
        <f>HYPERLINK(CONCATENATE("https://portal.dnb.de/opac.htm?method=simpleSearch&amp;cqlMode=true&amp;query=idn%3D",C1117))</f>
        <v/>
      </c>
      <c r="E1117" s="76" t="inlineStr">
        <is>
          <t>III 104, 25 a</t>
        </is>
      </c>
      <c r="F1117" s="76" t="n"/>
      <c r="G1117" s="78" t="n"/>
      <c r="H1117" s="76" t="inlineStr">
        <is>
          <t>bis 25 cm</t>
        </is>
      </c>
      <c r="I1117" s="78" t="n"/>
      <c r="J1117" s="78" t="n"/>
      <c r="K1117" s="76" t="n"/>
      <c r="L1117" s="76" t="n"/>
      <c r="M1117" s="76" t="n"/>
      <c r="N1117" s="76" t="n"/>
      <c r="O1117" s="76" t="n"/>
      <c r="P1117" s="76" t="n"/>
      <c r="Q1117" s="76" t="n"/>
      <c r="R1117" s="76" t="n"/>
      <c r="X1117" s="94" t="inlineStr">
        <is>
          <t>HPg</t>
        </is>
      </c>
      <c r="AB1117" s="94" t="inlineStr">
        <is>
          <t>h/E</t>
        </is>
      </c>
      <c r="AH1117" s="94" t="inlineStr">
        <is>
          <t>Pa</t>
        </is>
      </c>
      <c r="AV1117" s="94" t="n">
        <v>80</v>
      </c>
      <c r="AZ1117" s="96" t="inlineStr">
        <is>
          <t>n</t>
        </is>
      </c>
      <c r="BA1117" s="88">
        <f>BY1117+CR1117</f>
        <v/>
      </c>
      <c r="BY1117" s="88" t="n"/>
      <c r="CR1117" s="88" t="n"/>
    </row>
    <row r="1118" outlineLevel="1" ht="22.5" customHeight="1" s="143">
      <c r="A1118" s="76" t="n">
        <v>1104</v>
      </c>
      <c r="B1118" s="76" t="inlineStr">
        <is>
          <t>L-1534-167205846</t>
        </is>
      </c>
      <c r="C1118" s="76" t="n">
        <v>998921629</v>
      </c>
      <c r="D1118" s="81">
        <f>HYPERLINK(CONCATENATE("https://portal.dnb.de/opac.htm?method=simpleSearch&amp;cqlMode=true&amp;query=idn%3D",C1118))</f>
        <v/>
      </c>
      <c r="E1118" s="76" t="inlineStr">
        <is>
          <t>III 104, 25 b</t>
        </is>
      </c>
      <c r="F1118" s="76" t="n"/>
      <c r="G1118" s="78" t="n"/>
      <c r="H1118" s="76" t="inlineStr">
        <is>
          <t>bis 25 cm</t>
        </is>
      </c>
      <c r="I1118" s="78" t="n"/>
      <c r="J1118" s="78" t="n"/>
      <c r="K1118" s="76" t="n"/>
      <c r="L1118" s="76" t="n"/>
      <c r="M1118" s="76" t="n"/>
      <c r="N1118" s="76" t="n"/>
      <c r="O1118" s="76" t="n"/>
      <c r="P1118" s="76" t="n"/>
      <c r="Q1118" s="76" t="n"/>
      <c r="R1118" s="76" t="n"/>
      <c r="X1118" s="94" t="inlineStr">
        <is>
          <t>HPg</t>
        </is>
      </c>
      <c r="AA1118" s="94" t="inlineStr">
        <is>
          <t>x</t>
        </is>
      </c>
      <c r="AB1118" s="94" t="inlineStr">
        <is>
          <t>h/E</t>
        </is>
      </c>
      <c r="AH1118" s="94" t="inlineStr">
        <is>
          <t>Pa</t>
        </is>
      </c>
      <c r="AV1118" s="94" t="n">
        <v>110</v>
      </c>
      <c r="AZ1118" s="96" t="inlineStr">
        <is>
          <t>n</t>
        </is>
      </c>
      <c r="BA1118" s="88">
        <f>BY1118+CR1118</f>
        <v/>
      </c>
      <c r="BC1118" s="94" t="inlineStr">
        <is>
          <t>Gewebe</t>
        </is>
      </c>
      <c r="BI1118" s="117" t="inlineStr">
        <is>
          <t>mit anderen Büchern gemeinsam in einer Kassette</t>
        </is>
      </c>
      <c r="BY1118" s="88" t="n"/>
      <c r="CR1118" s="88" t="n"/>
    </row>
    <row r="1119" outlineLevel="1" s="143">
      <c r="A1119" s="76" t="n">
        <v>1105</v>
      </c>
      <c r="B1119" s="76" t="inlineStr">
        <is>
          <t>L-1534-164451234</t>
        </is>
      </c>
      <c r="C1119" s="76" t="n">
        <v>997626577</v>
      </c>
      <c r="D1119" s="81">
        <f>HYPERLINK(CONCATENATE("https://portal.dnb.de/opac.htm?method=simpleSearch&amp;cqlMode=true&amp;query=idn%3D",C1119))</f>
        <v/>
      </c>
      <c r="E1119" s="76" t="inlineStr">
        <is>
          <t>III 104, 26 a</t>
        </is>
      </c>
      <c r="F1119" s="76" t="n"/>
      <c r="G1119" s="78" t="n"/>
      <c r="H1119" s="76" t="inlineStr">
        <is>
          <t>bis 25 cm</t>
        </is>
      </c>
      <c r="I1119" s="78" t="n"/>
      <c r="J1119" s="78" t="n"/>
      <c r="K1119" s="76" t="n"/>
      <c r="L1119" s="76" t="n"/>
      <c r="M1119" s="76" t="n"/>
      <c r="N1119" s="76" t="n"/>
      <c r="O1119" s="76" t="n"/>
      <c r="P1119" s="76" t="n"/>
      <c r="Q1119" s="76" t="n"/>
      <c r="R1119" s="76" t="n"/>
      <c r="X1119" s="94" t="inlineStr">
        <is>
          <t>HPg</t>
        </is>
      </c>
      <c r="AB1119" s="94" t="inlineStr">
        <is>
          <t>h/E</t>
        </is>
      </c>
      <c r="AH1119" s="94" t="inlineStr">
        <is>
          <t>Pa</t>
        </is>
      </c>
      <c r="AV1119" s="94" t="n">
        <v>110</v>
      </c>
      <c r="AX1119" s="94" t="inlineStr">
        <is>
          <t>x</t>
        </is>
      </c>
      <c r="AY1119" s="94" t="inlineStr">
        <is>
          <t>x</t>
        </is>
      </c>
      <c r="AZ1119" s="96" t="inlineStr">
        <is>
          <t>n</t>
        </is>
      </c>
      <c r="BA1119" s="88">
        <f>BY1119+CR1119</f>
        <v/>
      </c>
      <c r="BY1119" s="88" t="n"/>
      <c r="CR1119" s="88" t="n"/>
    </row>
    <row r="1120" outlineLevel="1" s="143">
      <c r="A1120" s="76" t="n">
        <v>1106</v>
      </c>
      <c r="B1120" s="76" t="inlineStr">
        <is>
          <t>L-1535-154040312</t>
        </is>
      </c>
      <c r="C1120" s="76" t="n">
        <v>993930700</v>
      </c>
      <c r="D1120" s="81">
        <f>HYPERLINK(CONCATENATE("https://portal.dnb.de/opac.htm?method=simpleSearch&amp;cqlMode=true&amp;query=idn%3D",C1120))</f>
        <v/>
      </c>
      <c r="E1120" s="76" t="inlineStr">
        <is>
          <t>III 104, 26 b</t>
        </is>
      </c>
      <c r="F1120" s="76" t="n"/>
      <c r="G1120" s="78" t="n"/>
      <c r="H1120" s="76" t="inlineStr">
        <is>
          <t>bis 25 cm</t>
        </is>
      </c>
      <c r="I1120" s="78" t="n"/>
      <c r="J1120" s="78" t="n"/>
      <c r="K1120" s="76" t="n"/>
      <c r="L1120" s="76" t="n"/>
      <c r="M1120" s="76" t="n"/>
      <c r="N1120" s="76" t="n"/>
      <c r="O1120" s="76" t="n"/>
      <c r="P1120" s="76" t="n"/>
      <c r="Q1120" s="76" t="n"/>
      <c r="R1120" s="76" t="n"/>
      <c r="X1120" s="94" t="inlineStr">
        <is>
          <t>HPg</t>
        </is>
      </c>
      <c r="AB1120" s="94" t="inlineStr">
        <is>
          <t>h/E</t>
        </is>
      </c>
      <c r="AH1120" s="94" t="inlineStr">
        <is>
          <t>Pa</t>
        </is>
      </c>
      <c r="AV1120" s="94" t="n">
        <v>110</v>
      </c>
      <c r="AZ1120" s="96" t="inlineStr">
        <is>
          <t>n</t>
        </is>
      </c>
      <c r="BA1120" s="88">
        <f>BY1120+CR1120</f>
        <v/>
      </c>
      <c r="BY1120" s="88" t="n"/>
      <c r="CR1120" s="88" t="n"/>
    </row>
    <row r="1121" outlineLevel="1" s="143">
      <c r="A1121" s="76" t="n">
        <v>1107</v>
      </c>
      <c r="B1121" s="76" t="inlineStr">
        <is>
          <t>L-1536-171223543</t>
        </is>
      </c>
      <c r="C1121" s="76" t="n">
        <v>1000805778</v>
      </c>
      <c r="D1121" s="81">
        <f>HYPERLINK(CONCATENATE("https://portal.dnb.de/opac.htm?method=simpleSearch&amp;cqlMode=true&amp;query=idn%3D",C1121))</f>
        <v/>
      </c>
      <c r="E1121" s="76" t="inlineStr">
        <is>
          <t>III 104, 26 c</t>
        </is>
      </c>
      <c r="F1121" s="76" t="n"/>
      <c r="G1121" s="78" t="n"/>
      <c r="H1121" s="76" t="inlineStr">
        <is>
          <t>bis 25 cm</t>
        </is>
      </c>
      <c r="I1121" s="78" t="n"/>
      <c r="J1121" s="78" t="n"/>
      <c r="K1121" s="76" t="n"/>
      <c r="L1121" s="76" t="n"/>
      <c r="M1121" s="76" t="n"/>
      <c r="N1121" s="76" t="n"/>
      <c r="O1121" s="76" t="n"/>
      <c r="P1121" s="76" t="n"/>
      <c r="Q1121" s="76" t="n"/>
      <c r="R1121" s="76" t="n"/>
      <c r="X1121" s="94" t="inlineStr">
        <is>
          <t>HPg</t>
        </is>
      </c>
      <c r="AB1121" s="94" t="inlineStr">
        <is>
          <t>h/E</t>
        </is>
      </c>
      <c r="AH1121" s="94" t="inlineStr">
        <is>
          <t>Pa</t>
        </is>
      </c>
      <c r="AV1121" s="94" t="n">
        <v>110</v>
      </c>
      <c r="AX1121" s="94" t="inlineStr">
        <is>
          <t>x</t>
        </is>
      </c>
      <c r="AY1121" s="94" t="inlineStr">
        <is>
          <t>x</t>
        </is>
      </c>
      <c r="AZ1121" s="96" t="inlineStr">
        <is>
          <t>n</t>
        </is>
      </c>
      <c r="BA1121" s="88">
        <f>BY1121+CR1121</f>
        <v/>
      </c>
      <c r="BY1121" s="88" t="n"/>
      <c r="CR1121" s="88" t="n"/>
    </row>
    <row r="1122" outlineLevel="1" s="143">
      <c r="A1122" s="76" t="n">
        <v>1108</v>
      </c>
      <c r="B1122" s="76" t="inlineStr">
        <is>
          <t>L-1535-167648985</t>
        </is>
      </c>
      <c r="C1122" s="76" t="n">
        <v>999175556</v>
      </c>
      <c r="D1122" s="81">
        <f>HYPERLINK(CONCATENATE("https://portal.dnb.de/opac.htm?method=simpleSearch&amp;cqlMode=true&amp;query=idn%3D",C1122))</f>
        <v/>
      </c>
      <c r="E1122" s="76" t="inlineStr">
        <is>
          <t>III 104, 26 d</t>
        </is>
      </c>
      <c r="F1122" s="76" t="n"/>
      <c r="G1122" s="78" t="n"/>
      <c r="H1122" s="76" t="inlineStr">
        <is>
          <t>bis 25 cm</t>
        </is>
      </c>
      <c r="I1122" s="78" t="n"/>
      <c r="J1122" s="78" t="n"/>
      <c r="K1122" s="76" t="n"/>
      <c r="L1122" s="76" t="n"/>
      <c r="M1122" s="76" t="n"/>
      <c r="N1122" s="76" t="n"/>
      <c r="O1122" s="76" t="n"/>
      <c r="P1122" s="76" t="n"/>
      <c r="Q1122" s="76" t="n"/>
      <c r="R1122" s="76" t="n"/>
      <c r="X1122" s="94" t="inlineStr">
        <is>
          <t>HPg</t>
        </is>
      </c>
      <c r="AB1122" s="94" t="inlineStr">
        <is>
          <t>h/E</t>
        </is>
      </c>
      <c r="AH1122" s="94" t="inlineStr">
        <is>
          <t>Pa</t>
        </is>
      </c>
      <c r="AV1122" s="94" t="n">
        <v>110</v>
      </c>
      <c r="AX1122" s="94" t="inlineStr">
        <is>
          <t>x</t>
        </is>
      </c>
      <c r="AY1122" s="94" t="inlineStr">
        <is>
          <t>x</t>
        </is>
      </c>
      <c r="AZ1122" s="96" t="inlineStr">
        <is>
          <t>n</t>
        </is>
      </c>
      <c r="BA1122" s="88">
        <f>BY1122+CR1122</f>
        <v/>
      </c>
      <c r="BY1122" s="88" t="n"/>
      <c r="CR1122" s="88" t="n"/>
    </row>
    <row r="1123" outlineLevel="1" s="143">
      <c r="A1123" s="76" t="n">
        <v>1109</v>
      </c>
      <c r="B1123" s="76" t="inlineStr">
        <is>
          <t>L-1532-167641727</t>
        </is>
      </c>
      <c r="C1123" s="76" t="n">
        <v>999167855</v>
      </c>
      <c r="D1123" s="81">
        <f>HYPERLINK(CONCATENATE("https://portal.dnb.de/opac.htm?method=simpleSearch&amp;cqlMode=true&amp;query=idn%3D",C1123))</f>
        <v/>
      </c>
      <c r="E1123" s="76" t="inlineStr">
        <is>
          <t>III 104, 32 a (angebunden)</t>
        </is>
      </c>
      <c r="F1123" s="76" t="n"/>
      <c r="G1123" s="78" t="n"/>
      <c r="H1123" s="76" t="n"/>
      <c r="I1123" s="78" t="n"/>
      <c r="J1123" s="78" t="n"/>
      <c r="K1123" s="76" t="n"/>
      <c r="L1123" s="76" t="n"/>
      <c r="M1123" s="76" t="n"/>
      <c r="N1123" s="76" t="n"/>
      <c r="O1123" s="76" t="n"/>
      <c r="P1123" s="76" t="n"/>
      <c r="Q1123" s="76" t="n"/>
      <c r="R1123" s="76" t="n"/>
      <c r="BA1123" s="88">
        <f>BY1123+CR1123</f>
        <v/>
      </c>
      <c r="BY1123" s="88" t="n"/>
      <c r="CR1123" s="88" t="n"/>
    </row>
    <row r="1124" outlineLevel="1" ht="22.5" customHeight="1" s="143">
      <c r="A1124" s="76" t="n">
        <v>1110</v>
      </c>
      <c r="B1124" s="76" t="inlineStr">
        <is>
          <t>L-1531-167640917</t>
        </is>
      </c>
      <c r="C1124" s="76" t="n">
        <v>999167294</v>
      </c>
      <c r="D1124" s="81">
        <f>HYPERLINK(CONCATENATE("https://portal.dnb.de/opac.htm?method=simpleSearch&amp;cqlMode=true&amp;query=idn%3D",C1124))</f>
        <v/>
      </c>
      <c r="E1124" s="76" t="inlineStr">
        <is>
          <t>III 104, 32 a</t>
        </is>
      </c>
      <c r="F1124" s="76" t="n"/>
      <c r="G1124" s="78" t="n"/>
      <c r="H1124" s="76" t="inlineStr">
        <is>
          <t>bis 25 cm</t>
        </is>
      </c>
      <c r="I1124" s="78" t="n"/>
      <c r="J1124" s="78" t="n"/>
      <c r="K1124" s="76" t="n"/>
      <c r="L1124" s="76" t="n"/>
      <c r="M1124" s="76" t="n"/>
      <c r="N1124" s="76" t="n"/>
      <c r="O1124" s="76" t="n"/>
      <c r="P1124" s="76" t="n"/>
      <c r="Q1124" s="76" t="n"/>
      <c r="R1124" s="76" t="n"/>
      <c r="X1124" s="94" t="inlineStr">
        <is>
          <t>HD</t>
        </is>
      </c>
      <c r="AA1124" s="94" t="inlineStr">
        <is>
          <t>x</t>
        </is>
      </c>
      <c r="AB1124" s="94" t="inlineStr">
        <is>
          <t>f</t>
        </is>
      </c>
      <c r="AH1124" s="94" t="inlineStr">
        <is>
          <t>Pa</t>
        </is>
      </c>
      <c r="AV1124" s="94" t="n">
        <v>110</v>
      </c>
      <c r="AX1124" s="94" t="inlineStr">
        <is>
          <t>x</t>
        </is>
      </c>
      <c r="AZ1124" s="96" t="inlineStr">
        <is>
          <t>n</t>
        </is>
      </c>
      <c r="BA1124" s="88">
        <f>BY1124+CR1124</f>
        <v/>
      </c>
      <c r="BC1124" s="96" t="inlineStr">
        <is>
          <t>Gewebe mit Papier</t>
        </is>
      </c>
      <c r="BY1124" s="88" t="n"/>
      <c r="CR1124" s="88" t="n"/>
    </row>
    <row r="1125" outlineLevel="1" s="143">
      <c r="A1125" s="76" t="n">
        <v>1111</v>
      </c>
      <c r="B1125" s="76" t="inlineStr">
        <is>
          <t>L-1540-167629735</t>
        </is>
      </c>
      <c r="C1125" s="76" t="n">
        <v>999156268</v>
      </c>
      <c r="D1125" s="81">
        <f>HYPERLINK(CONCATENATE("https://portal.dnb.de/opac.htm?method=simpleSearch&amp;cqlMode=true&amp;query=idn%3D",C1125))</f>
        <v/>
      </c>
      <c r="E1125" s="76" t="inlineStr">
        <is>
          <t>III 104, 32 b</t>
        </is>
      </c>
      <c r="F1125" s="76" t="n"/>
      <c r="G1125" s="78" t="n"/>
      <c r="H1125" s="76" t="inlineStr">
        <is>
          <t>bis 25 cm</t>
        </is>
      </c>
      <c r="I1125" s="78" t="n"/>
      <c r="J1125" s="78" t="n"/>
      <c r="K1125" s="76" t="n"/>
      <c r="L1125" s="76" t="n"/>
      <c r="M1125" s="76" t="n"/>
      <c r="N1125" s="76" t="n"/>
      <c r="O1125" s="76" t="n"/>
      <c r="P1125" s="76" t="n"/>
      <c r="Q1125" s="76" t="n"/>
      <c r="R1125" s="76" t="n"/>
      <c r="X1125" s="94" t="inlineStr">
        <is>
          <t>HPg</t>
        </is>
      </c>
      <c r="AB1125" s="94" t="inlineStr">
        <is>
          <t>h/E</t>
        </is>
      </c>
      <c r="AH1125" s="94" t="inlineStr">
        <is>
          <t>Pa</t>
        </is>
      </c>
      <c r="AV1125" s="94" t="n">
        <v>110</v>
      </c>
      <c r="AX1125" s="94" t="inlineStr">
        <is>
          <t>x</t>
        </is>
      </c>
      <c r="AY1125" s="94" t="inlineStr">
        <is>
          <t>x</t>
        </is>
      </c>
      <c r="AZ1125" s="96" t="inlineStr">
        <is>
          <t>n</t>
        </is>
      </c>
      <c r="BA1125" s="88">
        <f>BY1125+CR1125</f>
        <v/>
      </c>
      <c r="BY1125" s="88" t="n"/>
      <c r="CR1125" s="88" t="n"/>
    </row>
    <row r="1126" outlineLevel="1" s="143">
      <c r="A1126" s="76" t="n">
        <v>1112</v>
      </c>
      <c r="B1126" s="76" t="inlineStr">
        <is>
          <t>L-1541-16763996X</t>
        </is>
      </c>
      <c r="C1126" s="76" t="n">
        <v>999166727</v>
      </c>
      <c r="D1126" s="81">
        <f>HYPERLINK(CONCATENATE("https://portal.dnb.de/opac.htm?method=simpleSearch&amp;cqlMode=true&amp;query=idn%3D",C1126))</f>
        <v/>
      </c>
      <c r="E1126" s="76" t="inlineStr">
        <is>
          <t>III 104, 32 c</t>
        </is>
      </c>
      <c r="F1126" s="76" t="n"/>
      <c r="G1126" s="78" t="n"/>
      <c r="H1126" s="76" t="inlineStr">
        <is>
          <t>bis 25 cm</t>
        </is>
      </c>
      <c r="I1126" s="78" t="n"/>
      <c r="J1126" s="78" t="n"/>
      <c r="K1126" s="76" t="n"/>
      <c r="L1126" s="76" t="n"/>
      <c r="M1126" s="76" t="n"/>
      <c r="N1126" s="76" t="n"/>
      <c r="O1126" s="76" t="n"/>
      <c r="P1126" s="76" t="n"/>
      <c r="Q1126" s="76" t="n"/>
      <c r="R1126" s="76" t="n"/>
      <c r="X1126" s="94" t="inlineStr">
        <is>
          <t>HPg</t>
        </is>
      </c>
      <c r="AB1126" s="94" t="inlineStr">
        <is>
          <t>h/E</t>
        </is>
      </c>
      <c r="AH1126" s="94" t="inlineStr">
        <is>
          <t>Pa</t>
        </is>
      </c>
      <c r="AV1126" s="94" t="n">
        <v>110</v>
      </c>
      <c r="AX1126" s="94" t="inlineStr">
        <is>
          <t>x</t>
        </is>
      </c>
      <c r="AY1126" s="94" t="inlineStr">
        <is>
          <t>x</t>
        </is>
      </c>
      <c r="AZ1126" s="96" t="inlineStr">
        <is>
          <t>n</t>
        </is>
      </c>
      <c r="BA1126" s="88">
        <f>BY1126+CR1126</f>
        <v/>
      </c>
      <c r="BY1126" s="88" t="n"/>
      <c r="CR1126" s="88" t="n"/>
    </row>
    <row r="1127" outlineLevel="1" s="143">
      <c r="A1127" s="76" t="n">
        <v>1113</v>
      </c>
      <c r="B1127" s="76" t="inlineStr">
        <is>
          <t>L-1529-167648578</t>
        </is>
      </c>
      <c r="C1127" s="76" t="n">
        <v>999175122</v>
      </c>
      <c r="D1127" s="81">
        <f>HYPERLINK(CONCATENATE("https://portal.dnb.de/opac.htm?method=simpleSearch&amp;cqlMode=true&amp;query=idn%3D",C1127))</f>
        <v/>
      </c>
      <c r="E1127" s="76" t="inlineStr">
        <is>
          <t>III 104, 32 d (angebunden)</t>
        </is>
      </c>
      <c r="F1127" s="76" t="n"/>
      <c r="G1127" s="78" t="n"/>
      <c r="H1127" s="76" t="n"/>
      <c r="I1127" s="78" t="n"/>
      <c r="J1127" s="78" t="n"/>
      <c r="K1127" s="76" t="n"/>
      <c r="L1127" s="76" t="n"/>
      <c r="M1127" s="76" t="n"/>
      <c r="N1127" s="76" t="n"/>
      <c r="O1127" s="76" t="n"/>
      <c r="P1127" s="76" t="n"/>
      <c r="Q1127" s="76" t="n"/>
      <c r="R1127" s="76" t="n"/>
      <c r="BA1127" s="88">
        <f>BY1127+CR1127</f>
        <v/>
      </c>
      <c r="BY1127" s="88" t="n"/>
      <c r="CR1127" s="88" t="n"/>
    </row>
    <row r="1128" outlineLevel="1" s="143">
      <c r="A1128" s="76" t="n">
        <v>1114</v>
      </c>
      <c r="B1128" s="76" t="inlineStr">
        <is>
          <t>L-1538-167110322</t>
        </is>
      </c>
      <c r="C1128" s="76" t="n">
        <v>998887110</v>
      </c>
      <c r="D1128" s="81">
        <f>HYPERLINK(CONCATENATE("https://portal.dnb.de/opac.htm?method=simpleSearch&amp;cqlMode=true&amp;query=idn%3D",C1128))</f>
        <v/>
      </c>
      <c r="E1128" s="76" t="inlineStr">
        <is>
          <t>III 104, 32 d</t>
        </is>
      </c>
      <c r="F1128" s="76" t="n"/>
      <c r="G1128" s="78" t="n"/>
      <c r="H1128" s="76" t="inlineStr">
        <is>
          <t>bis 25 cm</t>
        </is>
      </c>
      <c r="I1128" s="78" t="n"/>
      <c r="J1128" s="78" t="n"/>
      <c r="K1128" s="76" t="n"/>
      <c r="L1128" s="76" t="n"/>
      <c r="M1128" s="76" t="n"/>
      <c r="N1128" s="76" t="n"/>
      <c r="O1128" s="76" t="n"/>
      <c r="P1128" s="76" t="n"/>
      <c r="Q1128" s="76" t="n"/>
      <c r="R1128" s="76" t="n"/>
      <c r="X1128" s="94" t="inlineStr">
        <is>
          <t>HD</t>
        </is>
      </c>
      <c r="AB1128" s="94" t="inlineStr">
        <is>
          <t>h</t>
        </is>
      </c>
      <c r="AH1128" s="94" t="inlineStr">
        <is>
          <t>Pa</t>
        </is>
      </c>
      <c r="AV1128" s="94" t="inlineStr">
        <is>
          <t>nur 110</t>
        </is>
      </c>
      <c r="AZ1128" s="96" t="inlineStr">
        <is>
          <t>n</t>
        </is>
      </c>
      <c r="BA1128" s="88">
        <f>BY1128+CR1128</f>
        <v/>
      </c>
      <c r="BG1128" s="94" t="inlineStr">
        <is>
          <t>x sauer</t>
        </is>
      </c>
      <c r="BH1128" s="94" t="inlineStr">
        <is>
          <t>x</t>
        </is>
      </c>
      <c r="BI1128" s="117" t="inlineStr">
        <is>
          <t>Schaden stabil</t>
        </is>
      </c>
      <c r="BY1128" s="88" t="n"/>
      <c r="CR1128" s="88" t="n"/>
    </row>
    <row r="1129" outlineLevel="1" s="143">
      <c r="A1129" s="76" t="n">
        <v>1115</v>
      </c>
      <c r="B1129" s="76" t="inlineStr">
        <is>
          <t>L-1538-167209035</t>
        </is>
      </c>
      <c r="C1129" s="76" t="n">
        <v>998924954</v>
      </c>
      <c r="D1129" s="81">
        <f>HYPERLINK(CONCATENATE("https://portal.dnb.de/opac.htm?method=simpleSearch&amp;cqlMode=true&amp;query=idn%3D",C1129))</f>
        <v/>
      </c>
      <c r="E1129" s="76" t="inlineStr">
        <is>
          <t>III 104, 32 d (angebunden)</t>
        </is>
      </c>
      <c r="F1129" s="76" t="n"/>
      <c r="G1129" s="78" t="n"/>
      <c r="H1129" s="76" t="n"/>
      <c r="I1129" s="78" t="n"/>
      <c r="J1129" s="78" t="n"/>
      <c r="K1129" s="76" t="n"/>
      <c r="L1129" s="76" t="n"/>
      <c r="M1129" s="76" t="n"/>
      <c r="N1129" s="76" t="n"/>
      <c r="O1129" s="76" t="n"/>
      <c r="P1129" s="76" t="n"/>
      <c r="Q1129" s="76" t="n"/>
      <c r="R1129" s="76" t="n"/>
      <c r="BA1129" s="88">
        <f>BY1129+CR1129</f>
        <v/>
      </c>
      <c r="BY1129" s="88" t="n"/>
      <c r="CR1129" s="88" t="n"/>
    </row>
    <row r="1130" outlineLevel="1" s="143">
      <c r="A1130" s="76" t="n">
        <v>1116</v>
      </c>
      <c r="B1130" s="76" t="inlineStr">
        <is>
          <t>L-1530-167209701</t>
        </is>
      </c>
      <c r="C1130" s="76" t="n">
        <v>998925616</v>
      </c>
      <c r="D1130" s="81">
        <f>HYPERLINK(CONCATENATE("https://portal.dnb.de/opac.htm?method=simpleSearch&amp;cqlMode=true&amp;query=idn%3D",C1130))</f>
        <v/>
      </c>
      <c r="E1130" s="76" t="inlineStr">
        <is>
          <t>III 104, 32 e</t>
        </is>
      </c>
      <c r="F1130" s="76" t="n"/>
      <c r="G1130" s="78" t="n"/>
      <c r="H1130" s="76" t="inlineStr">
        <is>
          <t>bis 25 cm</t>
        </is>
      </c>
      <c r="I1130" s="78" t="n"/>
      <c r="J1130" s="78" t="n"/>
      <c r="K1130" s="76" t="n"/>
      <c r="L1130" s="76" t="n"/>
      <c r="M1130" s="76" t="n"/>
      <c r="N1130" s="76" t="n"/>
      <c r="O1130" s="76" t="n"/>
      <c r="P1130" s="76" t="n"/>
      <c r="Q1130" s="76" t="n"/>
      <c r="R1130" s="76" t="n"/>
      <c r="X1130" s="94" t="inlineStr">
        <is>
          <t>HPg</t>
        </is>
      </c>
      <c r="AB1130" s="94" t="inlineStr">
        <is>
          <t>h/E</t>
        </is>
      </c>
      <c r="AH1130" s="94" t="inlineStr">
        <is>
          <t>Pa</t>
        </is>
      </c>
      <c r="AV1130" s="94" t="n">
        <v>110</v>
      </c>
      <c r="AX1130" s="94" t="inlineStr">
        <is>
          <t>x</t>
        </is>
      </c>
      <c r="AY1130" s="94" t="inlineStr">
        <is>
          <t>x</t>
        </is>
      </c>
      <c r="AZ1130" s="96" t="inlineStr">
        <is>
          <t>n</t>
        </is>
      </c>
      <c r="BA1130" s="88">
        <f>BY1130+CR1130</f>
        <v/>
      </c>
      <c r="BJ1130" s="90" t="inlineStr">
        <is>
          <t>x 110</t>
        </is>
      </c>
      <c r="BY1130" s="88" t="n"/>
      <c r="CR1130" s="88" t="n"/>
    </row>
    <row r="1131" outlineLevel="1" s="143">
      <c r="A1131" s="76" t="n">
        <v>1117</v>
      </c>
      <c r="B1131" s="76" t="inlineStr">
        <is>
          <t>L-1536-167186949</t>
        </is>
      </c>
      <c r="C1131" s="76" t="n">
        <v>998902365</v>
      </c>
      <c r="D1131" s="81">
        <f>HYPERLINK(CONCATENATE("https://portal.dnb.de/opac.htm?method=simpleSearch&amp;cqlMode=true&amp;query=idn%3D",C1131))</f>
        <v/>
      </c>
      <c r="E1131" s="76" t="inlineStr">
        <is>
          <t>III 104, 32 f</t>
        </is>
      </c>
      <c r="F1131" s="76" t="n"/>
      <c r="G1131" s="78" t="n"/>
      <c r="H1131" s="76" t="inlineStr">
        <is>
          <t>bis 25 cm</t>
        </is>
      </c>
      <c r="I1131" s="78" t="n"/>
      <c r="J1131" s="78" t="n"/>
      <c r="K1131" s="76" t="n"/>
      <c r="L1131" s="76" t="n"/>
      <c r="M1131" s="76" t="n"/>
      <c r="N1131" s="76" t="n"/>
      <c r="O1131" s="76" t="n"/>
      <c r="P1131" s="76" t="n"/>
      <c r="Q1131" s="76" t="n"/>
      <c r="R1131" s="76" t="n"/>
      <c r="X1131" s="94" t="inlineStr">
        <is>
          <t>HPg</t>
        </is>
      </c>
      <c r="AB1131" s="94" t="inlineStr">
        <is>
          <t>h/E</t>
        </is>
      </c>
      <c r="AH1131" s="94" t="inlineStr">
        <is>
          <t>Pa</t>
        </is>
      </c>
      <c r="AV1131" s="94" t="n">
        <v>110</v>
      </c>
      <c r="AX1131" s="94" t="inlineStr">
        <is>
          <t>x</t>
        </is>
      </c>
      <c r="AY1131" s="94" t="inlineStr">
        <is>
          <t>x</t>
        </is>
      </c>
      <c r="AZ1131" s="96" t="inlineStr">
        <is>
          <t>n</t>
        </is>
      </c>
      <c r="BA1131" s="88">
        <f>BY1131+CR1131</f>
        <v/>
      </c>
      <c r="BY1131" s="88" t="n"/>
      <c r="CR1131" s="88" t="n"/>
    </row>
    <row r="1132" outlineLevel="1" s="143">
      <c r="A1132" s="76" t="n">
        <v>1118</v>
      </c>
      <c r="B1132" s="76" t="inlineStr">
        <is>
          <t>L-1536-167187783</t>
        </is>
      </c>
      <c r="C1132" s="76" t="n">
        <v>998903302</v>
      </c>
      <c r="D1132" s="81">
        <f>HYPERLINK(CONCATENATE("https://portal.dnb.de/opac.htm?method=simpleSearch&amp;cqlMode=true&amp;query=idn%3D",C1132))</f>
        <v/>
      </c>
      <c r="E1132" s="76" t="inlineStr">
        <is>
          <t>III 104, 32 g</t>
        </is>
      </c>
      <c r="F1132" s="76" t="n"/>
      <c r="G1132" s="78" t="n"/>
      <c r="H1132" s="76" t="inlineStr">
        <is>
          <t>bis 25 cm</t>
        </is>
      </c>
      <c r="I1132" s="78" t="n"/>
      <c r="J1132" s="78" t="n"/>
      <c r="K1132" s="76" t="n"/>
      <c r="L1132" s="76" t="n"/>
      <c r="M1132" s="76" t="n"/>
      <c r="N1132" s="76" t="n"/>
      <c r="O1132" s="76" t="n"/>
      <c r="P1132" s="76" t="n"/>
      <c r="Q1132" s="76" t="n"/>
      <c r="R1132" s="76" t="n"/>
      <c r="X1132" s="94" t="inlineStr">
        <is>
          <t>HPg</t>
        </is>
      </c>
      <c r="AB1132" s="94" t="inlineStr">
        <is>
          <t>h/E</t>
        </is>
      </c>
      <c r="AH1132" s="94" t="inlineStr">
        <is>
          <t>Pa</t>
        </is>
      </c>
      <c r="AV1132" s="94" t="n">
        <v>110</v>
      </c>
      <c r="AX1132" s="94" t="inlineStr">
        <is>
          <t>x</t>
        </is>
      </c>
      <c r="AY1132" s="94" t="inlineStr">
        <is>
          <t>x</t>
        </is>
      </c>
      <c r="AZ1132" s="96" t="inlineStr">
        <is>
          <t>n</t>
        </is>
      </c>
      <c r="BA1132" s="88">
        <f>BY1132+CR1132</f>
        <v/>
      </c>
      <c r="BY1132" s="88" t="n"/>
      <c r="CR1132" s="88" t="n"/>
    </row>
    <row r="1133" outlineLevel="1" s="143">
      <c r="A1133" s="76" t="n">
        <v>1119</v>
      </c>
      <c r="B1133" s="76" t="inlineStr">
        <is>
          <t>L-1536-158186060</t>
        </is>
      </c>
      <c r="C1133" s="76" t="n">
        <v>994848145</v>
      </c>
      <c r="D1133" s="81">
        <f>HYPERLINK(CONCATENATE("https://portal.dnb.de/opac.htm?method=simpleSearch&amp;cqlMode=true&amp;query=idn%3D",C1133))</f>
        <v/>
      </c>
      <c r="E1133" s="76" t="inlineStr">
        <is>
          <t>III 104, 32 h</t>
        </is>
      </c>
      <c r="F1133" s="76" t="n"/>
      <c r="G1133" s="78" t="n"/>
      <c r="H1133" s="76" t="inlineStr">
        <is>
          <t>bis 25 cm</t>
        </is>
      </c>
      <c r="I1133" s="78" t="n"/>
      <c r="J1133" s="78" t="n"/>
      <c r="K1133" s="76" t="n"/>
      <c r="L1133" s="76" t="n"/>
      <c r="M1133" s="76" t="n"/>
      <c r="N1133" s="76" t="n"/>
      <c r="O1133" s="76" t="n"/>
      <c r="P1133" s="76" t="n"/>
      <c r="Q1133" s="76" t="n"/>
      <c r="R1133" s="76" t="n"/>
      <c r="X1133" s="94" t="inlineStr">
        <is>
          <t>HPg</t>
        </is>
      </c>
      <c r="AB1133" s="94" t="inlineStr">
        <is>
          <t>h/E</t>
        </is>
      </c>
      <c r="AH1133" s="94" t="inlineStr">
        <is>
          <t>Pa</t>
        </is>
      </c>
      <c r="AV1133" s="94" t="n">
        <v>110</v>
      </c>
      <c r="AX1133" s="94" t="inlineStr">
        <is>
          <t>x</t>
        </is>
      </c>
      <c r="AY1133" s="94" t="inlineStr">
        <is>
          <t>x</t>
        </is>
      </c>
      <c r="AZ1133" s="96" t="inlineStr">
        <is>
          <t>n</t>
        </is>
      </c>
      <c r="BA1133" s="88">
        <f>BY1133+CR1133</f>
        <v/>
      </c>
      <c r="BY1133" s="88" t="n"/>
      <c r="CR1133" s="88" t="n"/>
    </row>
    <row r="1134" outlineLevel="1" s="143">
      <c r="A1134" s="76" t="n">
        <v>1120</v>
      </c>
      <c r="B1134" s="76" t="inlineStr">
        <is>
          <t>L-1536-167648225</t>
        </is>
      </c>
      <c r="C1134" s="76" t="n">
        <v>999174746</v>
      </c>
      <c r="D1134" s="81">
        <f>HYPERLINK(CONCATENATE("https://portal.dnb.de/opac.htm?method=simpleSearch&amp;cqlMode=true&amp;query=idn%3D",C1134))</f>
        <v/>
      </c>
      <c r="E1134" s="76" t="inlineStr">
        <is>
          <t>III 104, 32 i</t>
        </is>
      </c>
      <c r="F1134" s="76" t="n"/>
      <c r="G1134" s="78" t="n"/>
      <c r="H1134" s="76" t="inlineStr">
        <is>
          <t>bis 25 cm</t>
        </is>
      </c>
      <c r="I1134" s="78" t="n"/>
      <c r="J1134" s="78" t="n"/>
      <c r="K1134" s="76" t="n"/>
      <c r="L1134" s="76" t="n"/>
      <c r="M1134" s="76" t="n"/>
      <c r="N1134" s="76" t="n"/>
      <c r="O1134" s="76" t="n"/>
      <c r="P1134" s="76" t="n"/>
      <c r="Q1134" s="76" t="n"/>
      <c r="R1134" s="76" t="n"/>
      <c r="X1134" s="94" t="inlineStr">
        <is>
          <t>HPg</t>
        </is>
      </c>
      <c r="AB1134" s="94" t="inlineStr">
        <is>
          <t>h/E</t>
        </is>
      </c>
      <c r="AH1134" s="94" t="inlineStr">
        <is>
          <t>Pa</t>
        </is>
      </c>
      <c r="AV1134" s="94" t="n">
        <v>110</v>
      </c>
      <c r="AX1134" s="94" t="inlineStr">
        <is>
          <t>x</t>
        </is>
      </c>
      <c r="AY1134" s="94" t="inlineStr">
        <is>
          <t>x</t>
        </is>
      </c>
      <c r="AZ1134" s="96" t="inlineStr">
        <is>
          <t>n</t>
        </is>
      </c>
      <c r="BA1134" s="88">
        <f>BY1134+CR1134</f>
        <v/>
      </c>
      <c r="BY1134" s="88" t="n"/>
      <c r="CR1134" s="88" t="n"/>
    </row>
    <row r="1135" outlineLevel="1" s="143">
      <c r="A1135" s="76" t="n">
        <v>1121</v>
      </c>
      <c r="B1135" s="76" t="inlineStr">
        <is>
          <t>L-1537-164064397</t>
        </is>
      </c>
      <c r="C1135" s="76" t="n">
        <v>997502614</v>
      </c>
      <c r="D1135" s="81">
        <f>HYPERLINK(CONCATENATE("https://portal.dnb.de/opac.htm?method=simpleSearch&amp;cqlMode=true&amp;query=idn%3D",C1135))</f>
        <v/>
      </c>
      <c r="E1135" s="76" t="inlineStr">
        <is>
          <t>III 104, 32 k</t>
        </is>
      </c>
      <c r="F1135" s="76" t="n"/>
      <c r="G1135" s="78" t="n"/>
      <c r="H1135" s="76" t="inlineStr">
        <is>
          <t>bis 25 cm</t>
        </is>
      </c>
      <c r="I1135" s="78" t="n"/>
      <c r="J1135" s="78" t="n"/>
      <c r="K1135" s="76" t="n"/>
      <c r="L1135" s="76" t="n"/>
      <c r="M1135" s="76" t="n"/>
      <c r="N1135" s="76" t="n"/>
      <c r="O1135" s="76" t="n"/>
      <c r="P1135" s="76" t="n"/>
      <c r="Q1135" s="76" t="n"/>
      <c r="R1135" s="76" t="n"/>
      <c r="X1135" s="94" t="inlineStr">
        <is>
          <t>HPg</t>
        </is>
      </c>
      <c r="AB1135" s="94" t="inlineStr">
        <is>
          <t>h/E</t>
        </is>
      </c>
      <c r="AH1135" s="94" t="inlineStr">
        <is>
          <t>Pa</t>
        </is>
      </c>
      <c r="AV1135" s="94" t="n">
        <v>110</v>
      </c>
      <c r="AX1135" s="94" t="inlineStr">
        <is>
          <t>x</t>
        </is>
      </c>
      <c r="AY1135" s="94" t="inlineStr">
        <is>
          <t>x</t>
        </is>
      </c>
      <c r="AZ1135" s="96" t="inlineStr">
        <is>
          <t>n</t>
        </is>
      </c>
      <c r="BA1135" s="88">
        <f>BY1135+CR1135</f>
        <v/>
      </c>
      <c r="BY1135" s="88" t="n"/>
      <c r="CR1135" s="88" t="n"/>
    </row>
    <row r="1136" outlineLevel="1" ht="33.75" customHeight="1" s="143">
      <c r="A1136" s="76" t="n">
        <v>1122</v>
      </c>
      <c r="B1136" s="76" t="inlineStr">
        <is>
          <t>L-1530-167110020</t>
        </is>
      </c>
      <c r="C1136" s="76" t="n">
        <v>998886769</v>
      </c>
      <c r="D1136" s="81">
        <f>HYPERLINK(CONCATENATE("https://portal.dnb.de/opac.htm?method=simpleSearch&amp;cqlMode=true&amp;query=idn%3D",C1136))</f>
        <v/>
      </c>
      <c r="E1136" s="76" t="inlineStr">
        <is>
          <t>III 104, 32 m</t>
        </is>
      </c>
      <c r="F1136" s="76" t="n"/>
      <c r="G1136" s="78" t="n"/>
      <c r="H1136" s="76" t="inlineStr">
        <is>
          <t>bis 25 cm</t>
        </is>
      </c>
      <c r="I1136" s="78" t="n"/>
      <c r="J1136" s="78" t="n"/>
      <c r="K1136" s="76" t="n"/>
      <c r="L1136" s="76" t="n"/>
      <c r="M1136" s="76" t="n"/>
      <c r="N1136" s="76" t="n"/>
      <c r="O1136" s="76" t="n"/>
      <c r="P1136" s="76" t="n"/>
      <c r="Q1136" s="76" t="n"/>
      <c r="R1136" s="76" t="n"/>
      <c r="X1136" s="94" t="inlineStr">
        <is>
          <t>HPg</t>
        </is>
      </c>
      <c r="AA1136" s="94" t="inlineStr">
        <is>
          <t>x</t>
        </is>
      </c>
      <c r="AB1136" s="94" t="inlineStr">
        <is>
          <t>h/E</t>
        </is>
      </c>
      <c r="AH1136" s="94" t="inlineStr">
        <is>
          <t>Pa</t>
        </is>
      </c>
      <c r="AV1136" s="94" t="n">
        <v>110</v>
      </c>
      <c r="AZ1136" s="96" t="inlineStr">
        <is>
          <t>n</t>
        </is>
      </c>
      <c r="BA1136" s="88">
        <f>BY1136+CR1136</f>
        <v/>
      </c>
      <c r="BI1136" s="117" t="inlineStr">
        <is>
          <t>mit 6 weiteren HPg in einer Kassette, Makulatur der Deckel des Originaleinbandes beiliegend</t>
        </is>
      </c>
      <c r="BY1136" s="88" t="n"/>
      <c r="CR1136" s="88" t="n"/>
    </row>
    <row r="1137" outlineLevel="1" s="143">
      <c r="A1137" s="76" t="n">
        <v>1123</v>
      </c>
      <c r="B1137" s="76" t="inlineStr">
        <is>
          <t>L-1532-156356422</t>
        </is>
      </c>
      <c r="C1137" s="76" t="n">
        <v>994516029</v>
      </c>
      <c r="D1137" s="81">
        <f>HYPERLINK(CONCATENATE("https://portal.dnb.de/opac.htm?method=simpleSearch&amp;cqlMode=true&amp;query=idn%3D",C1137))</f>
        <v/>
      </c>
      <c r="E1137" s="76" t="inlineStr">
        <is>
          <t>III 104, 32/a</t>
        </is>
      </c>
      <c r="F1137" s="76" t="n"/>
      <c r="G1137" s="78" t="n"/>
      <c r="H1137" s="76" t="n"/>
      <c r="I1137" s="78" t="n"/>
      <c r="J1137" s="78" t="n"/>
      <c r="K1137" s="76" t="n"/>
      <c r="L1137" s="76" t="n"/>
      <c r="M1137" s="76" t="n"/>
      <c r="N1137" s="76" t="n"/>
      <c r="O1137" s="76" t="n"/>
      <c r="P1137" s="76" t="n"/>
      <c r="Q1137" s="76" t="n"/>
      <c r="R1137" s="76" t="n"/>
      <c r="BA1137" s="88">
        <f>BY1137+CR1137</f>
        <v/>
      </c>
      <c r="BY1137" s="88" t="n"/>
      <c r="CR1137" s="88" t="n"/>
    </row>
    <row r="1138" outlineLevel="1" s="143">
      <c r="A1138" s="76" t="n">
        <v>1124</v>
      </c>
      <c r="B1138" s="76" t="inlineStr">
        <is>
          <t>L-1546-167638696</t>
        </is>
      </c>
      <c r="C1138" s="76" t="n">
        <v>999165380</v>
      </c>
      <c r="D1138" s="81">
        <f>HYPERLINK(CONCATENATE("https://portal.dnb.de/opac.htm?method=simpleSearch&amp;cqlMode=true&amp;query=idn%3D",C1138))</f>
        <v/>
      </c>
      <c r="E1138" s="76" t="inlineStr">
        <is>
          <t>III 104, 34 a</t>
        </is>
      </c>
      <c r="F1138" s="76" t="n"/>
      <c r="G1138" s="78" t="n"/>
      <c r="H1138" s="76" t="inlineStr">
        <is>
          <t>bis 25 cm</t>
        </is>
      </c>
      <c r="I1138" s="78" t="n"/>
      <c r="J1138" s="78" t="n"/>
      <c r="K1138" s="76" t="n"/>
      <c r="L1138" s="76" t="n"/>
      <c r="M1138" s="76" t="n"/>
      <c r="N1138" s="76" t="n"/>
      <c r="O1138" s="76" t="n"/>
      <c r="P1138" s="76" t="n"/>
      <c r="Q1138" s="76" t="n"/>
      <c r="R1138" s="76" t="n"/>
      <c r="X1138" s="94" t="inlineStr">
        <is>
          <t>HPg</t>
        </is>
      </c>
      <c r="AB1138" s="94" t="inlineStr">
        <is>
          <t>h/E</t>
        </is>
      </c>
      <c r="AH1138" s="94" t="inlineStr">
        <is>
          <t>Pa</t>
        </is>
      </c>
      <c r="AV1138" s="94" t="n">
        <v>110</v>
      </c>
      <c r="AZ1138" s="96" t="inlineStr">
        <is>
          <t>n</t>
        </is>
      </c>
      <c r="BA1138" s="88">
        <f>BY1138+CR1138</f>
        <v/>
      </c>
      <c r="BY1138" s="88" t="n"/>
      <c r="CR1138" s="88" t="n"/>
    </row>
    <row r="1139" outlineLevel="1" s="143">
      <c r="A1139" s="76" t="n">
        <v>1125</v>
      </c>
      <c r="B1139" s="76" t="inlineStr">
        <is>
          <t>L-1546-16763013X</t>
        </is>
      </c>
      <c r="C1139" s="76" t="n">
        <v>999156691</v>
      </c>
      <c r="D1139" s="81">
        <f>HYPERLINK(CONCATENATE("https://portal.dnb.de/opac.htm?method=simpleSearch&amp;cqlMode=true&amp;query=idn%3D",C1139))</f>
        <v/>
      </c>
      <c r="E1139" s="76" t="inlineStr">
        <is>
          <t>III 104, 34 b</t>
        </is>
      </c>
      <c r="F1139" s="76" t="n"/>
      <c r="G1139" s="78" t="n"/>
      <c r="H1139" s="76" t="inlineStr">
        <is>
          <t>bis 25 cm</t>
        </is>
      </c>
      <c r="I1139" s="78" t="n"/>
      <c r="J1139" s="78" t="n"/>
      <c r="K1139" s="76" t="n"/>
      <c r="L1139" s="76" t="n"/>
      <c r="M1139" s="76" t="n"/>
      <c r="N1139" s="76" t="n"/>
      <c r="O1139" s="76" t="n"/>
      <c r="P1139" s="76" t="n"/>
      <c r="Q1139" s="76" t="n"/>
      <c r="R1139" s="76" t="n"/>
      <c r="X1139" s="94" t="inlineStr">
        <is>
          <t>HPg</t>
        </is>
      </c>
      <c r="AB1139" s="94" t="inlineStr">
        <is>
          <t>h/E</t>
        </is>
      </c>
      <c r="AH1139" s="94" t="inlineStr">
        <is>
          <t>Pa</t>
        </is>
      </c>
      <c r="AV1139" s="94" t="n">
        <v>110</v>
      </c>
      <c r="AX1139" s="94" t="inlineStr">
        <is>
          <t>x</t>
        </is>
      </c>
      <c r="AY1139" s="94" t="inlineStr">
        <is>
          <t>x</t>
        </is>
      </c>
      <c r="AZ1139" s="96" t="inlineStr">
        <is>
          <t>n</t>
        </is>
      </c>
      <c r="BA1139" s="88">
        <f>BY1139+CR1139</f>
        <v/>
      </c>
      <c r="BY1139" s="88" t="n"/>
      <c r="CR1139" s="88" t="n"/>
    </row>
    <row r="1140" outlineLevel="1" s="143">
      <c r="A1140" s="76" t="n">
        <v>1126</v>
      </c>
      <c r="B1140" s="76" t="inlineStr">
        <is>
          <t>L-1530-167206249</t>
        </is>
      </c>
      <c r="C1140" s="76" t="n">
        <v>998922110</v>
      </c>
      <c r="D1140" s="81">
        <f>HYPERLINK(CONCATENATE("https://portal.dnb.de/opac.htm?method=simpleSearch&amp;cqlMode=true&amp;query=idn%3D",C1140))</f>
        <v/>
      </c>
      <c r="E1140" s="76" t="inlineStr">
        <is>
          <t>III 104, 35 a</t>
        </is>
      </c>
      <c r="F1140" s="76" t="n"/>
      <c r="G1140" s="78" t="n"/>
      <c r="H1140" s="76" t="inlineStr">
        <is>
          <t>bis 25 cm</t>
        </is>
      </c>
      <c r="I1140" s="78" t="n"/>
      <c r="J1140" s="78" t="n"/>
      <c r="K1140" s="76" t="n"/>
      <c r="L1140" s="76" t="n"/>
      <c r="M1140" s="76" t="n"/>
      <c r="N1140" s="76" t="n"/>
      <c r="O1140" s="76" t="n"/>
      <c r="P1140" s="76" t="n"/>
      <c r="Q1140" s="76" t="n"/>
      <c r="R1140" s="76" t="n"/>
      <c r="X1140" s="94" t="inlineStr">
        <is>
          <t>HPg</t>
        </is>
      </c>
      <c r="AA1140" s="94" t="inlineStr">
        <is>
          <t>x</t>
        </is>
      </c>
      <c r="AB1140" s="94" t="inlineStr">
        <is>
          <t>h/E</t>
        </is>
      </c>
      <c r="AH1140" s="94" t="inlineStr">
        <is>
          <t>Pa</t>
        </is>
      </c>
      <c r="AV1140" s="94" t="n">
        <v>110</v>
      </c>
      <c r="AZ1140" s="96" t="inlineStr">
        <is>
          <t>n</t>
        </is>
      </c>
      <c r="BA1140" s="88">
        <f>BY1140+CR1140</f>
        <v/>
      </c>
      <c r="BY1140" s="88" t="n"/>
      <c r="CR1140" s="88" t="n"/>
    </row>
    <row r="1141" outlineLevel="1" s="143">
      <c r="A1141" s="76" t="n">
        <v>1127</v>
      </c>
      <c r="B1141" s="76" t="inlineStr">
        <is>
          <t>L-1522-175547769</t>
        </is>
      </c>
      <c r="C1141" s="76" t="n">
        <v>1001771508</v>
      </c>
      <c r="D1141" s="81">
        <f>HYPERLINK(CONCATENATE("https://portal.dnb.de/opac.htm?method=simpleSearch&amp;cqlMode=true&amp;query=idn%3D",C1141))</f>
        <v/>
      </c>
      <c r="E1141" s="76" t="inlineStr">
        <is>
          <t>III 104, 37 a</t>
        </is>
      </c>
      <c r="F1141" s="76" t="n"/>
      <c r="G1141" s="78" t="n"/>
      <c r="H1141" s="76" t="inlineStr">
        <is>
          <t>bis 25 cm</t>
        </is>
      </c>
      <c r="I1141" s="78" t="n"/>
      <c r="J1141" s="78" t="n"/>
      <c r="K1141" s="76" t="n"/>
      <c r="L1141" s="76" t="n"/>
      <c r="M1141" s="76" t="n"/>
      <c r="N1141" s="76" t="n"/>
      <c r="O1141" s="76" t="n"/>
      <c r="P1141" s="76" t="n"/>
      <c r="Q1141" s="76" t="n"/>
      <c r="R1141" s="76" t="n"/>
      <c r="X1141" s="94" t="inlineStr">
        <is>
          <t>HPg</t>
        </is>
      </c>
      <c r="AB1141" s="94" t="inlineStr">
        <is>
          <t>h/E</t>
        </is>
      </c>
      <c r="AH1141" s="94" t="inlineStr">
        <is>
          <t>Pa</t>
        </is>
      </c>
      <c r="AV1141" s="94" t="n">
        <v>110</v>
      </c>
      <c r="AX1141" s="94" t="inlineStr">
        <is>
          <t>x</t>
        </is>
      </c>
      <c r="AY1141" s="94" t="inlineStr">
        <is>
          <t>x</t>
        </is>
      </c>
      <c r="AZ1141" s="96" t="inlineStr">
        <is>
          <t>n</t>
        </is>
      </c>
      <c r="BA1141" s="88">
        <f>BY1141+CR1141</f>
        <v/>
      </c>
      <c r="BY1141" s="88" t="n"/>
      <c r="CR1141" s="88" t="n"/>
    </row>
    <row r="1142" outlineLevel="1" s="143">
      <c r="A1142" s="76" t="n">
        <v>1128</v>
      </c>
      <c r="B1142" s="76" t="inlineStr">
        <is>
          <t>L-1533-153916281</t>
        </is>
      </c>
      <c r="C1142" s="76" t="n">
        <v>993862357</v>
      </c>
      <c r="D1142" s="81">
        <f>HYPERLINK(CONCATENATE("https://portal.dnb.de/opac.htm?method=simpleSearch&amp;cqlMode=true&amp;query=idn%3D",C1142))</f>
        <v/>
      </c>
      <c r="E1142" s="76" t="inlineStr">
        <is>
          <t>III 104, 37 b</t>
        </is>
      </c>
      <c r="F1142" s="76" t="n"/>
      <c r="G1142" s="78" t="n"/>
      <c r="H1142" s="76" t="inlineStr">
        <is>
          <t>bis 25 cm</t>
        </is>
      </c>
      <c r="I1142" s="78" t="n"/>
      <c r="J1142" s="78" t="n"/>
      <c r="K1142" s="76" t="n"/>
      <c r="L1142" s="76" t="n"/>
      <c r="M1142" s="76" t="n"/>
      <c r="N1142" s="76" t="n"/>
      <c r="O1142" s="76" t="n"/>
      <c r="P1142" s="76" t="n"/>
      <c r="Q1142" s="76" t="n"/>
      <c r="R1142" s="76" t="n"/>
      <c r="X1142" s="94" t="inlineStr">
        <is>
          <t>HPg</t>
        </is>
      </c>
      <c r="AB1142" s="94" t="inlineStr">
        <is>
          <t>h/E</t>
        </is>
      </c>
      <c r="AH1142" s="94" t="inlineStr">
        <is>
          <t>Pa</t>
        </is>
      </c>
      <c r="AV1142" s="94" t="n">
        <v>110</v>
      </c>
      <c r="AX1142" s="94" t="inlineStr">
        <is>
          <t>x</t>
        </is>
      </c>
      <c r="AY1142" s="94" t="inlineStr">
        <is>
          <t>x</t>
        </is>
      </c>
      <c r="AZ1142" s="96" t="inlineStr">
        <is>
          <t>n</t>
        </is>
      </c>
      <c r="BA1142" s="88">
        <f>BY1142+CR1142</f>
        <v/>
      </c>
      <c r="BY1142" s="88" t="n"/>
      <c r="CR1142" s="88" t="n"/>
    </row>
    <row r="1143" outlineLevel="1" s="143">
      <c r="A1143" s="76" t="n">
        <v>1129</v>
      </c>
      <c r="B1143" s="76" t="inlineStr">
        <is>
          <t>L-1535-16710943X</t>
        </is>
      </c>
      <c r="C1143" s="76" t="n">
        <v>998886203</v>
      </c>
      <c r="D1143" s="81">
        <f>HYPERLINK(CONCATENATE("https://portal.dnb.de/opac.htm?method=simpleSearch&amp;cqlMode=true&amp;query=idn%3D",C1143))</f>
        <v/>
      </c>
      <c r="E1143" s="76" t="inlineStr">
        <is>
          <t>III 104, 37 c</t>
        </is>
      </c>
      <c r="F1143" s="76" t="n"/>
      <c r="G1143" s="78" t="n"/>
      <c r="H1143" s="76" t="inlineStr">
        <is>
          <t>bis 25 cm</t>
        </is>
      </c>
      <c r="I1143" s="78" t="n"/>
      <c r="J1143" s="78" t="n"/>
      <c r="K1143" s="76" t="n"/>
      <c r="L1143" s="76" t="n"/>
      <c r="M1143" s="76" t="n"/>
      <c r="N1143" s="76" t="n"/>
      <c r="O1143" s="76" t="n"/>
      <c r="P1143" s="76" t="n"/>
      <c r="Q1143" s="76" t="n"/>
      <c r="R1143" s="76" t="n"/>
      <c r="X1143" s="94" t="inlineStr">
        <is>
          <t>HPg</t>
        </is>
      </c>
      <c r="AA1143" s="94" t="inlineStr">
        <is>
          <t>x</t>
        </is>
      </c>
      <c r="AB1143" s="94" t="inlineStr">
        <is>
          <t>h/E</t>
        </is>
      </c>
      <c r="AH1143" s="94" t="inlineStr">
        <is>
          <t>Pa</t>
        </is>
      </c>
      <c r="AV1143" s="94" t="n">
        <v>110</v>
      </c>
      <c r="AX1143" s="94" t="inlineStr">
        <is>
          <t>x</t>
        </is>
      </c>
      <c r="AY1143" s="94" t="inlineStr">
        <is>
          <t>x</t>
        </is>
      </c>
      <c r="AZ1143" s="96" t="inlineStr">
        <is>
          <t>n</t>
        </is>
      </c>
      <c r="BA1143" s="88">
        <f>BY1143+CR1143</f>
        <v/>
      </c>
      <c r="BY1143" s="88" t="n"/>
      <c r="CR1143" s="88" t="n"/>
    </row>
    <row r="1144" outlineLevel="1" s="143">
      <c r="A1144" s="76" t="n">
        <v>1130</v>
      </c>
      <c r="B1144" s="76" t="inlineStr">
        <is>
          <t>L-1538-167685309</t>
        </is>
      </c>
      <c r="C1144" s="76" t="n">
        <v>999178695</v>
      </c>
      <c r="D1144" s="81">
        <f>HYPERLINK(CONCATENATE("https://portal.dnb.de/opac.htm?method=simpleSearch&amp;cqlMode=true&amp;query=idn%3D",C1144))</f>
        <v/>
      </c>
      <c r="E1144" s="76" t="inlineStr">
        <is>
          <t>III 104, 37 d</t>
        </is>
      </c>
      <c r="F1144" s="76" t="n"/>
      <c r="G1144" s="78" t="n"/>
      <c r="H1144" s="76" t="inlineStr">
        <is>
          <t>bis 25 cm</t>
        </is>
      </c>
      <c r="I1144" s="78" t="n"/>
      <c r="J1144" s="78" t="n"/>
      <c r="K1144" s="76" t="n"/>
      <c r="L1144" s="76" t="n"/>
      <c r="M1144" s="76" t="n"/>
      <c r="N1144" s="76" t="n"/>
      <c r="O1144" s="76" t="n"/>
      <c r="P1144" s="76" t="n"/>
      <c r="Q1144" s="76" t="n"/>
      <c r="R1144" s="76" t="n"/>
      <c r="X1144" s="94" t="inlineStr">
        <is>
          <t>HPg</t>
        </is>
      </c>
      <c r="AA1144" s="94" t="inlineStr">
        <is>
          <t>x</t>
        </is>
      </c>
      <c r="AB1144" s="94" t="inlineStr">
        <is>
          <t>h/E</t>
        </is>
      </c>
      <c r="AH1144" s="94" t="inlineStr">
        <is>
          <t>Pa</t>
        </is>
      </c>
      <c r="AV1144" s="94" t="n">
        <v>110</v>
      </c>
      <c r="AX1144" s="94" t="inlineStr">
        <is>
          <t>x</t>
        </is>
      </c>
      <c r="AY1144" s="94" t="inlineStr">
        <is>
          <t>x</t>
        </is>
      </c>
      <c r="AZ1144" s="96" t="inlineStr">
        <is>
          <t>n</t>
        </is>
      </c>
      <c r="BA1144" s="88">
        <f>BY1144+CR1144</f>
        <v/>
      </c>
      <c r="BY1144" s="88" t="n"/>
      <c r="CR1144" s="88" t="n"/>
    </row>
    <row r="1145" outlineLevel="1" s="143">
      <c r="A1145" s="76" t="n">
        <v>1131</v>
      </c>
      <c r="B1145" s="76" t="inlineStr">
        <is>
          <t>L-1540-154381578</t>
        </is>
      </c>
      <c r="C1145" s="76" t="inlineStr">
        <is>
          <t>99405288X</t>
        </is>
      </c>
      <c r="D1145" s="81">
        <f>HYPERLINK(CONCATENATE("https://portal.dnb.de/opac.htm?method=simpleSearch&amp;cqlMode=true&amp;query=idn%3D",C1145))</f>
        <v/>
      </c>
      <c r="E1145" s="76" t="inlineStr">
        <is>
          <t>III 104, 37 e</t>
        </is>
      </c>
      <c r="F1145" s="76" t="n"/>
      <c r="G1145" s="78" t="n"/>
      <c r="H1145" s="76" t="inlineStr">
        <is>
          <t>bis 25 cm</t>
        </is>
      </c>
      <c r="I1145" s="78" t="n"/>
      <c r="J1145" s="78" t="n"/>
      <c r="K1145" s="76" t="n"/>
      <c r="L1145" s="76" t="n"/>
      <c r="M1145" s="76" t="n"/>
      <c r="N1145" s="76" t="n"/>
      <c r="O1145" s="76" t="n"/>
      <c r="P1145" s="76" t="n"/>
      <c r="Q1145" s="76" t="n"/>
      <c r="R1145" s="76" t="n"/>
      <c r="X1145" s="94" t="inlineStr">
        <is>
          <t>HPg</t>
        </is>
      </c>
      <c r="AA1145" s="94" t="inlineStr">
        <is>
          <t>x</t>
        </is>
      </c>
      <c r="AB1145" s="94" t="inlineStr">
        <is>
          <t>h/E</t>
        </is>
      </c>
      <c r="AH1145" s="94" t="inlineStr">
        <is>
          <t>Pa</t>
        </is>
      </c>
      <c r="AV1145" s="94" t="n">
        <v>110</v>
      </c>
      <c r="AX1145" s="94" t="inlineStr">
        <is>
          <t>x</t>
        </is>
      </c>
      <c r="AY1145" s="94" t="inlineStr">
        <is>
          <t>x</t>
        </is>
      </c>
      <c r="AZ1145" s="96" t="inlineStr">
        <is>
          <t>n</t>
        </is>
      </c>
      <c r="BA1145" s="88">
        <f>BY1145+CR1145</f>
        <v/>
      </c>
      <c r="BY1145" s="88" t="n"/>
      <c r="CR1145" s="88" t="n"/>
    </row>
    <row r="1146" outlineLevel="1" s="143">
      <c r="A1146" s="76" t="n">
        <v>1132</v>
      </c>
      <c r="B1146" s="76" t="inlineStr">
        <is>
          <t>L-1536-163195579</t>
        </is>
      </c>
      <c r="C1146" s="76" t="n">
        <v>997002131</v>
      </c>
      <c r="D1146" s="81">
        <f>HYPERLINK(CONCATENATE("https://portal.dnb.de/opac.htm?method=simpleSearch&amp;cqlMode=true&amp;query=idn%3D",C1146))</f>
        <v/>
      </c>
      <c r="E1146" s="76" t="inlineStr">
        <is>
          <t>III 104, 37 f</t>
        </is>
      </c>
      <c r="F1146" s="76" t="n"/>
      <c r="G1146" s="78" t="n"/>
      <c r="H1146" s="76" t="inlineStr">
        <is>
          <t>bis 25 cm</t>
        </is>
      </c>
      <c r="I1146" s="78" t="n"/>
      <c r="J1146" s="78" t="n"/>
      <c r="K1146" s="76" t="n"/>
      <c r="L1146" s="76" t="n"/>
      <c r="M1146" s="76" t="n"/>
      <c r="N1146" s="76" t="n"/>
      <c r="O1146" s="76" t="n"/>
      <c r="P1146" s="76" t="n"/>
      <c r="Q1146" s="76" t="n"/>
      <c r="R1146" s="76" t="n"/>
      <c r="X1146" s="94" t="inlineStr">
        <is>
          <t>HPg</t>
        </is>
      </c>
      <c r="AA1146" s="94" t="inlineStr">
        <is>
          <t>x</t>
        </is>
      </c>
      <c r="AB1146" s="94" t="inlineStr">
        <is>
          <t>h/E</t>
        </is>
      </c>
      <c r="AH1146" s="94" t="inlineStr">
        <is>
          <t>Pa</t>
        </is>
      </c>
      <c r="AV1146" s="94" t="n">
        <v>110</v>
      </c>
      <c r="AX1146" s="94" t="inlineStr">
        <is>
          <t>x</t>
        </is>
      </c>
      <c r="AY1146" s="94" t="inlineStr">
        <is>
          <t>x</t>
        </is>
      </c>
      <c r="AZ1146" s="96" t="inlineStr">
        <is>
          <t>n</t>
        </is>
      </c>
      <c r="BA1146" s="88">
        <f>BY1146+CR1146</f>
        <v/>
      </c>
      <c r="BY1146" s="88" t="n"/>
      <c r="CR1146" s="88" t="n"/>
    </row>
    <row r="1147" outlineLevel="1" s="143">
      <c r="A1147" s="76" t="n">
        <v>1133</v>
      </c>
      <c r="B1147" s="76" t="inlineStr">
        <is>
          <t>L-1542-167110535</t>
        </is>
      </c>
      <c r="C1147" s="76" t="n">
        <v>998887307</v>
      </c>
      <c r="D1147" s="81">
        <f>HYPERLINK(CONCATENATE("https://portal.dnb.de/opac.htm?method=simpleSearch&amp;cqlMode=true&amp;query=idn%3D",C1147))</f>
        <v/>
      </c>
      <c r="E1147" s="76" t="inlineStr">
        <is>
          <t>III 104, 37 g</t>
        </is>
      </c>
      <c r="F1147" s="76" t="n"/>
      <c r="G1147" s="78" t="n"/>
      <c r="H1147" s="76" t="inlineStr">
        <is>
          <t>bis 25 cm</t>
        </is>
      </c>
      <c r="I1147" s="78" t="n"/>
      <c r="J1147" s="78" t="n"/>
      <c r="K1147" s="76" t="n"/>
      <c r="L1147" s="76" t="n"/>
      <c r="M1147" s="76" t="n"/>
      <c r="N1147" s="76" t="n"/>
      <c r="O1147" s="76" t="n"/>
      <c r="P1147" s="76" t="n"/>
      <c r="Q1147" s="76" t="n"/>
      <c r="R1147" s="76" t="n"/>
      <c r="X1147" s="94" t="inlineStr">
        <is>
          <t>HPg</t>
        </is>
      </c>
      <c r="AB1147" s="94" t="inlineStr">
        <is>
          <t>h/E</t>
        </is>
      </c>
      <c r="AH1147" s="94" t="inlineStr">
        <is>
          <t>Pa</t>
        </is>
      </c>
      <c r="AV1147" s="94" t="n">
        <v>110</v>
      </c>
      <c r="AZ1147" s="96" t="inlineStr">
        <is>
          <t>n</t>
        </is>
      </c>
      <c r="BA1147" s="88">
        <f>BY1147+CR1147</f>
        <v/>
      </c>
      <c r="BY1147" s="88" t="n"/>
      <c r="CR1147" s="88" t="n"/>
    </row>
    <row r="1148" outlineLevel="1" s="143">
      <c r="A1148" s="76" t="n">
        <v>1134</v>
      </c>
      <c r="B1148" s="76" t="inlineStr">
        <is>
          <t>L-2006-318808</t>
        </is>
      </c>
      <c r="C1148" s="76" t="n">
        <v>981293468</v>
      </c>
      <c r="D1148" s="81">
        <f>HYPERLINK(CONCATENATE("https://portal.dnb.de/opac.htm?method=simpleSearch&amp;cqlMode=true&amp;query=idn%3D",C1148))</f>
        <v/>
      </c>
      <c r="E1148" s="76" t="inlineStr">
        <is>
          <t>III 104, 37 h</t>
        </is>
      </c>
      <c r="F1148" s="76" t="n"/>
      <c r="G1148" s="78" t="n"/>
      <c r="H1148" s="76" t="inlineStr">
        <is>
          <t>bis 25 cm</t>
        </is>
      </c>
      <c r="I1148" s="78" t="n"/>
      <c r="J1148" s="78" t="n"/>
      <c r="K1148" s="76" t="n"/>
      <c r="L1148" s="76" t="n"/>
      <c r="M1148" s="76" t="n"/>
      <c r="N1148" s="76" t="n"/>
      <c r="O1148" s="76" t="n"/>
      <c r="P1148" s="76" t="n"/>
      <c r="Q1148" s="76" t="n"/>
      <c r="R1148" s="76" t="n"/>
      <c r="X1148" s="94" t="inlineStr">
        <is>
          <t>Br</t>
        </is>
      </c>
      <c r="AB1148" s="94" t="inlineStr">
        <is>
          <t>f</t>
        </is>
      </c>
      <c r="AH1148" s="94" t="inlineStr">
        <is>
          <t>Pa</t>
        </is>
      </c>
      <c r="AV1148" s="94" t="inlineStr">
        <is>
          <t>nur 110</t>
        </is>
      </c>
      <c r="AZ1148" s="96" t="inlineStr">
        <is>
          <t>n</t>
        </is>
      </c>
      <c r="BA1148" s="88">
        <f>BY1148+CR1148</f>
        <v/>
      </c>
      <c r="BF1148" s="94" t="inlineStr">
        <is>
          <t>x</t>
        </is>
      </c>
      <c r="BY1148" s="88" t="n"/>
      <c r="CR1148" s="88" t="n"/>
    </row>
    <row r="1149" outlineLevel="1" s="143">
      <c r="A1149" s="76" t="n">
        <v>1135</v>
      </c>
      <c r="B1149" s="76" t="inlineStr">
        <is>
          <t>L-1523-668129328</t>
        </is>
      </c>
      <c r="C1149" s="76" t="n">
        <v>1207575682</v>
      </c>
      <c r="D1149" s="81">
        <f>HYPERLINK(CONCATENATE("https://portal.dnb.de/opac.htm?method=simpleSearch&amp;cqlMode=true&amp;query=idn%3D",C1149))</f>
        <v/>
      </c>
      <c r="E1149" s="76" t="inlineStr">
        <is>
          <t>III 104, 39 (1. angebundenes Werk)</t>
        </is>
      </c>
      <c r="F1149" s="76" t="n"/>
      <c r="G1149" s="78" t="n"/>
      <c r="H1149" s="76" t="n"/>
      <c r="I1149" s="78" t="n"/>
      <c r="J1149" s="78" t="n"/>
      <c r="K1149" s="76" t="n"/>
      <c r="L1149" s="76" t="n"/>
      <c r="M1149" s="76" t="n"/>
      <c r="N1149" s="76" t="n"/>
      <c r="O1149" s="76" t="n"/>
      <c r="P1149" s="76" t="n"/>
      <c r="Q1149" s="76" t="n"/>
      <c r="R1149" s="76" t="n"/>
      <c r="BA1149" s="88">
        <f>BY1149+CR1149</f>
        <v/>
      </c>
      <c r="BY1149" s="88" t="n"/>
      <c r="CR1149" s="88" t="n"/>
    </row>
    <row r="1150" outlineLevel="1" s="143">
      <c r="A1150" s="76" t="n">
        <v>1136</v>
      </c>
      <c r="B1150" s="76" t="inlineStr">
        <is>
          <t>L-1524-668132728</t>
        </is>
      </c>
      <c r="C1150" s="76" t="n">
        <v>1207580538</v>
      </c>
      <c r="D1150" s="81">
        <f>HYPERLINK(CONCATENATE("https://portal.dnb.de/opac.htm?method=simpleSearch&amp;cqlMode=true&amp;query=idn%3D",C1150))</f>
        <v/>
      </c>
      <c r="E1150" s="76" t="inlineStr">
        <is>
          <t>III 104, 39 (10. angebundenes Werk)</t>
        </is>
      </c>
      <c r="F1150" s="76" t="n"/>
      <c r="G1150" s="78" t="n"/>
      <c r="H1150" s="76" t="n"/>
      <c r="I1150" s="78" t="n"/>
      <c r="J1150" s="78" t="n"/>
      <c r="K1150" s="76" t="n"/>
      <c r="L1150" s="76" t="n"/>
      <c r="M1150" s="76" t="n"/>
      <c r="N1150" s="76" t="n"/>
      <c r="O1150" s="76" t="n"/>
      <c r="P1150" s="76" t="n"/>
      <c r="Q1150" s="76" t="n"/>
      <c r="R1150" s="76" t="n"/>
      <c r="BA1150" s="88">
        <f>BY1150+CR1150</f>
        <v/>
      </c>
      <c r="BY1150" s="88" t="n"/>
      <c r="CR1150" s="88" t="n"/>
    </row>
    <row r="1151" outlineLevel="1" s="143">
      <c r="A1151" s="76" t="n">
        <v>1137</v>
      </c>
      <c r="B1151" s="76" t="inlineStr">
        <is>
          <t>L-1524-668129654</t>
        </is>
      </c>
      <c r="C1151" s="76" t="n">
        <v>1207576174</v>
      </c>
      <c r="D1151" s="81">
        <f>HYPERLINK(CONCATENATE("https://portal.dnb.de/opac.htm?method=simpleSearch&amp;cqlMode=true&amp;query=idn%3D",C1151))</f>
        <v/>
      </c>
      <c r="E1151" s="76" t="inlineStr">
        <is>
          <t>III 104, 39 (11. angebundenes Werk)</t>
        </is>
      </c>
      <c r="F1151" s="76" t="n"/>
      <c r="G1151" s="78" t="n"/>
      <c r="H1151" s="76" t="n"/>
      <c r="I1151" s="78" t="n"/>
      <c r="J1151" s="78" t="n"/>
      <c r="K1151" s="76" t="n"/>
      <c r="L1151" s="76" t="n"/>
      <c r="M1151" s="76" t="n"/>
      <c r="N1151" s="76" t="n"/>
      <c r="O1151" s="76" t="n"/>
      <c r="P1151" s="76" t="n"/>
      <c r="Q1151" s="76" t="n"/>
      <c r="R1151" s="76" t="n"/>
      <c r="BA1151" s="88">
        <f>BY1151+CR1151</f>
        <v/>
      </c>
      <c r="BY1151" s="88" t="n"/>
      <c r="CR1151" s="88" t="n"/>
    </row>
    <row r="1152" outlineLevel="1" s="143">
      <c r="A1152" s="76" t="n">
        <v>1138</v>
      </c>
      <c r="B1152" s="76" t="inlineStr">
        <is>
          <t>L-1524-668129565</t>
        </is>
      </c>
      <c r="C1152" s="76" t="n">
        <v>1207576018</v>
      </c>
      <c r="D1152" s="81">
        <f>HYPERLINK(CONCATENATE("https://portal.dnb.de/opac.htm?method=simpleSearch&amp;cqlMode=true&amp;query=idn%3D",C1152))</f>
        <v/>
      </c>
      <c r="E1152" s="76" t="inlineStr">
        <is>
          <t>III 104, 39 (12. angebundenes Werk)</t>
        </is>
      </c>
      <c r="F1152" s="76" t="n"/>
      <c r="G1152" s="78" t="n"/>
      <c r="H1152" s="76" t="n"/>
      <c r="I1152" s="78" t="n"/>
      <c r="J1152" s="78" t="n"/>
      <c r="K1152" s="76" t="n"/>
      <c r="L1152" s="76" t="n"/>
      <c r="M1152" s="76" t="n"/>
      <c r="N1152" s="76" t="n"/>
      <c r="O1152" s="76" t="n"/>
      <c r="P1152" s="76" t="n"/>
      <c r="Q1152" s="76" t="n"/>
      <c r="R1152" s="76" t="n"/>
      <c r="BA1152" s="88">
        <f>BY1152+CR1152</f>
        <v/>
      </c>
      <c r="BY1152" s="88" t="n"/>
      <c r="CR1152" s="88" t="n"/>
    </row>
    <row r="1153" outlineLevel="1" s="143">
      <c r="A1153" s="76" t="n">
        <v>1139</v>
      </c>
      <c r="B1153" s="76" t="inlineStr">
        <is>
          <t>L-1524-668130490</t>
        </is>
      </c>
      <c r="C1153" s="76" t="n">
        <v>1207577308</v>
      </c>
      <c r="D1153" s="81">
        <f>HYPERLINK(CONCATENATE("https://portal.dnb.de/opac.htm?method=simpleSearch&amp;cqlMode=true&amp;query=idn%3D",C1153))</f>
        <v/>
      </c>
      <c r="E1153" s="76" t="inlineStr">
        <is>
          <t>III 104, 39 (2. angebundenes Werk)</t>
        </is>
      </c>
      <c r="F1153" s="76" t="n"/>
      <c r="G1153" s="78" t="n"/>
      <c r="H1153" s="76" t="n"/>
      <c r="I1153" s="78" t="n"/>
      <c r="J1153" s="78" t="n"/>
      <c r="K1153" s="76" t="n"/>
      <c r="L1153" s="76" t="n"/>
      <c r="M1153" s="76" t="n"/>
      <c r="N1153" s="76" t="n"/>
      <c r="O1153" s="76" t="n"/>
      <c r="P1153" s="76" t="n"/>
      <c r="Q1153" s="76" t="n"/>
      <c r="R1153" s="76" t="n"/>
      <c r="BA1153" s="88">
        <f>BY1153+CR1153</f>
        <v/>
      </c>
      <c r="BY1153" s="88" t="n"/>
      <c r="CR1153" s="88" t="n"/>
    </row>
    <row r="1154" outlineLevel="1" s="143">
      <c r="A1154" s="76" t="n">
        <v>1140</v>
      </c>
      <c r="B1154" s="76" t="inlineStr">
        <is>
          <t>L-1523-668130350</t>
        </is>
      </c>
      <c r="C1154" s="76" t="n">
        <v>1207577081</v>
      </c>
      <c r="D1154" s="81">
        <f>HYPERLINK(CONCATENATE("https://portal.dnb.de/opac.htm?method=simpleSearch&amp;cqlMode=true&amp;query=idn%3D",C1154))</f>
        <v/>
      </c>
      <c r="E1154" s="76" t="inlineStr">
        <is>
          <t>III 104, 39 (3. angebundenes Werk)</t>
        </is>
      </c>
      <c r="F1154" s="76" t="n"/>
      <c r="G1154" s="78" t="n"/>
      <c r="H1154" s="76" t="n"/>
      <c r="I1154" s="78" t="n"/>
      <c r="J1154" s="78" t="n"/>
      <c r="K1154" s="76" t="n"/>
      <c r="L1154" s="76" t="n"/>
      <c r="M1154" s="76" t="n"/>
      <c r="N1154" s="76" t="n"/>
      <c r="O1154" s="76" t="n"/>
      <c r="P1154" s="76" t="n"/>
      <c r="Q1154" s="76" t="n"/>
      <c r="R1154" s="76" t="n"/>
      <c r="BA1154" s="88">
        <f>BY1154+CR1154</f>
        <v/>
      </c>
      <c r="BY1154" s="88" t="n"/>
      <c r="CR1154" s="88" t="n"/>
    </row>
    <row r="1155" outlineLevel="1" s="143">
      <c r="A1155" s="76" t="n">
        <v>1141</v>
      </c>
      <c r="B1155" s="76" t="inlineStr">
        <is>
          <t>L-1522-668129840</t>
        </is>
      </c>
      <c r="C1155" s="76" t="inlineStr">
        <is>
          <t>120757645X</t>
        </is>
      </c>
      <c r="D1155" s="81">
        <f>HYPERLINK(CONCATENATE("https://portal.dnb.de/opac.htm?method=simpleSearch&amp;cqlMode=true&amp;query=idn%3D",C1155))</f>
        <v/>
      </c>
      <c r="E1155" s="76" t="inlineStr">
        <is>
          <t>III 104, 39 (4. angebundenes Werk)</t>
        </is>
      </c>
      <c r="F1155" s="76" t="n"/>
      <c r="G1155" s="78" t="n"/>
      <c r="H1155" s="76" t="n"/>
      <c r="I1155" s="78" t="n"/>
      <c r="J1155" s="78" t="n"/>
      <c r="K1155" s="76" t="n"/>
      <c r="L1155" s="76" t="n"/>
      <c r="M1155" s="76" t="n"/>
      <c r="N1155" s="76" t="n"/>
      <c r="O1155" s="76" t="n"/>
      <c r="P1155" s="76" t="n"/>
      <c r="Q1155" s="76" t="n"/>
      <c r="R1155" s="76" t="n"/>
      <c r="BA1155" s="88">
        <f>BY1155+CR1155</f>
        <v/>
      </c>
      <c r="BY1155" s="88" t="n"/>
      <c r="CR1155" s="88" t="n"/>
    </row>
    <row r="1156" outlineLevel="1" s="143">
      <c r="A1156" s="76" t="n">
        <v>1142</v>
      </c>
      <c r="B1156" s="76" t="inlineStr">
        <is>
          <t>L-1521-668130164</t>
        </is>
      </c>
      <c r="C1156" s="76" t="n">
        <v>1207576824</v>
      </c>
      <c r="D1156" s="81">
        <f>HYPERLINK(CONCATENATE("https://portal.dnb.de/opac.htm?method=simpleSearch&amp;cqlMode=true&amp;query=idn%3D",C1156))</f>
        <v/>
      </c>
      <c r="E1156" s="76" t="inlineStr">
        <is>
          <t>III 104, 39 (5. angebundenes Werk)</t>
        </is>
      </c>
      <c r="F1156" s="76" t="n"/>
      <c r="G1156" s="78" t="n"/>
      <c r="H1156" s="76" t="n"/>
      <c r="I1156" s="78" t="n"/>
      <c r="J1156" s="78" t="n"/>
      <c r="K1156" s="76" t="n"/>
      <c r="L1156" s="76" t="n"/>
      <c r="M1156" s="76" t="n"/>
      <c r="N1156" s="76" t="n"/>
      <c r="O1156" s="76" t="n"/>
      <c r="P1156" s="76" t="n"/>
      <c r="Q1156" s="76" t="n"/>
      <c r="R1156" s="76" t="n"/>
      <c r="BA1156" s="88">
        <f>BY1156+CR1156</f>
        <v/>
      </c>
      <c r="BY1156" s="88" t="n"/>
      <c r="CR1156" s="88" t="n"/>
    </row>
    <row r="1157" outlineLevel="1" s="143">
      <c r="A1157" s="76" t="n">
        <v>1143</v>
      </c>
      <c r="B1157" s="76" t="inlineStr">
        <is>
          <t>L-1521-667831495</t>
        </is>
      </c>
      <c r="C1157" s="76" t="n">
        <v>1207425400</v>
      </c>
      <c r="D1157" s="81">
        <f>HYPERLINK(CONCATENATE("https://portal.dnb.de/opac.htm?method=simpleSearch&amp;cqlMode=true&amp;query=idn%3D",C1157))</f>
        <v/>
      </c>
      <c r="E1157" s="76" t="inlineStr">
        <is>
          <t>III 104, 39 (6. angebundenes Werk)</t>
        </is>
      </c>
      <c r="F1157" s="76" t="n"/>
      <c r="G1157" s="78" t="n"/>
      <c r="H1157" s="76" t="n"/>
      <c r="I1157" s="78" t="n"/>
      <c r="J1157" s="78" t="n"/>
      <c r="K1157" s="76" t="n"/>
      <c r="L1157" s="76" t="n"/>
      <c r="M1157" s="76" t="n"/>
      <c r="N1157" s="76" t="n"/>
      <c r="O1157" s="76" t="n"/>
      <c r="P1157" s="76" t="n"/>
      <c r="Q1157" s="76" t="n"/>
      <c r="R1157" s="76" t="n"/>
      <c r="BA1157" s="88">
        <f>BY1157+CR1157</f>
        <v/>
      </c>
      <c r="BY1157" s="88" t="n"/>
      <c r="CR1157" s="88" t="n"/>
    </row>
    <row r="1158" outlineLevel="1" s="143">
      <c r="A1158" s="76" t="n">
        <v>1144</v>
      </c>
      <c r="B1158" s="76" t="inlineStr">
        <is>
          <t>L-1521-668130687</t>
        </is>
      </c>
      <c r="C1158" s="76" t="n">
        <v>1207577553</v>
      </c>
      <c r="D1158" s="81">
        <f>HYPERLINK(CONCATENATE("https://portal.dnb.de/opac.htm?method=simpleSearch&amp;cqlMode=true&amp;query=idn%3D",C1158))</f>
        <v/>
      </c>
      <c r="E1158" s="76" t="inlineStr">
        <is>
          <t>III 104, 39 (7. angebundenes Werk)</t>
        </is>
      </c>
      <c r="F1158" s="76" t="n"/>
      <c r="G1158" s="78" t="n"/>
      <c r="H1158" s="76" t="n"/>
      <c r="I1158" s="78" t="n"/>
      <c r="J1158" s="78" t="n"/>
      <c r="K1158" s="76" t="n"/>
      <c r="L1158" s="76" t="n"/>
      <c r="M1158" s="76" t="n"/>
      <c r="N1158" s="76" t="n"/>
      <c r="O1158" s="76" t="n"/>
      <c r="P1158" s="76" t="n"/>
      <c r="Q1158" s="76" t="n"/>
      <c r="R1158" s="76" t="n"/>
      <c r="BA1158" s="88">
        <f>BY1158+CR1158</f>
        <v/>
      </c>
      <c r="BY1158" s="88" t="n"/>
      <c r="CR1158" s="88" t="n"/>
    </row>
    <row r="1159" outlineLevel="1" s="143">
      <c r="A1159" s="76" t="n">
        <v>1145</v>
      </c>
      <c r="B1159" s="76" t="inlineStr">
        <is>
          <t>L-1523-66813268X</t>
        </is>
      </c>
      <c r="C1159" s="76" t="n">
        <v>1207580406</v>
      </c>
      <c r="D1159" s="81">
        <f>HYPERLINK(CONCATENATE("https://portal.dnb.de/opac.htm?method=simpleSearch&amp;cqlMode=true&amp;query=idn%3D",C1159))</f>
        <v/>
      </c>
      <c r="E1159" s="76" t="inlineStr">
        <is>
          <t>III 104, 39 (8. angebundenes Werk)</t>
        </is>
      </c>
      <c r="F1159" s="76" t="n"/>
      <c r="G1159" s="78" t="n"/>
      <c r="H1159" s="76" t="n"/>
      <c r="I1159" s="78" t="n"/>
      <c r="J1159" s="78" t="n"/>
      <c r="K1159" s="76" t="n"/>
      <c r="L1159" s="76" t="n"/>
      <c r="M1159" s="76" t="n"/>
      <c r="N1159" s="76" t="n"/>
      <c r="O1159" s="76" t="n"/>
      <c r="P1159" s="76" t="n"/>
      <c r="Q1159" s="76" t="n"/>
      <c r="R1159" s="76" t="n"/>
      <c r="BA1159" s="88">
        <f>BY1159+CR1159</f>
        <v/>
      </c>
      <c r="BY1159" s="88" t="n"/>
      <c r="CR1159" s="88" t="n"/>
    </row>
    <row r="1160" outlineLevel="1" s="143">
      <c r="A1160" s="76" t="n">
        <v>1146</v>
      </c>
      <c r="B1160" s="76" t="inlineStr">
        <is>
          <t>L-1524-668129700</t>
        </is>
      </c>
      <c r="C1160" s="76" t="n">
        <v>1207576247</v>
      </c>
      <c r="D1160" s="81">
        <f>HYPERLINK(CONCATENATE("https://portal.dnb.de/opac.htm?method=simpleSearch&amp;cqlMode=true&amp;query=idn%3D",C1160))</f>
        <v/>
      </c>
      <c r="E1160" s="76" t="inlineStr">
        <is>
          <t>III 104, 39 (9. angebundenes Werk)</t>
        </is>
      </c>
      <c r="F1160" s="76" t="n"/>
      <c r="G1160" s="78" t="n"/>
      <c r="H1160" s="76" t="n"/>
      <c r="I1160" s="78" t="n"/>
      <c r="J1160" s="78" t="n"/>
      <c r="K1160" s="76" t="n"/>
      <c r="L1160" s="76" t="n"/>
      <c r="M1160" s="76" t="n"/>
      <c r="N1160" s="76" t="n"/>
      <c r="O1160" s="76" t="n"/>
      <c r="P1160" s="76" t="n"/>
      <c r="Q1160" s="76" t="n"/>
      <c r="R1160" s="76" t="n"/>
      <c r="BA1160" s="88">
        <f>BY1160+CR1160</f>
        <v/>
      </c>
      <c r="BY1160" s="88" t="n"/>
      <c r="CR1160" s="88" t="n"/>
    </row>
    <row r="1161" outlineLevel="1" s="143">
      <c r="A1161" s="76" t="n">
        <v>1147</v>
      </c>
      <c r="B1161" s="76" t="inlineStr">
        <is>
          <t>L-1521-167207245</t>
        </is>
      </c>
      <c r="C1161" s="76" t="n">
        <v>998923095</v>
      </c>
      <c r="D1161" s="81">
        <f>HYPERLINK(CONCATENATE("https://portal.dnb.de/opac.htm?method=simpleSearch&amp;cqlMode=true&amp;query=idn%3D",C1161))</f>
        <v/>
      </c>
      <c r="E1161" s="76" t="inlineStr">
        <is>
          <t>III 104, 4 a</t>
        </is>
      </c>
      <c r="F1161" s="76" t="n"/>
      <c r="G1161" s="78" t="n"/>
      <c r="H1161" s="76" t="inlineStr">
        <is>
          <t>bis 25 cm</t>
        </is>
      </c>
      <c r="I1161" s="78" t="n"/>
      <c r="J1161" s="78" t="n"/>
      <c r="K1161" s="76" t="n"/>
      <c r="L1161" s="76" t="n"/>
      <c r="M1161" s="76" t="n"/>
      <c r="N1161" s="76" t="n"/>
      <c r="O1161" s="76" t="n"/>
      <c r="P1161" s="76" t="n"/>
      <c r="Q1161" s="76" t="n"/>
      <c r="R1161" s="76" t="n"/>
      <c r="X1161" s="94" t="inlineStr">
        <is>
          <t>L</t>
        </is>
      </c>
      <c r="AB1161" s="94" t="inlineStr">
        <is>
          <t>f</t>
        </is>
      </c>
      <c r="AH1161" s="94" t="inlineStr">
        <is>
          <t>Pa</t>
        </is>
      </c>
      <c r="AV1161" s="94" t="n">
        <v>110</v>
      </c>
      <c r="AY1161" s="94" t="inlineStr">
        <is>
          <t>x</t>
        </is>
      </c>
      <c r="AZ1161" s="96" t="inlineStr">
        <is>
          <t>n</t>
        </is>
      </c>
      <c r="BA1161" s="88">
        <f>BY1161+CR1161</f>
        <v/>
      </c>
      <c r="BC1161" s="94" t="inlineStr">
        <is>
          <t>Gewebe</t>
        </is>
      </c>
      <c r="BJ1161" s="90" t="inlineStr">
        <is>
          <t>x 110</t>
        </is>
      </c>
      <c r="BY1161" s="88" t="n"/>
      <c r="CR1161" s="88" t="n"/>
    </row>
    <row r="1162" outlineLevel="1" s="143">
      <c r="A1162" s="76" t="n">
        <v>1148</v>
      </c>
      <c r="B1162" s="76" t="inlineStr">
        <is>
          <t>L-1522-165117656</t>
        </is>
      </c>
      <c r="C1162" s="76" t="inlineStr">
        <is>
          <t>99785636X</t>
        </is>
      </c>
      <c r="D1162" s="81">
        <f>HYPERLINK(CONCATENATE("https://portal.dnb.de/opac.htm?method=simpleSearch&amp;cqlMode=true&amp;query=idn%3D",C1162))</f>
        <v/>
      </c>
      <c r="E1162" s="76" t="inlineStr">
        <is>
          <t>III 104, 5 a</t>
        </is>
      </c>
      <c r="F1162" s="76" t="n"/>
      <c r="G1162" s="78" t="n"/>
      <c r="H1162" s="76" t="inlineStr">
        <is>
          <t>bis 25 cm</t>
        </is>
      </c>
      <c r="I1162" s="78" t="n"/>
      <c r="J1162" s="78" t="n"/>
      <c r="K1162" s="76" t="n"/>
      <c r="L1162" s="76" t="n"/>
      <c r="M1162" s="76" t="n"/>
      <c r="N1162" s="76" t="n"/>
      <c r="O1162" s="76" t="n"/>
      <c r="P1162" s="76" t="n"/>
      <c r="Q1162" s="76" t="n"/>
      <c r="R1162" s="76" t="n"/>
      <c r="X1162" s="94" t="inlineStr">
        <is>
          <t>HPg</t>
        </is>
      </c>
      <c r="AB1162" s="94" t="inlineStr">
        <is>
          <t>h/E</t>
        </is>
      </c>
      <c r="AH1162" s="94" t="inlineStr">
        <is>
          <t>Pa</t>
        </is>
      </c>
      <c r="AV1162" s="94" t="n">
        <v>110</v>
      </c>
      <c r="AX1162" s="94" t="inlineStr">
        <is>
          <t>x</t>
        </is>
      </c>
      <c r="AY1162" s="94" t="inlineStr">
        <is>
          <t>x</t>
        </is>
      </c>
      <c r="AZ1162" s="96" t="inlineStr">
        <is>
          <t>n</t>
        </is>
      </c>
      <c r="BA1162" s="88">
        <f>BY1162+CR1162</f>
        <v/>
      </c>
      <c r="BY1162" s="88" t="n"/>
      <c r="CR1162" s="88" t="n"/>
    </row>
    <row r="1163" outlineLevel="1" s="143">
      <c r="A1163" s="76" t="n">
        <v>1149</v>
      </c>
      <c r="B1163" s="76" t="inlineStr">
        <is>
          <t>L-1522-167107100</t>
        </is>
      </c>
      <c r="C1163" s="76" t="inlineStr">
        <is>
          <t>99888409X</t>
        </is>
      </c>
      <c r="D1163" s="81">
        <f>HYPERLINK(CONCATENATE("https://portal.dnb.de/opac.htm?method=simpleSearch&amp;cqlMode=true&amp;query=idn%3D",C1163))</f>
        <v/>
      </c>
      <c r="E1163" s="76" t="inlineStr">
        <is>
          <t>III 104, 5 b</t>
        </is>
      </c>
      <c r="F1163" s="76" t="n"/>
      <c r="G1163" s="78" t="n"/>
      <c r="H1163" s="76" t="inlineStr">
        <is>
          <t>bis 25 cm</t>
        </is>
      </c>
      <c r="I1163" s="78" t="n"/>
      <c r="J1163" s="78" t="n"/>
      <c r="K1163" s="76" t="n"/>
      <c r="L1163" s="76" t="n"/>
      <c r="M1163" s="76" t="n"/>
      <c r="N1163" s="76" t="n"/>
      <c r="O1163" s="76" t="n"/>
      <c r="P1163" s="76" t="n"/>
      <c r="Q1163" s="76" t="n"/>
      <c r="R1163" s="76" t="n"/>
      <c r="X1163" s="94" t="inlineStr">
        <is>
          <t>HD</t>
        </is>
      </c>
      <c r="AB1163" s="94" t="inlineStr">
        <is>
          <t>f</t>
        </is>
      </c>
      <c r="AH1163" s="94" t="inlineStr">
        <is>
          <t>Pa</t>
        </is>
      </c>
      <c r="AV1163" s="94" t="n">
        <v>110</v>
      </c>
      <c r="AZ1163" s="96" t="inlineStr">
        <is>
          <t>n</t>
        </is>
      </c>
      <c r="BA1163" s="88">
        <f>BY1163+CR1163</f>
        <v/>
      </c>
      <c r="BE1163" s="94" t="inlineStr">
        <is>
          <t>x</t>
        </is>
      </c>
      <c r="BY1163" s="88" t="n"/>
      <c r="CR1163" s="88" t="n"/>
    </row>
    <row r="1164" outlineLevel="1" s="143">
      <c r="A1164" s="76" t="n">
        <v>1150</v>
      </c>
      <c r="B1164" s="76" t="inlineStr">
        <is>
          <t>L-1522-167107844</t>
        </is>
      </c>
      <c r="C1164" s="76" t="inlineStr">
        <is>
          <t>99888488X</t>
        </is>
      </c>
      <c r="D1164" s="81">
        <f>HYPERLINK(CONCATENATE("https://portal.dnb.de/opac.htm?method=simpleSearch&amp;cqlMode=true&amp;query=idn%3D",C1164))</f>
        <v/>
      </c>
      <c r="E1164" s="76" t="inlineStr">
        <is>
          <t>III 104, 5 b (angebunden)</t>
        </is>
      </c>
      <c r="F1164" s="76" t="n"/>
      <c r="G1164" s="78" t="n"/>
      <c r="H1164" s="76" t="n"/>
      <c r="I1164" s="78" t="n"/>
      <c r="J1164" s="78" t="n"/>
      <c r="K1164" s="76" t="n"/>
      <c r="L1164" s="76" t="n"/>
      <c r="M1164" s="76" t="n"/>
      <c r="N1164" s="76" t="n"/>
      <c r="O1164" s="76" t="n"/>
      <c r="P1164" s="76" t="n"/>
      <c r="Q1164" s="76" t="n"/>
      <c r="R1164" s="76" t="n"/>
      <c r="BA1164" s="88">
        <f>BY1164+CR1164</f>
        <v/>
      </c>
      <c r="BY1164" s="88" t="n"/>
      <c r="CR1164" s="88" t="n"/>
    </row>
    <row r="1165" outlineLevel="1" ht="56.25" customHeight="1" s="143">
      <c r="A1165" s="76" t="n">
        <v>1151</v>
      </c>
      <c r="B1165" s="76" t="inlineStr">
        <is>
          <t>L-1524-315488034</t>
        </is>
      </c>
      <c r="C1165" s="76" t="n">
        <v>1066957398</v>
      </c>
      <c r="D1165" s="81">
        <f>HYPERLINK(CONCATENATE("https://portal.dnb.de/opac.htm?method=simpleSearch&amp;cqlMode=true&amp;query=idn%3D",C1165))</f>
        <v/>
      </c>
      <c r="E1165" s="76" t="inlineStr">
        <is>
          <t>III 104, 6 (1. angebundenes Werk)</t>
        </is>
      </c>
      <c r="F1165" s="76" t="n"/>
      <c r="G1165" s="78" t="n"/>
      <c r="H1165" s="76" t="inlineStr">
        <is>
          <t>bis 25 cm</t>
        </is>
      </c>
      <c r="I1165" s="78" t="n"/>
      <c r="J1165" s="78" t="n"/>
      <c r="K1165" s="76" t="n"/>
      <c r="L1165" s="76" t="n"/>
      <c r="M1165" s="76" t="n"/>
      <c r="N1165" s="76" t="n"/>
      <c r="O1165" s="76" t="n"/>
      <c r="P1165" s="76" t="n"/>
      <c r="Q1165" s="76" t="n"/>
      <c r="R1165" s="76" t="n"/>
      <c r="X1165" s="94" t="inlineStr">
        <is>
          <t>oE</t>
        </is>
      </c>
      <c r="AH1165" s="94" t="inlineStr">
        <is>
          <t>Pa</t>
        </is>
      </c>
      <c r="AV1165" s="94" t="inlineStr">
        <is>
          <t>nur 110</t>
        </is>
      </c>
      <c r="AZ1165" s="96" t="inlineStr">
        <is>
          <t>n</t>
        </is>
      </c>
      <c r="BA1165" s="88">
        <f>BY1165+CR1165</f>
        <v/>
      </c>
      <c r="BF1165" s="94" t="inlineStr">
        <is>
          <t>x</t>
        </is>
      </c>
      <c r="BH1165" s="96" t="inlineStr">
        <is>
          <t>x (Streckmappe ungünstig, Einband pudert)</t>
        </is>
      </c>
      <c r="BI1165" s="117" t="inlineStr">
        <is>
          <t>Einband liegt in der Mappe bei</t>
        </is>
      </c>
      <c r="BJ1165" s="90" t="inlineStr">
        <is>
          <t>x nur 110</t>
        </is>
      </c>
      <c r="BK1165" s="117" t="inlineStr">
        <is>
          <t>Box (Einband lose, der pudert)</t>
        </is>
      </c>
      <c r="BY1165" s="88" t="n"/>
      <c r="CR1165" s="88" t="n"/>
    </row>
    <row r="1166" outlineLevel="1" ht="22.5" customHeight="1" s="143">
      <c r="A1166" s="76" t="n">
        <v>1152</v>
      </c>
      <c r="B1166" s="76" t="inlineStr">
        <is>
          <t>L-1524-670826324</t>
        </is>
      </c>
      <c r="C1166" s="76" t="n">
        <v>1208806831</v>
      </c>
      <c r="D1166" s="81">
        <f>HYPERLINK(CONCATENATE("https://portal.dnb.de/opac.htm?method=simpleSearch&amp;cqlMode=true&amp;query=idn%3D",C1166))</f>
        <v/>
      </c>
      <c r="E1166" s="76" t="inlineStr">
        <is>
          <t>III 104, 6 (2. angebundenes Werk)</t>
        </is>
      </c>
      <c r="F1166" s="76" t="n"/>
      <c r="G1166" s="78" t="n"/>
      <c r="H1166" s="76" t="inlineStr">
        <is>
          <t>bis 25 cm</t>
        </is>
      </c>
      <c r="I1166" s="78" t="n"/>
      <c r="J1166" s="78" t="n"/>
      <c r="K1166" s="76" t="n"/>
      <c r="L1166" s="76" t="n"/>
      <c r="M1166" s="76" t="n"/>
      <c r="N1166" s="76" t="n"/>
      <c r="O1166" s="76" t="n"/>
      <c r="P1166" s="76" t="n"/>
      <c r="Q1166" s="76" t="n"/>
      <c r="R1166" s="76" t="n"/>
      <c r="X1166" s="94" t="inlineStr">
        <is>
          <t>oE</t>
        </is>
      </c>
      <c r="AH1166" s="94" t="inlineStr">
        <is>
          <t>Pa</t>
        </is>
      </c>
      <c r="AV1166" s="94" t="inlineStr">
        <is>
          <t>nur 110</t>
        </is>
      </c>
      <c r="AZ1166" s="96" t="inlineStr">
        <is>
          <t>n</t>
        </is>
      </c>
      <c r="BA1166" s="88">
        <f>BY1166+CR1166</f>
        <v/>
      </c>
      <c r="BF1166" s="94" t="inlineStr">
        <is>
          <t>x</t>
        </is>
      </c>
      <c r="BI1166" s="117" t="inlineStr">
        <is>
          <t>mit III 104,6 (1. angeb. Werk) in einer Mappe</t>
        </is>
      </c>
      <c r="BJ1166" s="90" t="inlineStr">
        <is>
          <t>x nur 110</t>
        </is>
      </c>
      <c r="BY1166" s="88" t="n"/>
      <c r="CR1166" s="88" t="n"/>
    </row>
    <row r="1167" outlineLevel="1" s="143">
      <c r="A1167" s="76" t="n">
        <v>1153</v>
      </c>
      <c r="B1167" s="76" t="inlineStr">
        <is>
          <t>L-1521-667967079</t>
        </is>
      </c>
      <c r="C1167" s="76" t="n">
        <v>1207510610</v>
      </c>
      <c r="D1167" s="81">
        <f>HYPERLINK(CONCATENATE("https://portal.dnb.de/opac.htm?method=simpleSearch&amp;cqlMode=true&amp;query=idn%3D",C1167))</f>
        <v/>
      </c>
      <c r="E1167" s="76" t="inlineStr">
        <is>
          <t>III 104, 9 (1. angebundenes Werk)</t>
        </is>
      </c>
      <c r="F1167" s="76" t="n"/>
      <c r="G1167" s="78" t="n"/>
      <c r="H1167" s="76" t="n"/>
      <c r="I1167" s="78" t="n"/>
      <c r="J1167" s="78" t="n"/>
      <c r="K1167" s="76" t="n"/>
      <c r="L1167" s="76" t="n"/>
      <c r="M1167" s="76" t="n"/>
      <c r="N1167" s="76" t="n"/>
      <c r="O1167" s="76" t="n"/>
      <c r="P1167" s="76" t="n"/>
      <c r="Q1167" s="76" t="n"/>
      <c r="R1167" s="76" t="n"/>
      <c r="BA1167" s="88">
        <f>BY1167+CR1167</f>
        <v/>
      </c>
      <c r="BY1167" s="88" t="n"/>
      <c r="CR1167" s="88" t="n"/>
    </row>
    <row r="1168" outlineLevel="1" s="143">
      <c r="A1168" s="76" t="n">
        <v>1154</v>
      </c>
      <c r="B1168" s="76" t="inlineStr">
        <is>
          <t>L-1523-667966862</t>
        </is>
      </c>
      <c r="C1168" s="76" t="n">
        <v>1207510351</v>
      </c>
      <c r="D1168" s="81">
        <f>HYPERLINK(CONCATENATE("https://portal.dnb.de/opac.htm?method=simpleSearch&amp;cqlMode=true&amp;query=idn%3D",C1168))</f>
        <v/>
      </c>
      <c r="E1168" s="76" t="inlineStr">
        <is>
          <t>III 104, 9 (2. angebundenes Werk)</t>
        </is>
      </c>
      <c r="F1168" s="76" t="n"/>
      <c r="G1168" s="78" t="n"/>
      <c r="H1168" s="76" t="n"/>
      <c r="I1168" s="78" t="n"/>
      <c r="J1168" s="78" t="n"/>
      <c r="K1168" s="76" t="n"/>
      <c r="L1168" s="76" t="n"/>
      <c r="M1168" s="76" t="n"/>
      <c r="N1168" s="76" t="n"/>
      <c r="O1168" s="76" t="n"/>
      <c r="P1168" s="76" t="n"/>
      <c r="Q1168" s="76" t="n"/>
      <c r="R1168" s="76" t="n"/>
      <c r="BA1168" s="88">
        <f>BY1168+CR1168</f>
        <v/>
      </c>
      <c r="BY1168" s="88" t="n"/>
      <c r="CR1168" s="88" t="n"/>
    </row>
    <row r="1169" outlineLevel="1" s="143">
      <c r="A1169" s="76" t="n">
        <v>1155</v>
      </c>
      <c r="B1169" s="76" t="inlineStr">
        <is>
          <t>L-1602-667962522</t>
        </is>
      </c>
      <c r="C1169" s="76" t="n">
        <v>1207503991</v>
      </c>
      <c r="D1169" s="81">
        <f>HYPERLINK(CONCATENATE("https://portal.dnb.de/opac.htm?method=simpleSearch&amp;cqlMode=true&amp;query=idn%3D",C1169))</f>
        <v/>
      </c>
      <c r="E1169" s="76" t="inlineStr">
        <is>
          <t>III 104, 9 (3. angebundenes Werk)</t>
        </is>
      </c>
      <c r="F1169" s="76" t="n"/>
      <c r="G1169" s="78" t="n"/>
      <c r="H1169" s="76" t="n"/>
      <c r="I1169" s="78" t="n"/>
      <c r="J1169" s="78" t="n"/>
      <c r="K1169" s="76" t="n"/>
      <c r="L1169" s="76" t="n"/>
      <c r="M1169" s="76" t="n"/>
      <c r="N1169" s="76" t="n"/>
      <c r="O1169" s="76" t="n"/>
      <c r="P1169" s="76" t="n"/>
      <c r="Q1169" s="76" t="n"/>
      <c r="R1169" s="76" t="n"/>
      <c r="BA1169" s="88">
        <f>BY1169+CR1169</f>
        <v/>
      </c>
      <c r="BY1169" s="88" t="n"/>
      <c r="CR1169" s="88" t="n"/>
    </row>
    <row r="1170" outlineLevel="1" s="143">
      <c r="A1170" s="76" t="n">
        <v>1156</v>
      </c>
      <c r="B1170" s="76" t="inlineStr">
        <is>
          <t>L-1635-666831262</t>
        </is>
      </c>
      <c r="C1170" s="76" t="n">
        <v>1206957646</v>
      </c>
      <c r="D1170" s="81">
        <f>HYPERLINK(CONCATENATE("https://portal.dnb.de/opac.htm?method=simpleSearch&amp;cqlMode=true&amp;query=idn%3D",C1170))</f>
        <v/>
      </c>
      <c r="E1170" s="76" t="inlineStr">
        <is>
          <t>III 104, 9 (4. angebundenes Werk)</t>
        </is>
      </c>
      <c r="F1170" s="76" t="n"/>
      <c r="G1170" s="78" t="n"/>
      <c r="H1170" s="76" t="n"/>
      <c r="I1170" s="78" t="n"/>
      <c r="J1170" s="78" t="n"/>
      <c r="K1170" s="76" t="n"/>
      <c r="L1170" s="76" t="n"/>
      <c r="M1170" s="76" t="n"/>
      <c r="N1170" s="76" t="n"/>
      <c r="O1170" s="76" t="n"/>
      <c r="P1170" s="76" t="n"/>
      <c r="Q1170" s="76" t="n"/>
      <c r="R1170" s="76" t="n"/>
      <c r="BA1170" s="88">
        <f>BY1170+CR1170</f>
        <v/>
      </c>
      <c r="BY1170" s="88" t="n"/>
      <c r="CR1170" s="88" t="n"/>
    </row>
    <row r="1171" outlineLevel="1" s="143">
      <c r="A1171" s="76" t="n">
        <v>1157</v>
      </c>
      <c r="B1171" s="76" t="inlineStr">
        <is>
          <t>L-1634-667962638</t>
        </is>
      </c>
      <c r="C1171" s="76" t="n">
        <v>1207504165</v>
      </c>
      <c r="D1171" s="81">
        <f>HYPERLINK(CONCATENATE("https://portal.dnb.de/opac.htm?method=simpleSearch&amp;cqlMode=true&amp;query=idn%3D",C1171))</f>
        <v/>
      </c>
      <c r="E1171" s="76" t="inlineStr">
        <is>
          <t>III 104, 9 (5. angebundenes Werk)</t>
        </is>
      </c>
      <c r="F1171" s="76" t="n"/>
      <c r="G1171" s="78" t="n"/>
      <c r="H1171" s="76" t="n"/>
      <c r="I1171" s="78" t="n"/>
      <c r="J1171" s="78" t="n"/>
      <c r="K1171" s="76" t="n"/>
      <c r="L1171" s="76" t="n"/>
      <c r="M1171" s="76" t="n"/>
      <c r="N1171" s="76" t="n"/>
      <c r="O1171" s="76" t="n"/>
      <c r="P1171" s="76" t="n"/>
      <c r="Q1171" s="76" t="n"/>
      <c r="R1171" s="76" t="n"/>
      <c r="BA1171" s="88">
        <f>BY1171+CR1171</f>
        <v/>
      </c>
      <c r="BY1171" s="88" t="n"/>
      <c r="CR1171" s="88" t="n"/>
    </row>
    <row r="1172" outlineLevel="1" s="143">
      <c r="A1172" s="76" t="n">
        <v>1158</v>
      </c>
      <c r="B1172" s="76" t="inlineStr">
        <is>
          <t>L-2009-324235</t>
        </is>
      </c>
      <c r="C1172" s="76" t="n">
        <v>997517603</v>
      </c>
      <c r="D1172" s="81">
        <f>HYPERLINK(CONCATENATE("https://portal.dnb.de/opac.htm?method=simpleSearch&amp;cqlMode=true&amp;query=idn%3D",C1172))</f>
        <v/>
      </c>
      <c r="E1172" s="76" t="inlineStr">
        <is>
          <t>III 104, 9 a</t>
        </is>
      </c>
      <c r="F1172" s="76" t="n"/>
      <c r="G1172" s="78" t="n"/>
      <c r="H1172" s="76" t="n"/>
      <c r="I1172" s="78" t="n"/>
      <c r="J1172" s="78" t="n"/>
      <c r="K1172" s="76" t="n"/>
      <c r="L1172" s="76" t="n"/>
      <c r="M1172" s="76" t="n"/>
      <c r="N1172" s="76" t="n"/>
      <c r="O1172" s="76" t="n"/>
      <c r="P1172" s="76" t="n"/>
      <c r="Q1172" s="76" t="n"/>
      <c r="R1172" s="76" t="n"/>
      <c r="S1172" s="94" t="inlineStr">
        <is>
          <t>DA</t>
        </is>
      </c>
      <c r="BA1172" s="88">
        <f>BY1172+CR1172</f>
        <v/>
      </c>
      <c r="BY1172" s="88" t="n"/>
      <c r="CR1172" s="88" t="n"/>
    </row>
    <row r="1173" outlineLevel="1" s="143">
      <c r="A1173" s="76" t="n">
        <v>1159</v>
      </c>
      <c r="B1173" s="76" t="inlineStr">
        <is>
          <t>L-1540-315332417</t>
        </is>
      </c>
      <c r="C1173" s="76" t="n">
        <v>1066874646</v>
      </c>
      <c r="D1173" s="81">
        <f>HYPERLINK(CONCATENATE("https://portal.dnb.de/opac.htm?method=simpleSearch&amp;cqlMode=true&amp;query=idn%3D",C1173))</f>
        <v/>
      </c>
      <c r="E1173" s="76" t="inlineStr">
        <is>
          <t>III 105, 1</t>
        </is>
      </c>
      <c r="F1173" s="76" t="n"/>
      <c r="G1173" s="78" t="n"/>
      <c r="H1173" s="76" t="inlineStr">
        <is>
          <t>bis 25 cm</t>
        </is>
      </c>
      <c r="I1173" s="78" t="n"/>
      <c r="J1173" s="78" t="n"/>
      <c r="K1173" s="76" t="n"/>
      <c r="L1173" s="76" t="n"/>
      <c r="M1173" s="76" t="n"/>
      <c r="N1173" s="76" t="n"/>
      <c r="O1173" s="76" t="n"/>
      <c r="P1173" s="76" t="n"/>
      <c r="Q1173" s="76" t="n"/>
      <c r="R1173" s="76" t="n"/>
      <c r="X1173" s="94" t="inlineStr">
        <is>
          <t>HPg</t>
        </is>
      </c>
      <c r="AB1173" s="94" t="inlineStr">
        <is>
          <t>h/E</t>
        </is>
      </c>
      <c r="AH1173" s="94" t="inlineStr">
        <is>
          <t>Pa</t>
        </is>
      </c>
      <c r="AV1173" s="94" t="n">
        <v>110</v>
      </c>
      <c r="AZ1173" s="96" t="inlineStr">
        <is>
          <t>n</t>
        </is>
      </c>
      <c r="BA1173" s="88">
        <f>BY1173+CR1173</f>
        <v/>
      </c>
      <c r="BY1173" s="88" t="n"/>
      <c r="CR1173" s="88" t="n"/>
    </row>
    <row r="1174" outlineLevel="1" s="143">
      <c r="A1174" s="76" t="n">
        <v>1160</v>
      </c>
      <c r="B1174" s="76" t="inlineStr">
        <is>
          <t>L-1541-31533214X</t>
        </is>
      </c>
      <c r="C1174" s="76" t="n">
        <v>1066874336</v>
      </c>
      <c r="D1174" s="81">
        <f>HYPERLINK(CONCATENATE("https://portal.dnb.de/opac.htm?method=simpleSearch&amp;cqlMode=true&amp;query=idn%3D",C1174))</f>
        <v/>
      </c>
      <c r="E1174" s="76" t="inlineStr">
        <is>
          <t>III 105, 2</t>
        </is>
      </c>
      <c r="F1174" s="76" t="n"/>
      <c r="G1174" s="78" t="n"/>
      <c r="H1174" s="76" t="inlineStr">
        <is>
          <t>bis 25 cm</t>
        </is>
      </c>
      <c r="I1174" s="78" t="n"/>
      <c r="J1174" s="78" t="n"/>
      <c r="K1174" s="76" t="n"/>
      <c r="L1174" s="76" t="n"/>
      <c r="M1174" s="76" t="n"/>
      <c r="N1174" s="76" t="n"/>
      <c r="O1174" s="76" t="n"/>
      <c r="P1174" s="76" t="n"/>
      <c r="Q1174" s="76" t="n"/>
      <c r="R1174" s="76" t="n"/>
      <c r="X1174" s="94" t="inlineStr">
        <is>
          <t>Pg</t>
        </is>
      </c>
      <c r="Z1174" s="94" t="inlineStr">
        <is>
          <t>x</t>
        </is>
      </c>
      <c r="AB1174" s="94" t="inlineStr">
        <is>
          <t>h</t>
        </is>
      </c>
      <c r="AH1174" s="94" t="inlineStr">
        <is>
          <t>Pa</t>
        </is>
      </c>
      <c r="AV1174" s="94" t="n">
        <v>110</v>
      </c>
      <c r="AZ1174" s="96" t="inlineStr">
        <is>
          <t>ja vor</t>
        </is>
      </c>
      <c r="BA1174" s="88">
        <f>BY1174+CR1174</f>
        <v/>
      </c>
      <c r="BK1174" s="117" t="inlineStr">
        <is>
          <t>Box (sperrt, Schließe)</t>
        </is>
      </c>
      <c r="BY1174" s="88" t="n"/>
      <c r="CF1174" s="94" t="inlineStr">
        <is>
          <t>x</t>
        </is>
      </c>
      <c r="CR1174" s="88" t="n">
        <v>0.5</v>
      </c>
    </row>
    <row r="1175" outlineLevel="1" s="143">
      <c r="A1175" s="76" t="n">
        <v>1161</v>
      </c>
      <c r="B1175" s="76" t="inlineStr">
        <is>
          <t>L-1541-315327685</t>
        </is>
      </c>
      <c r="C1175" s="76" t="n">
        <v>1066869731</v>
      </c>
      <c r="D1175" s="81">
        <f>HYPERLINK(CONCATENATE("https://portal.dnb.de/opac.htm?method=simpleSearch&amp;cqlMode=true&amp;query=idn%3D",C1175))</f>
        <v/>
      </c>
      <c r="E1175" s="76" t="inlineStr">
        <is>
          <t>III 105, 3</t>
        </is>
      </c>
      <c r="F1175" s="76" t="n"/>
      <c r="G1175" s="78" t="n"/>
      <c r="H1175" s="76" t="inlineStr">
        <is>
          <t>bis 25 cm</t>
        </is>
      </c>
      <c r="I1175" s="78" t="n"/>
      <c r="J1175" s="78" t="n"/>
      <c r="K1175" s="76" t="n"/>
      <c r="L1175" s="76" t="n"/>
      <c r="M1175" s="76" t="n"/>
      <c r="N1175" s="76" t="n"/>
      <c r="O1175" s="76" t="n"/>
      <c r="P1175" s="76" t="n"/>
      <c r="Q1175" s="76" t="n"/>
      <c r="R1175" s="76" t="n"/>
      <c r="X1175" s="94" t="inlineStr">
        <is>
          <t>HL</t>
        </is>
      </c>
      <c r="Z1175" s="94" t="inlineStr">
        <is>
          <t>x</t>
        </is>
      </c>
      <c r="AB1175" s="94" t="inlineStr">
        <is>
          <t>h/E</t>
        </is>
      </c>
      <c r="AD1175" s="94" t="inlineStr">
        <is>
          <t>x</t>
        </is>
      </c>
      <c r="AH1175" s="94" t="inlineStr">
        <is>
          <t>Pa</t>
        </is>
      </c>
      <c r="AI1175" s="94" t="inlineStr">
        <is>
          <t>x</t>
        </is>
      </c>
      <c r="AV1175" s="94" t="n">
        <v>110</v>
      </c>
      <c r="AZ1175" s="96" t="inlineStr">
        <is>
          <t>n</t>
        </is>
      </c>
      <c r="BA1175" s="88">
        <f>BY1175+CR1175</f>
        <v/>
      </c>
      <c r="BK1175" s="117" t="inlineStr">
        <is>
          <t>Umschlag (Leder pudert)</t>
        </is>
      </c>
      <c r="BY1175" s="88" t="n"/>
      <c r="CR1175" s="88" t="n"/>
    </row>
    <row r="1176" outlineLevel="1" s="143">
      <c r="A1176" s="76" t="n">
        <v>1162</v>
      </c>
      <c r="B1176" s="76" t="inlineStr">
        <is>
          <t>L-1529-331723204</t>
        </is>
      </c>
      <c r="C1176" s="76" t="n">
        <v>1074848381</v>
      </c>
      <c r="D1176" s="81">
        <f>HYPERLINK(CONCATENATE("https://portal.dnb.de/opac.htm?method=simpleSearch&amp;cqlMode=true&amp;query=idn%3D",C1176))</f>
        <v/>
      </c>
      <c r="E1176" s="76" t="inlineStr">
        <is>
          <t>III 106, 1</t>
        </is>
      </c>
      <c r="F1176" s="76" t="n"/>
      <c r="G1176" s="78" t="n"/>
      <c r="H1176" s="76" t="inlineStr">
        <is>
          <t>bis 25 cm</t>
        </is>
      </c>
      <c r="I1176" s="78" t="n"/>
      <c r="J1176" s="78" t="n"/>
      <c r="K1176" s="76" t="n"/>
      <c r="L1176" s="76" t="n"/>
      <c r="M1176" s="76" t="n"/>
      <c r="N1176" s="76" t="n"/>
      <c r="O1176" s="76" t="n"/>
      <c r="P1176" s="76" t="n"/>
      <c r="Q1176" s="76" t="n"/>
      <c r="R1176" s="76" t="n"/>
      <c r="X1176" s="94" t="inlineStr">
        <is>
          <t>Pg</t>
        </is>
      </c>
      <c r="Z1176" s="94" t="inlineStr">
        <is>
          <t>x</t>
        </is>
      </c>
      <c r="AB1176" s="94" t="inlineStr">
        <is>
          <t>h/E</t>
        </is>
      </c>
      <c r="AH1176" s="94" t="inlineStr">
        <is>
          <t>Pa</t>
        </is>
      </c>
      <c r="AV1176" s="94" t="n">
        <v>110</v>
      </c>
      <c r="AZ1176" s="96" t="inlineStr">
        <is>
          <t>ja vor</t>
        </is>
      </c>
      <c r="BA1176" s="88">
        <f>BY1176+CR1176</f>
        <v/>
      </c>
      <c r="BE1176" s="94" t="inlineStr">
        <is>
          <t>x</t>
        </is>
      </c>
      <c r="BM1176" s="94" t="inlineStr">
        <is>
          <t>x</t>
        </is>
      </c>
      <c r="BN1176" s="94" t="inlineStr">
        <is>
          <t>x</t>
        </is>
      </c>
      <c r="BP1176" s="94" t="inlineStr">
        <is>
          <t>v</t>
        </is>
      </c>
      <c r="BQ1176" s="94" t="n">
        <v>1</v>
      </c>
      <c r="BY1176" s="88" t="n">
        <v>2.5</v>
      </c>
      <c r="BZ1176" s="117" t="inlineStr">
        <is>
          <t>nur das Nötigste</t>
        </is>
      </c>
      <c r="CF1176" s="94" t="inlineStr">
        <is>
          <t>x</t>
        </is>
      </c>
      <c r="CR1176" s="88" t="n">
        <v>1</v>
      </c>
    </row>
    <row r="1177" outlineLevel="1" s="143">
      <c r="A1177" s="76" t="n">
        <v>1163</v>
      </c>
      <c r="B1177" s="76" t="inlineStr">
        <is>
          <t>L-1530-315487763</t>
        </is>
      </c>
      <c r="C1177" s="76" t="n">
        <v>1066957142</v>
      </c>
      <c r="D1177" s="81">
        <f>HYPERLINK(CONCATENATE("https://portal.dnb.de/opac.htm?method=simpleSearch&amp;cqlMode=true&amp;query=idn%3D",C1177))</f>
        <v/>
      </c>
      <c r="E1177" s="76" t="inlineStr">
        <is>
          <t>III 106, 2</t>
        </is>
      </c>
      <c r="F1177" s="76" t="n"/>
      <c r="G1177" s="78" t="n"/>
      <c r="H1177" s="76" t="inlineStr">
        <is>
          <t>bis 25 cm</t>
        </is>
      </c>
      <c r="I1177" s="78" t="n"/>
      <c r="J1177" s="78" t="n"/>
      <c r="K1177" s="76" t="n"/>
      <c r="L1177" s="76" t="n"/>
      <c r="M1177" s="76" t="n"/>
      <c r="N1177" s="76" t="n"/>
      <c r="O1177" s="76" t="n"/>
      <c r="P1177" s="76" t="n"/>
      <c r="Q1177" s="76" t="n"/>
      <c r="R1177" s="76" t="n"/>
      <c r="X1177" s="94" t="inlineStr">
        <is>
          <t>Pg</t>
        </is>
      </c>
      <c r="AB1177" s="94" t="inlineStr">
        <is>
          <t>h</t>
        </is>
      </c>
      <c r="AH1177" s="94" t="inlineStr">
        <is>
          <t>Pa</t>
        </is>
      </c>
      <c r="AV1177" s="94" t="n">
        <v>110</v>
      </c>
      <c r="AZ1177" s="96" t="inlineStr">
        <is>
          <t>n</t>
        </is>
      </c>
      <c r="BA1177" s="88">
        <f>BY1177+CR1177</f>
        <v/>
      </c>
      <c r="BG1177" s="94" t="inlineStr">
        <is>
          <t>x sauer</t>
        </is>
      </c>
      <c r="BH1177" s="94" t="inlineStr">
        <is>
          <t>x</t>
        </is>
      </c>
      <c r="BY1177" s="88" t="n"/>
      <c r="CR1177" s="88" t="n"/>
    </row>
    <row r="1178" outlineLevel="1" ht="33.75" customHeight="1" s="143">
      <c r="A1178" s="76" t="n">
        <v>1164</v>
      </c>
      <c r="B1178" s="76" t="inlineStr">
        <is>
          <t>L-1536-315326794</t>
        </is>
      </c>
      <c r="C1178" s="76" t="n">
        <v>1066868735</v>
      </c>
      <c r="D1178" s="81">
        <f>HYPERLINK(CONCATENATE("https://portal.dnb.de/opac.htm?method=simpleSearch&amp;cqlMode=true&amp;query=idn%3D",C1178))</f>
        <v/>
      </c>
      <c r="E1178" s="76" t="inlineStr">
        <is>
          <t>III 106, 3</t>
        </is>
      </c>
      <c r="F1178" s="76" t="n"/>
      <c r="G1178" s="78" t="n"/>
      <c r="H1178" s="76" t="inlineStr">
        <is>
          <t>bis 35 cm</t>
        </is>
      </c>
      <c r="I1178" s="78" t="n"/>
      <c r="J1178" s="78" t="n"/>
      <c r="K1178" s="76" t="n"/>
      <c r="L1178" s="76" t="n"/>
      <c r="M1178" s="76" t="n"/>
      <c r="N1178" s="76" t="n"/>
      <c r="O1178" s="76" t="n"/>
      <c r="P1178" s="76" t="n"/>
      <c r="Q1178" s="76" t="n"/>
      <c r="R1178" s="76" t="n"/>
      <c r="X1178" s="94" t="inlineStr">
        <is>
          <t>L</t>
        </is>
      </c>
      <c r="Z1178" s="94" t="inlineStr">
        <is>
          <t>x</t>
        </is>
      </c>
      <c r="AA1178" s="94" t="inlineStr">
        <is>
          <t>x</t>
        </is>
      </c>
      <c r="AB1178" s="94" t="inlineStr">
        <is>
          <t>f</t>
        </is>
      </c>
      <c r="AH1178" s="94" t="inlineStr">
        <is>
          <t>Pa</t>
        </is>
      </c>
      <c r="AV1178" s="94" t="n">
        <v>45</v>
      </c>
      <c r="AZ1178" s="96" t="inlineStr">
        <is>
          <t>ja vor</t>
        </is>
      </c>
      <c r="BA1178" s="88">
        <f>BY1178+CR1178</f>
        <v/>
      </c>
      <c r="BE1178" s="94" t="inlineStr">
        <is>
          <t>x</t>
        </is>
      </c>
      <c r="BI1178" s="117" t="inlineStr">
        <is>
          <t>Ledernarben ist extrem rissig, spröde und bröselig -&gt; Festigen? Mit Stephanie besprechen</t>
        </is>
      </c>
      <c r="BK1178" s="117" t="inlineStr">
        <is>
          <t>Umschlag (Ledernarben extrem empfindlich)</t>
        </is>
      </c>
      <c r="BM1178" s="94" t="inlineStr">
        <is>
          <t>x</t>
        </is>
      </c>
      <c r="BO1178" s="94" t="inlineStr">
        <is>
          <t>x</t>
        </is>
      </c>
      <c r="BY1178" s="88" t="n">
        <v>10</v>
      </c>
      <c r="BZ1178" s="117" t="inlineStr">
        <is>
          <t>Festigen oder belassen? Klucel? Rest.bedarf genauer kalkulieren!!</t>
        </is>
      </c>
      <c r="CR1178" s="88" t="n"/>
    </row>
    <row r="1179" outlineLevel="1" s="143">
      <c r="A1179" s="76" t="n">
        <v>1165</v>
      </c>
      <c r="B1179" s="76" t="inlineStr">
        <is>
          <t>L-1539-31533102X</t>
        </is>
      </c>
      <c r="C1179" s="76" t="n">
        <v>1066873208</v>
      </c>
      <c r="D1179" s="81">
        <f>HYPERLINK(CONCATENATE("https://portal.dnb.de/opac.htm?method=simpleSearch&amp;cqlMode=true&amp;query=idn%3D",C1179))</f>
        <v/>
      </c>
      <c r="E1179" s="76" t="inlineStr">
        <is>
          <t>III 106, 4</t>
        </is>
      </c>
      <c r="F1179" s="76" t="n"/>
      <c r="G1179" s="78" t="n"/>
      <c r="H1179" s="76" t="inlineStr">
        <is>
          <t>bis 35 cm</t>
        </is>
      </c>
      <c r="I1179" s="78" t="n"/>
      <c r="J1179" s="78" t="n"/>
      <c r="K1179" s="76" t="n"/>
      <c r="L1179" s="76" t="n"/>
      <c r="M1179" s="76" t="n"/>
      <c r="N1179" s="76" t="n"/>
      <c r="O1179" s="76" t="n"/>
      <c r="P1179" s="76" t="n"/>
      <c r="Q1179" s="76" t="n"/>
      <c r="R1179" s="76" t="n"/>
      <c r="X1179" s="94" t="inlineStr">
        <is>
          <t>Pg</t>
        </is>
      </c>
      <c r="Z1179" s="94" t="inlineStr">
        <is>
          <t>x</t>
        </is>
      </c>
      <c r="AB1179" s="94" t="inlineStr">
        <is>
          <t>h</t>
        </is>
      </c>
      <c r="AF1179" s="94" t="inlineStr">
        <is>
          <t>x</t>
        </is>
      </c>
      <c r="AH1179" s="94" t="inlineStr">
        <is>
          <t>Pa</t>
        </is>
      </c>
      <c r="AV1179" s="94" t="n">
        <v>110</v>
      </c>
      <c r="AZ1179" s="96" t="inlineStr">
        <is>
          <t>n</t>
        </is>
      </c>
      <c r="BA1179" s="88">
        <f>BY1179+CR1179</f>
        <v/>
      </c>
      <c r="BE1179" s="94" t="inlineStr">
        <is>
          <t>x</t>
        </is>
      </c>
      <c r="BY1179" s="88" t="n"/>
      <c r="CR1179" s="88" t="n"/>
    </row>
    <row r="1180" outlineLevel="1" s="143">
      <c r="A1180" s="76" t="n">
        <v>1166</v>
      </c>
      <c r="B1180" s="76" t="inlineStr">
        <is>
          <t>L-1535-670685798</t>
        </is>
      </c>
      <c r="C1180" s="76" t="n">
        <v>1208710583</v>
      </c>
      <c r="D1180" s="81">
        <f>HYPERLINK(CONCATENATE("https://portal.dnb.de/opac.htm?method=simpleSearch&amp;cqlMode=true&amp;query=idn%3D",C1180))</f>
        <v/>
      </c>
      <c r="E1180" s="76" t="inlineStr">
        <is>
          <t>III 106, 3 (Angebundenes Werk)</t>
        </is>
      </c>
      <c r="F1180" s="76" t="n"/>
      <c r="G1180" s="78" t="n"/>
      <c r="H1180" s="76" t="n"/>
      <c r="I1180" s="78" t="n"/>
      <c r="J1180" s="78" t="n"/>
      <c r="K1180" s="76" t="n"/>
      <c r="L1180" s="76" t="n"/>
      <c r="M1180" s="76" t="n"/>
      <c r="N1180" s="76" t="n"/>
      <c r="O1180" s="76" t="n"/>
      <c r="P1180" s="76" t="n"/>
      <c r="Q1180" s="76" t="n"/>
      <c r="R1180" s="76" t="n"/>
      <c r="BA1180" s="88">
        <f>BY1180+CR1180</f>
        <v/>
      </c>
      <c r="BY1180" s="88" t="n"/>
      <c r="CR1180" s="88" t="n"/>
    </row>
    <row r="1181" outlineLevel="1" ht="22.5" customHeight="1" s="143">
      <c r="A1181" s="76" t="n">
        <v>1167</v>
      </c>
      <c r="B1181" s="76" t="inlineStr">
        <is>
          <t>L-1503-315490683</t>
        </is>
      </c>
      <c r="C1181" s="76" t="n">
        <v>1066960178</v>
      </c>
      <c r="D1181" s="81">
        <f>HYPERLINK(CONCATENATE("https://portal.dnb.de/opac.htm?method=simpleSearch&amp;cqlMode=true&amp;query=idn%3D",C1181))</f>
        <v/>
      </c>
      <c r="E1181" s="76" t="inlineStr">
        <is>
          <t>III 107, 1</t>
        </is>
      </c>
      <c r="F1181" s="76" t="inlineStr">
        <is>
          <t>X</t>
        </is>
      </c>
      <c r="G1181" s="78" t="inlineStr">
        <is>
          <t>Halbledereinband, Schließen, erhabene Buchbeschläge</t>
        </is>
      </c>
      <c r="H1181" s="76" t="inlineStr">
        <is>
          <t>bis 42 cm</t>
        </is>
      </c>
      <c r="I1181" s="78" t="inlineStr">
        <is>
          <t>80° bis 110°, einseitig digitalisierbar?</t>
        </is>
      </c>
      <c r="J1181" s="78" t="inlineStr">
        <is>
          <t>fester Rücken mit Schmuckprägung</t>
        </is>
      </c>
      <c r="K1181" s="76" t="n"/>
      <c r="L1181" s="76" t="n"/>
      <c r="M1181" s="76" t="inlineStr">
        <is>
          <t>Signaturfahne austauschen</t>
        </is>
      </c>
      <c r="N1181" s="76" t="n">
        <v>0</v>
      </c>
      <c r="O1181" s="76" t="n"/>
      <c r="P1181" s="76" t="inlineStr">
        <is>
          <t>steht in ÜF</t>
        </is>
      </c>
      <c r="Q1181" s="76" t="n"/>
      <c r="R1181" s="76" t="n"/>
      <c r="X1181" s="94" t="inlineStr">
        <is>
          <t>HD</t>
        </is>
      </c>
      <c r="AA1181" s="94" t="inlineStr">
        <is>
          <t>x</t>
        </is>
      </c>
      <c r="AB1181" s="94" t="inlineStr">
        <is>
          <t>f</t>
        </is>
      </c>
      <c r="AH1181" s="94" t="inlineStr">
        <is>
          <t>Pa</t>
        </is>
      </c>
      <c r="AR1181" s="94" t="inlineStr">
        <is>
          <t>I/R</t>
        </is>
      </c>
      <c r="AS1181" s="94" t="inlineStr">
        <is>
          <t>x</t>
        </is>
      </c>
      <c r="AV1181" s="94" t="n">
        <v>110</v>
      </c>
      <c r="AZ1181" s="96" t="inlineStr">
        <is>
          <t>n</t>
        </is>
      </c>
      <c r="BA1181" s="88">
        <f>BY1181+CR1181</f>
        <v/>
      </c>
      <c r="BY1181" s="88" t="n"/>
      <c r="CR1181" s="88" t="n"/>
    </row>
    <row r="1182" outlineLevel="1" s="143">
      <c r="A1182" s="76" t="n">
        <v>1168</v>
      </c>
      <c r="B1182" s="76" t="inlineStr">
        <is>
          <t>L-1524-315493550</t>
        </is>
      </c>
      <c r="C1182" s="76" t="n">
        <v>1066963290</v>
      </c>
      <c r="D1182" s="81">
        <f>HYPERLINK(CONCATENATE("https://portal.dnb.de/opac.htm?method=simpleSearch&amp;cqlMode=true&amp;query=idn%3D",C1182))</f>
        <v/>
      </c>
      <c r="E1182" s="76" t="inlineStr">
        <is>
          <t>III 108, 1</t>
        </is>
      </c>
      <c r="F1182" s="76" t="n"/>
      <c r="G1182" s="78" t="n"/>
      <c r="H1182" s="76" t="inlineStr">
        <is>
          <t>bis 25 cm</t>
        </is>
      </c>
      <c r="I1182" s="78" t="n"/>
      <c r="J1182" s="78" t="n"/>
      <c r="K1182" s="76" t="n"/>
      <c r="L1182" s="76" t="n"/>
      <c r="M1182" s="76" t="n"/>
      <c r="N1182" s="76" t="n"/>
      <c r="O1182" s="76" t="n"/>
      <c r="P1182" s="76" t="n"/>
      <c r="Q1182" s="76" t="n"/>
      <c r="R1182" s="76" t="n"/>
      <c r="X1182" s="94" t="inlineStr">
        <is>
          <t>Pg</t>
        </is>
      </c>
      <c r="AA1182" s="94" t="inlineStr">
        <is>
          <t>x</t>
        </is>
      </c>
      <c r="AB1182" s="94" t="inlineStr">
        <is>
          <t>h/E</t>
        </is>
      </c>
      <c r="AH1182" s="94" t="inlineStr">
        <is>
          <t>Pa</t>
        </is>
      </c>
      <c r="AV1182" s="94" t="n">
        <v>110</v>
      </c>
      <c r="AZ1182" s="96" t="inlineStr">
        <is>
          <t>n</t>
        </is>
      </c>
      <c r="BA1182" s="88">
        <f>BY1182+CR1182</f>
        <v/>
      </c>
      <c r="BC1182" s="94" t="inlineStr">
        <is>
          <t>Gewebe</t>
        </is>
      </c>
      <c r="BY1182" s="88" t="n"/>
      <c r="CR1182" s="88" t="n"/>
    </row>
    <row r="1183" outlineLevel="1" s="143">
      <c r="A1183" s="76" t="n">
        <v>1169</v>
      </c>
      <c r="B1183" s="76" t="inlineStr">
        <is>
          <t>L-1526-315493542</t>
        </is>
      </c>
      <c r="C1183" s="76" t="n">
        <v>1066963274</v>
      </c>
      <c r="D1183" s="81">
        <f>HYPERLINK(CONCATENATE("https://portal.dnb.de/opac.htm?method=simpleSearch&amp;cqlMode=true&amp;query=idn%3D",C1183))</f>
        <v/>
      </c>
      <c r="E1183" s="76" t="inlineStr">
        <is>
          <t>III 108, 2</t>
        </is>
      </c>
      <c r="F1183" s="76" t="n"/>
      <c r="G1183" s="78" t="n"/>
      <c r="H1183" s="76" t="inlineStr">
        <is>
          <t>bis 25 cm</t>
        </is>
      </c>
      <c r="I1183" s="78" t="n"/>
      <c r="J1183" s="78" t="n"/>
      <c r="K1183" s="76" t="n"/>
      <c r="L1183" s="76" t="n"/>
      <c r="M1183" s="76" t="n"/>
      <c r="N1183" s="76" t="n"/>
      <c r="O1183" s="76" t="n"/>
      <c r="P1183" s="76" t="n"/>
      <c r="Q1183" s="76" t="n"/>
      <c r="R1183" s="76" t="n"/>
      <c r="X1183" s="94" t="inlineStr">
        <is>
          <t>G</t>
        </is>
      </c>
      <c r="Z1183" s="94" t="inlineStr">
        <is>
          <t>x</t>
        </is>
      </c>
      <c r="AB1183" s="94" t="inlineStr">
        <is>
          <t>h/E</t>
        </is>
      </c>
      <c r="AH1183" s="94" t="inlineStr">
        <is>
          <t>Pa</t>
        </is>
      </c>
      <c r="AI1183" s="94" t="inlineStr">
        <is>
          <t>x</t>
        </is>
      </c>
      <c r="AV1183" s="94" t="n">
        <v>110</v>
      </c>
      <c r="AZ1183" s="96" t="inlineStr">
        <is>
          <t>n</t>
        </is>
      </c>
      <c r="BA1183" s="88">
        <f>BY1183+CR1183</f>
        <v/>
      </c>
      <c r="BY1183" s="88" t="n"/>
      <c r="CR1183" s="88" t="n"/>
    </row>
    <row r="1184" outlineLevel="1" s="143">
      <c r="A1184" s="76" t="n">
        <v>1170</v>
      </c>
      <c r="B1184" s="76" t="inlineStr">
        <is>
          <t>L-1551-315317175</t>
        </is>
      </c>
      <c r="C1184" s="76" t="n">
        <v>1066858403</v>
      </c>
      <c r="D1184" s="81">
        <f>HYPERLINK(CONCATENATE("https://portal.dnb.de/opac.htm?method=simpleSearch&amp;cqlMode=true&amp;query=idn%3D",C1184))</f>
        <v/>
      </c>
      <c r="E1184" s="76" t="inlineStr">
        <is>
          <t>III 108, 3</t>
        </is>
      </c>
      <c r="F1184" s="76" t="n"/>
      <c r="G1184" s="78" t="n"/>
      <c r="H1184" s="76" t="inlineStr">
        <is>
          <t>bis 25 cm</t>
        </is>
      </c>
      <c r="I1184" s="78" t="n"/>
      <c r="J1184" s="78" t="n"/>
      <c r="K1184" s="76" t="n"/>
      <c r="L1184" s="76" t="n"/>
      <c r="M1184" s="76" t="n"/>
      <c r="N1184" s="76" t="n"/>
      <c r="O1184" s="76" t="n"/>
      <c r="P1184" s="76" t="n"/>
      <c r="Q1184" s="76" t="n"/>
      <c r="R1184" s="76" t="n"/>
      <c r="X1184" s="94" t="inlineStr">
        <is>
          <t>G</t>
        </is>
      </c>
      <c r="Z1184" s="94" t="inlineStr">
        <is>
          <t>x</t>
        </is>
      </c>
      <c r="AB1184" s="94" t="inlineStr">
        <is>
          <t>h/E</t>
        </is>
      </c>
      <c r="AH1184" s="94" t="inlineStr">
        <is>
          <t>Pa</t>
        </is>
      </c>
      <c r="AI1184" s="94" t="inlineStr">
        <is>
          <t>x</t>
        </is>
      </c>
      <c r="AV1184" s="94" t="n">
        <v>110</v>
      </c>
      <c r="AZ1184" s="96" t="inlineStr">
        <is>
          <t>n</t>
        </is>
      </c>
      <c r="BA1184" s="88">
        <f>BY1184+CR1184</f>
        <v/>
      </c>
      <c r="BY1184" s="88" t="n"/>
      <c r="CR1184" s="88" t="n"/>
    </row>
    <row r="1185" outlineLevel="1" s="143">
      <c r="A1185" s="76" t="n">
        <v>1171</v>
      </c>
      <c r="B1185" s="76" t="inlineStr">
        <is>
          <t>L-1557-315491930</t>
        </is>
      </c>
      <c r="C1185" s="76" t="n">
        <v>1066961549</v>
      </c>
      <c r="D1185" s="81">
        <f>HYPERLINK(CONCATENATE("https://portal.dnb.de/opac.htm?method=simpleSearch&amp;cqlMode=true&amp;query=idn%3D",C1185))</f>
        <v/>
      </c>
      <c r="E1185" s="76" t="inlineStr">
        <is>
          <t>III 108, 4</t>
        </is>
      </c>
      <c r="F1185" s="76" t="n"/>
      <c r="G1185" s="78" t="n"/>
      <c r="H1185" s="76" t="n"/>
      <c r="I1185" s="78" t="n"/>
      <c r="J1185" s="78" t="n"/>
      <c r="K1185" s="76" t="n"/>
      <c r="L1185" s="76" t="n"/>
      <c r="M1185" s="76" t="n"/>
      <c r="N1185" s="76" t="n"/>
      <c r="O1185" s="76" t="n"/>
      <c r="P1185" s="76" t="n"/>
      <c r="Q1185" s="76" t="n"/>
      <c r="R1185" s="76" t="n"/>
      <c r="S1185" s="94" t="inlineStr">
        <is>
          <t>DA</t>
        </is>
      </c>
      <c r="BA1185" s="88">
        <f>BY1185+CR1185</f>
        <v/>
      </c>
      <c r="BY1185" s="88" t="n"/>
      <c r="CR1185" s="88" t="n"/>
    </row>
    <row r="1186" outlineLevel="1" ht="22.5" customHeight="1" s="143">
      <c r="A1186" s="76" t="n">
        <v>1172</v>
      </c>
      <c r="B1186" s="76" t="inlineStr">
        <is>
          <t>L-1544-315218762</t>
        </is>
      </c>
      <c r="C1186" s="76" t="inlineStr">
        <is>
          <t>106679863X</t>
        </is>
      </c>
      <c r="D1186" s="81">
        <f>HYPERLINK(CONCATENATE("https://portal.dnb.de/opac.htm?method=simpleSearch&amp;cqlMode=true&amp;query=idn%3D",C1186))</f>
        <v/>
      </c>
      <c r="E1186" s="76" t="inlineStr">
        <is>
          <t>III 108, 5</t>
        </is>
      </c>
      <c r="F1186" s="76" t="n"/>
      <c r="G1186" s="78" t="n"/>
      <c r="H1186" s="76" t="inlineStr">
        <is>
          <t>bis 25 cm</t>
        </is>
      </c>
      <c r="I1186" s="78" t="n"/>
      <c r="J1186" s="78" t="n"/>
      <c r="K1186" s="76" t="n"/>
      <c r="L1186" s="76" t="n"/>
      <c r="M1186" s="76" t="n"/>
      <c r="N1186" s="76" t="n"/>
      <c r="O1186" s="76" t="n"/>
      <c r="P1186" s="76" t="n"/>
      <c r="Q1186" s="76" t="n"/>
      <c r="R1186" s="76" t="n"/>
      <c r="X1186" s="94" t="inlineStr">
        <is>
          <t>L</t>
        </is>
      </c>
      <c r="AA1186" s="94" t="inlineStr">
        <is>
          <t>x</t>
        </is>
      </c>
      <c r="AB1186" s="94" t="inlineStr">
        <is>
          <t>h/E</t>
        </is>
      </c>
      <c r="AH1186" s="94" t="inlineStr">
        <is>
          <t>Pa</t>
        </is>
      </c>
      <c r="AM1186" s="94" t="inlineStr">
        <is>
          <t>x</t>
        </is>
      </c>
      <c r="AT1186" s="94" t="n">
        <v>0</v>
      </c>
      <c r="AU1186" s="94" t="inlineStr">
        <is>
          <t>x</t>
        </is>
      </c>
      <c r="AV1186" s="94" t="n">
        <v>110</v>
      </c>
      <c r="AZ1186" s="96" t="inlineStr">
        <is>
          <t>n</t>
        </is>
      </c>
      <c r="BA1186" s="88">
        <f>BY1186+CR1186</f>
        <v/>
      </c>
      <c r="BC1186" s="96" t="inlineStr">
        <is>
          <t>Gewebe mit Papier</t>
        </is>
      </c>
      <c r="BY1186" s="88" t="n"/>
      <c r="CR1186" s="88" t="n"/>
    </row>
    <row r="1187" outlineLevel="1" s="143">
      <c r="A1187" s="76" t="n">
        <v>1173</v>
      </c>
      <c r="B1187" s="76" t="inlineStr">
        <is>
          <t>L-1522-180631152</t>
        </is>
      </c>
      <c r="C1187" s="76" t="n">
        <v>1003783562</v>
      </c>
      <c r="D1187" s="81">
        <f>HYPERLINK(CONCATENATE("https://portal.dnb.de/opac.htm?method=simpleSearch&amp;cqlMode=true&amp;query=idn%3D",C1187))</f>
        <v/>
      </c>
      <c r="E1187" s="76" t="inlineStr">
        <is>
          <t>III 108, 2 a</t>
        </is>
      </c>
      <c r="F1187" s="76" t="n"/>
      <c r="G1187" s="78" t="n"/>
      <c r="H1187" s="76" t="inlineStr">
        <is>
          <t>bis 25 cm</t>
        </is>
      </c>
      <c r="I1187" s="78" t="n"/>
      <c r="J1187" s="78" t="n"/>
      <c r="K1187" s="76" t="n"/>
      <c r="L1187" s="76" t="n"/>
      <c r="M1187" s="76" t="n"/>
      <c r="N1187" s="76" t="n"/>
      <c r="O1187" s="76" t="n"/>
      <c r="P1187" s="76" t="n"/>
      <c r="Q1187" s="76" t="n"/>
      <c r="R1187" s="76" t="n"/>
      <c r="X1187" s="94" t="inlineStr">
        <is>
          <t>Pa</t>
        </is>
      </c>
      <c r="AB1187" s="94" t="inlineStr">
        <is>
          <t>h/E</t>
        </is>
      </c>
      <c r="AH1187" s="94" t="inlineStr">
        <is>
          <t>Pa</t>
        </is>
      </c>
      <c r="AV1187" s="94" t="n">
        <v>110</v>
      </c>
      <c r="AX1187" s="94" t="inlineStr">
        <is>
          <t>x</t>
        </is>
      </c>
      <c r="AY1187" s="94" t="inlineStr">
        <is>
          <t>x</t>
        </is>
      </c>
      <c r="AZ1187" s="96" t="inlineStr">
        <is>
          <t>n</t>
        </is>
      </c>
      <c r="BA1187" s="88">
        <f>BY1187+CR1187</f>
        <v/>
      </c>
      <c r="BY1187" s="88" t="n"/>
      <c r="CR1187" s="88" t="n"/>
    </row>
    <row r="1188" outlineLevel="1" s="143">
      <c r="A1188" s="76" t="n">
        <v>1174</v>
      </c>
      <c r="B1188" s="76" t="inlineStr">
        <is>
          <t>L-1528-163047200</t>
        </is>
      </c>
      <c r="C1188" s="76" t="n">
        <v>996935924</v>
      </c>
      <c r="D1188" s="81">
        <f>HYPERLINK(CONCATENATE("https://portal.dnb.de/opac.htm?method=simpleSearch&amp;cqlMode=true&amp;query=idn%3D",C1188))</f>
        <v/>
      </c>
      <c r="E1188" s="76" t="inlineStr">
        <is>
          <t>III 108, 2 b</t>
        </is>
      </c>
      <c r="F1188" s="76" t="n"/>
      <c r="G1188" s="78" t="n"/>
      <c r="H1188" s="76" t="inlineStr">
        <is>
          <t>bis 25 cm</t>
        </is>
      </c>
      <c r="I1188" s="78" t="n"/>
      <c r="J1188" s="78" t="n"/>
      <c r="K1188" s="76" t="n"/>
      <c r="L1188" s="76" t="n"/>
      <c r="M1188" s="76" t="n"/>
      <c r="N1188" s="76" t="n"/>
      <c r="O1188" s="76" t="n"/>
      <c r="P1188" s="76" t="n"/>
      <c r="Q1188" s="76" t="n"/>
      <c r="R1188" s="76" t="n"/>
      <c r="X1188" s="94" t="inlineStr">
        <is>
          <t>L</t>
        </is>
      </c>
      <c r="AA1188" s="94" t="inlineStr">
        <is>
          <t>x</t>
        </is>
      </c>
      <c r="AB1188" s="94" t="inlineStr">
        <is>
          <t>f</t>
        </is>
      </c>
      <c r="AH1188" s="94" t="inlineStr">
        <is>
          <t>Pa</t>
        </is>
      </c>
      <c r="AV1188" s="94" t="n">
        <v>110</v>
      </c>
      <c r="AX1188" s="94" t="inlineStr">
        <is>
          <t>x</t>
        </is>
      </c>
      <c r="AZ1188" s="96" t="inlineStr">
        <is>
          <t>n</t>
        </is>
      </c>
      <c r="BA1188" s="88">
        <f>BY1188+CR1188</f>
        <v/>
      </c>
      <c r="BC1188" s="94" t="inlineStr">
        <is>
          <t>Gewebe</t>
        </is>
      </c>
      <c r="BY1188" s="88" t="n"/>
      <c r="CR1188" s="88" t="n"/>
    </row>
    <row r="1189" outlineLevel="1" s="143">
      <c r="A1189" s="76" t="n">
        <v>1175</v>
      </c>
      <c r="B1189" s="76" t="inlineStr">
        <is>
          <t>L-1530-180629530</t>
        </is>
      </c>
      <c r="C1189" s="76" t="n">
        <v>1003782000</v>
      </c>
      <c r="D1189" s="81">
        <f>HYPERLINK(CONCATENATE("https://portal.dnb.de/opac.htm?method=simpleSearch&amp;cqlMode=true&amp;query=idn%3D",C1189))</f>
        <v/>
      </c>
      <c r="E1189" s="76" t="inlineStr">
        <is>
          <t>III 108, 2 c (angebunden)</t>
        </is>
      </c>
      <c r="F1189" s="76" t="n"/>
      <c r="G1189" s="78" t="n"/>
      <c r="H1189" s="76" t="n"/>
      <c r="I1189" s="78" t="n"/>
      <c r="J1189" s="78" t="n"/>
      <c r="K1189" s="76" t="n"/>
      <c r="L1189" s="76" t="n"/>
      <c r="M1189" s="76" t="n"/>
      <c r="N1189" s="76" t="n"/>
      <c r="O1189" s="76" t="n"/>
      <c r="P1189" s="76" t="n"/>
      <c r="Q1189" s="76" t="n"/>
      <c r="R1189" s="76" t="n"/>
      <c r="BA1189" s="88">
        <f>BY1189+CR1189</f>
        <v/>
      </c>
      <c r="BY1189" s="88" t="n"/>
      <c r="CR1189" s="88" t="n"/>
    </row>
    <row r="1190" outlineLevel="1" s="143">
      <c r="A1190" s="76" t="n">
        <v>1176</v>
      </c>
      <c r="B1190" s="76" t="inlineStr">
        <is>
          <t>L-1536-18062928X</t>
        </is>
      </c>
      <c r="C1190" s="76" t="n">
        <v>1003781772</v>
      </c>
      <c r="D1190" s="81">
        <f>HYPERLINK(CONCATENATE("https://portal.dnb.de/opac.htm?method=simpleSearch&amp;cqlMode=true&amp;query=idn%3D",C1190))</f>
        <v/>
      </c>
      <c r="E1190" s="76" t="inlineStr">
        <is>
          <t>III 108, 2 c (angebunden)</t>
        </is>
      </c>
      <c r="F1190" s="76" t="n"/>
      <c r="G1190" s="78" t="n"/>
      <c r="H1190" s="76" t="n"/>
      <c r="I1190" s="78" t="n"/>
      <c r="J1190" s="78" t="n"/>
      <c r="K1190" s="76" t="n"/>
      <c r="L1190" s="76" t="n"/>
      <c r="M1190" s="76" t="n"/>
      <c r="N1190" s="76" t="n"/>
      <c r="O1190" s="76" t="n"/>
      <c r="P1190" s="76" t="n"/>
      <c r="Q1190" s="76" t="n"/>
      <c r="R1190" s="76" t="n"/>
      <c r="BA1190" s="88">
        <f>BY1190+CR1190</f>
        <v/>
      </c>
      <c r="BY1190" s="88" t="n"/>
      <c r="CR1190" s="88" t="n"/>
    </row>
    <row r="1191" outlineLevel="1" s="143">
      <c r="A1191" s="76" t="n">
        <v>1177</v>
      </c>
      <c r="B1191" s="76" t="inlineStr">
        <is>
          <t>L-1535-180631810</t>
        </is>
      </c>
      <c r="C1191" s="76" t="n">
        <v>1003784208</v>
      </c>
      <c r="D1191" s="81">
        <f>HYPERLINK(CONCATENATE("https://portal.dnb.de/opac.htm?method=simpleSearch&amp;cqlMode=true&amp;query=idn%3D",C1191))</f>
        <v/>
      </c>
      <c r="E1191" s="76" t="inlineStr">
        <is>
          <t>III 108, 2 c</t>
        </is>
      </c>
      <c r="F1191" s="76" t="n"/>
      <c r="G1191" s="78" t="n"/>
      <c r="H1191" s="76" t="inlineStr">
        <is>
          <t>bis 25 cm</t>
        </is>
      </c>
      <c r="I1191" s="78" t="n"/>
      <c r="J1191" s="78" t="n"/>
      <c r="K1191" s="76" t="n"/>
      <c r="L1191" s="76" t="n"/>
      <c r="M1191" s="76" t="n"/>
      <c r="N1191" s="76" t="n"/>
      <c r="O1191" s="76" t="n"/>
      <c r="P1191" s="76" t="n"/>
      <c r="Q1191" s="76" t="n"/>
      <c r="R1191" s="76" t="n"/>
      <c r="X1191" s="94" t="inlineStr">
        <is>
          <t>HD</t>
        </is>
      </c>
      <c r="AA1191" s="94" t="inlineStr">
        <is>
          <t>x</t>
        </is>
      </c>
      <c r="AB1191" s="94" t="inlineStr">
        <is>
          <t>f</t>
        </is>
      </c>
      <c r="AH1191" s="94" t="inlineStr">
        <is>
          <t>Pa</t>
        </is>
      </c>
      <c r="AT1191" s="94" t="n">
        <v>0</v>
      </c>
      <c r="AU1191" s="94" t="inlineStr">
        <is>
          <t>x</t>
        </is>
      </c>
      <c r="AV1191" s="94" t="n">
        <v>110</v>
      </c>
      <c r="AX1191" s="94" t="inlineStr">
        <is>
          <t>x</t>
        </is>
      </c>
      <c r="AZ1191" s="96" t="inlineStr">
        <is>
          <t>n</t>
        </is>
      </c>
      <c r="BA1191" s="88">
        <f>BY1191+CR1191</f>
        <v/>
      </c>
      <c r="BC1191" s="94" t="inlineStr">
        <is>
          <t>Gewebe</t>
        </is>
      </c>
      <c r="BY1191" s="88" t="n"/>
      <c r="CR1191" s="88" t="n"/>
    </row>
    <row r="1192" outlineLevel="1" s="143">
      <c r="A1192" s="76" t="n">
        <v>1178</v>
      </c>
      <c r="B1192" s="76" t="inlineStr">
        <is>
          <t>L-1563-67490303X</t>
        </is>
      </c>
      <c r="C1192" s="76" t="inlineStr">
        <is>
          <t>120970370X</t>
        </is>
      </c>
      <c r="D1192" s="81">
        <f>HYPERLINK(CONCATENATE("https://portal.dnb.de/opac.htm?method=simpleSearch&amp;cqlMode=true&amp;query=idn%3D",C1192))</f>
        <v/>
      </c>
      <c r="E1192" s="76" t="inlineStr">
        <is>
          <t>III 108, 4 (1. angebundenes Werk)</t>
        </is>
      </c>
      <c r="F1192" s="76" t="n"/>
      <c r="G1192" s="78" t="n"/>
      <c r="H1192" s="76" t="n"/>
      <c r="I1192" s="78" t="n"/>
      <c r="J1192" s="78" t="n"/>
      <c r="K1192" s="76" t="n"/>
      <c r="L1192" s="76" t="n"/>
      <c r="M1192" s="76" t="n"/>
      <c r="N1192" s="76" t="n"/>
      <c r="O1192" s="76" t="n"/>
      <c r="P1192" s="76" t="n"/>
      <c r="Q1192" s="76" t="n"/>
      <c r="R1192" s="76" t="n"/>
      <c r="BA1192" s="88">
        <f>BY1192+CR1192</f>
        <v/>
      </c>
      <c r="BY1192" s="88" t="n"/>
      <c r="CR1192" s="88" t="n"/>
    </row>
    <row r="1193" outlineLevel="1" s="143">
      <c r="A1193" s="76" t="n">
        <v>1179</v>
      </c>
      <c r="B1193" s="76" t="inlineStr">
        <is>
          <t>L-1563-674895401</t>
        </is>
      </c>
      <c r="C1193" s="76" t="n">
        <v>1209695812</v>
      </c>
      <c r="D1193" s="81">
        <f>HYPERLINK(CONCATENATE("https://portal.dnb.de/opac.htm?method=simpleSearch&amp;cqlMode=true&amp;query=idn%3D",C1193))</f>
        <v/>
      </c>
      <c r="E1193" s="76" t="inlineStr">
        <is>
          <t>III 108, 4 (2. angebundenes Werk)</t>
        </is>
      </c>
      <c r="F1193" s="76" t="n"/>
      <c r="G1193" s="78" t="n"/>
      <c r="H1193" s="76" t="n"/>
      <c r="I1193" s="78" t="n"/>
      <c r="J1193" s="78" t="n"/>
      <c r="K1193" s="76" t="n"/>
      <c r="L1193" s="76" t="n"/>
      <c r="M1193" s="76" t="n"/>
      <c r="N1193" s="76" t="n"/>
      <c r="O1193" s="76" t="n"/>
      <c r="P1193" s="76" t="n"/>
      <c r="Q1193" s="76" t="n"/>
      <c r="R1193" s="76" t="n"/>
      <c r="BA1193" s="88">
        <f>BY1193+CR1193</f>
        <v/>
      </c>
      <c r="BY1193" s="88" t="n"/>
      <c r="CR1193" s="88" t="n"/>
    </row>
    <row r="1194" outlineLevel="1" s="143">
      <c r="A1194" s="76" t="n">
        <v>1180</v>
      </c>
      <c r="B1194" s="76" t="inlineStr">
        <is>
          <t>L-1524-16738046X</t>
        </is>
      </c>
      <c r="C1194" s="76" t="n">
        <v>999030736</v>
      </c>
      <c r="D1194" s="81">
        <f>HYPERLINK(CONCATENATE("https://portal.dnb.de/opac.htm?method=simpleSearch&amp;cqlMode=true&amp;query=idn%3D",C1194))</f>
        <v/>
      </c>
      <c r="E1194" s="76" t="inlineStr">
        <is>
          <t>III 109, 1</t>
        </is>
      </c>
      <c r="F1194" s="76" t="n"/>
      <c r="G1194" s="78" t="n"/>
      <c r="H1194" s="76" t="inlineStr">
        <is>
          <t>bis 25 cm</t>
        </is>
      </c>
      <c r="I1194" s="78" t="n"/>
      <c r="J1194" s="78" t="n"/>
      <c r="K1194" s="76" t="n"/>
      <c r="L1194" s="76" t="n"/>
      <c r="M1194" s="76" t="n"/>
      <c r="N1194" s="76" t="n"/>
      <c r="O1194" s="76" t="n"/>
      <c r="P1194" s="76" t="n"/>
      <c r="Q1194" s="76" t="n"/>
      <c r="R1194" s="76" t="n"/>
      <c r="X1194" s="94" t="inlineStr">
        <is>
          <t>HPg</t>
        </is>
      </c>
      <c r="AB1194" s="94" t="inlineStr">
        <is>
          <t>h/E</t>
        </is>
      </c>
      <c r="AH1194" s="94" t="inlineStr">
        <is>
          <t>Pa</t>
        </is>
      </c>
      <c r="AV1194" s="94" t="n">
        <v>110</v>
      </c>
      <c r="AX1194" s="94" t="inlineStr">
        <is>
          <t>x</t>
        </is>
      </c>
      <c r="AY1194" s="94" t="inlineStr">
        <is>
          <t>x</t>
        </is>
      </c>
      <c r="AZ1194" s="96" t="inlineStr">
        <is>
          <t>n</t>
        </is>
      </c>
      <c r="BA1194" s="88">
        <f>BY1194+CR1194</f>
        <v/>
      </c>
      <c r="BY1194" s="88" t="n"/>
      <c r="CR1194" s="88" t="n"/>
    </row>
    <row r="1195" outlineLevel="1" s="143">
      <c r="A1195" s="76" t="n">
        <v>1181</v>
      </c>
      <c r="B1195" s="76" t="inlineStr">
        <is>
          <t>L-1523-315469854</t>
        </is>
      </c>
      <c r="C1195" s="76" t="n">
        <v>1066942218</v>
      </c>
      <c r="D1195" s="81">
        <f>HYPERLINK(CONCATENATE("https://portal.dnb.de/opac.htm?method=simpleSearch&amp;cqlMode=true&amp;query=idn%3D",C1195))</f>
        <v/>
      </c>
      <c r="E1195" s="76" t="inlineStr">
        <is>
          <t>III 109, 2</t>
        </is>
      </c>
      <c r="F1195" s="76" t="n"/>
      <c r="G1195" s="78" t="n"/>
      <c r="H1195" s="76" t="inlineStr">
        <is>
          <t>bis 25 cm</t>
        </is>
      </c>
      <c r="I1195" s="78" t="n"/>
      <c r="J1195" s="78" t="n"/>
      <c r="K1195" s="76" t="n"/>
      <c r="L1195" s="76" t="n"/>
      <c r="M1195" s="76" t="n"/>
      <c r="N1195" s="76" t="n"/>
      <c r="O1195" s="76" t="n"/>
      <c r="P1195" s="76" t="n"/>
      <c r="Q1195" s="76" t="n"/>
      <c r="R1195" s="76" t="n"/>
      <c r="X1195" s="94" t="inlineStr">
        <is>
          <t>G</t>
        </is>
      </c>
      <c r="Z1195" s="94" t="inlineStr">
        <is>
          <t>x</t>
        </is>
      </c>
      <c r="AB1195" s="94" t="inlineStr">
        <is>
          <t>h/E</t>
        </is>
      </c>
      <c r="AH1195" s="94" t="inlineStr">
        <is>
          <t>Pa</t>
        </is>
      </c>
      <c r="AI1195" s="94" t="inlineStr">
        <is>
          <t>x</t>
        </is>
      </c>
      <c r="AV1195" s="94" t="n">
        <v>110</v>
      </c>
      <c r="AZ1195" s="96" t="inlineStr">
        <is>
          <t>ja vor</t>
        </is>
      </c>
      <c r="BA1195" s="88">
        <f>BY1195+CR1195</f>
        <v/>
      </c>
      <c r="BP1195" s="94" t="inlineStr">
        <is>
          <t>v/h</t>
        </is>
      </c>
      <c r="BY1195" s="88" t="n">
        <v>1</v>
      </c>
      <c r="CR1195" s="88" t="n"/>
    </row>
    <row r="1196" outlineLevel="1" s="143">
      <c r="A1196" s="76" t="n">
        <v>1182</v>
      </c>
      <c r="B1196" s="76" t="inlineStr">
        <is>
          <t>L-1523-315494522</t>
        </is>
      </c>
      <c r="C1196" s="76" t="n">
        <v>1066964297</v>
      </c>
      <c r="D1196" s="81">
        <f>HYPERLINK(CONCATENATE("https://portal.dnb.de/opac.htm?method=simpleSearch&amp;cqlMode=true&amp;query=idn%3D",C1196))</f>
        <v/>
      </c>
      <c r="E1196" s="76" t="inlineStr">
        <is>
          <t>III 109, 3</t>
        </is>
      </c>
      <c r="F1196" s="76" t="n"/>
      <c r="G1196" s="78" t="n"/>
      <c r="H1196" s="76" t="inlineStr">
        <is>
          <t>bis 25 cm</t>
        </is>
      </c>
      <c r="I1196" s="78" t="n"/>
      <c r="J1196" s="78" t="n"/>
      <c r="K1196" s="76" t="n"/>
      <c r="L1196" s="76" t="n"/>
      <c r="M1196" s="76" t="n"/>
      <c r="N1196" s="76" t="n"/>
      <c r="O1196" s="76" t="n"/>
      <c r="P1196" s="76" t="n"/>
      <c r="Q1196" s="76" t="n"/>
      <c r="R1196" s="76" t="n"/>
      <c r="X1196" s="94" t="inlineStr">
        <is>
          <t>G</t>
        </is>
      </c>
      <c r="Z1196" s="94" t="inlineStr">
        <is>
          <t>x</t>
        </is>
      </c>
      <c r="AB1196" s="94" t="inlineStr">
        <is>
          <t>h/E</t>
        </is>
      </c>
      <c r="AH1196" s="94" t="inlineStr">
        <is>
          <t>Pa</t>
        </is>
      </c>
      <c r="AI1196" s="94" t="inlineStr">
        <is>
          <t>x</t>
        </is>
      </c>
      <c r="AV1196" s="94" t="n">
        <v>110</v>
      </c>
      <c r="AZ1196" s="96" t="inlineStr">
        <is>
          <t>ja vor</t>
        </is>
      </c>
      <c r="BA1196" s="88">
        <f>BY1196+CR1196</f>
        <v/>
      </c>
      <c r="BP1196" s="94" t="inlineStr">
        <is>
          <t>v</t>
        </is>
      </c>
      <c r="BY1196" s="88" t="n">
        <v>1</v>
      </c>
      <c r="CR1196" s="88" t="n"/>
    </row>
    <row r="1197" outlineLevel="1" s="143">
      <c r="A1197" s="76" t="n">
        <v>1183</v>
      </c>
      <c r="B1197" s="76" t="inlineStr">
        <is>
          <t>L-1524-315492341</t>
        </is>
      </c>
      <c r="C1197" s="76" t="n">
        <v>1066961948</v>
      </c>
      <c r="D1197" s="81">
        <f>HYPERLINK(CONCATENATE("https://portal.dnb.de/opac.htm?method=simpleSearch&amp;cqlMode=true&amp;query=idn%3D",C1197))</f>
        <v/>
      </c>
      <c r="E1197" s="76" t="inlineStr">
        <is>
          <t>III 109, 4</t>
        </is>
      </c>
      <c r="F1197" s="76" t="n"/>
      <c r="G1197" s="78" t="n"/>
      <c r="H1197" s="76" t="inlineStr">
        <is>
          <t>bis 25 cm</t>
        </is>
      </c>
      <c r="I1197" s="78" t="n"/>
      <c r="J1197" s="78" t="n"/>
      <c r="K1197" s="76" t="n"/>
      <c r="L1197" s="76" t="n"/>
      <c r="M1197" s="76" t="n"/>
      <c r="N1197" s="76" t="n"/>
      <c r="O1197" s="76" t="n"/>
      <c r="P1197" s="76" t="n"/>
      <c r="Q1197" s="76" t="n"/>
      <c r="R1197" s="76" t="n"/>
      <c r="X1197" s="94" t="inlineStr">
        <is>
          <t>HL</t>
        </is>
      </c>
      <c r="Z1197" s="94" t="inlineStr">
        <is>
          <t>x</t>
        </is>
      </c>
      <c r="AB1197" s="94" t="inlineStr">
        <is>
          <t>h/E</t>
        </is>
      </c>
      <c r="AH1197" s="94" t="inlineStr">
        <is>
          <t>Pa</t>
        </is>
      </c>
      <c r="AV1197" s="94" t="n">
        <v>110</v>
      </c>
      <c r="AZ1197" s="96" t="inlineStr">
        <is>
          <t>n</t>
        </is>
      </c>
      <c r="BA1197" s="88">
        <f>BY1197+CR1197</f>
        <v/>
      </c>
      <c r="BY1197" s="88" t="n"/>
      <c r="CR1197" s="88" t="n"/>
    </row>
    <row r="1198" outlineLevel="1" s="143">
      <c r="A1198" s="76" t="n">
        <v>1184</v>
      </c>
      <c r="B1198" s="76" t="inlineStr">
        <is>
          <t>L-1540-315487720</t>
        </is>
      </c>
      <c r="C1198" s="76" t="inlineStr">
        <is>
          <t>106695710X</t>
        </is>
      </c>
      <c r="D1198" s="81">
        <f>HYPERLINK(CONCATENATE("https://portal.dnb.de/opac.htm?method=simpleSearch&amp;cqlMode=true&amp;query=idn%3D",C1198))</f>
        <v/>
      </c>
      <c r="E1198" s="76" t="inlineStr">
        <is>
          <t>III 109, 5</t>
        </is>
      </c>
      <c r="F1198" s="76" t="n"/>
      <c r="G1198" s="78" t="n"/>
      <c r="H1198" s="76" t="inlineStr">
        <is>
          <t>bis 25 cm</t>
        </is>
      </c>
      <c r="I1198" s="78" t="n"/>
      <c r="J1198" s="78" t="n"/>
      <c r="K1198" s="76" t="n"/>
      <c r="L1198" s="76" t="n"/>
      <c r="M1198" s="76" t="n"/>
      <c r="N1198" s="76" t="n"/>
      <c r="O1198" s="76" t="n"/>
      <c r="P1198" s="76" t="n"/>
      <c r="Q1198" s="76" t="n"/>
      <c r="R1198" s="76" t="n"/>
      <c r="X1198" s="94" t="inlineStr">
        <is>
          <t>Pg</t>
        </is>
      </c>
      <c r="Z1198" s="94" t="inlineStr">
        <is>
          <t>x</t>
        </is>
      </c>
      <c r="AB1198" s="94" t="inlineStr">
        <is>
          <t>h/E</t>
        </is>
      </c>
      <c r="AH1198" s="94" t="inlineStr">
        <is>
          <t>Pa</t>
        </is>
      </c>
      <c r="AV1198" s="94" t="n">
        <v>110</v>
      </c>
      <c r="AZ1198" s="96" t="inlineStr">
        <is>
          <t>n</t>
        </is>
      </c>
      <c r="BA1198" s="88">
        <f>BY1198+CR1198</f>
        <v/>
      </c>
      <c r="BE1198" s="94" t="inlineStr">
        <is>
          <t>x</t>
        </is>
      </c>
      <c r="BY1198" s="88" t="n"/>
      <c r="CR1198" s="88" t="n"/>
    </row>
    <row r="1199" outlineLevel="1" s="143">
      <c r="A1199" s="76" t="n">
        <v>1185</v>
      </c>
      <c r="B1199" s="76" t="inlineStr">
        <is>
          <t>L-1523-678531870</t>
        </is>
      </c>
      <c r="C1199" s="76" t="n">
        <v>1210935163</v>
      </c>
      <c r="D1199" s="81">
        <f>HYPERLINK(CONCATENATE("https://portal.dnb.de/opac.htm?method=simpleSearch&amp;cqlMode=true&amp;query=idn%3D",C1199))</f>
        <v/>
      </c>
      <c r="E1199" s="76" t="inlineStr">
        <is>
          <t>III 109, 2 (1. angebundenes Werk)</t>
        </is>
      </c>
      <c r="F1199" s="76" t="n"/>
      <c r="G1199" s="78" t="n"/>
      <c r="H1199" s="76" t="n"/>
      <c r="I1199" s="78" t="n"/>
      <c r="J1199" s="78" t="n"/>
      <c r="K1199" s="76" t="n"/>
      <c r="L1199" s="76" t="n"/>
      <c r="M1199" s="76" t="n"/>
      <c r="N1199" s="76" t="n"/>
      <c r="O1199" s="76" t="n"/>
      <c r="P1199" s="76" t="n"/>
      <c r="Q1199" s="76" t="n"/>
      <c r="R1199" s="76" t="n"/>
      <c r="BA1199" s="88">
        <f>BY1199+CR1199</f>
        <v/>
      </c>
      <c r="BY1199" s="88" t="n"/>
      <c r="CR1199" s="88" t="n"/>
    </row>
    <row r="1200" outlineLevel="1" s="143">
      <c r="A1200" s="76" t="n">
        <v>1186</v>
      </c>
      <c r="B1200" s="76" t="inlineStr">
        <is>
          <t>L-1523-679441379</t>
        </is>
      </c>
      <c r="C1200" s="76" t="n">
        <v>1211353079</v>
      </c>
      <c r="D1200" s="81">
        <f>HYPERLINK(CONCATENATE("https://portal.dnb.de/opac.htm?method=simpleSearch&amp;cqlMode=true&amp;query=idn%3D",C1200))</f>
        <v/>
      </c>
      <c r="E1200" s="76" t="inlineStr">
        <is>
          <t>III 109, 2 (2. angebundenes Werk)</t>
        </is>
      </c>
      <c r="F1200" s="76" t="n"/>
      <c r="G1200" s="78" t="n"/>
      <c r="H1200" s="76" t="n"/>
      <c r="I1200" s="78" t="n"/>
      <c r="J1200" s="78" t="n"/>
      <c r="K1200" s="76" t="n"/>
      <c r="L1200" s="76" t="n"/>
      <c r="M1200" s="76" t="n"/>
      <c r="N1200" s="76" t="n"/>
      <c r="O1200" s="76" t="n"/>
      <c r="P1200" s="76" t="n"/>
      <c r="Q1200" s="76" t="n"/>
      <c r="R1200" s="76" t="n"/>
      <c r="BA1200" s="88">
        <f>BY1200+CR1200</f>
        <v/>
      </c>
      <c r="BY1200" s="88" t="n"/>
      <c r="CR1200" s="88" t="n"/>
    </row>
    <row r="1201" outlineLevel="1" s="143">
      <c r="A1201" s="76" t="n">
        <v>1187</v>
      </c>
      <c r="B1201" s="76" t="inlineStr">
        <is>
          <t>L-1879-670535966</t>
        </is>
      </c>
      <c r="C1201" s="76" t="n">
        <v>1208644882</v>
      </c>
      <c r="D1201" s="81">
        <f>HYPERLINK(CONCATENATE("https://portal.dnb.de/opac.htm?method=simpleSearch&amp;cqlMode=true&amp;query=idn%3D",C1201))</f>
        <v/>
      </c>
      <c r="E1201" s="76" t="inlineStr">
        <is>
          <t>III 109, 4 (1. angebundenes Werk)</t>
        </is>
      </c>
      <c r="F1201" s="76" t="n"/>
      <c r="G1201" s="78" t="n"/>
      <c r="H1201" s="76" t="n"/>
      <c r="I1201" s="78" t="n"/>
      <c r="J1201" s="78" t="n"/>
      <c r="K1201" s="76" t="n"/>
      <c r="L1201" s="76" t="n"/>
      <c r="M1201" s="76" t="n"/>
      <c r="N1201" s="76" t="n"/>
      <c r="O1201" s="76" t="n"/>
      <c r="P1201" s="76" t="n"/>
      <c r="Q1201" s="76" t="n"/>
      <c r="R1201" s="76" t="n"/>
      <c r="BA1201" s="88">
        <f>BY1201+CR1201</f>
        <v/>
      </c>
      <c r="BY1201" s="88" t="n"/>
      <c r="CR1201" s="88" t="n"/>
    </row>
    <row r="1202" outlineLevel="1" s="143">
      <c r="A1202" s="76" t="n">
        <v>1188</v>
      </c>
      <c r="B1202" s="76" t="inlineStr">
        <is>
          <t>L-1880-670535192</t>
        </is>
      </c>
      <c r="C1202" s="76" t="n">
        <v>1208643959</v>
      </c>
      <c r="D1202" s="81">
        <f>HYPERLINK(CONCATENATE("https://portal.dnb.de/opac.htm?method=simpleSearch&amp;cqlMode=true&amp;query=idn%3D",C1202))</f>
        <v/>
      </c>
      <c r="E1202" s="76" t="inlineStr">
        <is>
          <t>III 109, 4 (2.angebundenes Werk)</t>
        </is>
      </c>
      <c r="F1202" s="76" t="n"/>
      <c r="G1202" s="78" t="n"/>
      <c r="H1202" s="76" t="n"/>
      <c r="I1202" s="78" t="n"/>
      <c r="J1202" s="78" t="n"/>
      <c r="K1202" s="76" t="n"/>
      <c r="L1202" s="76" t="n"/>
      <c r="M1202" s="76" t="n"/>
      <c r="N1202" s="76" t="n"/>
      <c r="O1202" s="76" t="n"/>
      <c r="P1202" s="76" t="n"/>
      <c r="Q1202" s="76" t="n"/>
      <c r="R1202" s="76" t="n"/>
      <c r="BA1202" s="88">
        <f>BY1202+CR1202</f>
        <v/>
      </c>
      <c r="BY1202" s="88" t="n"/>
      <c r="CR1202" s="88" t="n"/>
    </row>
    <row r="1203" outlineLevel="1" s="143">
      <c r="A1203" s="76" t="n">
        <v>1189</v>
      </c>
      <c r="B1203" s="76" t="inlineStr">
        <is>
          <t>L-1858-67053563X</t>
        </is>
      </c>
      <c r="C1203" s="76" t="n">
        <v>994405022</v>
      </c>
      <c r="D1203" s="81">
        <f>HYPERLINK(CONCATENATE("https://portal.dnb.de/opac.htm?method=simpleSearch&amp;cqlMode=true&amp;query=idn%3D",C1203))</f>
        <v/>
      </c>
      <c r="E1203" s="76" t="inlineStr">
        <is>
          <t>III 109, 4 (3. angebundenes Werk)</t>
        </is>
      </c>
      <c r="F1203" s="76" t="n"/>
      <c r="G1203" s="78" t="n"/>
      <c r="H1203" s="76" t="n"/>
      <c r="I1203" s="78" t="n"/>
      <c r="J1203" s="78" t="n"/>
      <c r="K1203" s="76" t="n"/>
      <c r="L1203" s="76" t="n"/>
      <c r="M1203" s="76" t="n"/>
      <c r="N1203" s="76" t="n"/>
      <c r="O1203" s="76" t="n"/>
      <c r="P1203" s="76" t="n"/>
      <c r="Q1203" s="76" t="n"/>
      <c r="R1203" s="76" t="n"/>
      <c r="BA1203" s="88">
        <f>BY1203+CR1203</f>
        <v/>
      </c>
      <c r="BY1203" s="88" t="n"/>
      <c r="CR1203" s="88" t="n"/>
    </row>
    <row r="1204" outlineLevel="1" s="143">
      <c r="A1204" s="76" t="n">
        <v>1190</v>
      </c>
      <c r="B1204" s="76" t="inlineStr">
        <is>
          <t>L-1870-670534641</t>
        </is>
      </c>
      <c r="C1204" s="76" t="n">
        <v>10730419</v>
      </c>
      <c r="D1204" s="81">
        <f>HYPERLINK(CONCATENATE("https://portal.dnb.de/opac.htm?method=simpleSearch&amp;cqlMode=true&amp;query=idn%3D",C1204))</f>
        <v/>
      </c>
      <c r="E1204" s="76" t="inlineStr">
        <is>
          <t>III 109, 4 (angebunden)</t>
        </is>
      </c>
      <c r="F1204" s="76" t="n"/>
      <c r="G1204" s="78" t="n"/>
      <c r="H1204" s="76" t="n"/>
      <c r="I1204" s="78" t="n"/>
      <c r="J1204" s="78" t="n"/>
      <c r="K1204" s="76" t="n"/>
      <c r="L1204" s="76" t="n"/>
      <c r="M1204" s="76" t="n"/>
      <c r="N1204" s="76" t="n"/>
      <c r="O1204" s="76" t="n"/>
      <c r="P1204" s="76" t="n"/>
      <c r="Q1204" s="76" t="n"/>
      <c r="R1204" s="76" t="n"/>
      <c r="BA1204" s="88">
        <f>BY1204+CR1204</f>
        <v/>
      </c>
      <c r="BY1204" s="88" t="n"/>
      <c r="CR1204" s="88" t="n"/>
    </row>
    <row r="1205" outlineLevel="1" ht="22.5" customHeight="1" s="143">
      <c r="A1205" s="76" t="n">
        <v>1191</v>
      </c>
      <c r="B1205" s="76" t="inlineStr">
        <is>
          <t>L-1525-315494344</t>
        </is>
      </c>
      <c r="C1205" s="76" t="n">
        <v>1066964122</v>
      </c>
      <c r="D1205" s="81">
        <f>HYPERLINK(CONCATENATE("https://portal.dnb.de/opac.htm?method=simpleSearch&amp;cqlMode=true&amp;query=idn%3D",C1205))</f>
        <v/>
      </c>
      <c r="E1205" s="76" t="inlineStr">
        <is>
          <t>III 110, 1</t>
        </is>
      </c>
      <c r="F1205" s="76" t="n"/>
      <c r="G1205" s="78" t="n"/>
      <c r="H1205" s="76" t="inlineStr">
        <is>
          <t>bis 25 cm</t>
        </is>
      </c>
      <c r="I1205" s="78" t="n"/>
      <c r="J1205" s="78" t="n"/>
      <c r="K1205" s="76" t="n"/>
      <c r="L1205" s="76" t="n"/>
      <c r="M1205" s="76" t="n"/>
      <c r="N1205" s="76" t="n"/>
      <c r="O1205" s="76" t="n"/>
      <c r="P1205" s="76" t="n"/>
      <c r="Q1205" s="76" t="n"/>
      <c r="R1205" s="76" t="n"/>
      <c r="X1205" s="94" t="inlineStr">
        <is>
          <t>HD</t>
        </is>
      </c>
      <c r="AA1205" s="94" t="inlineStr">
        <is>
          <t>x</t>
        </is>
      </c>
      <c r="AB1205" s="94" t="inlineStr">
        <is>
          <t>f</t>
        </is>
      </c>
      <c r="AH1205" s="94" t="inlineStr">
        <is>
          <t>Pa</t>
        </is>
      </c>
      <c r="AV1205" s="94" t="n">
        <v>110</v>
      </c>
      <c r="AZ1205" s="96" t="inlineStr">
        <is>
          <t>n</t>
        </is>
      </c>
      <c r="BA1205" s="88">
        <f>BY1205+CR1205</f>
        <v/>
      </c>
      <c r="BF1205" s="94" t="inlineStr">
        <is>
          <t>x sauer</t>
        </is>
      </c>
      <c r="BH1205" s="94" t="inlineStr">
        <is>
          <t>x</t>
        </is>
      </c>
      <c r="BK1205" s="117" t="inlineStr">
        <is>
          <t>Buchschuh (abriebgefährdet)</t>
        </is>
      </c>
      <c r="BY1205" s="88" t="n"/>
      <c r="CR1205" s="88" t="n"/>
    </row>
    <row r="1206" outlineLevel="1" s="143">
      <c r="A1206" s="76" t="n">
        <v>1192</v>
      </c>
      <c r="B1206" s="76" t="inlineStr">
        <is>
          <t>L-1559-180416669</t>
        </is>
      </c>
      <c r="C1206" s="76" t="n">
        <v>1003676618</v>
      </c>
      <c r="D1206" s="81">
        <f>HYPERLINK(CONCATENATE("https://portal.dnb.de/opac.htm?method=simpleSearch&amp;cqlMode=true&amp;query=idn%3D",C1206))</f>
        <v/>
      </c>
      <c r="E1206" s="76" t="inlineStr">
        <is>
          <t>III 110, 2</t>
        </is>
      </c>
      <c r="F1206" s="76" t="n"/>
      <c r="G1206" s="78" t="n"/>
      <c r="H1206" s="76" t="inlineStr">
        <is>
          <t>bis 25 cm</t>
        </is>
      </c>
      <c r="I1206" s="78" t="n"/>
      <c r="J1206" s="78" t="n"/>
      <c r="K1206" s="76" t="n"/>
      <c r="L1206" s="76" t="n"/>
      <c r="M1206" s="76" t="n"/>
      <c r="N1206" s="76" t="n"/>
      <c r="O1206" s="76" t="n"/>
      <c r="P1206" s="76" t="n"/>
      <c r="Q1206" s="76" t="n"/>
      <c r="R1206" s="76" t="n"/>
      <c r="X1206" s="94" t="inlineStr">
        <is>
          <t>Pa</t>
        </is>
      </c>
      <c r="AA1206" s="94" t="inlineStr">
        <is>
          <t>x</t>
        </is>
      </c>
      <c r="AB1206" s="94" t="inlineStr">
        <is>
          <t>h/E</t>
        </is>
      </c>
      <c r="AH1206" s="94" t="inlineStr">
        <is>
          <t>Pa</t>
        </is>
      </c>
      <c r="AV1206" s="94" t="n">
        <v>110</v>
      </c>
      <c r="AZ1206" s="96" t="inlineStr">
        <is>
          <t>n</t>
        </is>
      </c>
      <c r="BA1206" s="88">
        <f>BY1206+CR1206</f>
        <v/>
      </c>
      <c r="BY1206" s="88" t="n"/>
      <c r="CR1206" s="88" t="n"/>
    </row>
    <row r="1207" outlineLevel="1" s="143">
      <c r="A1207" s="76" t="n">
        <v>1193</v>
      </c>
      <c r="B1207" s="76" t="inlineStr">
        <is>
          <t>L-1519-315487658</t>
        </is>
      </c>
      <c r="C1207" s="76" t="n">
        <v>1066957037</v>
      </c>
      <c r="D1207" s="81">
        <f>HYPERLINK(CONCATENATE("https://portal.dnb.de/opac.htm?method=simpleSearch&amp;cqlMode=true&amp;query=idn%3D",C1207))</f>
        <v/>
      </c>
      <c r="E1207" s="76" t="inlineStr">
        <is>
          <t>III 110, 3</t>
        </is>
      </c>
      <c r="F1207" s="76" t="n"/>
      <c r="G1207" s="78" t="n"/>
      <c r="H1207" s="76" t="inlineStr">
        <is>
          <t>bis 25 cm</t>
        </is>
      </c>
      <c r="I1207" s="78" t="n"/>
      <c r="J1207" s="78" t="n"/>
      <c r="K1207" s="76" t="n"/>
      <c r="L1207" s="76" t="n"/>
      <c r="M1207" s="76" t="n"/>
      <c r="N1207" s="76" t="n"/>
      <c r="O1207" s="76" t="n"/>
      <c r="P1207" s="76" t="n"/>
      <c r="Q1207" s="76" t="n"/>
      <c r="R1207" s="76" t="n"/>
      <c r="X1207" s="94" t="inlineStr">
        <is>
          <t>Pa</t>
        </is>
      </c>
      <c r="Z1207" s="94" t="inlineStr">
        <is>
          <t>x</t>
        </is>
      </c>
      <c r="AB1207" s="94" t="inlineStr">
        <is>
          <t>h/E</t>
        </is>
      </c>
      <c r="AH1207" s="94" t="inlineStr">
        <is>
          <t>Pa</t>
        </is>
      </c>
      <c r="AV1207" s="94" t="n">
        <v>110</v>
      </c>
      <c r="AZ1207" s="96" t="inlineStr">
        <is>
          <t>n</t>
        </is>
      </c>
      <c r="BA1207" s="88">
        <f>BY1207+CR1207</f>
        <v/>
      </c>
      <c r="BY1207" s="88" t="n"/>
      <c r="CR1207" s="88" t="n"/>
    </row>
    <row r="1208" outlineLevel="1" s="143">
      <c r="A1208" s="76" t="n"/>
      <c r="B1208" s="76" t="n"/>
      <c r="C1208" s="76" t="n"/>
      <c r="D1208" s="81" t="n"/>
      <c r="E1208" s="76" t="inlineStr">
        <is>
          <t>III 110, 4</t>
        </is>
      </c>
      <c r="F1208" s="76" t="n"/>
      <c r="G1208" s="78" t="n"/>
      <c r="H1208" s="76" t="inlineStr">
        <is>
          <t>bis 25 cm</t>
        </is>
      </c>
      <c r="I1208" s="78" t="n"/>
      <c r="J1208" s="78" t="n"/>
      <c r="K1208" s="76" t="n"/>
      <c r="L1208" s="76" t="n"/>
      <c r="M1208" s="76" t="n"/>
      <c r="N1208" s="76" t="n"/>
      <c r="O1208" s="76" t="n"/>
      <c r="P1208" s="76" t="n"/>
      <c r="Q1208" s="76" t="n"/>
      <c r="R1208" s="76" t="n"/>
      <c r="X1208" s="94" t="inlineStr">
        <is>
          <t>Pa</t>
        </is>
      </c>
      <c r="AB1208" s="94" t="inlineStr">
        <is>
          <t>h/E</t>
        </is>
      </c>
      <c r="AH1208" s="94" t="inlineStr">
        <is>
          <t>Pa</t>
        </is>
      </c>
      <c r="AV1208" s="94" t="n">
        <v>110</v>
      </c>
      <c r="AZ1208" s="96" t="inlineStr">
        <is>
          <t>n</t>
        </is>
      </c>
      <c r="BA1208" s="88">
        <f>BY1208+CR1208</f>
        <v/>
      </c>
      <c r="BY1208" s="88" t="n"/>
      <c r="CR1208" s="88" t="n"/>
    </row>
    <row r="1209" outlineLevel="1" s="143">
      <c r="A1209" s="76" t="n">
        <v>1194</v>
      </c>
      <c r="B1209" s="76" t="inlineStr">
        <is>
          <t>L-1546-175573042</t>
        </is>
      </c>
      <c r="C1209" s="76" t="n">
        <v>1001795830</v>
      </c>
      <c r="D1209" s="81">
        <f>HYPERLINK(CONCATENATE("https://portal.dnb.de/opac.htm?method=simpleSearch&amp;cqlMode=true&amp;query=idn%3D",C1209))</f>
        <v/>
      </c>
      <c r="E1209" s="76" t="inlineStr">
        <is>
          <t>III 110, 5</t>
        </is>
      </c>
      <c r="F1209" s="76" t="n"/>
      <c r="G1209" s="78" t="n"/>
      <c r="H1209" s="76" t="inlineStr">
        <is>
          <t>bis 25 cm</t>
        </is>
      </c>
      <c r="I1209" s="78" t="n"/>
      <c r="J1209" s="78" t="n"/>
      <c r="K1209" s="76" t="n"/>
      <c r="L1209" s="76" t="n"/>
      <c r="M1209" s="76" t="n"/>
      <c r="N1209" s="76" t="n"/>
      <c r="O1209" s="76" t="n"/>
      <c r="P1209" s="76" t="n"/>
      <c r="Q1209" s="76" t="n"/>
      <c r="R1209" s="76" t="n"/>
      <c r="X1209" s="94" t="inlineStr">
        <is>
          <t>Br</t>
        </is>
      </c>
      <c r="AH1209" s="94" t="inlineStr">
        <is>
          <t>Pa</t>
        </is>
      </c>
      <c r="AV1209" s="94" t="inlineStr">
        <is>
          <t>nur 110</t>
        </is>
      </c>
      <c r="AX1209" s="94" t="inlineStr">
        <is>
          <t>x</t>
        </is>
      </c>
      <c r="AY1209" s="94" t="inlineStr">
        <is>
          <t>x</t>
        </is>
      </c>
      <c r="AZ1209" s="96" t="inlineStr">
        <is>
          <t>n</t>
        </is>
      </c>
      <c r="BA1209" s="88">
        <f>BY1209+CR1209</f>
        <v/>
      </c>
      <c r="BK1209" s="117" t="inlineStr">
        <is>
          <t>Jurismappe</t>
        </is>
      </c>
      <c r="BY1209" s="88" t="n"/>
      <c r="CR1209" s="88" t="n"/>
    </row>
    <row r="1210" outlineLevel="1" ht="22.5" customHeight="1" s="143">
      <c r="A1210" s="76" t="n">
        <v>1195</v>
      </c>
      <c r="B1210" s="76" t="inlineStr">
        <is>
          <t>L-1583-315465247</t>
        </is>
      </c>
      <c r="C1210" s="76" t="n">
        <v>1066937397</v>
      </c>
      <c r="D1210" s="81">
        <f>HYPERLINK(CONCATENATE("https://portal.dnb.de/opac.htm?method=simpleSearch&amp;cqlMode=true&amp;query=idn%3D",C1210))</f>
        <v/>
      </c>
      <c r="E1210" s="76" t="inlineStr">
        <is>
          <t>III 110, 6</t>
        </is>
      </c>
      <c r="F1210" s="76" t="n"/>
      <c r="G1210" s="78" t="n"/>
      <c r="H1210" s="76" t="inlineStr">
        <is>
          <t>bis 35 cm</t>
        </is>
      </c>
      <c r="I1210" s="78" t="n"/>
      <c r="J1210" s="78" t="n"/>
      <c r="K1210" s="76" t="n"/>
      <c r="L1210" s="76" t="n"/>
      <c r="M1210" s="76" t="n"/>
      <c r="N1210" s="76" t="n"/>
      <c r="O1210" s="76" t="n"/>
      <c r="P1210" s="76" t="n"/>
      <c r="Q1210" s="76" t="n"/>
      <c r="R1210" s="76" t="n"/>
      <c r="X1210" s="94" t="inlineStr">
        <is>
          <t>HD</t>
        </is>
      </c>
      <c r="AB1210" s="94" t="inlineStr">
        <is>
          <t>h</t>
        </is>
      </c>
      <c r="AH1210" s="94" t="inlineStr">
        <is>
          <t>Pa</t>
        </is>
      </c>
      <c r="AV1210" s="94" t="n">
        <v>60</v>
      </c>
      <c r="AZ1210" s="96" t="inlineStr">
        <is>
          <t>n</t>
        </is>
      </c>
      <c r="BA1210" s="88">
        <f>BY1210+CR1210</f>
        <v/>
      </c>
      <c r="BC1210" s="96" t="inlineStr">
        <is>
          <t>Gewebe mit Papier</t>
        </is>
      </c>
      <c r="BY1210" s="88" t="n"/>
      <c r="CR1210" s="88" t="n"/>
    </row>
    <row r="1211" outlineLevel="1" s="143">
      <c r="A1211" s="76" t="n">
        <v>1196</v>
      </c>
      <c r="B1211" s="76" t="inlineStr">
        <is>
          <t>L-1521-315490349</t>
        </is>
      </c>
      <c r="C1211" s="76" t="inlineStr">
        <is>
          <t>106695982X</t>
        </is>
      </c>
      <c r="D1211" s="81">
        <f>HYPERLINK(CONCATENATE("https://portal.dnb.de/opac.htm?method=simpleSearch&amp;cqlMode=true&amp;query=idn%3D",C1211))</f>
        <v/>
      </c>
      <c r="E1211" s="76" t="inlineStr">
        <is>
          <t>III 110, 7</t>
        </is>
      </c>
      <c r="F1211" s="76" t="n"/>
      <c r="G1211" s="78" t="n"/>
      <c r="H1211" s="76" t="n"/>
      <c r="I1211" s="78" t="n"/>
      <c r="J1211" s="78" t="n"/>
      <c r="K1211" s="76" t="n"/>
      <c r="L1211" s="76" t="n"/>
      <c r="M1211" s="76" t="n"/>
      <c r="N1211" s="76" t="n"/>
      <c r="O1211" s="76" t="n"/>
      <c r="P1211" s="76" t="n"/>
      <c r="Q1211" s="76" t="n"/>
      <c r="R1211" s="76" t="n"/>
      <c r="S1211" s="94" t="inlineStr">
        <is>
          <t>DA</t>
        </is>
      </c>
      <c r="BA1211" s="88">
        <f>BY1211+CR1211</f>
        <v/>
      </c>
      <c r="BY1211" s="88" t="n"/>
      <c r="CR1211" s="88" t="n"/>
    </row>
    <row r="1212" outlineLevel="1" s="143">
      <c r="A1212" s="76" t="n">
        <v>1197</v>
      </c>
      <c r="B1212" s="76" t="inlineStr">
        <is>
          <t>L-1546-15823796X</t>
        </is>
      </c>
      <c r="C1212" s="76" t="n">
        <v>994870507</v>
      </c>
      <c r="D1212" s="81">
        <f>HYPERLINK(CONCATENATE("https://portal.dnb.de/opac.htm?method=simpleSearch&amp;cqlMode=true&amp;query=idn%3D",C1212))</f>
        <v/>
      </c>
      <c r="E1212" s="76" t="inlineStr">
        <is>
          <t>III 110, 8</t>
        </is>
      </c>
      <c r="F1212" s="76" t="n"/>
      <c r="G1212" s="78" t="n"/>
      <c r="H1212" s="76" t="inlineStr">
        <is>
          <t>bis 25 cm</t>
        </is>
      </c>
      <c r="I1212" s="78" t="n"/>
      <c r="J1212" s="78" t="n"/>
      <c r="K1212" s="76" t="n"/>
      <c r="L1212" s="76" t="n"/>
      <c r="M1212" s="76" t="n"/>
      <c r="N1212" s="76" t="n"/>
      <c r="O1212" s="76" t="n"/>
      <c r="P1212" s="76" t="n"/>
      <c r="Q1212" s="76" t="n"/>
      <c r="R1212" s="76" t="n"/>
      <c r="X1212" s="94" t="inlineStr">
        <is>
          <t>HPg</t>
        </is>
      </c>
      <c r="AB1212" s="94" t="inlineStr">
        <is>
          <t>h/E</t>
        </is>
      </c>
      <c r="AH1212" s="94" t="inlineStr">
        <is>
          <t>Pa</t>
        </is>
      </c>
      <c r="AV1212" s="94" t="n">
        <v>110</v>
      </c>
      <c r="AZ1212" s="96" t="inlineStr">
        <is>
          <t>n</t>
        </is>
      </c>
      <c r="BA1212" s="88">
        <f>BY1212+CR1212</f>
        <v/>
      </c>
      <c r="BY1212" s="88" t="n"/>
      <c r="CR1212" s="88" t="n"/>
    </row>
    <row r="1213" outlineLevel="1" s="143">
      <c r="A1213" s="76" t="n">
        <v>1198</v>
      </c>
      <c r="B1213" s="76" t="inlineStr">
        <is>
          <t>L-1539-170700631</t>
        </is>
      </c>
      <c r="C1213" s="76" t="inlineStr">
        <is>
          <t>100048369X</t>
        </is>
      </c>
      <c r="D1213" s="81">
        <f>HYPERLINK(CONCATENATE("https://portal.dnb.de/opac.htm?method=simpleSearch&amp;cqlMode=true&amp;query=idn%3D",C1213))</f>
        <v/>
      </c>
      <c r="E1213" s="76" t="inlineStr">
        <is>
          <t>III 11 D, 1</t>
        </is>
      </c>
      <c r="F1213" s="76" t="n"/>
      <c r="G1213" s="78" t="n"/>
      <c r="H1213" s="76" t="n"/>
      <c r="I1213" s="78" t="n"/>
      <c r="J1213" s="78" t="n"/>
      <c r="K1213" s="76" t="n"/>
      <c r="L1213" s="76" t="n"/>
      <c r="M1213" s="76" t="n"/>
      <c r="N1213" s="76" t="n"/>
      <c r="O1213" s="76" t="n"/>
      <c r="P1213" s="76" t="n"/>
      <c r="Q1213" s="76" t="n"/>
      <c r="R1213" s="76" t="n"/>
      <c r="BA1213" s="88">
        <f>BY1213+CR1213</f>
        <v/>
      </c>
      <c r="BY1213" s="88" t="n"/>
      <c r="CR1213" s="88" t="n"/>
    </row>
    <row r="1214" outlineLevel="1" s="143">
      <c r="A1214" s="76" t="n">
        <v>1199</v>
      </c>
      <c r="B1214" s="76" t="inlineStr">
        <is>
          <t>L-1539-170700836</t>
        </is>
      </c>
      <c r="C1214" s="76" t="inlineStr">
        <is>
          <t>100048369X</t>
        </is>
      </c>
      <c r="D1214" s="81">
        <f>HYPERLINK(CONCATENATE("https://portal.dnb.de/opac.htm?method=simpleSearch&amp;cqlMode=true&amp;query=idn%3D",C1214))</f>
        <v/>
      </c>
      <c r="E1214" s="76" t="inlineStr">
        <is>
          <t>III 11 D, 1 a</t>
        </is>
      </c>
      <c r="F1214" s="76" t="n"/>
      <c r="G1214" s="78" t="n"/>
      <c r="H1214" s="76" t="inlineStr">
        <is>
          <t>bis 25 cm</t>
        </is>
      </c>
      <c r="I1214" s="78" t="n"/>
      <c r="J1214" s="78" t="n"/>
      <c r="K1214" s="76" t="n"/>
      <c r="L1214" s="76" t="n"/>
      <c r="M1214" s="76" t="n"/>
      <c r="N1214" s="76" t="n"/>
      <c r="O1214" s="76" t="n"/>
      <c r="P1214" s="76" t="n"/>
      <c r="Q1214" s="76" t="n"/>
      <c r="R1214" s="76" t="n"/>
      <c r="X1214" s="94" t="inlineStr">
        <is>
          <t>HPg</t>
        </is>
      </c>
      <c r="AA1214" s="94" t="inlineStr">
        <is>
          <t>x</t>
        </is>
      </c>
      <c r="AB1214" s="94" t="inlineStr">
        <is>
          <t>h/E</t>
        </is>
      </c>
      <c r="AH1214" s="94" t="inlineStr">
        <is>
          <t>Pa</t>
        </is>
      </c>
      <c r="AV1214" s="94" t="n">
        <v>110</v>
      </c>
      <c r="AZ1214" s="96" t="inlineStr">
        <is>
          <t>n</t>
        </is>
      </c>
      <c r="BA1214" s="88">
        <f>BY1214+CR1214</f>
        <v/>
      </c>
      <c r="BY1214" s="88" t="n"/>
      <c r="CR1214" s="88" t="n"/>
    </row>
    <row r="1215" outlineLevel="1" s="143">
      <c r="A1215" s="76" t="n">
        <v>1200</v>
      </c>
      <c r="B1215" s="76" t="inlineStr">
        <is>
          <t>L-1519-171699971</t>
        </is>
      </c>
      <c r="C1215" s="76" t="n">
        <v>1000933296</v>
      </c>
      <c r="D1215" s="81">
        <f>HYPERLINK(CONCATENATE("https://portal.dnb.de/opac.htm?method=simpleSearch&amp;cqlMode=true&amp;query=idn%3D",C1215))</f>
        <v/>
      </c>
      <c r="E1215" s="76" t="inlineStr">
        <is>
          <t>III 2 B, 1</t>
        </is>
      </c>
      <c r="F1215" s="76" t="inlineStr">
        <is>
          <t>X</t>
        </is>
      </c>
      <c r="G1215" s="78" t="inlineStr">
        <is>
          <t>Ledereinband</t>
        </is>
      </c>
      <c r="H1215" s="76" t="inlineStr">
        <is>
          <t>bis 25 cm</t>
        </is>
      </c>
      <c r="I1215" s="78" t="inlineStr">
        <is>
          <t>180°</t>
        </is>
      </c>
      <c r="J1215" s="78" t="inlineStr">
        <is>
          <t>fester Rücken mit Schmuckprägung</t>
        </is>
      </c>
      <c r="K1215" s="76" t="n"/>
      <c r="L1215" s="76" t="inlineStr">
        <is>
          <t>Schuber</t>
        </is>
      </c>
      <c r="M1215" s="76" t="inlineStr">
        <is>
          <t>Nein</t>
        </is>
      </c>
      <c r="N1215" s="76" t="n">
        <v>0</v>
      </c>
      <c r="O1215" s="76" t="n"/>
      <c r="P1215" s="76" t="n"/>
      <c r="Q1215" s="76" t="n"/>
      <c r="R1215" s="76" t="n"/>
      <c r="BA1215" s="88">
        <f>BY1215+CR1215</f>
        <v/>
      </c>
      <c r="BY1215" s="88" t="n"/>
      <c r="CR1215" s="88" t="n"/>
    </row>
    <row r="1216" outlineLevel="1" ht="22.5" customHeight="1" s="143">
      <c r="A1216" s="76" t="n"/>
      <c r="B1216" s="76" t="n"/>
      <c r="C1216" s="76" t="n"/>
      <c r="D1216" s="81" t="n"/>
      <c r="E1216" s="76" t="inlineStr">
        <is>
          <t>III 38 A, 1</t>
        </is>
      </c>
      <c r="F1216" s="76" t="inlineStr">
        <is>
          <t>X</t>
        </is>
      </c>
      <c r="G1216" s="78" t="inlineStr">
        <is>
          <t>Halbpergamentband</t>
        </is>
      </c>
      <c r="H1216" s="76" t="inlineStr">
        <is>
          <t>bis 35 cm</t>
        </is>
      </c>
      <c r="I1216" s="78" t="inlineStr">
        <is>
          <t>80° bis 110°, einseitig digitalisierbar?</t>
        </is>
      </c>
      <c r="J1216" s="78" t="inlineStr">
        <is>
          <t>hohler Rücken, Schrift bis in den Falz, welliger Buchblock</t>
        </is>
      </c>
      <c r="K1216" s="76" t="n"/>
      <c r="L1216" s="76" t="n"/>
      <c r="M1216" s="76" t="n"/>
      <c r="N1216" s="76" t="n">
        <v>1</v>
      </c>
      <c r="O1216" s="76" t="n"/>
      <c r="P1216" s="76" t="n"/>
      <c r="Q1216" s="76" t="n"/>
      <c r="R1216" s="76" t="n"/>
      <c r="X1216" s="94" t="inlineStr">
        <is>
          <t>HPg</t>
        </is>
      </c>
      <c r="AB1216" s="94" t="inlineStr">
        <is>
          <t>h/E</t>
        </is>
      </c>
      <c r="AH1216" s="94" t="inlineStr">
        <is>
          <t>Pa</t>
        </is>
      </c>
      <c r="AV1216" s="94" t="n">
        <v>110</v>
      </c>
      <c r="AZ1216" s="96" t="inlineStr">
        <is>
          <t>n</t>
        </is>
      </c>
      <c r="BA1216" s="88">
        <f>BY1216+CR1216</f>
        <v/>
      </c>
      <c r="BI1216" s="117" t="inlineStr">
        <is>
          <t>Schaden stabil</t>
        </is>
      </c>
      <c r="BY1216" s="88" t="n"/>
      <c r="CR1216" s="88" t="n"/>
    </row>
    <row r="1217" outlineLevel="1" s="143">
      <c r="A1217" s="76" t="n">
        <v>1201</v>
      </c>
      <c r="B1217" s="76" t="inlineStr">
        <is>
          <t>L-1557-155411853</t>
        </is>
      </c>
      <c r="C1217" s="76" t="n">
        <v>994340486</v>
      </c>
      <c r="D1217" s="81">
        <f>HYPERLINK(CONCATENATE("https://portal.dnb.de/opac.htm?method=simpleSearch&amp;cqlMode=true&amp;query=idn%3D",C1217))</f>
        <v/>
      </c>
      <c r="E1217" s="76" t="inlineStr">
        <is>
          <t>III 38 C, 1</t>
        </is>
      </c>
      <c r="F1217" s="76" t="inlineStr">
        <is>
          <t>X</t>
        </is>
      </c>
      <c r="G1217" s="78" t="inlineStr">
        <is>
          <t>Ledereinband</t>
        </is>
      </c>
      <c r="H1217" s="76" t="inlineStr">
        <is>
          <t>bis 25 cm</t>
        </is>
      </c>
      <c r="I1217" s="78" t="inlineStr">
        <is>
          <t>180°</t>
        </is>
      </c>
      <c r="J1217" s="78" t="inlineStr">
        <is>
          <t>fester Rücken mit Schmuckprägung</t>
        </is>
      </c>
      <c r="K1217" s="76" t="n"/>
      <c r="L1217" s="76" t="inlineStr">
        <is>
          <t>Kassette</t>
        </is>
      </c>
      <c r="M1217" s="76" t="inlineStr">
        <is>
          <t>Nein</t>
        </is>
      </c>
      <c r="N1217" s="76" t="n">
        <v>0</v>
      </c>
      <c r="O1217" s="76" t="n"/>
      <c r="P1217" s="76" t="n"/>
      <c r="Q1217" s="76" t="n"/>
      <c r="R1217" s="76" t="n"/>
      <c r="BA1217" s="88">
        <f>BY1217+CR1217</f>
        <v/>
      </c>
      <c r="BY1217" s="88" t="n"/>
      <c r="CR1217" s="88" t="n"/>
    </row>
    <row r="1218" outlineLevel="1" s="143">
      <c r="A1218" s="76" t="n">
        <v>1202</v>
      </c>
      <c r="B1218" s="76" t="inlineStr">
        <is>
          <t>L-1550-154006726</t>
        </is>
      </c>
      <c r="C1218" s="76" t="n">
        <v>993918360</v>
      </c>
      <c r="D1218" s="81">
        <f>HYPERLINK(CONCATENATE("https://portal.dnb.de/opac.htm?method=simpleSearch&amp;cqlMode=true&amp;query=idn%3D",C1218))</f>
        <v/>
      </c>
      <c r="E1218" s="76" t="inlineStr">
        <is>
          <t>III 38 G, 1</t>
        </is>
      </c>
      <c r="F1218" s="76" t="n"/>
      <c r="G1218" s="78" t="inlineStr">
        <is>
          <t>Ledereinband</t>
        </is>
      </c>
      <c r="H1218" s="76" t="inlineStr">
        <is>
          <t>bis 25 cm</t>
        </is>
      </c>
      <c r="I1218" s="78" t="inlineStr">
        <is>
          <t>80° bis 110°, einseitig digitalisierbar?</t>
        </is>
      </c>
      <c r="J1218" s="78" t="n"/>
      <c r="K1218" s="76" t="n"/>
      <c r="L1218" s="76" t="inlineStr">
        <is>
          <t>Kassette</t>
        </is>
      </c>
      <c r="M1218" s="76" t="inlineStr">
        <is>
          <t>Nein</t>
        </is>
      </c>
      <c r="N1218" s="76" t="n">
        <v>0</v>
      </c>
      <c r="O1218" s="76" t="n"/>
      <c r="P1218" s="76" t="n"/>
      <c r="Q1218" s="76" t="n"/>
      <c r="R1218" s="76" t="n"/>
      <c r="BA1218" s="88">
        <f>BY1218+CR1218</f>
        <v/>
      </c>
      <c r="BY1218" s="88" t="n"/>
      <c r="CR1218" s="88" t="n"/>
    </row>
    <row r="1219" outlineLevel="1" s="143">
      <c r="A1219" s="76" t="n">
        <v>1203</v>
      </c>
      <c r="B1219" s="76" t="inlineStr">
        <is>
          <t>L-1523-165116986</t>
        </is>
      </c>
      <c r="C1219" s="76" t="n">
        <v>997855436</v>
      </c>
      <c r="D1219" s="81">
        <f>HYPERLINK(CONCATENATE("https://portal.dnb.de/opac.htm?method=simpleSearch&amp;cqlMode=true&amp;query=idn%3D",C1219))</f>
        <v/>
      </c>
      <c r="E1219" s="76" t="inlineStr">
        <is>
          <t>III 47 D, 1</t>
        </is>
      </c>
      <c r="F1219" s="76" t="n"/>
      <c r="G1219" s="78" t="inlineStr">
        <is>
          <t>Halbledereinband</t>
        </is>
      </c>
      <c r="H1219" s="76" t="inlineStr">
        <is>
          <t>bis 25 cm</t>
        </is>
      </c>
      <c r="I1219" s="78" t="inlineStr">
        <is>
          <t>180°</t>
        </is>
      </c>
      <c r="J1219" s="78" t="n"/>
      <c r="K1219" s="76" t="n"/>
      <c r="L1219" s="76" t="n"/>
      <c r="M1219" s="76" t="n"/>
      <c r="N1219" s="76" t="n">
        <v>0</v>
      </c>
      <c r="O1219" s="76" t="n"/>
      <c r="P1219" s="76" t="n"/>
      <c r="Q1219" s="76" t="n"/>
      <c r="R1219" s="76" t="n"/>
      <c r="BA1219" s="88">
        <f>BY1219+CR1219</f>
        <v/>
      </c>
      <c r="BY1219" s="88" t="n"/>
      <c r="CR1219" s="88" t="n"/>
    </row>
    <row r="1220" outlineLevel="1" s="143">
      <c r="A1220" s="76" t="n">
        <v>1204</v>
      </c>
      <c r="B1220" s="76" t="inlineStr">
        <is>
          <t>L-1520-31549462X</t>
        </is>
      </c>
      <c r="C1220" s="76" t="n">
        <v>1066964394</v>
      </c>
      <c r="D1220" s="81">
        <f>HYPERLINK(CONCATENATE("https://portal.dnb.de/opac.htm?method=simpleSearch&amp;cqlMode=true&amp;query=idn%3D",C1220))</f>
        <v/>
      </c>
      <c r="E1220" s="76" t="inlineStr">
        <is>
          <t>III 61 A, 1</t>
        </is>
      </c>
      <c r="F1220" s="76" t="n"/>
      <c r="G1220" s="78" t="n"/>
      <c r="H1220" s="76" t="inlineStr">
        <is>
          <t>bis 25 cm</t>
        </is>
      </c>
      <c r="I1220" s="78" t="n"/>
      <c r="J1220" s="78" t="n"/>
      <c r="K1220" s="76" t="n"/>
      <c r="L1220" s="76" t="n"/>
      <c r="M1220" s="76" t="n"/>
      <c r="N1220" s="76" t="n"/>
      <c r="O1220" s="76" t="n"/>
      <c r="P1220" s="76" t="n"/>
      <c r="Q1220" s="76" t="n"/>
      <c r="R1220" s="76" t="n"/>
      <c r="X1220" s="94" t="inlineStr">
        <is>
          <t>L</t>
        </is>
      </c>
      <c r="AA1220" s="94" t="inlineStr">
        <is>
          <t>x</t>
        </is>
      </c>
      <c r="AB1220" s="94" t="inlineStr">
        <is>
          <t>f</t>
        </is>
      </c>
      <c r="AH1220" s="94" t="inlineStr">
        <is>
          <t>Pa</t>
        </is>
      </c>
      <c r="AV1220" s="94" t="n">
        <v>110</v>
      </c>
      <c r="AZ1220" s="96" t="inlineStr">
        <is>
          <t>n</t>
        </is>
      </c>
      <c r="BA1220" s="88">
        <f>BY1220+CR1220</f>
        <v/>
      </c>
      <c r="BC1220" s="94" t="inlineStr">
        <is>
          <t>Gewebe</t>
        </is>
      </c>
      <c r="BJ1220" s="90" t="inlineStr">
        <is>
          <t>x 110</t>
        </is>
      </c>
      <c r="BY1220" s="88" t="n"/>
      <c r="CR1220" s="88" t="n"/>
    </row>
    <row r="1221" outlineLevel="1" s="143">
      <c r="A1221" s="76" t="n">
        <v>1205</v>
      </c>
      <c r="B1221" s="76" t="inlineStr">
        <is>
          <t>L-1516-162612133</t>
        </is>
      </c>
      <c r="C1221" s="76" t="n">
        <v>996697721</v>
      </c>
      <c r="D1221" s="81">
        <f>HYPERLINK(CONCATENATE("https://portal.dnb.de/opac.htm?method=simpleSearch&amp;cqlMode=true&amp;query=idn%3D",C1221))</f>
        <v/>
      </c>
      <c r="E1221" s="76" t="inlineStr">
        <is>
          <t>III 73 A, 1</t>
        </is>
      </c>
      <c r="F1221" s="76" t="inlineStr">
        <is>
          <t>X</t>
        </is>
      </c>
      <c r="G1221" s="78" t="inlineStr">
        <is>
          <t>Halbpergamentband</t>
        </is>
      </c>
      <c r="H1221" s="76" t="inlineStr">
        <is>
          <t>bis 25 cm</t>
        </is>
      </c>
      <c r="I1221" s="78" t="inlineStr">
        <is>
          <t>180°</t>
        </is>
      </c>
      <c r="J1221" s="78" t="inlineStr">
        <is>
          <t>hohler Rücken, gefaltete Blätter</t>
        </is>
      </c>
      <c r="K1221" s="76" t="n"/>
      <c r="L1221" s="76" t="n"/>
      <c r="M1221" s="76" t="n"/>
      <c r="N1221" s="76" t="n">
        <v>0</v>
      </c>
      <c r="O1221" s="76" t="n"/>
      <c r="P1221" s="76" t="n"/>
      <c r="Q1221" s="76" t="n"/>
      <c r="R1221" s="76" t="n"/>
      <c r="BA1221" s="88">
        <f>BY1221+CR1221</f>
        <v/>
      </c>
      <c r="BY1221" s="88" t="n"/>
      <c r="CR1221" s="88" t="n"/>
    </row>
    <row r="1222" outlineLevel="1" ht="22.5" customHeight="1" s="143">
      <c r="A1222" s="76" t="n">
        <v>1206</v>
      </c>
      <c r="B1222" s="76" t="inlineStr">
        <is>
          <t>L-1510-15538287X</t>
        </is>
      </c>
      <c r="C1222" s="76" t="inlineStr">
        <is>
          <t>99431339X</t>
        </is>
      </c>
      <c r="D1222" s="81">
        <f>HYPERLINK(CONCATENATE("https://portal.dnb.de/opac.htm?method=simpleSearch&amp;cqlMode=true&amp;query=idn%3D",C1222))</f>
        <v/>
      </c>
      <c r="E1222" s="76" t="inlineStr">
        <is>
          <t>III 74 A, 1</t>
        </is>
      </c>
      <c r="F1222" s="76" t="n"/>
      <c r="G1222" s="78" t="inlineStr">
        <is>
          <t>Ledereinband</t>
        </is>
      </c>
      <c r="H1222" s="76" t="inlineStr">
        <is>
          <t>bis 25 cm</t>
        </is>
      </c>
      <c r="I1222" s="78" t="inlineStr">
        <is>
          <t>180°</t>
        </is>
      </c>
      <c r="J1222" s="78" t="inlineStr">
        <is>
          <t>Einband mit Schutz- oder Stoßkanten, hohler Rücken</t>
        </is>
      </c>
      <c r="K1222" s="76" t="n"/>
      <c r="L1222" s="76" t="n"/>
      <c r="M1222" s="76" t="inlineStr">
        <is>
          <t>Signaturfahne austauschen</t>
        </is>
      </c>
      <c r="N1222" s="76" t="n">
        <v>0</v>
      </c>
      <c r="O1222" s="76" t="n"/>
      <c r="P1222" s="76" t="n"/>
      <c r="Q1222" s="76" t="n"/>
      <c r="R1222" s="76" t="n"/>
      <c r="BA1222" s="88">
        <f>BY1222+CR1222</f>
        <v/>
      </c>
      <c r="BY1222" s="88" t="n"/>
      <c r="CR1222" s="88" t="n"/>
    </row>
    <row r="1223" outlineLevel="1" s="143">
      <c r="A1223" s="76" t="n">
        <v>1207</v>
      </c>
      <c r="B1223" s="76" t="inlineStr">
        <is>
          <t>L-1558-154381950</t>
        </is>
      </c>
      <c r="C1223" s="76" t="n">
        <v>994053215</v>
      </c>
      <c r="D1223" s="81">
        <f>HYPERLINK(CONCATENATE("https://portal.dnb.de/opac.htm?method=simpleSearch&amp;cqlMode=true&amp;query=idn%3D",C1223))</f>
        <v/>
      </c>
      <c r="E1223" s="76" t="inlineStr">
        <is>
          <t>III 99 D, 1</t>
        </is>
      </c>
      <c r="F1223" s="76" t="n"/>
      <c r="G1223" s="78" t="n"/>
      <c r="H1223" s="76" t="inlineStr">
        <is>
          <t>bis 25 cm</t>
        </is>
      </c>
      <c r="I1223" s="78" t="n"/>
      <c r="J1223" s="78" t="n"/>
      <c r="K1223" s="76" t="n"/>
      <c r="L1223" s="76" t="n"/>
      <c r="M1223" s="76" t="n"/>
      <c r="N1223" s="76" t="n"/>
      <c r="O1223" s="76" t="n"/>
      <c r="P1223" s="76" t="n"/>
      <c r="Q1223" s="76" t="n"/>
      <c r="R1223" s="76" t="n"/>
      <c r="W1223" s="94" t="inlineStr">
        <is>
          <t>x</t>
        </is>
      </c>
      <c r="X1223" s="94" t="inlineStr">
        <is>
          <t>Pg</t>
        </is>
      </c>
      <c r="Y1223" t="inlineStr">
        <is>
          <t>Thomschke, Friedrun:
flexibel mit Klappe (Kopert)</t>
        </is>
      </c>
      <c r="AA1223" s="94" t="inlineStr">
        <is>
          <t>x</t>
        </is>
      </c>
      <c r="AB1223" s="94" t="inlineStr">
        <is>
          <t>h</t>
        </is>
      </c>
      <c r="AH1223" s="94" t="inlineStr">
        <is>
          <t>Pa</t>
        </is>
      </c>
      <c r="AT1223" s="94" t="n">
        <v>4</v>
      </c>
      <c r="AV1223" s="94" t="inlineStr">
        <is>
          <t>max 110</t>
        </is>
      </c>
      <c r="AZ1223" s="96" t="inlineStr">
        <is>
          <t>n</t>
        </is>
      </c>
      <c r="BA1223" s="88">
        <f>BY1223+CR1223</f>
        <v/>
      </c>
      <c r="BC1223" s="94" t="inlineStr">
        <is>
          <t>Gewebe</t>
        </is>
      </c>
      <c r="BI1223" s="117" t="inlineStr">
        <is>
          <t>Flexibler Perg.bd. mit Klappe (Kopert)</t>
        </is>
      </c>
      <c r="BY1223" s="88" t="n"/>
      <c r="CR1223" s="88" t="n"/>
    </row>
    <row r="1224" outlineLevel="1" s="143">
      <c r="A1224" s="76" t="n">
        <v>1208</v>
      </c>
      <c r="B1224" s="76" t="inlineStr">
        <is>
          <t>L-1564-163253587</t>
        </is>
      </c>
      <c r="C1224" s="76" t="n">
        <v>997036885</v>
      </c>
      <c r="D1224" s="81">
        <f>HYPERLINK(CONCATENATE("https://portal.dnb.de/opac.htm?method=simpleSearch&amp;cqlMode=true&amp;query=idn%3D",C1224))</f>
        <v/>
      </c>
      <c r="E1224" s="76" t="inlineStr">
        <is>
          <t>DA III 104, 23 d</t>
        </is>
      </c>
      <c r="F1224" s="76" t="n"/>
      <c r="G1224" s="78" t="n"/>
      <c r="H1224" s="76" t="n"/>
      <c r="I1224" s="78" t="n"/>
      <c r="J1224" s="78" t="n"/>
      <c r="K1224" s="76" t="n"/>
      <c r="L1224" s="76" t="n"/>
      <c r="M1224" s="76" t="n"/>
      <c r="N1224" s="76" t="n"/>
      <c r="O1224" s="76" t="n"/>
      <c r="P1224" s="76" t="n"/>
      <c r="Q1224" s="76" t="n"/>
      <c r="R1224" s="76" t="n"/>
      <c r="S1224" s="94" t="inlineStr">
        <is>
          <t>DA</t>
        </is>
      </c>
      <c r="BA1224" s="88">
        <f>BY1224+CR1224</f>
        <v/>
      </c>
      <c r="BY1224" s="88" t="n"/>
      <c r="CR1224" s="88" t="n"/>
    </row>
    <row r="1225" outlineLevel="1" s="143">
      <c r="A1225" s="76" t="n">
        <v>1209</v>
      </c>
      <c r="B1225" s="76" t="inlineStr">
        <is>
          <t>L-1559-165267879</t>
        </is>
      </c>
      <c r="C1225" s="76" t="n">
        <v>997905093</v>
      </c>
      <c r="D1225" s="81">
        <f>HYPERLINK(CONCATENATE("https://portal.dnb.de/opac.htm?method=simpleSearch&amp;cqlMode=true&amp;query=idn%3D",C1225))</f>
        <v/>
      </c>
      <c r="E1225" s="76" t="inlineStr">
        <is>
          <t>DA III 104, 23 d</t>
        </is>
      </c>
      <c r="F1225" s="76" t="n"/>
      <c r="G1225" s="78" t="n"/>
      <c r="H1225" s="76" t="n"/>
      <c r="I1225" s="78" t="n"/>
      <c r="J1225" s="78" t="n"/>
      <c r="K1225" s="76" t="n"/>
      <c r="L1225" s="76" t="n"/>
      <c r="M1225" s="76" t="n"/>
      <c r="N1225" s="76" t="n"/>
      <c r="O1225" s="76" t="n"/>
      <c r="P1225" s="76" t="n"/>
      <c r="Q1225" s="76" t="n"/>
      <c r="R1225" s="76" t="n"/>
      <c r="S1225" s="94" t="inlineStr">
        <is>
          <t>DA</t>
        </is>
      </c>
      <c r="BA1225" s="88">
        <f>BY1225+CR1225</f>
        <v/>
      </c>
      <c r="BY1225" s="88" t="n"/>
      <c r="CR1225" s="88" t="n"/>
    </row>
    <row r="1226" outlineLevel="1" s="143">
      <c r="A1226" s="76" t="n">
        <v>1210</v>
      </c>
      <c r="B1226" s="76" t="inlineStr">
        <is>
          <t>L-1531-315216824</t>
        </is>
      </c>
      <c r="C1226" s="76" t="n">
        <v>1066796394</v>
      </c>
      <c r="D1226" s="81">
        <f>HYPERLINK(CONCATENATE("https://portal.dnb.de/opac.htm?method=simpleSearch&amp;cqlMode=true&amp;query=idn%3D",C1226))</f>
        <v/>
      </c>
      <c r="E1226" s="76" t="inlineStr">
        <is>
          <t>DA III 104, 26</t>
        </is>
      </c>
      <c r="F1226" s="76" t="n"/>
      <c r="G1226" s="78" t="n"/>
      <c r="H1226" s="76" t="n"/>
      <c r="I1226" s="78" t="n"/>
      <c r="J1226" s="78" t="n"/>
      <c r="K1226" s="76" t="n"/>
      <c r="L1226" s="76" t="n"/>
      <c r="M1226" s="76" t="n"/>
      <c r="N1226" s="76" t="n"/>
      <c r="O1226" s="76" t="n"/>
      <c r="P1226" s="76" t="n"/>
      <c r="Q1226" s="76" t="n"/>
      <c r="R1226" s="76" t="n"/>
      <c r="S1226" s="94" t="inlineStr">
        <is>
          <t>DA</t>
        </is>
      </c>
      <c r="BA1226" s="88">
        <f>BY1226+CR1226</f>
        <v/>
      </c>
      <c r="BY1226" s="88" t="n"/>
      <c r="CR1226" s="88" t="n"/>
    </row>
    <row r="1227" outlineLevel="1" s="143">
      <c r="A1227" s="76" t="n">
        <v>1211</v>
      </c>
      <c r="B1227" s="76" t="inlineStr">
        <is>
          <t>L-1521-315488409</t>
        </is>
      </c>
      <c r="C1227" s="76" t="n">
        <v>1066957789</v>
      </c>
      <c r="D1227" s="81">
        <f>HYPERLINK(CONCATENATE("https://portal.dnb.de/opac.htm?method=simpleSearch&amp;cqlMode=true&amp;query=idn%3D",C1227))</f>
        <v/>
      </c>
      <c r="E1227" s="76" t="inlineStr">
        <is>
          <t>DA III 3, 14 a</t>
        </is>
      </c>
      <c r="F1227" s="76" t="n"/>
      <c r="G1227" s="78" t="n"/>
      <c r="H1227" s="76" t="n"/>
      <c r="I1227" s="78" t="n"/>
      <c r="J1227" s="78" t="n"/>
      <c r="K1227" s="76" t="n"/>
      <c r="L1227" s="76" t="n"/>
      <c r="M1227" s="76" t="n"/>
      <c r="N1227" s="76" t="n"/>
      <c r="O1227" s="76" t="n"/>
      <c r="P1227" s="76" t="n"/>
      <c r="Q1227" s="76" t="n"/>
      <c r="R1227" s="76" t="n"/>
      <c r="BA1227" s="88">
        <f>BY1227+CR1227</f>
        <v/>
      </c>
      <c r="BY1227" s="88" t="n"/>
      <c r="CR1227" s="88" t="n"/>
    </row>
    <row r="1228" outlineLevel="1" s="143">
      <c r="A1228" s="76" t="n">
        <v>1212</v>
      </c>
      <c r="B1228" s="76" t="inlineStr">
        <is>
          <t>L-1522-159340187</t>
        </is>
      </c>
      <c r="C1228" s="76" t="n">
        <v>995355584</v>
      </c>
      <c r="D1228" s="81">
        <f>HYPERLINK(CONCATENATE("https://portal.dnb.de/opac.htm?method=simpleSearch&amp;cqlMode=true&amp;query=idn%3D",C1228))</f>
        <v/>
      </c>
      <c r="E1228" s="76" t="inlineStr">
        <is>
          <t>DA III 51, 14 a</t>
        </is>
      </c>
      <c r="F1228" s="76" t="n"/>
      <c r="G1228" s="78" t="inlineStr">
        <is>
          <t>Halbledereinband</t>
        </is>
      </c>
      <c r="H1228" s="76" t="n"/>
      <c r="I1228" s="78" t="n"/>
      <c r="J1228" s="78" t="inlineStr">
        <is>
          <t>stark brüchiges Einbandmaterial</t>
        </is>
      </c>
      <c r="K1228" s="76" t="n"/>
      <c r="L1228" s="76" t="inlineStr">
        <is>
          <t xml:space="preserve">Papierumschlag </t>
        </is>
      </c>
      <c r="M1228" s="76" t="inlineStr">
        <is>
          <t>Ja</t>
        </is>
      </c>
      <c r="N1228" s="76" t="n">
        <v>3</v>
      </c>
      <c r="O1228" s="76" t="n"/>
      <c r="P1228" s="76" t="n"/>
      <c r="Q1228" s="76" t="n"/>
      <c r="R1228" s="76" t="n"/>
      <c r="S1228" s="94" t="inlineStr">
        <is>
          <t>DA</t>
        </is>
      </c>
      <c r="BA1228" s="88">
        <f>BY1228+CR1228</f>
        <v/>
      </c>
      <c r="BY1228" s="88" t="n"/>
      <c r="CR1228" s="88" t="n"/>
    </row>
    <row r="1229" outlineLevel="1" s="143">
      <c r="A1229" s="76" t="n">
        <v>1213</v>
      </c>
      <c r="B1229" s="76" t="inlineStr">
        <is>
          <t>L-1520-163974322</t>
        </is>
      </c>
      <c r="C1229" s="76" t="n">
        <v>997452862</v>
      </c>
      <c r="D1229" s="81">
        <f>HYPERLINK(CONCATENATE("https://portal.dnb.de/opac.htm?method=simpleSearch&amp;cqlMode=true&amp;query=idn%3D",C1229))</f>
        <v/>
      </c>
      <c r="E1229" s="76" t="inlineStr">
        <is>
          <t>DA III 51, 23 b</t>
        </is>
      </c>
      <c r="F1229" s="76" t="n"/>
      <c r="G1229" s="78" t="inlineStr">
        <is>
          <t>Papier- oder Pappeinband</t>
        </is>
      </c>
      <c r="H1229" s="76" t="n"/>
      <c r="I1229" s="78" t="n"/>
      <c r="J1229" s="78" t="n"/>
      <c r="K1229" s="76" t="n"/>
      <c r="L1229" s="76" t="inlineStr">
        <is>
          <t>Mappe</t>
        </is>
      </c>
      <c r="M1229" s="76" t="inlineStr">
        <is>
          <t>Ja</t>
        </is>
      </c>
      <c r="N1229" s="76" t="n">
        <v>3</v>
      </c>
      <c r="O1229" s="76" t="n"/>
      <c r="P1229" s="76" t="inlineStr">
        <is>
          <t>Band in Ausstellung</t>
        </is>
      </c>
      <c r="Q1229" s="76" t="n"/>
      <c r="R1229" s="76" t="n"/>
      <c r="S1229" s="94" t="inlineStr">
        <is>
          <t>DA</t>
        </is>
      </c>
      <c r="BA1229" s="88">
        <f>BY1229+CR1229</f>
        <v/>
      </c>
      <c r="BY1229" s="88" t="n"/>
      <c r="CR1229" s="88" t="n"/>
    </row>
    <row r="1230" outlineLevel="1" s="143">
      <c r="A1230" s="76" t="n">
        <v>1214</v>
      </c>
      <c r="B1230" s="76" t="inlineStr">
        <is>
          <t>L-1519-315490586</t>
        </is>
      </c>
      <c r="C1230" s="76" t="n">
        <v>1066960054</v>
      </c>
      <c r="D1230" s="81">
        <f>HYPERLINK(CONCATENATE("https://portal.dnb.de/opac.htm?method=simpleSearch&amp;cqlMode=true&amp;query=idn%3D",C1230))</f>
        <v/>
      </c>
      <c r="E1230" s="76" t="inlineStr">
        <is>
          <t>DA III 51, 31</t>
        </is>
      </c>
      <c r="F1230" s="76" t="n"/>
      <c r="G1230" s="78" t="n"/>
      <c r="H1230" s="76" t="n"/>
      <c r="I1230" s="78" t="n"/>
      <c r="J1230" s="78" t="n"/>
      <c r="K1230" s="76" t="n"/>
      <c r="L1230" s="76" t="n"/>
      <c r="M1230" s="76" t="n"/>
      <c r="N1230" s="76" t="n"/>
      <c r="O1230" s="76" t="n"/>
      <c r="P1230" s="76" t="n"/>
      <c r="Q1230" s="76" t="n"/>
      <c r="R1230" s="76" t="n"/>
      <c r="S1230" s="94" t="inlineStr">
        <is>
          <t>DA</t>
        </is>
      </c>
      <c r="BA1230" s="88">
        <f>BY1230+CR1230</f>
        <v/>
      </c>
      <c r="BY1230" s="88" t="n"/>
      <c r="CR1230" s="88" t="n"/>
    </row>
    <row r="1231" outlineLevel="1" s="143">
      <c r="A1231" s="76" t="n">
        <v>1215</v>
      </c>
      <c r="B1231" s="76" t="inlineStr">
        <is>
          <t>L-1519-167114379</t>
        </is>
      </c>
      <c r="C1231" s="76" t="n">
        <v>998890790</v>
      </c>
      <c r="D1231" s="81">
        <f>HYPERLINK(CONCATENATE("https://portal.dnb.de/opac.htm?method=simpleSearch&amp;cqlMode=true&amp;query=idn%3D",C1231))</f>
        <v/>
      </c>
      <c r="E1231" s="76" t="inlineStr">
        <is>
          <t>DA III 51, 6 a</t>
        </is>
      </c>
      <c r="F1231" s="76" t="n"/>
      <c r="G1231" s="78" t="n"/>
      <c r="H1231" s="76" t="n"/>
      <c r="I1231" s="78" t="n"/>
      <c r="J1231" s="78" t="n"/>
      <c r="K1231" s="76" t="n"/>
      <c r="L1231" s="76" t="n"/>
      <c r="M1231" s="76" t="n"/>
      <c r="N1231" s="76" t="n"/>
      <c r="O1231" s="76" t="n"/>
      <c r="P1231" s="76" t="n"/>
      <c r="Q1231" s="76" t="n"/>
      <c r="R1231" s="76" t="n"/>
      <c r="S1231" s="94" t="inlineStr">
        <is>
          <t>DA</t>
        </is>
      </c>
      <c r="BA1231" s="88">
        <f>BY1231+CR1231</f>
        <v/>
      </c>
      <c r="BY1231" s="88" t="n"/>
      <c r="CR1231" s="88" t="n"/>
    </row>
    <row r="1232" outlineLevel="1" s="143">
      <c r="A1232" s="76" t="n">
        <v>1216</v>
      </c>
      <c r="B1232" s="76" t="inlineStr">
        <is>
          <t>L-1520-315469781</t>
        </is>
      </c>
      <c r="C1232" s="76" t="n">
        <v>1066942145</v>
      </c>
      <c r="D1232" s="81">
        <f>HYPERLINK(CONCATENATE("https://portal.dnb.de/opac.htm?method=simpleSearch&amp;cqlMode=true&amp;query=idn%3D",C1232))</f>
        <v/>
      </c>
      <c r="E1232" s="76" t="inlineStr">
        <is>
          <t>DA III 60, 21</t>
        </is>
      </c>
      <c r="F1232" s="76" t="n"/>
      <c r="G1232" s="78" t="n"/>
      <c r="H1232" s="76" t="inlineStr">
        <is>
          <t>bis 25 cm</t>
        </is>
      </c>
      <c r="I1232" s="78" t="n"/>
      <c r="J1232" s="78" t="n"/>
      <c r="K1232" s="76" t="n"/>
      <c r="L1232" s="76" t="n"/>
      <c r="M1232" s="76" t="n"/>
      <c r="N1232" s="76" t="n"/>
      <c r="O1232" s="76" t="n"/>
      <c r="P1232" s="76" t="n"/>
      <c r="Q1232" s="76" t="n"/>
      <c r="R1232" s="76" t="n"/>
      <c r="X1232" s="94" t="inlineStr">
        <is>
          <t>oE</t>
        </is>
      </c>
      <c r="Y1232" t="inlineStr">
        <is>
          <t>Thomschke, Friedrun:
Einband liegt lose bei</t>
        </is>
      </c>
      <c r="AH1232" s="94" t="inlineStr">
        <is>
          <t>Pa</t>
        </is>
      </c>
      <c r="AV1232" s="94" t="inlineStr">
        <is>
          <t>nur 110</t>
        </is>
      </c>
      <c r="AZ1232" s="96" t="inlineStr">
        <is>
          <t>n</t>
        </is>
      </c>
      <c r="BA1232" s="88">
        <f>BY1232+CR1232</f>
        <v/>
      </c>
      <c r="BE1232" s="94" t="inlineStr">
        <is>
          <t>x</t>
        </is>
      </c>
      <c r="BY1232" s="88" t="n"/>
      <c r="CR1232" s="88" t="n"/>
    </row>
    <row r="1233" outlineLevel="1" s="143">
      <c r="A1233" s="76" t="n">
        <v>1217</v>
      </c>
      <c r="B1233" s="76" t="inlineStr">
        <is>
          <t>L-1524-678834245</t>
        </is>
      </c>
      <c r="C1233" s="76" t="n">
        <v>1211124975</v>
      </c>
      <c r="D1233" s="81">
        <f>HYPERLINK(CONCATENATE("https://portal.dnb.de/opac.htm?method=simpleSearch&amp;cqlMode=true&amp;query=idn%3D",C1233))</f>
        <v/>
      </c>
      <c r="E1233" s="76" t="inlineStr">
        <is>
          <t>DA III 60, 21 (Angebundenes Werk)</t>
        </is>
      </c>
      <c r="F1233" s="76" t="n"/>
      <c r="G1233" s="78" t="n"/>
      <c r="H1233" s="76" t="n"/>
      <c r="I1233" s="78" t="n"/>
      <c r="J1233" s="78" t="n"/>
      <c r="K1233" s="76" t="n"/>
      <c r="L1233" s="76" t="n"/>
      <c r="M1233" s="76" t="n"/>
      <c r="N1233" s="76" t="n"/>
      <c r="O1233" s="76" t="n"/>
      <c r="P1233" s="76" t="n"/>
      <c r="Q1233" s="76" t="n"/>
      <c r="R1233" s="76" t="n"/>
      <c r="BA1233" s="88">
        <f>BY1233+CR1233</f>
        <v/>
      </c>
      <c r="BY1233" s="88" t="n"/>
      <c r="CR1233" s="88" t="n"/>
    </row>
    <row r="1234" outlineLevel="1" s="143">
      <c r="A1234" s="76" t="n"/>
      <c r="B1234" s="76" t="n"/>
      <c r="C1234" s="76" t="n"/>
      <c r="D1234" s="81" t="n"/>
      <c r="E1234" s="76" t="inlineStr">
        <is>
          <t>Testsignatur 2022</t>
        </is>
      </c>
      <c r="F1234" s="76" t="n"/>
      <c r="G1234" s="78" t="n"/>
      <c r="H1234" s="76" t="n"/>
      <c r="I1234" s="78" t="n"/>
      <c r="J1234" s="78" t="n"/>
      <c r="K1234" s="76" t="n"/>
      <c r="L1234" s="76" t="n"/>
      <c r="M1234" s="76" t="n"/>
      <c r="N1234" s="76" t="n"/>
      <c r="O1234" s="76" t="n"/>
      <c r="P1234" s="76" t="n"/>
      <c r="Q1234" s="76" t="n"/>
      <c r="R1234" s="76" t="n"/>
      <c r="X1234" s="94" t="inlineStr">
        <is>
          <t>L</t>
        </is>
      </c>
      <c r="AB1234" s="94" t="inlineStr">
        <is>
          <t>f</t>
        </is>
      </c>
      <c r="BA1234" s="88">
        <f>BY1234+CR1234</f>
        <v/>
      </c>
      <c r="BY1234" s="88" t="n"/>
      <c r="CR1234" s="88" t="n"/>
    </row>
    <row r="1235" outlineLevel="1" s="143">
      <c r="A1235" s="76" t="n">
        <v>1218</v>
      </c>
      <c r="B1235" s="76" t="inlineStr">
        <is>
          <t>L-1525-158505301</t>
        </is>
      </c>
      <c r="C1235" s="76" t="n">
        <v>995010374</v>
      </c>
      <c r="D1235" s="81">
        <f>HYPERLINK(CONCATENATE("https://portal.dnb.de/opac.htm?method=simpleSearch&amp;cqlMode=true&amp;query=idn%3D",C1235))</f>
        <v/>
      </c>
      <c r="E1235" s="76" t="inlineStr">
        <is>
          <t>DA III 69, 32</t>
        </is>
      </c>
      <c r="F1235" s="76" t="n"/>
      <c r="G1235" s="78" t="n"/>
      <c r="H1235" s="76" t="n"/>
      <c r="I1235" s="78" t="n"/>
      <c r="J1235" s="78" t="n"/>
      <c r="K1235" s="76" t="n"/>
      <c r="L1235" s="76" t="n"/>
      <c r="M1235" s="76" t="n"/>
      <c r="N1235" s="76" t="n"/>
      <c r="O1235" s="76" t="n"/>
      <c r="P1235" s="76" t="n"/>
      <c r="Q1235" s="76" t="n"/>
      <c r="R1235" s="76" t="n"/>
      <c r="BA1235" s="88">
        <f>BY1235+CR1235</f>
        <v/>
      </c>
      <c r="BY1235" s="88" t="n"/>
      <c r="CR1235" s="88" t="n"/>
    </row>
    <row r="1236" outlineLevel="1" s="143">
      <c r="A1236" s="76" t="n">
        <v>1219</v>
      </c>
      <c r="B1236" s="76" t="inlineStr">
        <is>
          <t>L-1527-158502809</t>
        </is>
      </c>
      <c r="C1236" s="76" t="n">
        <v>995008345</v>
      </c>
      <c r="D1236" s="81">
        <f>HYPERLINK(CONCATENATE("https://portal.dnb.de/opac.htm?method=simpleSearch&amp;cqlMode=true&amp;query=idn%3D",C1236))</f>
        <v/>
      </c>
      <c r="E1236" s="76" t="inlineStr">
        <is>
          <t>DA III 69, 32 angebunden</t>
        </is>
      </c>
      <c r="F1236" s="76" t="n"/>
      <c r="G1236" s="78" t="n"/>
      <c r="H1236" s="76" t="n"/>
      <c r="I1236" s="78" t="n"/>
      <c r="J1236" s="78" t="n"/>
      <c r="K1236" s="76" t="n"/>
      <c r="L1236" s="76" t="n"/>
      <c r="M1236" s="76" t="n"/>
      <c r="N1236" s="76" t="n"/>
      <c r="O1236" s="76" t="n"/>
      <c r="P1236" s="76" t="n"/>
      <c r="Q1236" s="76" t="n"/>
      <c r="R1236" s="76" t="n"/>
      <c r="BA1236" s="88">
        <f>BY1236+CR1236</f>
        <v/>
      </c>
      <c r="BY1236" s="88" t="n"/>
      <c r="CR1236" s="88" t="n"/>
    </row>
  </sheetData>
  <conditionalFormatting sqref="E2:E1236 CA2:CB1236 S2:BI1236">
    <cfRule type="expression" priority="4" dxfId="1">
      <formula>MOD(SUBTOTAL(103,$E$2:$E2),2)=0</formula>
    </cfRule>
  </conditionalFormatting>
  <conditionalFormatting sqref="BM2:BZ1236 CC2:CS1236">
    <cfRule type="expression" priority="2" dxfId="1">
      <formula>MOD(SUBTOTAL(103,#REF!),2)=0</formula>
    </cfRule>
  </conditionalFormatting>
  <pageMargins left="0.7" right="0.7" top="0.787401575" bottom="0.787401575" header="0.3" footer="0.3"/>
  <pageSetup orientation="portrait" paperSize="9" scale="10"/>
  <legacyDrawing r:id="anysvml"/>
  <tableParts count="1">
    <tablePart r:id="rId1"/>
  </tableParts>
</worksheet>
</file>

<file path=xl/worksheets/sheet4.xml><?xml version="1.0" encoding="utf-8"?>
<worksheet xmlns="http://schemas.openxmlformats.org/spreadsheetml/2006/main">
  <sheetPr>
    <outlinePr summaryBelow="1" summaryRight="1"/>
    <pageSetUpPr/>
  </sheetPr>
  <dimension ref="A2:N9"/>
  <sheetViews>
    <sheetView workbookViewId="0">
      <selection activeCell="B22" sqref="B22"/>
    </sheetView>
  </sheetViews>
  <sheetFormatPr baseColWidth="10" defaultRowHeight="11.25"/>
  <cols>
    <col width="19.75" bestFit="1" customWidth="1" style="143" min="1" max="1"/>
    <col width="21.125" customWidth="1" style="143" min="2" max="2"/>
    <col width="3.125" customWidth="1" style="143" min="3" max="3"/>
    <col width="4.25" customWidth="1" style="143" min="4" max="4"/>
    <col width="3.25" customWidth="1" style="143" min="5" max="5"/>
    <col width="3.125" customWidth="1" style="143" min="6" max="6"/>
    <col width="4.25" customWidth="1" style="143" min="7" max="7"/>
    <col width="3.125" customWidth="1" style="143" min="8" max="11"/>
    <col width="9" customWidth="1" style="143" min="12" max="12"/>
    <col width="6.25" customWidth="1" style="143" min="13" max="13"/>
    <col width="14.25" bestFit="1" customWidth="1" style="143" min="14" max="14"/>
  </cols>
  <sheetData>
    <row r="2">
      <c r="A2" s="144" t="inlineStr">
        <is>
          <t>Anzahl von IDN</t>
        </is>
      </c>
      <c r="B2" s="144" t="inlineStr">
        <is>
          <t>Spaltenbeschriftungen</t>
        </is>
      </c>
    </row>
    <row r="3">
      <c r="A3" s="144" t="inlineStr">
        <is>
          <t>Zeilenbeschriftungen</t>
        </is>
      </c>
      <c r="B3" t="inlineStr">
        <is>
          <t>Br</t>
        </is>
      </c>
      <c r="C3" t="inlineStr">
        <is>
          <t>G</t>
        </is>
      </c>
      <c r="D3" t="inlineStr">
        <is>
          <t>HD</t>
        </is>
      </c>
      <c r="E3" t="inlineStr">
        <is>
          <t>HG</t>
        </is>
      </c>
      <c r="F3" t="inlineStr">
        <is>
          <t>HL</t>
        </is>
      </c>
      <c r="G3" t="inlineStr">
        <is>
          <t>HPg</t>
        </is>
      </c>
      <c r="H3" t="inlineStr">
        <is>
          <t>L</t>
        </is>
      </c>
      <c r="I3" t="inlineStr">
        <is>
          <t>oE</t>
        </is>
      </c>
      <c r="J3" t="inlineStr">
        <is>
          <t>Pa</t>
        </is>
      </c>
      <c r="K3" t="inlineStr">
        <is>
          <t>Pg</t>
        </is>
      </c>
      <c r="L3" t="inlineStr">
        <is>
          <t>Pg (Mak.)</t>
        </is>
      </c>
      <c r="M3" t="inlineStr">
        <is>
          <t>(Leer)</t>
        </is>
      </c>
      <c r="N3" t="inlineStr">
        <is>
          <t>Gesamtergebnis</t>
        </is>
      </c>
    </row>
    <row r="4">
      <c r="A4" s="22" t="inlineStr">
        <is>
          <t>&gt; 42 cm</t>
        </is>
      </c>
      <c r="D4" t="n">
        <v>5</v>
      </c>
      <c r="N4" t="n">
        <v>5</v>
      </c>
    </row>
    <row r="5">
      <c r="A5" s="22" t="inlineStr">
        <is>
          <t>bis 25 cm</t>
        </is>
      </c>
      <c r="B5" t="n">
        <v>11</v>
      </c>
      <c r="C5" t="n">
        <v>45</v>
      </c>
      <c r="D5" t="n">
        <v>31</v>
      </c>
      <c r="E5" t="n">
        <v>3</v>
      </c>
      <c r="F5" t="n">
        <v>41</v>
      </c>
      <c r="G5" t="n">
        <v>61</v>
      </c>
      <c r="H5" t="n">
        <v>54</v>
      </c>
      <c r="I5" t="n">
        <v>21</v>
      </c>
      <c r="J5" t="n">
        <v>31</v>
      </c>
      <c r="K5" t="n">
        <v>28</v>
      </c>
      <c r="L5" t="n">
        <v>4</v>
      </c>
      <c r="M5" t="n">
        <v>259</v>
      </c>
      <c r="N5" t="n">
        <v>589</v>
      </c>
    </row>
    <row r="6">
      <c r="A6" s="22" t="inlineStr">
        <is>
          <t>bis 35 cm</t>
        </is>
      </c>
      <c r="B6" t="n">
        <v>1</v>
      </c>
      <c r="C6" t="n">
        <v>11</v>
      </c>
      <c r="D6" t="n">
        <v>48</v>
      </c>
      <c r="E6" t="n">
        <v>2</v>
      </c>
      <c r="F6" t="n">
        <v>26</v>
      </c>
      <c r="G6" t="n">
        <v>4</v>
      </c>
      <c r="H6" t="n">
        <v>29</v>
      </c>
      <c r="J6" t="n">
        <v>9</v>
      </c>
      <c r="K6" t="n">
        <v>20</v>
      </c>
      <c r="M6" t="n">
        <v>66</v>
      </c>
      <c r="N6" t="n">
        <v>216</v>
      </c>
    </row>
    <row r="7">
      <c r="A7" s="22" t="inlineStr">
        <is>
          <t>bis 42 cm</t>
        </is>
      </c>
      <c r="D7" t="n">
        <v>16</v>
      </c>
      <c r="F7" t="n">
        <v>4</v>
      </c>
      <c r="G7" t="n">
        <v>2</v>
      </c>
      <c r="H7" t="n">
        <v>1</v>
      </c>
      <c r="K7" t="n">
        <v>3</v>
      </c>
      <c r="N7" t="n">
        <v>26</v>
      </c>
    </row>
    <row r="8">
      <c r="A8" s="22" t="inlineStr">
        <is>
          <t>(Leer)</t>
        </is>
      </c>
      <c r="M8" t="n">
        <v>380</v>
      </c>
      <c r="N8" t="n">
        <v>380</v>
      </c>
    </row>
    <row r="9">
      <c r="A9" s="22" t="inlineStr">
        <is>
          <t>Gesamtergebnis</t>
        </is>
      </c>
      <c r="B9" t="n">
        <v>12</v>
      </c>
      <c r="C9" t="n">
        <v>56</v>
      </c>
      <c r="D9" t="n">
        <v>100</v>
      </c>
      <c r="E9" t="n">
        <v>5</v>
      </c>
      <c r="F9" t="n">
        <v>71</v>
      </c>
      <c r="G9" t="n">
        <v>67</v>
      </c>
      <c r="H9" t="n">
        <v>84</v>
      </c>
      <c r="I9" t="n">
        <v>21</v>
      </c>
      <c r="J9" t="n">
        <v>40</v>
      </c>
      <c r="K9" t="n">
        <v>51</v>
      </c>
      <c r="L9" t="n">
        <v>4</v>
      </c>
      <c r="M9" t="n">
        <v>705</v>
      </c>
      <c r="N9" t="n">
        <v>1216</v>
      </c>
    </row>
  </sheetData>
  <pageMargins left="0.7" right="0.7" top="0.787401575" bottom="0.7874015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R16"/>
  <sheetViews>
    <sheetView workbookViewId="0">
      <selection activeCell="E2" sqref="E2"/>
    </sheetView>
  </sheetViews>
  <sheetFormatPr baseColWidth="10" defaultColWidth="11" defaultRowHeight="11.25"/>
  <cols>
    <col width="7.5" customWidth="1" style="143" min="1" max="1"/>
    <col width="17.375" customWidth="1" style="143" min="2" max="2"/>
    <col width="11.125" bestFit="1" customWidth="1" style="143" min="3" max="3"/>
    <col width="22.5" customWidth="1" style="143" min="4" max="4"/>
    <col width="20.625" customWidth="1" style="143" min="5" max="5"/>
    <col hidden="1" style="143" min="6" max="7"/>
    <col width="10.875" customWidth="1" style="143" min="8" max="8"/>
    <col hidden="1" style="143" min="9" max="18"/>
    <col width="9.25" customWidth="1" style="143" min="19" max="20"/>
    <col width="9.125" customWidth="1" style="143" min="21" max="21"/>
    <col width="8" customWidth="1" style="143" min="22" max="23"/>
    <col width="10.875" customWidth="1" style="143" min="24" max="24"/>
    <col width="10.5" bestFit="1" customWidth="1" style="143" min="36" max="36"/>
    <col width="10.875" customWidth="1" style="143" min="40" max="42"/>
    <col width="10.875" bestFit="1" customWidth="1" style="143" min="44" max="44"/>
    <col width="9.125" bestFit="1" customWidth="1" style="143" min="45" max="45"/>
    <col width="9.125" customWidth="1" style="143" min="46" max="46"/>
    <col width="10.625" bestFit="1" customWidth="1" style="143" min="47" max="47"/>
    <col width="9.125" customWidth="1" style="143" min="48" max="48"/>
    <col width="33.625" customWidth="1" style="143" min="60" max="60"/>
    <col width="11.125" customWidth="1" style="143" min="65" max="65"/>
    <col width="11.125" customWidth="1" style="143" min="67" max="67"/>
    <col width="33.625" customWidth="1" style="143" min="77" max="77"/>
    <col width="33.625" customWidth="1" style="143" min="96" max="96"/>
  </cols>
  <sheetData>
    <row r="1" ht="178.5" customFormat="1" customHeight="1" s="90">
      <c r="A1" s="64" t="inlineStr">
        <is>
          <t>Lfd Nr.</t>
        </is>
      </c>
      <c r="B1" s="64" t="inlineStr">
        <is>
          <t>AKZ</t>
        </is>
      </c>
      <c r="C1" s="64" t="inlineStr">
        <is>
          <t>IDN</t>
        </is>
      </c>
      <c r="D1" s="64" t="inlineStr">
        <is>
          <t>Link zum Portal</t>
        </is>
      </c>
      <c r="E1" s="64" t="inlineStr">
        <is>
          <t>Signatur</t>
        </is>
      </c>
      <c r="F1" s="138" t="inlineStr">
        <is>
          <t>Provenienzmerkmal</t>
        </is>
      </c>
      <c r="G1" s="138" t="inlineStr">
        <is>
          <t>Material</t>
        </is>
      </c>
      <c r="H1" s="64" t="inlineStr">
        <is>
          <t>Format</t>
        </is>
      </c>
      <c r="I1" s="138" t="inlineStr">
        <is>
          <t>Öffnungswinkel</t>
        </is>
      </c>
      <c r="J1" s="138" t="inlineStr">
        <is>
          <t>Einschränkungen</t>
        </is>
      </c>
      <c r="K1" s="139" t="inlineStr">
        <is>
          <t xml:space="preserve">Glasplatte </t>
        </is>
      </c>
      <c r="L1" s="139" t="inlineStr">
        <is>
          <t>Verpackung</t>
        </is>
      </c>
      <c r="M1" s="138" t="inlineStr">
        <is>
          <t xml:space="preserve">Verpackung austauschen </t>
        </is>
      </c>
      <c r="N1" s="139" t="inlineStr">
        <is>
          <t>Schadensklasse</t>
        </is>
      </c>
      <c r="O1" s="138" t="inlineStr">
        <is>
          <t>notwendige Reparatur(en) vor der Digitalisierung, notwendige Reparatur(en) vor der Digitalisierung</t>
        </is>
      </c>
      <c r="P1" s="139" t="inlineStr">
        <is>
          <t>Bemerkungen</t>
        </is>
      </c>
      <c r="Q1" s="140" t="inlineStr">
        <is>
          <t>Fragen/ Hinweise
an DBSM</t>
        </is>
      </c>
      <c r="R1" s="141" t="inlineStr">
        <is>
          <t>Fragen an M. Steinberg</t>
        </is>
      </c>
      <c r="S1" s="73" t="inlineStr">
        <is>
          <t>nicht
am Stand-ort</t>
        </is>
      </c>
      <c r="T1" s="73" t="inlineStr">
        <is>
          <t>Größe ÜF
(BxH)</t>
        </is>
      </c>
      <c r="U1" s="74" t="inlineStr">
        <is>
          <t>Breite
(nur Ausreißer)</t>
        </is>
      </c>
      <c r="V1" s="74" t="inlineStr">
        <is>
          <t>Dicke
(&gt;12 cm)</t>
        </is>
      </c>
      <c r="W1" s="74" t="inlineStr">
        <is>
          <t>12° Format
(&lt;15 cm)</t>
        </is>
      </c>
      <c r="X1" s="74" t="inlineStr">
        <is>
          <t>Einband-
art</t>
        </is>
      </c>
      <c r="Y1" s="74" t="inlineStr">
        <is>
          <t>Einband über-
formt (ganz od. teilweise)</t>
        </is>
      </c>
      <c r="Z1" s="74" t="inlineStr">
        <is>
          <t>Buch bereits restau-riert</t>
        </is>
      </c>
      <c r="AA1" s="74" t="inlineStr">
        <is>
          <t>hohler/
fester Rücken (mit Einlage/
Vergoldung?)</t>
        </is>
      </c>
      <c r="AB1" s="74" t="inlineStr">
        <is>
          <t>Steh-
kanten
(bei Perg.)</t>
        </is>
      </c>
      <c r="AC1" s="74" t="inlineStr">
        <is>
          <t>Leder pudert ab/roter Zerfall (extrem)</t>
        </is>
      </c>
      <c r="AD1" s="74" t="inlineStr">
        <is>
          <t>Einband stark defor-miert</t>
        </is>
      </c>
      <c r="AE1" s="74" t="inlineStr">
        <is>
          <t>Be-schläge bes. auftra-gend</t>
        </is>
      </c>
      <c r="AF1" s="74" t="inlineStr">
        <is>
          <t>Buch-schließe steif</t>
        </is>
      </c>
      <c r="AG1" s="74" t="inlineStr">
        <is>
          <t>Buch-block Pa./Perg.</t>
        </is>
      </c>
      <c r="AH1" s="74" t="inlineStr">
        <is>
          <t>saures Füll-material</t>
        </is>
      </c>
      <c r="AI1" s="74" t="inlineStr">
        <is>
          <t>Register-marken</t>
        </is>
      </c>
      <c r="AJ1" s="74" t="inlineStr">
        <is>
          <t>seitliche Heftung</t>
        </is>
      </c>
      <c r="AK1" s="74" t="inlineStr">
        <is>
          <t>Buch-block sehr wellig</t>
        </is>
      </c>
      <c r="AL1" s="74" t="inlineStr">
        <is>
          <t>Buch-block neigt zum "Bauch"</t>
        </is>
      </c>
      <c r="AM1" s="74" t="inlineStr">
        <is>
          <t>ge-schloss-ene Lagen</t>
        </is>
      </c>
      <c r="AN1" s="74" t="inlineStr">
        <is>
          <t>Falttafeln</t>
        </is>
      </c>
      <c r="AO1" s="74" t="inlineStr">
        <is>
          <t>Größe Buch+
Falttafeln (BxH)</t>
        </is>
      </c>
      <c r="AP1" s="74" t="inlineStr">
        <is>
          <t>Original-grafik</t>
        </is>
      </c>
      <c r="AQ1" s="74" t="inlineStr">
        <is>
          <t>Kolorier-ung / Buch-malerei / Initialen / Rubri-kation</t>
        </is>
      </c>
      <c r="AR1" s="74" t="inlineStr">
        <is>
          <t>berühr-ungsfreie Digit.</t>
        </is>
      </c>
      <c r="AS1" s="74" t="inlineStr">
        <is>
          <t>Schrift weit bis in den Falz (Bund-steg in mm) Text-verlust</t>
        </is>
      </c>
      <c r="AT1" s="74" t="inlineStr">
        <is>
          <t>nicht digitali-sierbar wegen Bund-steg (vorraus-sichtlich)</t>
        </is>
      </c>
      <c r="AU1" s="74" t="inlineStr">
        <is>
          <t>max. Öffnungs-winkel</t>
        </is>
      </c>
      <c r="AV1" s="74" t="inlineStr">
        <is>
          <t>Digit. mit Begleit-ung</t>
        </is>
      </c>
      <c r="AW1" s="74" t="inlineStr">
        <is>
          <t>Rest.-Bericht einge-klebt</t>
        </is>
      </c>
      <c r="AX1" s="74" t="inlineStr">
        <is>
          <t xml:space="preserve">Blatt mit Notizen zum Buch eingeklebt </t>
        </is>
      </c>
      <c r="AY1" s="74" t="inlineStr">
        <is>
          <t>Rest.
not-wendig (ja/nein) (vor/nach der Digit.)</t>
        </is>
      </c>
      <c r="AZ1" s="74" t="inlineStr">
        <is>
          <t>Rest.-
Aufwand gesamt
(in Std.)</t>
        </is>
      </c>
      <c r="BA1" s="75" t="inlineStr">
        <is>
          <t>Rest.
erfolgt</t>
        </is>
      </c>
      <c r="BB1" s="74" t="inlineStr">
        <is>
          <t>Kassette</t>
        </is>
      </c>
      <c r="BC1" s="74" t="inlineStr">
        <is>
          <t>Schuber</t>
        </is>
      </c>
      <c r="BD1" s="74" t="inlineStr">
        <is>
          <t>Buch-schuh</t>
        </is>
      </c>
      <c r="BE1" s="74" t="inlineStr">
        <is>
          <t xml:space="preserve">Mappe </t>
        </is>
      </c>
      <c r="BF1" s="74" t="inlineStr">
        <is>
          <t>Um-schlag</t>
        </is>
      </c>
      <c r="BG1" s="74" t="inlineStr">
        <is>
          <t>SB neu</t>
        </is>
      </c>
      <c r="BH1" s="74" t="inlineStr">
        <is>
          <t>Anmerkungen (allg.)</t>
        </is>
      </c>
      <c r="BI1" s="96" t="inlineStr">
        <is>
          <t>für Testphase
vorsehen</t>
        </is>
      </c>
      <c r="BJ1" s="96" t="inlineStr">
        <is>
          <t>Schutzbehältnis empfohlen</t>
        </is>
      </c>
      <c r="BK1" s="96" t="inlineStr">
        <is>
          <t>Foto für Erheb. Rest. angefertigt (ab August)</t>
        </is>
      </c>
      <c r="BL1" s="134" t="inlineStr">
        <is>
          <t>feuchte-empfind-liches Leder</t>
        </is>
      </c>
      <c r="BM1" s="134" t="inlineStr">
        <is>
          <t>Material am Rücken/
Einband lose / eingeris-sen (auch Titelschild)</t>
        </is>
      </c>
      <c r="BN1" s="134" t="inlineStr">
        <is>
          <t>Narben spaltet sich ab</t>
        </is>
      </c>
      <c r="BO1" s="134" t="inlineStr">
        <is>
          <t>Gelenk(e) 
an/durch-gebro-chen</t>
        </is>
      </c>
      <c r="BP1" s="134" t="inlineStr">
        <is>
          <t>Bünde gebro-chen (Anzahl)</t>
        </is>
      </c>
      <c r="BQ1" s="134" t="inlineStr">
        <is>
          <t>Rücken lose/
halb lose</t>
        </is>
      </c>
      <c r="BR1" s="134" t="inlineStr">
        <is>
          <t>Be-schläge locker</t>
        </is>
      </c>
      <c r="BS1" s="134" t="inlineStr">
        <is>
          <t>Buch
schließe fragil</t>
        </is>
      </c>
      <c r="BT1" s="134" t="inlineStr">
        <is>
          <t>Deckel spaltet sich / Fehlstelle im Deckel</t>
        </is>
      </c>
      <c r="BU1" s="134" t="inlineStr">
        <is>
          <t>Deckel gebro-chen</t>
        </is>
      </c>
      <c r="BV1" s="134" t="inlineStr">
        <is>
          <t>Deckel lose / halb lose</t>
        </is>
      </c>
      <c r="BW1" s="134" t="inlineStr">
        <is>
          <t>Kapital fragil/
lose</t>
        </is>
      </c>
      <c r="BX1" s="134" t="inlineStr">
        <is>
          <t>Rest.-Aufwand Einband
(in Std.)</t>
        </is>
      </c>
      <c r="BY1" s="135" t="inlineStr">
        <is>
          <t>Anmerkungen für die Restaurierung am Einband</t>
        </is>
      </c>
      <c r="BZ1" s="136" t="inlineStr">
        <is>
          <t>Ver-schmutz-ung (Vorsatz / Ränder /
ges. BB)</t>
        </is>
      </c>
      <c r="CA1" s="136" t="inlineStr">
        <is>
          <t>mikro-bieller Befall</t>
        </is>
      </c>
      <c r="CB1" s="136" t="inlineStr">
        <is>
          <t>Farb-schicht pudert</t>
        </is>
      </c>
      <c r="CC1" s="136" t="inlineStr">
        <is>
          <t>Buch-block / Seiten verblockt</t>
        </is>
      </c>
      <c r="CD1" s="136" t="inlineStr">
        <is>
          <t>erste / letzte Lage oder Seiten lose</t>
        </is>
      </c>
      <c r="CE1" s="136" t="inlineStr">
        <is>
          <t>(halb-) lose Seiten im BB</t>
        </is>
      </c>
      <c r="CF1" s="136" t="inlineStr">
        <is>
          <t>Heftung zerstört</t>
        </is>
      </c>
      <c r="CG1" s="136" t="inlineStr">
        <is>
          <t>Risse / Fehl-stellen im Vorsatz</t>
        </is>
      </c>
      <c r="CH1" s="136" t="inlineStr">
        <is>
          <t>Risse im Text-bereich / an exponier-ter Stelle (z.B. Ecke)</t>
        </is>
      </c>
      <c r="CI1" s="136" t="inlineStr">
        <is>
          <t>Risse am Rand</t>
        </is>
      </c>
      <c r="CJ1" s="136" t="inlineStr">
        <is>
          <t xml:space="preserve">Fehl-stellen im BB
(groß) </t>
        </is>
      </c>
      <c r="CK1" s="136" t="inlineStr">
        <is>
          <t>Insekten-fraß (stark)</t>
        </is>
      </c>
      <c r="CL1" s="136" t="inlineStr">
        <is>
          <t>Falten / Knicke</t>
        </is>
      </c>
      <c r="CM1" s="136" t="inlineStr">
        <is>
          <t>saures /
brüchiges Papier</t>
        </is>
      </c>
      <c r="CN1" s="136" t="inlineStr">
        <is>
          <t>Tinten-/ Farbfraß (akut)</t>
        </is>
      </c>
      <c r="CO1" s="136" t="inlineStr">
        <is>
          <t>Register-marken fragil</t>
        </is>
      </c>
      <c r="CP1" s="136" t="inlineStr">
        <is>
          <t>Klebe-
streifen ablösen</t>
        </is>
      </c>
      <c r="CQ1" s="136" t="inlineStr">
        <is>
          <t>Rest.-Aufwand Buchblock
(in Std.)</t>
        </is>
      </c>
      <c r="CR1" s="137" t="inlineStr">
        <is>
          <t>Anmerkungen für die Restaurierung am Buchblock</t>
        </is>
      </c>
    </row>
    <row r="2" customFormat="1" s="90">
      <c r="A2" s="90" t="n"/>
      <c r="B2" s="90" t="n"/>
      <c r="C2" s="90" t="n"/>
      <c r="D2" s="81" t="n"/>
      <c r="E2" s="96">
        <f>COUNTIF('III Drucke 1501-1560'!E2:'III Drucke 1501-1560'!#REF!,"&lt;&gt;")</f>
        <v/>
      </c>
      <c r="F2" s="90" t="n"/>
      <c r="G2" s="117" t="n"/>
      <c r="H2" s="96">
        <f>COUNTIF('III Drucke 1501-1560'!H2:'III Drucke 1501-1560'!#REF!,"bis 25 cm")</f>
        <v/>
      </c>
      <c r="I2" s="93" t="n"/>
      <c r="J2" s="78" t="n"/>
      <c r="K2" s="76" t="n"/>
      <c r="L2" s="76" t="n"/>
      <c r="M2" s="76" t="n"/>
      <c r="N2" s="76" t="n"/>
      <c r="O2" s="76" t="n"/>
      <c r="P2" s="76" t="n"/>
      <c r="Q2" s="76" t="n"/>
      <c r="R2" s="76" t="n"/>
      <c r="S2" s="96">
        <f>COUNTIF('III Drucke 1501-1560'!S2:'III Drucke 1501-1560'!#REF!,"*")</f>
        <v/>
      </c>
      <c r="T2" s="96">
        <f>COUNTIF('III Drucke 1501-1560'!T2:'III Drucke 1501-1560'!#REF!,"&lt;&gt;")</f>
        <v/>
      </c>
      <c r="U2" s="96">
        <f>COUNTIF('III Drucke 1501-1560'!U2:'III Drucke 1501-1560'!#REF!,"&lt;&gt;")</f>
        <v/>
      </c>
      <c r="V2" s="96">
        <f>COUNTIF('III Drucke 1501-1560'!V2:'III Drucke 1501-1560'!#REF!,"&lt;&gt;")</f>
        <v/>
      </c>
      <c r="W2" s="96">
        <f>COUNTIF('III Drucke 1501-1560'!W2:'III Drucke 1501-1560'!#REF!,"x")</f>
        <v/>
      </c>
      <c r="X2" s="96">
        <f>COUNTIF('III Drucke 1501-1560'!X2:'III Drucke 1501-1560'!#REF!,"Pa")</f>
        <v/>
      </c>
      <c r="Y2" s="96">
        <f>COUNTIF('III Drucke 1501-1560'!Z2:'III Drucke 1501-1560'!#REF!,"x")</f>
        <v/>
      </c>
      <c r="Z2" s="96">
        <f>COUNTIF('III Drucke 1501-1560'!AA2:'III Drucke 1501-1560'!#REF!,"x")</f>
        <v/>
      </c>
      <c r="AA2" s="96">
        <f>COUNTIF('III Drucke 1501-1560'!AB2:'III Drucke 1501-1560'!#REF!,"f")</f>
        <v/>
      </c>
      <c r="AB2" s="96">
        <f>COUNTIF('III Drucke 1501-1560'!AC2:'III Drucke 1501-1560'!#REF!,"x")</f>
        <v/>
      </c>
      <c r="AC2" s="96">
        <f>COUNTIF('III Drucke 1501-1560'!AD2:'III Drucke 1501-1560'!#REF!,"x")</f>
        <v/>
      </c>
      <c r="AD2" s="96">
        <f>COUNTIF('III Drucke 1501-1560'!AE2:'III Drucke 1501-1560'!#REF!,"x")</f>
        <v/>
      </c>
      <c r="AE2" s="96">
        <f>COUNTIF('III Drucke 1501-1560'!AF2:'III Drucke 1501-1560'!#REF!,"x")</f>
        <v/>
      </c>
      <c r="AF2" s="96">
        <f>COUNTIF('III Drucke 1501-1560'!AG2:'III Drucke 1501-1560'!#REF!,"x")</f>
        <v/>
      </c>
      <c r="AG2" s="96">
        <f>COUNTIF('III Drucke 1501-1560'!AH2:'III Drucke 1501-1560'!#REF!,"Pa")</f>
        <v/>
      </c>
      <c r="AH2" s="96">
        <f>COUNTIF('III Drucke 1501-1560'!AI2:'III Drucke 1501-1560'!#REF!,"x")</f>
        <v/>
      </c>
      <c r="AI2" s="96">
        <f>COUNTIF('III Drucke 1501-1560'!AJ2:'III Drucke 1501-1560'!#REF!,"x")</f>
        <v/>
      </c>
      <c r="AJ2" s="96">
        <f>COUNTIF('III Drucke 1501-1560'!AK2:'III Drucke 1501-1560'!#REF!,"x")</f>
        <v/>
      </c>
      <c r="AK2" s="96">
        <f>COUNTIF('III Drucke 1501-1560'!AL2:'III Drucke 1501-1560'!#REF!,"x")</f>
        <v/>
      </c>
      <c r="AL2" s="96">
        <f>COUNTIF('III Drucke 1501-1560'!AM2:'III Drucke 1501-1560'!#REF!,"x")</f>
        <v/>
      </c>
      <c r="AM2" s="96">
        <f>COUNTIF('III Drucke 1501-1560'!AN2:'III Drucke 1501-1560'!#REF!,"x")</f>
        <v/>
      </c>
      <c r="AN2" s="96">
        <f>COUNTIF('III Drucke 1501-1560'!AO2:'III Drucke 1501-1560'!#REF!,"x")</f>
        <v/>
      </c>
      <c r="AO2" s="96">
        <f>COUNTIF('III Drucke 1501-1560'!AP2:'III Drucke 1501-1560'!#REF!,"&lt;&gt;")</f>
        <v/>
      </c>
      <c r="AP2" s="96">
        <f>COUNTIF('III Drucke 1501-1560'!AQ2:'III Drucke 1501-1560'!#REF!,"x")</f>
        <v/>
      </c>
      <c r="AQ2" s="96">
        <f>COUNTIF('III Drucke 1501-1560'!AR2:'III Drucke 1501-1560'!#REF!,"K")</f>
        <v/>
      </c>
      <c r="AR2" s="96">
        <f>COUNTIF('III Drucke 1501-1560'!AS2:'III Drucke 1501-1560'!#REF!,"x")</f>
        <v/>
      </c>
      <c r="AS2" s="96">
        <f>COUNTIF('III Drucke 1501-1560'!AT2:'III Drucke 1501-1560'!#REF!,"0")</f>
        <v/>
      </c>
      <c r="AT2" s="96">
        <f>COUNTIF('III Drucke 1501-1560'!AU2:'III Drucke 1501-1560'!#REF!,"x")</f>
        <v/>
      </c>
      <c r="AU2" s="96">
        <f>COUNTIF('III Drucke 1501-1560'!AV2:'III Drucke 1501-1560'!#REF!,"0")</f>
        <v/>
      </c>
      <c r="AV2" s="96">
        <f>COUNTIF('III Drucke 1501-1560'!AW2:'III Drucke 1501-1560'!#REF!,"&lt;&gt;")</f>
        <v/>
      </c>
      <c r="AW2" s="96">
        <f>COUNTIF('III Drucke 1501-1560'!AX2:'III Drucke 1501-1560'!#REF!,"x")</f>
        <v/>
      </c>
      <c r="AX2" s="96">
        <f>COUNTIF('III Drucke 1501-1560'!AY2:'III Drucke 1501-1560'!#REF!,"x")</f>
        <v/>
      </c>
      <c r="AY2" s="96">
        <f>COUNTIF('III Drucke 1501-1560'!AZ2:'III Drucke 1501-1560'!#REF!,"n")</f>
        <v/>
      </c>
      <c r="AZ2" s="87" t="n"/>
      <c r="BA2" s="96">
        <f>COUNTIF('III Drucke 1501-1560'!BB2:'III Drucke 1501-1560'!#REF!,"x")</f>
        <v/>
      </c>
      <c r="BB2" s="96">
        <f>COUNTIF('III Drucke 1501-1560'!BC2:'III Drucke 1501-1560'!#REF!,"Gewebe")</f>
        <v/>
      </c>
      <c r="BC2" s="96">
        <f>COUNTIF('III Drucke 1501-1560'!BD2:'III Drucke 1501-1560'!#REF!,"x")</f>
        <v/>
      </c>
      <c r="BD2" s="96">
        <f>COUNTIF('III Drucke 1501-1560'!BE2:'III Drucke 1501-1560'!#REF!,"x")</f>
        <v/>
      </c>
      <c r="BE2" s="96">
        <f>COUNTIF('III Drucke 1501-1560'!BF2:'III Drucke 1501-1560'!#REF!,"x")</f>
        <v/>
      </c>
      <c r="BF2" s="96">
        <f>COUNTIF('III Drucke 1501-1560'!BG2:'III Drucke 1501-1560'!#REF!,"x")</f>
        <v/>
      </c>
      <c r="BG2" s="96">
        <f>COUNTIF('III Drucke 1501-1560'!BH2:'III Drucke 1501-1560'!#REF!,"x")</f>
        <v/>
      </c>
      <c r="BH2" s="96">
        <f>COUNTIF('III Drucke 1501-1560'!BI2:'III Drucke 1501-1560'!#REF!,"&lt;&gt;")</f>
        <v/>
      </c>
      <c r="BI2" s="96">
        <f>COUNTIF('III Drucke 1501-1560'!BJ2:'III Drucke 1501-1560'!#REF!,"x 45")</f>
        <v/>
      </c>
      <c r="BJ2" s="117" t="n"/>
      <c r="BL2" s="94" t="n"/>
      <c r="BM2" s="94" t="n"/>
      <c r="BN2" s="94" t="n"/>
      <c r="BO2" s="94" t="n"/>
      <c r="BP2" s="94" t="n"/>
      <c r="BQ2" s="94" t="n"/>
      <c r="BR2" s="94" t="n"/>
      <c r="BS2" s="94" t="n"/>
      <c r="BT2" s="94" t="n"/>
      <c r="BU2" s="94" t="n"/>
      <c r="BV2" s="94" t="n"/>
      <c r="BW2" s="94" t="n"/>
      <c r="BX2" s="87" t="n"/>
      <c r="BY2" s="117" t="n"/>
      <c r="BZ2" s="96">
        <f>COUNTIF('III Drucke 1501-1560'!CA2:'III Drucke 1501-1560'!#REF!,"x")</f>
        <v/>
      </c>
      <c r="CA2" s="96">
        <f>COUNTIF('III Drucke 1501-1560'!CB2:'III Drucke 1501-1560'!#REF!,"x")</f>
        <v/>
      </c>
      <c r="CB2" s="94" t="n"/>
      <c r="CC2" s="94" t="n"/>
      <c r="CD2" s="94" t="n"/>
      <c r="CE2" s="94" t="n"/>
      <c r="CF2" s="94" t="n"/>
      <c r="CG2" s="94" t="n"/>
      <c r="CH2" s="94" t="n"/>
      <c r="CI2" s="94" t="n"/>
      <c r="CJ2" s="94" t="n"/>
      <c r="CK2" s="94" t="n"/>
      <c r="CL2" s="94" t="n"/>
      <c r="CM2" s="94" t="n"/>
      <c r="CN2" s="94" t="n"/>
      <c r="CO2" s="94" t="n"/>
      <c r="CP2" s="94" t="n"/>
      <c r="CQ2" s="87" t="n"/>
      <c r="CR2" s="117" t="n"/>
    </row>
    <row r="3" customFormat="1" s="90">
      <c r="A3" s="90" t="n"/>
      <c r="B3" s="90" t="n"/>
      <c r="C3" s="90" t="n"/>
      <c r="D3" s="81" t="n"/>
      <c r="E3" s="90" t="n"/>
      <c r="F3" s="90" t="n"/>
      <c r="G3" s="117" t="n"/>
      <c r="H3" s="96">
        <f>COUNTIF('III Drucke 1501-1560'!H2:'III Drucke 1501-1560'!#REF!,"bis 35 cm")</f>
        <v/>
      </c>
      <c r="I3" s="93" t="n"/>
      <c r="J3" s="78" t="n"/>
      <c r="K3" s="76" t="n"/>
      <c r="L3" s="76" t="n"/>
      <c r="M3" s="76" t="n"/>
      <c r="N3" s="76" t="n"/>
      <c r="O3" s="76" t="n"/>
      <c r="P3" s="76" t="n"/>
      <c r="Q3" s="76" t="n"/>
      <c r="R3" s="76" t="n"/>
      <c r="S3" s="96" t="n"/>
      <c r="T3" s="96" t="n"/>
      <c r="U3" s="94" t="n"/>
      <c r="V3" s="94" t="n"/>
      <c r="W3" s="94" t="n"/>
      <c r="X3" s="96">
        <f>COUNTIF('III Drucke 1501-1560'!X2:'III Drucke 1501-1560'!#REF!,"Br")</f>
        <v/>
      </c>
      <c r="Y3" s="95" t="n"/>
      <c r="Z3" s="95" t="n"/>
      <c r="AA3" s="96">
        <f>COUNTIF('III Drucke 1501-1560'!AB2:'III Drucke 1501-1560'!#REF!,"f/E")</f>
        <v/>
      </c>
      <c r="AB3" s="96" t="n"/>
      <c r="AC3" s="96">
        <f>COUNTIF('III Drucke 1501-1560'!AD2:'III Drucke 1501-1560'!#REF!,"xx")</f>
        <v/>
      </c>
      <c r="AD3" s="96" t="n"/>
      <c r="AE3" s="96" t="n"/>
      <c r="AF3" s="96" t="n"/>
      <c r="AG3" s="97">
        <f>COUNTIF('III Drucke 1501-1560'!AH2:'III Drucke 1501-1560'!#REF!,"Pg")</f>
        <v/>
      </c>
      <c r="AH3" s="94" t="n"/>
      <c r="AI3" s="94" t="n"/>
      <c r="AJ3" s="94" t="n"/>
      <c r="AK3" s="96">
        <f>COUNTIF('III Drucke 1501-1560'!AL2:'III Drucke 1501-1560'!#REF!,"xx")</f>
        <v/>
      </c>
      <c r="AL3" s="96">
        <f>COUNTIF('III Drucke 1501-1560'!AM2:'III Drucke 1501-1560'!#REF!,"xx")</f>
        <v/>
      </c>
      <c r="AM3" s="94" t="n"/>
      <c r="AN3" s="96">
        <f>COUNTIF('III Drucke 1501-1560'!AO2:'III Drucke 1501-1560'!#REF!,"x durchgehend")</f>
        <v/>
      </c>
      <c r="AO3" s="94" t="n"/>
      <c r="AP3" s="94" t="n"/>
      <c r="AQ3" s="96">
        <f>COUNTIF('III Drucke 1501-1560'!AR2:'III Drucke 1501-1560'!#REF!,"B")</f>
        <v/>
      </c>
      <c r="AR3" s="96">
        <f>COUNTIF('III Drucke 1501-1560'!AS2:'III Drucke 1501-1560'!#REF!,"xx")</f>
        <v/>
      </c>
      <c r="AS3" s="96">
        <f>COUNTIF('III Drucke 1501-1560'!AT3:'III Drucke 1501-1560'!#REF!,"2")</f>
        <v/>
      </c>
      <c r="AT3" s="96" t="n"/>
      <c r="AU3" s="96">
        <f>COUNTIF('III Drucke 1501-1560'!AV2:'III Drucke 1501-1560'!#REF!,"45")</f>
        <v/>
      </c>
      <c r="AV3" s="96" t="n"/>
      <c r="AW3" s="94" t="n"/>
      <c r="AX3" s="94" t="n"/>
      <c r="AY3" s="96">
        <f>COUNTIF('III Drucke 1501-1560'!AZ2:'III Drucke 1501-1560'!#REF!,"ja vor")</f>
        <v/>
      </c>
      <c r="AZ3" s="98" t="n"/>
      <c r="BA3" s="95" t="n"/>
      <c r="BB3" s="96">
        <f>COUNTIF('III Drucke 1501-1560'!BC2:'III Drucke 1501-1560'!#REF!,"Wellpappe")</f>
        <v/>
      </c>
      <c r="BC3" s="96">
        <f>COUNTIF('III Drucke 1501-1560'!BD2:'III Drucke 1501-1560'!#REF!,"x sauer")</f>
        <v/>
      </c>
      <c r="BD3" s="94" t="n"/>
      <c r="BE3" s="96">
        <f>COUNTIF('III Drucke 1501-1560'!BF2:'III Drucke 1501-1560'!#REF!,"x sauer")</f>
        <v/>
      </c>
      <c r="BF3" s="96">
        <f>COUNTIF('III Drucke 1501-1560'!BG2:'III Drucke 1501-1560'!#REF!,"x sauer")</f>
        <v/>
      </c>
      <c r="BG3" s="94" t="n"/>
      <c r="BH3" s="117" t="n"/>
      <c r="BI3" s="96">
        <f>COUNTIF('III Drucke 1501-1560'!BJ2:'III Drucke 1501-1560'!#REF!,"x 110")</f>
        <v/>
      </c>
      <c r="BJ3" s="117" t="n"/>
      <c r="BL3" s="94" t="n"/>
      <c r="BM3" s="94" t="n"/>
      <c r="BN3" s="94" t="n"/>
      <c r="BO3" s="94" t="n"/>
      <c r="BP3" s="94" t="n"/>
      <c r="BQ3" s="94" t="n"/>
      <c r="BR3" s="94" t="n"/>
      <c r="BS3" s="94" t="n"/>
      <c r="BT3" s="94" t="n"/>
      <c r="BU3" s="94" t="n"/>
      <c r="BV3" s="94" t="n"/>
      <c r="BW3" s="94" t="n"/>
      <c r="BX3" s="87" t="n"/>
      <c r="BY3" s="117" t="n"/>
      <c r="BZ3" s="94" t="n"/>
      <c r="CA3" s="94" t="n"/>
      <c r="CB3" s="94" t="n"/>
      <c r="CC3" s="94" t="n"/>
      <c r="CD3" s="94" t="n"/>
      <c r="CE3" s="94" t="n"/>
      <c r="CF3" s="94" t="n"/>
      <c r="CG3" s="94" t="n"/>
      <c r="CH3" s="94" t="n"/>
      <c r="CI3" s="94" t="n"/>
      <c r="CJ3" s="94" t="n"/>
      <c r="CK3" s="94" t="n"/>
      <c r="CL3" s="94" t="n"/>
      <c r="CM3" s="94" t="n"/>
      <c r="CN3" s="94" t="n"/>
      <c r="CO3" s="94" t="n"/>
      <c r="CP3" s="94" t="n"/>
      <c r="CQ3" s="87" t="n"/>
      <c r="CR3" s="117" t="n"/>
    </row>
    <row r="4" customFormat="1" s="90">
      <c r="A4" s="90" t="n"/>
      <c r="B4" s="90" t="n"/>
      <c r="C4" s="90" t="n"/>
      <c r="D4" s="81" t="n"/>
      <c r="E4" s="90" t="n"/>
      <c r="F4" s="90" t="n"/>
      <c r="G4" s="117" t="n"/>
      <c r="H4" s="96">
        <f>COUNTIF('III Drucke 1501-1560'!H2:'III Drucke 1501-1560'!#REF!,"bis 42 cm")</f>
        <v/>
      </c>
      <c r="I4" s="93" t="n"/>
      <c r="J4" s="78" t="n"/>
      <c r="K4" s="76" t="n"/>
      <c r="L4" s="76" t="n"/>
      <c r="M4" s="76" t="n"/>
      <c r="N4" s="76" t="n"/>
      <c r="O4" s="76" t="n"/>
      <c r="P4" s="76" t="n"/>
      <c r="Q4" s="76" t="n"/>
      <c r="R4" s="76" t="n"/>
      <c r="S4" s="96" t="n"/>
      <c r="T4" s="96" t="n"/>
      <c r="U4" s="94" t="n"/>
      <c r="V4" s="94" t="n"/>
      <c r="W4" s="94" t="n"/>
      <c r="X4" s="96">
        <f>COUNTIF('III Drucke 1501-1560'!X2:'III Drucke 1501-1560'!#REF!,"G")</f>
        <v/>
      </c>
      <c r="Y4" s="95" t="n"/>
      <c r="Z4" s="95" t="n"/>
      <c r="AA4" s="96">
        <f>COUNTIF('III Drucke 1501-1560'!AB2:'III Drucke 1501-1560'!#REF!,"f/V")</f>
        <v/>
      </c>
      <c r="AB4" s="96" t="n"/>
      <c r="AC4" s="96" t="n"/>
      <c r="AD4" s="96" t="n"/>
      <c r="AE4" s="96" t="n"/>
      <c r="AF4" s="96" t="n"/>
      <c r="AG4" s="97">
        <f>COUNTIF('III Drucke 1501-1560'!AH2:'III Drucke 1501-1560'!#REF!,"Pa/Pg")</f>
        <v/>
      </c>
      <c r="AH4" s="94" t="n"/>
      <c r="AI4" s="94" t="n"/>
      <c r="AJ4" s="94" t="n"/>
      <c r="AK4" s="94" t="n"/>
      <c r="AL4" s="94" t="n"/>
      <c r="AM4" s="94" t="n"/>
      <c r="AN4" s="94" t="n"/>
      <c r="AO4" s="94" t="n"/>
      <c r="AP4" s="94" t="n"/>
      <c r="AQ4" s="96">
        <f>COUNTIF('III Drucke 1501-1560'!AR2:'III Drucke 1501-1560'!#REF!,"I")</f>
        <v/>
      </c>
      <c r="AR4" s="94" t="n"/>
      <c r="AS4" s="96">
        <f>COUNTIF('III Drucke 1501-1560'!AT2:'III Drucke 1501-1560'!#REF!,"3")</f>
        <v/>
      </c>
      <c r="AT4" s="96" t="n"/>
      <c r="AU4" s="96">
        <f>COUNTIF('III Drucke 1501-1560'!AV2:'III Drucke 1501-1560'!#REF!,"max 45")</f>
        <v/>
      </c>
      <c r="AV4" s="96" t="n"/>
      <c r="AW4" s="94" t="n"/>
      <c r="AX4" s="94" t="n"/>
      <c r="AY4" s="96">
        <f>COUNTIF('III Drucke 1501-1560'!AZ2:'III Drucke 1501-1560'!#REF!,"ja nach")</f>
        <v/>
      </c>
      <c r="AZ4" s="98" t="n"/>
      <c r="BA4" s="95" t="n"/>
      <c r="BB4" s="96">
        <f>COUNTIF('III Drucke 1501-1560'!BC2:'III Drucke 1501-1560'!#REF!,"Halbgewebe mit Papier")</f>
        <v/>
      </c>
      <c r="BC4" s="96">
        <f>COUNTIF('III Drucke 1501-1560'!BD2:'III Drucke 1501-1560'!#REF!,"historisch")</f>
        <v/>
      </c>
      <c r="BD4" s="94" t="n"/>
      <c r="BE4" s="96">
        <f>COUNTIF('III Drucke 1501-1560'!BF2:'III Drucke 1501-1560'!#REF!,"x (Leder)")</f>
        <v/>
      </c>
      <c r="BF4" s="94" t="n"/>
      <c r="BG4" s="94" t="n"/>
      <c r="BH4" s="117" t="n"/>
      <c r="BI4" s="96">
        <f>COUNTIF('III Drucke 1501-1560'!BJ2:'III Drucke 1501-1560'!#REF!,"x nur 110")</f>
        <v/>
      </c>
      <c r="BJ4" s="117" t="n"/>
      <c r="BL4" s="94" t="n"/>
      <c r="BM4" s="94" t="n"/>
      <c r="BN4" s="94" t="n"/>
      <c r="BO4" s="94" t="n"/>
      <c r="BP4" s="94" t="n"/>
      <c r="BQ4" s="94" t="n"/>
      <c r="BR4" s="94" t="n"/>
      <c r="BS4" s="94" t="n"/>
      <c r="BT4" s="94" t="n"/>
      <c r="BU4" s="94" t="n"/>
      <c r="BV4" s="94" t="n"/>
      <c r="BW4" s="94" t="n"/>
      <c r="BX4" s="87" t="n"/>
      <c r="BY4" s="117" t="n"/>
      <c r="BZ4" s="94" t="n"/>
      <c r="CA4" s="94" t="n"/>
      <c r="CB4" s="94" t="n"/>
      <c r="CC4" s="94" t="n"/>
      <c r="CD4" s="94" t="n"/>
      <c r="CE4" s="94" t="n"/>
      <c r="CF4" s="94" t="n"/>
      <c r="CG4" s="94" t="n"/>
      <c r="CH4" s="94" t="n"/>
      <c r="CI4" s="94" t="n"/>
      <c r="CJ4" s="94" t="n"/>
      <c r="CK4" s="94" t="n"/>
      <c r="CL4" s="94" t="n"/>
      <c r="CM4" s="94" t="n"/>
      <c r="CN4" s="94" t="n"/>
      <c r="CO4" s="94" t="n"/>
      <c r="CP4" s="94" t="n"/>
      <c r="CQ4" s="87" t="n"/>
      <c r="CR4" s="117" t="n"/>
    </row>
    <row r="5" customFormat="1" s="90">
      <c r="A5" s="90" t="n"/>
      <c r="B5" s="90" t="n"/>
      <c r="C5" s="90" t="n"/>
      <c r="D5" s="81" t="n"/>
      <c r="E5" s="90" t="n"/>
      <c r="F5" s="90" t="n"/>
      <c r="G5" s="117" t="n"/>
      <c r="H5" s="96">
        <f>COUNTIF('III Drucke 1501-1560'!H2:'III Drucke 1501-1560'!#REF!,"? 42 cm")</f>
        <v/>
      </c>
      <c r="I5" s="93" t="n"/>
      <c r="J5" s="78" t="n"/>
      <c r="K5" s="76" t="n"/>
      <c r="L5" s="76" t="n"/>
      <c r="M5" s="76" t="n"/>
      <c r="N5" s="76" t="n"/>
      <c r="O5" s="76" t="n"/>
      <c r="P5" s="76" t="n"/>
      <c r="Q5" s="76" t="n"/>
      <c r="R5" s="76" t="n"/>
      <c r="S5" s="96" t="n"/>
      <c r="T5" s="96" t="n"/>
      <c r="U5" s="94" t="n"/>
      <c r="V5" s="94" t="n"/>
      <c r="W5" s="94" t="n"/>
      <c r="X5" s="96">
        <f>COUNTIF('III Drucke 1501-1560'!X2:'III Drucke 1501-1560'!#REF!,"HG")</f>
        <v/>
      </c>
      <c r="Y5" s="95" t="n"/>
      <c r="Z5" s="95" t="n"/>
      <c r="AA5" s="96">
        <f>COUNTIF('III Drucke 1501-1560'!AB2:'III Drucke 1501-1560'!#REF!,"h")</f>
        <v/>
      </c>
      <c r="AB5" s="96" t="n"/>
      <c r="AC5" s="96" t="n"/>
      <c r="AD5" s="96" t="n"/>
      <c r="AE5" s="96" t="n"/>
      <c r="AF5" s="96" t="n"/>
      <c r="AG5" s="94" t="n"/>
      <c r="AH5" s="94" t="n"/>
      <c r="AI5" s="94" t="n"/>
      <c r="AJ5" s="94" t="n"/>
      <c r="AK5" s="94" t="n"/>
      <c r="AL5" s="94" t="n"/>
      <c r="AM5" s="94" t="n"/>
      <c r="AN5" s="94" t="n"/>
      <c r="AO5" s="94" t="n"/>
      <c r="AP5" s="94" t="n"/>
      <c r="AQ5" s="96">
        <f>COUNTIF('III Drucke 1501-1560'!AR2:'III Drucke 1501-1560'!#REF!,"R")</f>
        <v/>
      </c>
      <c r="AR5" s="94" t="n"/>
      <c r="AS5" s="96">
        <f>COUNTIF('III Drucke 1501-1560'!AT2:'III Drucke 1501-1560'!#REF!,"4")</f>
        <v/>
      </c>
      <c r="AT5" s="96" t="n"/>
      <c r="AU5" s="96">
        <f>COUNTIF('III Drucke 1501-1560'!AV2:'III Drucke 1501-1560'!#REF!,"60")</f>
        <v/>
      </c>
      <c r="AV5" s="96" t="n"/>
      <c r="AW5" s="94" t="n"/>
      <c r="AX5" s="94" t="n"/>
      <c r="AY5" s="96">
        <f>COUNTIF('III Drucke 1501-1560'!AZ2:'III Drucke 1501-1560'!#REF!,"ja vor und nach")</f>
        <v/>
      </c>
      <c r="AZ5" s="98" t="n"/>
      <c r="BA5" s="95" t="n"/>
      <c r="BB5" s="96">
        <f>COUNTIF('III Drucke 1501-1560'!BC2:'III Drucke 1501-1560'!#REF!,"Gewebe mit Papier")</f>
        <v/>
      </c>
      <c r="BC5" s="94" t="n"/>
      <c r="BD5" s="94" t="n"/>
      <c r="BE5" s="94" t="n"/>
      <c r="BF5" s="94" t="n"/>
      <c r="BG5" s="94" t="n"/>
      <c r="BH5" s="117" t="n"/>
      <c r="BI5" s="96">
        <f>COUNTIF('III Drucke 1501-1560'!BJ2:'III Drucke 1501-1560'!#REF!,"x nur 110, mit Begleitung")</f>
        <v/>
      </c>
      <c r="BJ5" s="117" t="n"/>
      <c r="BL5" s="94" t="n"/>
      <c r="BM5" s="94" t="n"/>
      <c r="BN5" s="94" t="n"/>
      <c r="BO5" s="94" t="n"/>
      <c r="BP5" s="94" t="n"/>
      <c r="BQ5" s="94" t="n"/>
      <c r="BR5" s="94" t="n"/>
      <c r="BS5" s="94" t="n"/>
      <c r="BT5" s="94" t="n"/>
      <c r="BU5" s="94" t="n"/>
      <c r="BV5" s="94" t="n"/>
      <c r="BW5" s="94" t="n"/>
      <c r="BX5" s="87" t="n"/>
      <c r="BY5" s="117" t="n"/>
      <c r="BZ5" s="94" t="n"/>
      <c r="CA5" s="94" t="n"/>
      <c r="CB5" s="94" t="n"/>
      <c r="CC5" s="94" t="n"/>
      <c r="CD5" s="94" t="n"/>
      <c r="CE5" s="94" t="n"/>
      <c r="CF5" s="94" t="n"/>
      <c r="CG5" s="94" t="n"/>
      <c r="CH5" s="94" t="n"/>
      <c r="CI5" s="94" t="n"/>
      <c r="CJ5" s="94" t="n"/>
      <c r="CK5" s="94" t="n"/>
      <c r="CL5" s="94" t="n"/>
      <c r="CM5" s="94" t="n"/>
      <c r="CN5" s="94" t="n"/>
      <c r="CO5" s="94" t="n"/>
      <c r="CP5" s="94" t="n"/>
      <c r="CQ5" s="87" t="n"/>
      <c r="CR5" s="117" t="n"/>
    </row>
    <row r="6" customFormat="1" s="90">
      <c r="A6" s="90" t="n"/>
      <c r="B6" s="90" t="n"/>
      <c r="C6" s="90" t="n"/>
      <c r="D6" s="81" t="n"/>
      <c r="E6" s="90" t="n"/>
      <c r="F6" s="90" t="n"/>
      <c r="G6" s="117" t="n"/>
      <c r="I6" s="93" t="n"/>
      <c r="J6" s="78" t="n"/>
      <c r="K6" s="76" t="n"/>
      <c r="L6" s="76" t="n"/>
      <c r="M6" s="76" t="n"/>
      <c r="N6" s="76" t="n"/>
      <c r="O6" s="76" t="n"/>
      <c r="P6" s="76" t="n"/>
      <c r="Q6" s="76" t="n"/>
      <c r="R6" s="76" t="n"/>
      <c r="S6" s="96" t="n"/>
      <c r="T6" s="96" t="n"/>
      <c r="U6" s="94" t="n"/>
      <c r="V6" s="94" t="n"/>
      <c r="W6" s="94" t="n"/>
      <c r="X6" s="96">
        <f>COUNTIF('III Drucke 1501-1560'!X2:'III Drucke 1501-1560'!#REF!,"HD")</f>
        <v/>
      </c>
      <c r="Y6" s="95" t="n"/>
      <c r="Z6" s="95" t="n"/>
      <c r="AA6" s="96">
        <f>COUNTIF('III Drucke 1501-1560'!AB2:'III Drucke 1501-1560'!#REF!,"h/E")</f>
        <v/>
      </c>
      <c r="AB6" s="96" t="n"/>
      <c r="AC6" s="96" t="n"/>
      <c r="AD6" s="96" t="n"/>
      <c r="AE6" s="96" t="n"/>
      <c r="AF6" s="96" t="n"/>
      <c r="AG6" s="94" t="n"/>
      <c r="AH6" s="94" t="n"/>
      <c r="AI6" s="94" t="n"/>
      <c r="AJ6" s="94" t="n"/>
      <c r="AK6" s="94" t="n"/>
      <c r="AL6" s="94" t="n"/>
      <c r="AM6" s="94" t="n"/>
      <c r="AN6" s="94" t="n"/>
      <c r="AO6" s="94" t="n"/>
      <c r="AP6" s="94" t="n"/>
      <c r="AQ6" s="96">
        <f>COUNTIF('III Drucke 1501-1560'!AR2:'III Drucke 1501-1560'!#REF!,"K/I")</f>
        <v/>
      </c>
      <c r="AR6" s="94" t="n"/>
      <c r="AS6" s="96">
        <f>COUNTIF('III Drucke 1501-1560'!AT2:'III Drucke 1501-1560'!#REF!,"0-2")</f>
        <v/>
      </c>
      <c r="AT6" s="96" t="n"/>
      <c r="AU6" s="96">
        <f>COUNTIF('III Drucke 1501-1560'!AV2:'III Drucke 1501-1560'!#REF!,"max 60")</f>
        <v/>
      </c>
      <c r="AV6" s="96" t="n"/>
      <c r="AW6" s="94" t="n"/>
      <c r="AX6" s="94" t="n"/>
      <c r="AY6" s="96">
        <f>COUNTIF('III Drucke 1501-1560'!AZ2:'III Drucke 1501-1560'!#REF!,"ja ÖW=0")</f>
        <v/>
      </c>
      <c r="AZ6" s="98" t="n"/>
      <c r="BA6" s="95" t="n"/>
      <c r="BB6" s="94" t="n"/>
      <c r="BC6" s="94" t="n"/>
      <c r="BD6" s="94" t="n"/>
      <c r="BE6" s="94" t="n"/>
      <c r="BF6" s="94" t="n"/>
      <c r="BG6" s="94" t="n"/>
      <c r="BH6" s="117" t="n"/>
      <c r="BI6" s="96">
        <f>COUNTIF('III Drucke 1501-1560'!BJ2:'III Drucke 1501-1560'!#REF!,"x? 45")</f>
        <v/>
      </c>
      <c r="BJ6" s="117" t="n"/>
      <c r="BL6" s="94" t="n"/>
      <c r="BM6" s="94" t="n"/>
      <c r="BN6" s="94" t="n"/>
      <c r="BO6" s="94" t="n"/>
      <c r="BP6" s="94" t="n"/>
      <c r="BQ6" s="94" t="n"/>
      <c r="BR6" s="94" t="n"/>
      <c r="BS6" s="94" t="n"/>
      <c r="BT6" s="94" t="n"/>
      <c r="BU6" s="94" t="n"/>
      <c r="BV6" s="94" t="n"/>
      <c r="BW6" s="94" t="n"/>
      <c r="BX6" s="87" t="n"/>
      <c r="BY6" s="117" t="n"/>
      <c r="BZ6" s="94" t="n"/>
      <c r="CA6" s="94" t="n"/>
      <c r="CB6" s="94" t="n"/>
      <c r="CC6" s="94" t="n"/>
      <c r="CD6" s="94" t="n"/>
      <c r="CE6" s="94" t="n"/>
      <c r="CF6" s="94" t="n"/>
      <c r="CG6" s="94" t="n"/>
      <c r="CH6" s="94" t="n"/>
      <c r="CI6" s="94" t="n"/>
      <c r="CJ6" s="94" t="n"/>
      <c r="CK6" s="94" t="n"/>
      <c r="CL6" s="94" t="n"/>
      <c r="CM6" s="94" t="n"/>
      <c r="CN6" s="94" t="n"/>
      <c r="CO6" s="94" t="n"/>
      <c r="CP6" s="94" t="n"/>
      <c r="CQ6" s="87" t="n"/>
      <c r="CR6" s="117" t="n"/>
    </row>
    <row r="7" customFormat="1" s="90">
      <c r="A7" s="90" t="n"/>
      <c r="B7" s="90" t="n"/>
      <c r="C7" s="90" t="n"/>
      <c r="D7" s="81" t="n"/>
      <c r="E7" s="90" t="n"/>
      <c r="F7" s="90" t="n"/>
      <c r="G7" s="117" t="n"/>
      <c r="I7" s="93" t="n"/>
      <c r="J7" s="78" t="n"/>
      <c r="K7" s="76" t="n"/>
      <c r="L7" s="76" t="n"/>
      <c r="M7" s="76" t="n"/>
      <c r="N7" s="76" t="n"/>
      <c r="O7" s="76" t="n"/>
      <c r="P7" s="76" t="n"/>
      <c r="Q7" s="76" t="n"/>
      <c r="R7" s="76" t="n"/>
      <c r="S7" s="96" t="n"/>
      <c r="T7" s="96" t="n"/>
      <c r="U7" s="94" t="n"/>
      <c r="V7" s="94" t="n"/>
      <c r="W7" s="94" t="n"/>
      <c r="X7" s="96">
        <f>COUNTIF('III Drucke 1501-1560'!X2:'III Drucke 1501-1560'!#REF!,"L")</f>
        <v/>
      </c>
      <c r="Y7" s="95" t="n"/>
      <c r="Z7" s="95" t="n"/>
      <c r="AA7" s="96" t="n"/>
      <c r="AB7" s="96" t="n"/>
      <c r="AC7" s="96" t="n"/>
      <c r="AD7" s="96" t="n"/>
      <c r="AE7" s="96" t="n"/>
      <c r="AF7" s="96" t="n"/>
      <c r="AG7" s="94" t="n"/>
      <c r="AH7" s="94" t="n"/>
      <c r="AI7" s="94" t="n"/>
      <c r="AJ7" s="94" t="n"/>
      <c r="AK7" s="94" t="n"/>
      <c r="AL7" s="94" t="n"/>
      <c r="AM7" s="94" t="n"/>
      <c r="AN7" s="94" t="n"/>
      <c r="AO7" s="94" t="n"/>
      <c r="AP7" s="94" t="n"/>
      <c r="AQ7" s="96">
        <f>COUNTIF('III Drucke 1501-1560'!AR2:'III Drucke 1501-1560'!#REF!,"B/I/R")</f>
        <v/>
      </c>
      <c r="AR7" s="94" t="n"/>
      <c r="AS7" s="96">
        <f>COUNTIF('III Drucke 1501-1560'!AT2:'III Drucke 1501-1560'!#REF!,"0 (durchgängige Tafeln)")</f>
        <v/>
      </c>
      <c r="AT7" s="96" t="n"/>
      <c r="AU7" s="96">
        <f>COUNTIF('III Drucke 1501-1560'!AV2:'III Drucke 1501-1560'!#REF!,"80")</f>
        <v/>
      </c>
      <c r="AV7" s="96" t="n"/>
      <c r="AW7" s="94" t="n"/>
      <c r="AX7" s="94" t="n"/>
      <c r="AY7" s="96" t="n"/>
      <c r="AZ7" s="98" t="n"/>
      <c r="BA7" s="95" t="n"/>
      <c r="BB7" s="94" t="n"/>
      <c r="BC7" s="94" t="n"/>
      <c r="BD7" s="94" t="n"/>
      <c r="BE7" s="94" t="n"/>
      <c r="BF7" s="94" t="n"/>
      <c r="BG7" s="94" t="n"/>
      <c r="BH7" s="117" t="n"/>
      <c r="BJ7" s="117" t="n"/>
      <c r="BL7" s="94" t="n"/>
      <c r="BM7" s="94" t="n"/>
      <c r="BN7" s="94" t="n"/>
      <c r="BO7" s="94" t="n"/>
      <c r="BP7" s="94" t="n"/>
      <c r="BQ7" s="94" t="n"/>
      <c r="BR7" s="94" t="n"/>
      <c r="BS7" s="94" t="n"/>
      <c r="BT7" s="94" t="n"/>
      <c r="BU7" s="94" t="n"/>
      <c r="BV7" s="94" t="n"/>
      <c r="BW7" s="94" t="n"/>
      <c r="BX7" s="87" t="n"/>
      <c r="BY7" s="117" t="n"/>
      <c r="BZ7" s="94" t="n"/>
      <c r="CA7" s="94" t="n"/>
      <c r="CB7" s="94" t="n"/>
      <c r="CC7" s="94" t="n"/>
      <c r="CD7" s="94" t="n"/>
      <c r="CE7" s="94" t="n"/>
      <c r="CF7" s="94" t="n"/>
      <c r="CG7" s="94" t="n"/>
      <c r="CH7" s="94" t="n"/>
      <c r="CI7" s="94" t="n"/>
      <c r="CJ7" s="94" t="n"/>
      <c r="CK7" s="94" t="n"/>
      <c r="CL7" s="94" t="n"/>
      <c r="CM7" s="94" t="n"/>
      <c r="CN7" s="94" t="n"/>
      <c r="CO7" s="94" t="n"/>
      <c r="CP7" s="94" t="n"/>
      <c r="CQ7" s="87" t="n"/>
      <c r="CR7" s="117" t="n"/>
    </row>
    <row r="8" customFormat="1" s="90">
      <c r="A8" s="90" t="n"/>
      <c r="B8" s="90" t="n"/>
      <c r="C8" s="90" t="n"/>
      <c r="D8" s="81" t="n"/>
      <c r="E8" s="90" t="n"/>
      <c r="F8" s="90" t="n"/>
      <c r="G8" s="117" t="n"/>
      <c r="I8" s="93" t="n"/>
      <c r="J8" s="78" t="n"/>
      <c r="K8" s="76" t="n"/>
      <c r="L8" s="76" t="n"/>
      <c r="M8" s="76" t="n"/>
      <c r="N8" s="76" t="n"/>
      <c r="O8" s="76" t="n"/>
      <c r="P8" s="76" t="n"/>
      <c r="Q8" s="76" t="n"/>
      <c r="R8" s="76" t="n"/>
      <c r="S8" s="96" t="n"/>
      <c r="T8" s="96" t="n"/>
      <c r="U8" s="94" t="n"/>
      <c r="V8" s="94" t="n"/>
      <c r="W8" s="94" t="n"/>
      <c r="X8" s="96">
        <f>COUNTIF('III Drucke 1501-1560'!X2:'III Drucke 1501-1560'!#REF!,"HL")</f>
        <v/>
      </c>
      <c r="Y8" s="95" t="n"/>
      <c r="Z8" s="95" t="n"/>
      <c r="AA8" s="96" t="n"/>
      <c r="AB8" s="96" t="n"/>
      <c r="AC8" s="96" t="n"/>
      <c r="AD8" s="96" t="n"/>
      <c r="AE8" s="96" t="n"/>
      <c r="AF8" s="96" t="n"/>
      <c r="AG8" s="94" t="n"/>
      <c r="AH8" s="94" t="n"/>
      <c r="AI8" s="94" t="n"/>
      <c r="AJ8" s="94" t="n"/>
      <c r="AK8" s="94" t="n"/>
      <c r="AL8" s="94" t="n"/>
      <c r="AM8" s="94" t="n"/>
      <c r="AN8" s="94" t="n"/>
      <c r="AO8" s="94" t="n"/>
      <c r="AP8" s="94" t="n"/>
      <c r="AQ8" s="96">
        <f>COUNTIF('III Drucke 1501-1560'!AR2:'III Drucke 1501-1560'!#REF!,"I/R")</f>
        <v/>
      </c>
      <c r="AR8" s="94" t="n"/>
      <c r="AS8" s="96" t="n"/>
      <c r="AT8" s="96" t="n"/>
      <c r="AU8" s="96">
        <f>COUNTIF('III Drucke 1501-1560'!AV2:'III Drucke 1501-1560'!#REF!,"max 80")</f>
        <v/>
      </c>
      <c r="AV8" s="96" t="n"/>
      <c r="AW8" s="94" t="n"/>
      <c r="AX8" s="94" t="n"/>
      <c r="AY8" s="96" t="n"/>
      <c r="AZ8" s="98" t="n"/>
      <c r="BA8" s="95" t="n"/>
      <c r="BB8" s="94" t="n"/>
      <c r="BC8" s="94" t="n"/>
      <c r="BD8" s="94" t="n"/>
      <c r="BE8" s="94" t="n"/>
      <c r="BF8" s="94" t="n"/>
      <c r="BG8" s="94" t="n"/>
      <c r="BH8" s="117" t="n"/>
      <c r="BJ8" s="117" t="n"/>
      <c r="BL8" s="94" t="n"/>
      <c r="BM8" s="94" t="n"/>
      <c r="BN8" s="94" t="n"/>
      <c r="BO8" s="94" t="n"/>
      <c r="BP8" s="94" t="n"/>
      <c r="BQ8" s="94" t="n"/>
      <c r="BR8" s="94" t="n"/>
      <c r="BS8" s="94" t="n"/>
      <c r="BT8" s="94" t="n"/>
      <c r="BU8" s="94" t="n"/>
      <c r="BV8" s="94" t="n"/>
      <c r="BW8" s="94" t="n"/>
      <c r="BX8" s="87" t="n"/>
      <c r="BY8" s="117" t="n"/>
      <c r="BZ8" s="94" t="n"/>
      <c r="CA8" s="94" t="n"/>
      <c r="CB8" s="94" t="n"/>
      <c r="CC8" s="94" t="n"/>
      <c r="CD8" s="94" t="n"/>
      <c r="CE8" s="94" t="n"/>
      <c r="CF8" s="94" t="n"/>
      <c r="CG8" s="94" t="n"/>
      <c r="CH8" s="94" t="n"/>
      <c r="CI8" s="94" t="n"/>
      <c r="CJ8" s="94" t="n"/>
      <c r="CK8" s="94" t="n"/>
      <c r="CL8" s="94" t="n"/>
      <c r="CM8" s="94" t="n"/>
      <c r="CN8" s="94" t="n"/>
      <c r="CO8" s="94" t="n"/>
      <c r="CP8" s="94" t="n"/>
      <c r="CQ8" s="87" t="n"/>
      <c r="CR8" s="117" t="n"/>
    </row>
    <row r="9" customFormat="1" s="90">
      <c r="A9" s="90" t="n"/>
      <c r="B9" s="90" t="n"/>
      <c r="C9" s="90" t="n"/>
      <c r="D9" s="81" t="n"/>
      <c r="E9" s="90" t="n"/>
      <c r="F9" s="90" t="n"/>
      <c r="G9" s="117" t="n"/>
      <c r="I9" s="93" t="n"/>
      <c r="J9" s="78" t="n"/>
      <c r="K9" s="76" t="n"/>
      <c r="L9" s="76" t="n"/>
      <c r="M9" s="76" t="n"/>
      <c r="N9" s="76" t="n"/>
      <c r="O9" s="76" t="n"/>
      <c r="P9" s="76" t="n"/>
      <c r="Q9" s="76" t="n"/>
      <c r="R9" s="76" t="n"/>
      <c r="S9" s="96" t="n"/>
      <c r="T9" s="96" t="n"/>
      <c r="U9" s="94" t="n"/>
      <c r="V9" s="94" t="n"/>
      <c r="W9" s="94" t="n"/>
      <c r="X9" s="100">
        <f>COUNTIF('III Drucke 1501-1560'!X2:'III Drucke 1501-1560'!#REF!,"Pg")</f>
        <v/>
      </c>
      <c r="Y9" s="95" t="n"/>
      <c r="Z9" s="95" t="n"/>
      <c r="AA9" s="96" t="n"/>
      <c r="AB9" s="96" t="n"/>
      <c r="AC9" s="96" t="n"/>
      <c r="AD9" s="96" t="n"/>
      <c r="AE9" s="96" t="n"/>
      <c r="AF9" s="96" t="n"/>
      <c r="AG9" s="94" t="n"/>
      <c r="AH9" s="94" t="n"/>
      <c r="AI9" s="94" t="n"/>
      <c r="AJ9" s="94" t="n"/>
      <c r="AK9" s="94" t="n"/>
      <c r="AL9" s="94" t="n"/>
      <c r="AM9" s="94" t="n"/>
      <c r="AN9" s="94" t="n"/>
      <c r="AO9" s="94" t="n"/>
      <c r="AP9" s="94" t="n"/>
      <c r="AQ9" s="94" t="n"/>
      <c r="AR9" s="94" t="n"/>
      <c r="AS9" s="96" t="n"/>
      <c r="AT9" s="96" t="n"/>
      <c r="AU9" s="96">
        <f>COUNTIF('III Drucke 1501-1560'!AV2:'III Drucke 1501-1560'!#REF!,"110")</f>
        <v/>
      </c>
      <c r="AV9" s="96" t="n"/>
      <c r="AW9" s="94" t="n"/>
      <c r="AX9" s="94" t="n"/>
      <c r="AY9" s="96" t="n"/>
      <c r="AZ9" s="98" t="n"/>
      <c r="BA9" s="95" t="n"/>
      <c r="BB9" s="94" t="n"/>
      <c r="BC9" s="94" t="n"/>
      <c r="BD9" s="94" t="n"/>
      <c r="BE9" s="94" t="n"/>
      <c r="BF9" s="94" t="n"/>
      <c r="BG9" s="94" t="n"/>
      <c r="BH9" s="117" t="n"/>
      <c r="BJ9" s="117" t="n"/>
      <c r="BL9" s="94" t="n"/>
      <c r="BM9" s="94" t="n"/>
      <c r="BN9" s="94" t="n"/>
      <c r="BO9" s="94" t="n"/>
      <c r="BP9" s="94" t="n"/>
      <c r="BQ9" s="94" t="n"/>
      <c r="BR9" s="94" t="n"/>
      <c r="BS9" s="94" t="n"/>
      <c r="BT9" s="94" t="n"/>
      <c r="BU9" s="94" t="n"/>
      <c r="BV9" s="94" t="n"/>
      <c r="BW9" s="94" t="n"/>
      <c r="BX9" s="87" t="n"/>
      <c r="BY9" s="117" t="n"/>
      <c r="BZ9" s="94" t="n"/>
      <c r="CA9" s="94" t="n"/>
      <c r="CB9" s="94" t="n"/>
      <c r="CC9" s="94" t="n"/>
      <c r="CD9" s="94" t="n"/>
      <c r="CE9" s="94" t="n"/>
      <c r="CF9" s="94" t="n"/>
      <c r="CG9" s="94" t="n"/>
      <c r="CH9" s="94" t="n"/>
      <c r="CI9" s="94" t="n"/>
      <c r="CJ9" s="94" t="n"/>
      <c r="CK9" s="94" t="n"/>
      <c r="CL9" s="94" t="n"/>
      <c r="CM9" s="94" t="n"/>
      <c r="CN9" s="94" t="n"/>
      <c r="CO9" s="94" t="n"/>
      <c r="CP9" s="94" t="n"/>
      <c r="CQ9" s="87" t="n"/>
      <c r="CR9" s="117" t="n"/>
    </row>
    <row r="10" customFormat="1" s="90">
      <c r="A10" s="90" t="n"/>
      <c r="B10" s="90" t="n"/>
      <c r="C10" s="90" t="n"/>
      <c r="D10" s="81" t="n"/>
      <c r="E10" s="90" t="n"/>
      <c r="F10" s="90" t="n"/>
      <c r="G10" s="117" t="n"/>
      <c r="I10" s="93" t="n"/>
      <c r="J10" s="78" t="n"/>
      <c r="K10" s="76" t="n"/>
      <c r="L10" s="76" t="n"/>
      <c r="M10" s="76" t="n"/>
      <c r="N10" s="76" t="n"/>
      <c r="O10" s="76" t="n"/>
      <c r="P10" s="76" t="n"/>
      <c r="Q10" s="76" t="n"/>
      <c r="R10" s="76" t="n"/>
      <c r="S10" s="96" t="n"/>
      <c r="T10" s="96" t="n"/>
      <c r="U10" s="94" t="n"/>
      <c r="V10" s="94" t="n"/>
      <c r="W10" s="94" t="n"/>
      <c r="X10" s="100">
        <f>COUNTIF('III Drucke 1501-1560'!X2:'III Drucke 1501-1560'!#REF!,"HPg")</f>
        <v/>
      </c>
      <c r="Y10" s="95" t="n"/>
      <c r="Z10" s="95" t="n"/>
      <c r="AA10" s="96" t="n"/>
      <c r="AB10" s="96" t="n"/>
      <c r="AC10" s="96" t="n"/>
      <c r="AD10" s="96" t="n"/>
      <c r="AE10" s="96" t="n"/>
      <c r="AF10" s="96" t="n"/>
      <c r="AG10" s="94" t="n"/>
      <c r="AH10" s="94" t="n"/>
      <c r="AI10" s="94" t="n"/>
      <c r="AJ10" s="94" t="n"/>
      <c r="AK10" s="94" t="n"/>
      <c r="AL10" s="94" t="n"/>
      <c r="AM10" s="94" t="n"/>
      <c r="AN10" s="94" t="n"/>
      <c r="AO10" s="94" t="n"/>
      <c r="AP10" s="94" t="n"/>
      <c r="AQ10" s="94" t="n"/>
      <c r="AR10" s="94" t="n"/>
      <c r="AS10" s="96" t="n"/>
      <c r="AT10" s="96" t="n"/>
      <c r="AU10" s="96">
        <f>COUNTIF('III Drucke 1501-1560'!AV2:'III Drucke 1501-1560'!#REF!,"max 110")</f>
        <v/>
      </c>
      <c r="AV10" s="96" t="n"/>
      <c r="AW10" s="94" t="n"/>
      <c r="AX10" s="94" t="n"/>
      <c r="AY10" s="96" t="n"/>
      <c r="AZ10" s="98" t="n"/>
      <c r="BA10" s="95" t="n"/>
      <c r="BB10" s="94" t="n"/>
      <c r="BC10" s="94" t="n"/>
      <c r="BD10" s="94" t="n"/>
      <c r="BE10" s="94" t="n"/>
      <c r="BF10" s="94" t="n"/>
      <c r="BG10" s="94" t="n"/>
      <c r="BH10" s="117" t="n"/>
      <c r="BJ10" s="117" t="n"/>
      <c r="BL10" s="94" t="n"/>
      <c r="BM10" s="94" t="n"/>
      <c r="BN10" s="94" t="n"/>
      <c r="BO10" s="94" t="n"/>
      <c r="BP10" s="94" t="n"/>
      <c r="BQ10" s="94" t="n"/>
      <c r="BR10" s="94" t="n"/>
      <c r="BS10" s="94" t="n"/>
      <c r="BT10" s="94" t="n"/>
      <c r="BU10" s="94" t="n"/>
      <c r="BV10" s="94" t="n"/>
      <c r="BW10" s="94" t="n"/>
      <c r="BX10" s="87" t="n"/>
      <c r="BY10" s="117" t="n"/>
      <c r="BZ10" s="94" t="n"/>
      <c r="CA10" s="94" t="n"/>
      <c r="CB10" s="94" t="n"/>
      <c r="CC10" s="94" t="n"/>
      <c r="CD10" s="94" t="n"/>
      <c r="CE10" s="94" t="n"/>
      <c r="CF10" s="94" t="n"/>
      <c r="CG10" s="94" t="n"/>
      <c r="CH10" s="94" t="n"/>
      <c r="CI10" s="94" t="n"/>
      <c r="CJ10" s="94" t="n"/>
      <c r="CK10" s="94" t="n"/>
      <c r="CL10" s="94" t="n"/>
      <c r="CM10" s="94" t="n"/>
      <c r="CN10" s="94" t="n"/>
      <c r="CO10" s="94" t="n"/>
      <c r="CP10" s="94" t="n"/>
      <c r="CQ10" s="87" t="n"/>
      <c r="CR10" s="117" t="n"/>
    </row>
    <row r="11" customFormat="1" s="90">
      <c r="A11" s="90" t="n"/>
      <c r="B11" s="90" t="n"/>
      <c r="C11" s="90" t="n"/>
      <c r="D11" s="81" t="n"/>
      <c r="E11" s="90" t="n"/>
      <c r="F11" s="90" t="n"/>
      <c r="G11" s="117" t="n"/>
      <c r="I11" s="93" t="n"/>
      <c r="J11" s="78" t="n"/>
      <c r="K11" s="76" t="n"/>
      <c r="L11" s="76" t="n"/>
      <c r="M11" s="76" t="n"/>
      <c r="N11" s="76" t="n"/>
      <c r="O11" s="76" t="n"/>
      <c r="P11" s="76" t="n"/>
      <c r="Q11" s="76" t="n"/>
      <c r="R11" s="76" t="n"/>
      <c r="S11" s="96" t="n"/>
      <c r="T11" s="96" t="n"/>
      <c r="U11" s="94" t="n"/>
      <c r="V11" s="94" t="n"/>
      <c r="W11" s="94" t="n"/>
      <c r="X11" s="100">
        <f>COUNTIF('III Drucke 1501-1560'!X2:'III Drucke 1501-1560'!#REF!,"Pg (Mak.)")</f>
        <v/>
      </c>
      <c r="Y11" s="95" t="n"/>
      <c r="Z11" s="95" t="n"/>
      <c r="AA11" s="96" t="n"/>
      <c r="AB11" s="96" t="n"/>
      <c r="AC11" s="96" t="n"/>
      <c r="AD11" s="96" t="n"/>
      <c r="AE11" s="96" t="n"/>
      <c r="AF11" s="96" t="n"/>
      <c r="AG11" s="94" t="n"/>
      <c r="AH11" s="94" t="n"/>
      <c r="AI11" s="94" t="n"/>
      <c r="AJ11" s="94" t="n"/>
      <c r="AK11" s="94" t="n"/>
      <c r="AL11" s="94" t="n"/>
      <c r="AM11" s="94" t="n"/>
      <c r="AN11" s="94" t="n"/>
      <c r="AO11" s="94" t="n"/>
      <c r="AP11" s="94" t="n"/>
      <c r="AQ11" s="94" t="n"/>
      <c r="AR11" s="94" t="n"/>
      <c r="AS11" s="96" t="n"/>
      <c r="AT11" s="96" t="n"/>
      <c r="AU11" s="96">
        <f>COUNTIF('III Drucke 1501-1560'!AV2:'III Drucke 1501-1560'!#REF!,"nur 110")</f>
        <v/>
      </c>
      <c r="AV11" s="96" t="n"/>
      <c r="AW11" s="94" t="n"/>
      <c r="AX11" s="94" t="n"/>
      <c r="AY11" s="96" t="n"/>
      <c r="AZ11" s="98" t="n"/>
      <c r="BA11" s="95" t="n"/>
      <c r="BB11" s="94" t="n"/>
      <c r="BC11" s="94" t="n"/>
      <c r="BD11" s="94" t="n"/>
      <c r="BE11" s="94" t="n"/>
      <c r="BF11" s="94" t="n"/>
      <c r="BG11" s="94" t="n"/>
      <c r="BH11" s="117" t="n"/>
      <c r="BJ11" s="117" t="n"/>
      <c r="BL11" s="94" t="n"/>
      <c r="BM11" s="94" t="n"/>
      <c r="BN11" s="94" t="n"/>
      <c r="BO11" s="94" t="n"/>
      <c r="BP11" s="94" t="n"/>
      <c r="BQ11" s="94" t="n"/>
      <c r="BR11" s="94" t="n"/>
      <c r="BS11" s="94" t="n"/>
      <c r="BT11" s="94" t="n"/>
      <c r="BU11" s="94" t="n"/>
      <c r="BV11" s="94" t="n"/>
      <c r="BW11" s="94" t="n"/>
      <c r="BX11" s="87" t="n"/>
      <c r="BY11" s="117" t="n"/>
      <c r="BZ11" s="94" t="n"/>
      <c r="CA11" s="94" t="n"/>
      <c r="CB11" s="94" t="n"/>
      <c r="CC11" s="94" t="n"/>
      <c r="CD11" s="94" t="n"/>
      <c r="CE11" s="94" t="n"/>
      <c r="CF11" s="94" t="n"/>
      <c r="CG11" s="94" t="n"/>
      <c r="CH11" s="94" t="n"/>
      <c r="CI11" s="94" t="n"/>
      <c r="CJ11" s="94" t="n"/>
      <c r="CK11" s="94" t="n"/>
      <c r="CL11" s="94" t="n"/>
      <c r="CM11" s="94" t="n"/>
      <c r="CN11" s="94" t="n"/>
      <c r="CO11" s="94" t="n"/>
      <c r="CP11" s="94" t="n"/>
      <c r="CQ11" s="87" t="n"/>
      <c r="CR11" s="117" t="n"/>
    </row>
    <row r="12" customFormat="1" s="90">
      <c r="A12" s="90" t="n"/>
      <c r="B12" s="90" t="n"/>
      <c r="C12" s="90" t="n"/>
      <c r="D12" s="81" t="n"/>
      <c r="E12" s="90" t="n"/>
      <c r="F12" s="90" t="n"/>
      <c r="G12" s="117" t="n"/>
      <c r="I12" s="93" t="n"/>
      <c r="J12" s="78" t="n"/>
      <c r="K12" s="76" t="n"/>
      <c r="L12" s="76" t="n"/>
      <c r="M12" s="76" t="n"/>
      <c r="N12" s="76" t="n"/>
      <c r="O12" s="76" t="n"/>
      <c r="P12" s="76" t="n"/>
      <c r="Q12" s="76" t="n"/>
      <c r="R12" s="76" t="n"/>
      <c r="S12" s="96" t="n"/>
      <c r="T12" s="96" t="n"/>
      <c r="U12" s="94" t="n"/>
      <c r="V12" s="94" t="n"/>
      <c r="W12" s="94" t="n"/>
      <c r="X12" s="96">
        <f>COUNTIF('III Drucke 1501-1560'!X2:'III Drucke 1501-1560'!#REF!,"oE")</f>
        <v/>
      </c>
      <c r="Y12" s="95" t="n"/>
      <c r="Z12" s="95" t="n"/>
      <c r="AA12" s="96" t="n"/>
      <c r="AB12" s="96" t="n"/>
      <c r="AC12" s="94" t="n"/>
      <c r="AD12" s="96" t="n"/>
      <c r="AE12" s="96" t="n"/>
      <c r="AF12" s="96" t="n"/>
      <c r="AG12" s="94" t="n"/>
      <c r="AH12" s="94" t="n"/>
      <c r="AI12" s="94" t="n"/>
      <c r="AJ12" s="94" t="n"/>
      <c r="AK12" s="94" t="n"/>
      <c r="AL12" s="94" t="n"/>
      <c r="AM12" s="94" t="n"/>
      <c r="AN12" s="94" t="n"/>
      <c r="AO12" s="94" t="n"/>
      <c r="AP12" s="94" t="n"/>
      <c r="AQ12" s="94" t="n"/>
      <c r="AR12" s="94" t="n"/>
      <c r="AS12" s="96" t="n"/>
      <c r="AT12" s="96" t="n"/>
      <c r="AU12" s="96">
        <f>COUNTIF('III Drucke 1501-1560'!AV2:'III Drucke 1501-1560'!#REF!,"180")</f>
        <v/>
      </c>
      <c r="AV12" s="96" t="n"/>
      <c r="AW12" s="94" t="n"/>
      <c r="AX12" s="94" t="n"/>
      <c r="AY12" s="96" t="n"/>
      <c r="AZ12" s="98" t="n"/>
      <c r="BA12" s="95" t="n"/>
      <c r="BB12" s="94" t="n"/>
      <c r="BC12" s="94" t="n"/>
      <c r="BD12" s="94" t="n"/>
      <c r="BE12" s="94" t="n"/>
      <c r="BF12" s="94" t="n"/>
      <c r="BG12" s="94" t="n"/>
      <c r="BH12" s="117" t="n"/>
      <c r="BJ12" s="117" t="n"/>
      <c r="BL12" s="94" t="n"/>
      <c r="BM12" s="94" t="n"/>
      <c r="BN12" s="94" t="n"/>
      <c r="BO12" s="94" t="n"/>
      <c r="BP12" s="94" t="n"/>
      <c r="BQ12" s="94" t="n"/>
      <c r="BR12" s="94" t="n"/>
      <c r="BS12" s="94" t="n"/>
      <c r="BT12" s="94" t="n"/>
      <c r="BU12" s="94" t="n"/>
      <c r="BV12" s="94" t="n"/>
      <c r="BW12" s="94" t="n"/>
      <c r="BX12" s="87" t="n"/>
      <c r="BY12" s="117" t="n"/>
      <c r="BZ12" s="94" t="n"/>
      <c r="CA12" s="94" t="n"/>
      <c r="CB12" s="94" t="n"/>
      <c r="CC12" s="94" t="n"/>
      <c r="CD12" s="94" t="n"/>
      <c r="CE12" s="94" t="n"/>
      <c r="CF12" s="94" t="n"/>
      <c r="CG12" s="94" t="n"/>
      <c r="CH12" s="94" t="n"/>
      <c r="CI12" s="94" t="n"/>
      <c r="CJ12" s="94" t="n"/>
      <c r="CK12" s="94" t="n"/>
      <c r="CL12" s="94" t="n"/>
      <c r="CM12" s="94" t="n"/>
      <c r="CN12" s="94" t="n"/>
      <c r="CO12" s="94" t="n"/>
      <c r="CP12" s="94" t="n"/>
      <c r="CQ12" s="87" t="n"/>
      <c r="CR12" s="117" t="n"/>
    </row>
    <row r="13" customFormat="1" s="90">
      <c r="A13" s="90" t="n"/>
      <c r="B13" s="90" t="n"/>
      <c r="C13" s="90" t="n"/>
      <c r="D13" s="81" t="n"/>
      <c r="E13" s="102" t="n"/>
      <c r="F13" s="90" t="n"/>
      <c r="G13" s="117" t="n"/>
      <c r="H13" s="102" t="n"/>
      <c r="I13" s="93" t="n"/>
      <c r="J13" s="78" t="n"/>
      <c r="K13" s="76" t="n"/>
      <c r="L13" s="76" t="n"/>
      <c r="M13" s="76" t="n"/>
      <c r="N13" s="76" t="n"/>
      <c r="O13" s="76" t="n"/>
      <c r="P13" s="76" t="n"/>
      <c r="Q13" s="76" t="n"/>
      <c r="R13" s="76" t="n"/>
      <c r="S13" s="106" t="n"/>
      <c r="T13" s="106" t="n"/>
      <c r="U13" s="104" t="n"/>
      <c r="V13" s="104" t="n"/>
      <c r="W13" s="104" t="n"/>
      <c r="X13" s="106">
        <f>COUNTIF('III Drucke 1501-1560'!X2:'III Drucke 1501-1560'!#REF!,"EB")</f>
        <v/>
      </c>
      <c r="Y13" s="105" t="n"/>
      <c r="Z13" s="105" t="n"/>
      <c r="AA13" s="106" t="n"/>
      <c r="AB13" s="106" t="n"/>
      <c r="AC13" s="106" t="n"/>
      <c r="AD13" s="106" t="n"/>
      <c r="AE13" s="106" t="n"/>
      <c r="AF13" s="106" t="n"/>
      <c r="AG13" s="104" t="n"/>
      <c r="AH13" s="104" t="n"/>
      <c r="AI13" s="104" t="n"/>
      <c r="AJ13" s="104" t="n"/>
      <c r="AK13" s="104" t="n"/>
      <c r="AL13" s="104" t="n"/>
      <c r="AM13" s="104" t="n"/>
      <c r="AN13" s="104" t="n"/>
      <c r="AO13" s="104" t="n"/>
      <c r="AP13" s="104" t="n"/>
      <c r="AQ13" s="104" t="n"/>
      <c r="AR13" s="104" t="n"/>
      <c r="AS13" s="106" t="n"/>
      <c r="AT13" s="106" t="n"/>
      <c r="AU13" s="106">
        <f>COUNTIF('III Drucke 1501-1560'!AV2:'III Drucke 1501-1560'!#REF!,"max 180")</f>
        <v/>
      </c>
      <c r="AV13" s="106" t="n"/>
      <c r="AW13" s="104" t="n"/>
      <c r="AX13" s="104" t="n"/>
      <c r="AY13" s="106" t="n"/>
      <c r="AZ13" s="107" t="n"/>
      <c r="BA13" s="105" t="n"/>
      <c r="BB13" s="104" t="n"/>
      <c r="BC13" s="104" t="n"/>
      <c r="BD13" s="104" t="n"/>
      <c r="BE13" s="104" t="n"/>
      <c r="BF13" s="104" t="n"/>
      <c r="BG13" s="104" t="n"/>
      <c r="BH13" s="108" t="n"/>
      <c r="BJ13" s="117" t="n"/>
      <c r="BL13" s="94" t="n"/>
      <c r="BM13" s="94" t="n"/>
      <c r="BN13" s="94" t="n"/>
      <c r="BO13" s="94" t="n"/>
      <c r="BP13" s="94" t="n"/>
      <c r="BQ13" s="94" t="n"/>
      <c r="BR13" s="94" t="n"/>
      <c r="BS13" s="94" t="n"/>
      <c r="BT13" s="94" t="n"/>
      <c r="BU13" s="94" t="n"/>
      <c r="BV13" s="94" t="n"/>
      <c r="BW13" s="94" t="n"/>
      <c r="BX13" s="87" t="n"/>
      <c r="BY13" s="117" t="n"/>
      <c r="BZ13" s="104" t="n"/>
      <c r="CA13" s="104" t="n"/>
      <c r="CB13" s="94" t="n"/>
      <c r="CC13" s="94" t="n"/>
      <c r="CD13" s="94" t="n"/>
      <c r="CE13" s="94" t="n"/>
      <c r="CF13" s="94" t="n"/>
      <c r="CG13" s="94" t="n"/>
      <c r="CH13" s="94" t="n"/>
      <c r="CI13" s="94" t="n"/>
      <c r="CJ13" s="94" t="n"/>
      <c r="CK13" s="94" t="n"/>
      <c r="CL13" s="94" t="n"/>
      <c r="CM13" s="94" t="n"/>
      <c r="CN13" s="94" t="n"/>
      <c r="CO13" s="94" t="n"/>
      <c r="CP13" s="94" t="n"/>
      <c r="CQ13" s="87" t="n"/>
      <c r="CR13" s="117" t="n"/>
    </row>
    <row r="14" customFormat="1" s="90">
      <c r="A14" s="90" t="n"/>
      <c r="B14" s="90" t="n"/>
      <c r="C14" s="90" t="n"/>
      <c r="D14" s="81" t="n"/>
      <c r="E14" s="109">
        <f>SUM(E2:E13)</f>
        <v/>
      </c>
      <c r="F14" s="90" t="n"/>
      <c r="G14" s="117" t="n"/>
      <c r="H14" s="110">
        <f>SUM(H2:H13)</f>
        <v/>
      </c>
      <c r="I14" s="111" t="n"/>
      <c r="J14" s="112" t="n"/>
      <c r="K14" s="113" t="n"/>
      <c r="L14" s="113" t="n"/>
      <c r="M14" s="113" t="n"/>
      <c r="N14" s="113" t="n"/>
      <c r="O14" s="113" t="n"/>
      <c r="P14" s="113" t="n"/>
      <c r="Q14" s="113" t="n"/>
      <c r="R14" s="113" t="n"/>
      <c r="S14" s="114">
        <f>SUM(S2:S13)</f>
        <v/>
      </c>
      <c r="T14" s="114">
        <f>SUM(T2:T13)</f>
        <v/>
      </c>
      <c r="U14" s="114">
        <f>SUM(U2:U13)</f>
        <v/>
      </c>
      <c r="V14" s="114">
        <f>SUM(V2:V13)</f>
        <v/>
      </c>
      <c r="W14" s="114">
        <f>SUM(W2:W13)</f>
        <v/>
      </c>
      <c r="X14" s="114" t="n"/>
      <c r="Y14" s="114">
        <f>SUM(Y2:Y13)</f>
        <v/>
      </c>
      <c r="Z14" s="114">
        <f>SUM(Z2:Z13)</f>
        <v/>
      </c>
      <c r="AA14" s="114">
        <f>SUM(AA2:AA4)</f>
        <v/>
      </c>
      <c r="AB14" s="114">
        <f>SUM(AB2:AB13)</f>
        <v/>
      </c>
      <c r="AC14" s="109">
        <f>SUM(AC2:AC13)</f>
        <v/>
      </c>
      <c r="AD14" s="114">
        <f>SUM(AD2:AD13)</f>
        <v/>
      </c>
      <c r="AE14" s="114">
        <f>SUM(AE2:AE13)</f>
        <v/>
      </c>
      <c r="AF14" s="114">
        <f>SUM(AF2:AF13)</f>
        <v/>
      </c>
      <c r="AG14" s="97">
        <f>SUM(AG3:AG4)</f>
        <v/>
      </c>
      <c r="AH14" s="114">
        <f>SUM(AH2:AH13)</f>
        <v/>
      </c>
      <c r="AI14" s="114">
        <f>SUM(AI2:AI13)</f>
        <v/>
      </c>
      <c r="AJ14" s="114">
        <f>SUM(AJ2:AJ13)</f>
        <v/>
      </c>
      <c r="AK14" s="109">
        <f>SUM(AK2:AK13)</f>
        <v/>
      </c>
      <c r="AL14" s="109">
        <f>SUM(AL2:AL13)</f>
        <v/>
      </c>
      <c r="AM14" s="114">
        <f>SUM(AM2:AM13)</f>
        <v/>
      </c>
      <c r="AN14" s="114">
        <f>SUM(AN2:AN13)</f>
        <v/>
      </c>
      <c r="AO14" s="114">
        <f>SUM(AO2:AO13)</f>
        <v/>
      </c>
      <c r="AP14" s="114">
        <f>SUM(AP2:AP13)</f>
        <v/>
      </c>
      <c r="AQ14" s="109">
        <f>SUM(AQ2:AQ13)</f>
        <v/>
      </c>
      <c r="AR14" s="109">
        <f>SUM(AR2:AR13)</f>
        <v/>
      </c>
      <c r="AS14" s="109">
        <f>SUM(AS2:AS13)</f>
        <v/>
      </c>
      <c r="AT14" s="114">
        <f>SUM(AT2:AT13)</f>
        <v/>
      </c>
      <c r="AU14" s="114">
        <f>SUM(AU2:AU13)</f>
        <v/>
      </c>
      <c r="AV14" s="114">
        <f>SUM(AV2:AV13)</f>
        <v/>
      </c>
      <c r="AW14" s="114">
        <f>SUM(AW2:AW13)</f>
        <v/>
      </c>
      <c r="AX14" s="114">
        <f>SUM(AX2:AX13)</f>
        <v/>
      </c>
      <c r="AY14" s="114">
        <f>SUM(AY3:AY6)</f>
        <v/>
      </c>
      <c r="AZ14" s="115">
        <f>SUM('III Drucke 1501-1560'!BA2:'III Drucke 1501-1560'!#REF!)</f>
        <v/>
      </c>
      <c r="BA14" s="114">
        <f>SUM(BA2:BA13)</f>
        <v/>
      </c>
      <c r="BB14" s="114">
        <f>SUM(BB2:BB13)</f>
        <v/>
      </c>
      <c r="BC14" s="114">
        <f>SUM(BC2:BC13)</f>
        <v/>
      </c>
      <c r="BD14" s="114">
        <f>SUM(BD2:BD13)</f>
        <v/>
      </c>
      <c r="BE14" s="114">
        <f>SUM(BE2:BE13)</f>
        <v/>
      </c>
      <c r="BF14" s="114">
        <f>SUM(BF2:BF13)</f>
        <v/>
      </c>
      <c r="BG14" s="114">
        <f>SUM(BG2:BG13)</f>
        <v/>
      </c>
      <c r="BH14" s="114">
        <f>SUM(BH2:BH13)</f>
        <v/>
      </c>
      <c r="BI14" s="125">
        <f>BI2+BI6</f>
        <v/>
      </c>
      <c r="BJ14" s="117" t="n"/>
      <c r="BL14" s="94" t="n"/>
      <c r="BM14" s="94" t="n"/>
      <c r="BN14" s="94" t="n"/>
      <c r="BO14" s="94" t="n"/>
      <c r="BP14" s="94" t="n"/>
      <c r="BQ14" s="94" t="n"/>
      <c r="BR14" s="94" t="n"/>
      <c r="BS14" s="94" t="n"/>
      <c r="BT14" s="94" t="n"/>
      <c r="BU14" s="94" t="n"/>
      <c r="BV14" s="94" t="n"/>
      <c r="BW14" s="94" t="n"/>
      <c r="BX14" s="87" t="n"/>
      <c r="BY14" s="117" t="n"/>
      <c r="BZ14" s="114">
        <f>SUM(BZ2:BZ13)</f>
        <v/>
      </c>
      <c r="CA14" s="114">
        <f>SUM(CA2:CA13)</f>
        <v/>
      </c>
      <c r="CB14" s="94" t="n"/>
      <c r="CC14" s="94" t="n"/>
      <c r="CD14" s="94" t="n"/>
      <c r="CE14" s="94" t="n"/>
      <c r="CF14" s="94" t="n"/>
      <c r="CG14" s="94" t="n"/>
      <c r="CH14" s="94" t="n"/>
      <c r="CI14" s="94" t="n"/>
      <c r="CJ14" s="94" t="n"/>
      <c r="CK14" s="94" t="n"/>
      <c r="CL14" s="94" t="n"/>
      <c r="CM14" s="94" t="n"/>
      <c r="CN14" s="94" t="n"/>
      <c r="CO14" s="94" t="n"/>
      <c r="CP14" s="94" t="n"/>
      <c r="CQ14" s="87" t="n"/>
      <c r="CR14" s="117" t="n"/>
    </row>
    <row r="15" customFormat="1" s="90">
      <c r="G15" s="117" t="n"/>
      <c r="I15" s="117" t="n"/>
      <c r="J15" s="117" t="n"/>
      <c r="S15" s="94" t="n"/>
      <c r="T15" s="94" t="n"/>
      <c r="U15" s="94" t="n"/>
      <c r="V15" s="94" t="n"/>
      <c r="W15" s="94" t="n"/>
      <c r="X15" s="94" t="n"/>
      <c r="Y15" s="94" t="n"/>
      <c r="Z15" s="94" t="n"/>
      <c r="AA15" s="114">
        <f>SUM(AA5:AA6)</f>
        <v/>
      </c>
      <c r="AB15" s="94" t="n"/>
      <c r="AC15" s="94" t="n"/>
      <c r="AD15" s="94" t="n"/>
      <c r="AE15" s="94" t="n"/>
      <c r="AF15" s="94" t="n"/>
      <c r="AG15" s="94" t="n"/>
      <c r="AH15" s="94" t="n"/>
      <c r="AI15" s="94" t="n"/>
      <c r="AJ15" s="94" t="n"/>
      <c r="AK15" s="94" t="n"/>
      <c r="AL15" s="94" t="n"/>
      <c r="AM15" s="94" t="n"/>
      <c r="AN15" s="94" t="n"/>
      <c r="AO15" s="94" t="n"/>
      <c r="AP15" s="94" t="n"/>
      <c r="AQ15" s="94" t="n"/>
      <c r="AR15" s="94" t="n"/>
      <c r="AS15" s="94" t="n"/>
      <c r="AT15" s="94" t="n"/>
      <c r="AU15" s="94" t="n"/>
      <c r="AV15" s="94" t="n"/>
      <c r="AW15" s="94" t="n"/>
      <c r="AX15" s="94" t="n"/>
      <c r="AY15" s="96" t="n"/>
      <c r="AZ15" s="87" t="n"/>
      <c r="BA15" s="94" t="n"/>
      <c r="BB15" s="94" t="n"/>
      <c r="BC15" s="94" t="n"/>
      <c r="BD15" s="94" t="n"/>
      <c r="BE15" s="94" t="n"/>
      <c r="BF15" s="94" t="n"/>
      <c r="BG15" s="94" t="n"/>
      <c r="BH15" s="117" t="n"/>
      <c r="BI15" s="94">
        <f>BI3+BI4+BI5</f>
        <v/>
      </c>
      <c r="BJ15" s="117" t="n"/>
      <c r="BL15" s="94" t="n"/>
      <c r="BM15" s="94" t="n"/>
      <c r="BN15" s="94" t="n"/>
      <c r="BO15" s="94" t="n"/>
      <c r="BP15" s="94" t="n"/>
      <c r="BQ15" s="94" t="n"/>
      <c r="BR15" s="94" t="n"/>
      <c r="BS15" s="94" t="n"/>
      <c r="BT15" s="94" t="n"/>
      <c r="BU15" s="94" t="n"/>
      <c r="BV15" s="94" t="n"/>
      <c r="BW15" s="94" t="n"/>
      <c r="BX15" s="87" t="n"/>
      <c r="BY15" s="117" t="n"/>
      <c r="BZ15" s="94" t="n"/>
      <c r="CA15" s="94" t="n"/>
      <c r="CB15" s="94" t="n"/>
      <c r="CC15" s="94" t="n"/>
      <c r="CD15" s="94" t="n"/>
      <c r="CE15" s="94" t="n"/>
      <c r="CF15" s="94" t="n"/>
      <c r="CG15" s="94" t="n"/>
      <c r="CH15" s="94" t="n"/>
      <c r="CI15" s="94" t="n"/>
      <c r="CJ15" s="94" t="n"/>
      <c r="CK15" s="94" t="n"/>
      <c r="CL15" s="94" t="n"/>
      <c r="CM15" s="94" t="n"/>
      <c r="CN15" s="94" t="n"/>
      <c r="CO15" s="94" t="n"/>
      <c r="CP15" s="94" t="n"/>
      <c r="CQ15" s="87" t="n"/>
      <c r="CR15" s="117" t="n"/>
    </row>
    <row r="16" customFormat="1" s="90">
      <c r="G16" s="117" t="n"/>
      <c r="I16" s="117" t="n"/>
      <c r="J16" s="117" t="n"/>
      <c r="S16" s="94" t="n"/>
      <c r="T16" s="94" t="n"/>
      <c r="U16" s="94" t="n"/>
      <c r="V16" s="94" t="n"/>
      <c r="W16" s="94" t="n"/>
      <c r="X16" s="94" t="n"/>
      <c r="Y16" s="94" t="n"/>
      <c r="Z16" s="94" t="n"/>
      <c r="AA16" s="94" t="n"/>
      <c r="AB16" s="94" t="n"/>
      <c r="AC16" s="94" t="n"/>
      <c r="AD16" s="94" t="n"/>
      <c r="AE16" s="94" t="n"/>
      <c r="AF16" s="94" t="n"/>
      <c r="AG16" s="94" t="n"/>
      <c r="AH16" s="94" t="n"/>
      <c r="AI16" s="94" t="n"/>
      <c r="AJ16" s="94" t="n"/>
      <c r="AK16" s="94" t="n"/>
      <c r="AL16" s="94" t="n"/>
      <c r="AM16" s="94" t="n"/>
      <c r="AN16" s="94" t="n"/>
      <c r="AO16" s="94" t="n"/>
      <c r="AP16" s="94" t="n"/>
      <c r="AQ16" s="94" t="n"/>
      <c r="AR16" s="94" t="n"/>
      <c r="AS16" s="94" t="n"/>
      <c r="AT16" s="94" t="n"/>
      <c r="AU16" s="94" t="n"/>
      <c r="AV16" s="94" t="n"/>
      <c r="AW16" s="94" t="n"/>
      <c r="AX16" s="94" t="n"/>
      <c r="AY16" s="96" t="n"/>
      <c r="AZ16" s="96" t="n"/>
      <c r="BA16" s="94" t="n"/>
      <c r="BB16" s="94" t="n"/>
      <c r="BC16" s="94" t="n"/>
      <c r="BD16" s="94" t="n"/>
      <c r="BE16" s="94" t="n"/>
      <c r="BF16" s="94" t="n"/>
      <c r="BG16" s="94" t="n"/>
      <c r="BH16" s="117" t="n"/>
      <c r="BI16" s="124">
        <f>SUM(BI2:BI13)</f>
        <v/>
      </c>
      <c r="BJ16" s="117" t="n"/>
      <c r="BL16" s="94" t="n"/>
      <c r="BM16" s="94" t="n"/>
      <c r="BN16" s="94" t="n"/>
      <c r="BO16" s="94" t="n"/>
      <c r="BP16" s="94" t="n"/>
      <c r="BQ16" s="94" t="n"/>
      <c r="BR16" s="94" t="n"/>
      <c r="BS16" s="94" t="n"/>
      <c r="BT16" s="94" t="n"/>
      <c r="BU16" s="94" t="n"/>
      <c r="BV16" s="94" t="n"/>
      <c r="BW16" s="94" t="n"/>
      <c r="BX16" s="87" t="n"/>
      <c r="BY16" s="117" t="n"/>
      <c r="BZ16" s="94" t="n"/>
      <c r="CA16" s="94" t="n"/>
      <c r="CB16" s="94" t="n"/>
      <c r="CC16" s="94" t="n"/>
      <c r="CD16" s="94" t="n"/>
      <c r="CE16" s="94" t="n"/>
      <c r="CF16" s="94" t="n"/>
      <c r="CG16" s="94" t="n"/>
      <c r="CH16" s="94" t="n"/>
      <c r="CI16" s="94" t="n"/>
      <c r="CJ16" s="94" t="n"/>
      <c r="CK16" s="94" t="n"/>
      <c r="CL16" s="94" t="n"/>
      <c r="CM16" s="94" t="n"/>
      <c r="CN16" s="94" t="n"/>
      <c r="CO16" s="94" t="n"/>
      <c r="CP16" s="94" t="n"/>
      <c r="CQ16" s="87" t="n"/>
      <c r="CR16" s="117" t="n"/>
    </row>
  </sheetData>
  <pageMargins left="0.7" right="0.7" top="0.787401575" bottom="0.787401575" header="0.3" footer="0.3"/>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E85"/>
  <sheetViews>
    <sheetView workbookViewId="0">
      <selection activeCell="E10" sqref="E10"/>
    </sheetView>
  </sheetViews>
  <sheetFormatPr baseColWidth="10" defaultColWidth="11" defaultRowHeight="11.25"/>
  <cols>
    <col width="16.75" customWidth="1" style="117" min="1" max="1"/>
    <col width="23.75" bestFit="1" customWidth="1" style="117" min="2" max="2"/>
    <col width="11" customWidth="1" style="117" min="3" max="16384"/>
  </cols>
  <sheetData>
    <row r="1" ht="33.75" customHeight="1" s="143">
      <c r="A1" s="146" t="inlineStr">
        <is>
          <t>Datentransferblatt für III Drucke 1501-1560</t>
        </is>
      </c>
      <c r="B1" s="120" t="n"/>
    </row>
    <row r="2" ht="22.5" customHeight="1" s="143">
      <c r="A2" s="117" t="inlineStr">
        <is>
          <t>Signaturen Gesamtanzahl</t>
        </is>
      </c>
      <c r="B2" s="118" t="n"/>
      <c r="C2" s="142">
        <f>Zählenwenn!E14</f>
        <v/>
      </c>
    </row>
    <row r="3" ht="22.5" customHeight="1" s="143">
      <c r="A3" s="117" t="inlineStr">
        <is>
          <t>Buchbinderische Einheiten</t>
        </is>
      </c>
      <c r="B3" s="118" t="n"/>
      <c r="C3" s="117">
        <f>'III Drucke 1501-1560'!#REF!</f>
        <v/>
      </c>
    </row>
    <row r="4" ht="33.75" customHeight="1" s="143">
      <c r="A4" s="117" t="inlineStr">
        <is>
          <t>Anzahl geprüfte Bücher durch Thomschke</t>
        </is>
      </c>
      <c r="B4" s="118" t="n"/>
      <c r="C4" s="117">
        <f>'III Drucke 1501-1560'!#REF!</f>
        <v/>
      </c>
    </row>
    <row r="5" ht="22.5" customHeight="1" s="143">
      <c r="A5" s="117" t="inlineStr">
        <is>
          <t>nicht
am Standort (DA)</t>
        </is>
      </c>
      <c r="B5" s="118" t="n"/>
      <c r="C5" s="117">
        <f>'III Drucke 1501-1560'!#REF!</f>
        <v/>
      </c>
    </row>
    <row r="6">
      <c r="A6" s="117" t="inlineStr">
        <is>
          <t>Format</t>
        </is>
      </c>
      <c r="B6" s="118" t="inlineStr">
        <is>
          <t>bis 25 cm</t>
        </is>
      </c>
      <c r="C6" s="117">
        <f>'III Drucke 1501-1560'!#REF!</f>
        <v/>
      </c>
    </row>
    <row r="7">
      <c r="B7" s="118" t="inlineStr">
        <is>
          <t>bis 35 cm</t>
        </is>
      </c>
      <c r="C7" s="117">
        <f>'III Drucke 1501-1560'!#REF!</f>
        <v/>
      </c>
    </row>
    <row r="8">
      <c r="B8" s="118" t="inlineStr">
        <is>
          <t>bis 42 cm</t>
        </is>
      </c>
      <c r="C8" s="117">
        <f>'III Drucke 1501-1560'!#REF!</f>
        <v/>
      </c>
    </row>
    <row r="9" ht="22.5" customHeight="1" s="143">
      <c r="B9" s="118" t="inlineStr">
        <is>
          <t>&gt; 42 cm</t>
        </is>
      </c>
      <c r="C9" s="117">
        <f>'III Drucke 1501-1560'!#REF!</f>
        <v/>
      </c>
      <c r="E9" s="117" t="inlineStr">
        <is>
          <t>Test 1216 hier drunter</t>
        </is>
      </c>
    </row>
    <row r="10">
      <c r="A10" s="117" t="inlineStr">
        <is>
          <t>Anzahl Überformat</t>
        </is>
      </c>
      <c r="B10" s="118" t="n"/>
      <c r="C10" s="117">
        <f>'III Drucke 1501-1560'!#REF!</f>
        <v/>
      </c>
      <c r="E10" s="117">
        <f>GETPIVOTDATA("IDN",Pivots!$A$2)</f>
        <v/>
      </c>
    </row>
    <row r="11">
      <c r="A11" s="117" t="inlineStr">
        <is>
          <t>Anzahl Querformat</t>
        </is>
      </c>
      <c r="B11" s="118" t="n"/>
      <c r="C11" s="117">
        <f>'III Drucke 1501-1560'!#REF!</f>
        <v/>
      </c>
    </row>
    <row r="12" ht="22.5" customHeight="1" s="143">
      <c r="A12" s="117" t="inlineStr">
        <is>
          <t>Dicke
(&gt;12 cm)</t>
        </is>
      </c>
      <c r="B12" s="118" t="n"/>
      <c r="C12" s="117">
        <f>'III Drucke 1501-1560'!#REF!</f>
        <v/>
      </c>
    </row>
    <row r="13" ht="22.5" customHeight="1" s="143">
      <c r="A13" s="117" t="inlineStr">
        <is>
          <t>12° Format
(&lt;15 cm)</t>
        </is>
      </c>
      <c r="B13" s="118" t="n"/>
      <c r="C13" s="117">
        <f>'III Drucke 1501-1560'!#REF!</f>
        <v/>
      </c>
    </row>
    <row r="14">
      <c r="A14" s="117" t="inlineStr">
        <is>
          <t>Einbandart</t>
        </is>
      </c>
      <c r="B14" s="120" t="inlineStr">
        <is>
          <t>Papier- oder Pappeinband</t>
        </is>
      </c>
      <c r="C14" s="117">
        <f>'III Drucke 1501-1560'!#REF!</f>
        <v/>
      </c>
    </row>
    <row r="15">
      <c r="B15" s="120" t="inlineStr">
        <is>
          <t>Broschur</t>
        </is>
      </c>
      <c r="C15" s="117">
        <f>'III Drucke 1501-1560'!#REF!</f>
        <v/>
      </c>
    </row>
    <row r="16">
      <c r="B16" s="120" t="inlineStr">
        <is>
          <t>Gewebeeinband</t>
        </is>
      </c>
      <c r="C16" s="117">
        <f>'III Drucke 1501-1560'!#REF!</f>
        <v/>
      </c>
    </row>
    <row r="17">
      <c r="B17" s="120" t="inlineStr">
        <is>
          <t>Halbgewebeband</t>
        </is>
      </c>
      <c r="C17" s="117">
        <f>'III Drucke 1501-1560'!#REF!</f>
        <v/>
      </c>
    </row>
    <row r="18">
      <c r="B18" s="121" t="inlineStr">
        <is>
          <t>Holzdeckelband</t>
        </is>
      </c>
      <c r="C18" s="117">
        <f>'III Drucke 1501-1560'!#REF!</f>
        <v/>
      </c>
    </row>
    <row r="19">
      <c r="B19" s="120" t="inlineStr">
        <is>
          <t>Ledereinband</t>
        </is>
      </c>
      <c r="C19" s="117">
        <f>'III Drucke 1501-1560'!#REF!</f>
        <v/>
      </c>
    </row>
    <row r="20">
      <c r="B20" s="120" t="inlineStr">
        <is>
          <t>Halbledereinband</t>
        </is>
      </c>
      <c r="C20" s="117">
        <f>'III Drucke 1501-1560'!#REF!</f>
        <v/>
      </c>
    </row>
    <row r="21">
      <c r="B21" s="120" t="inlineStr">
        <is>
          <t>Pergamentband</t>
        </is>
      </c>
      <c r="C21" s="122">
        <f>'III Drucke 1501-1560'!#REF!</f>
        <v/>
      </c>
    </row>
    <row r="22">
      <c r="B22" s="120" t="inlineStr">
        <is>
          <t>Halbpergamentband</t>
        </is>
      </c>
      <c r="C22" s="122">
        <f>'III Drucke 1501-1560'!#REF!</f>
        <v/>
      </c>
    </row>
    <row r="23">
      <c r="B23" s="120" t="inlineStr">
        <is>
          <t>Pergamentband (Makulatur)</t>
        </is>
      </c>
      <c r="C23" s="122">
        <f>'III Drucke 1501-1560'!#REF!</f>
        <v/>
      </c>
    </row>
    <row r="24">
      <c r="B24" s="120" t="inlineStr">
        <is>
          <t>ohne Einband (ungebunden)</t>
        </is>
      </c>
      <c r="C24" s="117">
        <f>'III Drucke 1501-1560'!#REF!</f>
        <v/>
      </c>
    </row>
    <row r="25">
      <c r="B25" s="121" t="inlineStr">
        <is>
          <t>Einzelblätter</t>
        </is>
      </c>
      <c r="C25" s="117">
        <f>'III Drucke 1501-1560'!#REF!</f>
        <v/>
      </c>
    </row>
    <row r="26">
      <c r="B26" s="121" t="inlineStr">
        <is>
          <t>Besonderheiten (z.B. Perlen)</t>
        </is>
      </c>
    </row>
    <row r="27" ht="22.5" customHeight="1" s="143">
      <c r="A27" s="117" t="inlineStr">
        <is>
          <t>Einband überformt (ganz od. teilweise)</t>
        </is>
      </c>
      <c r="B27" s="118" t="n"/>
      <c r="C27" s="117">
        <f>'III Drucke 1501-1560'!#REF!</f>
        <v/>
      </c>
    </row>
    <row r="28" ht="22.5" customHeight="1" s="143">
      <c r="A28" s="117" t="inlineStr">
        <is>
          <t>Buch bereits restauriert</t>
        </is>
      </c>
      <c r="B28" s="118" t="n"/>
      <c r="C28" s="117">
        <f>'III Drucke 1501-1560'!#REF!</f>
        <v/>
      </c>
    </row>
    <row r="29" ht="33.75" customHeight="1" s="143">
      <c r="A29" s="117" t="inlineStr">
        <is>
          <t>fester Rücken (mit und ohne Vergoldung)</t>
        </is>
      </c>
      <c r="B29" s="118" t="n"/>
      <c r="C29" s="117">
        <f>'III Drucke 1501-1560'!#REF!</f>
        <v/>
      </c>
    </row>
    <row r="30" ht="22.5" customHeight="1" s="143">
      <c r="A30" s="117" t="inlineStr">
        <is>
          <t>hohler Rücken (mit und ohne Einlage)</t>
        </is>
      </c>
      <c r="B30" s="118" t="n"/>
      <c r="C30" s="117">
        <f>'III Drucke 1501-1560'!#REF!</f>
        <v/>
      </c>
    </row>
    <row r="31" ht="22.5" customHeight="1" s="143">
      <c r="A31" s="117" t="inlineStr">
        <is>
          <t>Stehkanten
(bei Perg.)</t>
        </is>
      </c>
      <c r="B31" s="118" t="n"/>
      <c r="C31" s="117">
        <f>'III Drucke 1501-1560'!#REF!</f>
        <v/>
      </c>
    </row>
    <row r="32" ht="33.75" customHeight="1" s="143">
      <c r="A32" s="117" t="inlineStr">
        <is>
          <t>Leder pudert ab/
roter Zerfall (extrem)</t>
        </is>
      </c>
      <c r="B32" s="118" t="n"/>
      <c r="C32" s="117">
        <f>'III Drucke 1501-1560'!#REF!</f>
        <v/>
      </c>
    </row>
    <row r="33" ht="22.5" customHeight="1" s="143">
      <c r="A33" s="117" t="inlineStr">
        <is>
          <t>Einband stark deformiert</t>
        </is>
      </c>
      <c r="B33" s="118" t="n"/>
      <c r="C33" s="117">
        <f>'III Drucke 1501-1560'!#REF!</f>
        <v/>
      </c>
    </row>
    <row r="34" ht="22.5" customHeight="1" s="143">
      <c r="A34" s="117" t="inlineStr">
        <is>
          <t>Beschläge bes. auftragend</t>
        </is>
      </c>
      <c r="B34" s="118" t="n"/>
      <c r="C34" s="117">
        <f>'III Drucke 1501-1560'!#REF!</f>
        <v/>
      </c>
    </row>
    <row r="35">
      <c r="A35" s="117" t="inlineStr">
        <is>
          <t>Buchschließe steif</t>
        </is>
      </c>
      <c r="B35" s="118" t="n"/>
      <c r="C35" s="117">
        <f>'III Drucke 1501-1560'!#REF!</f>
        <v/>
      </c>
    </row>
    <row r="36">
      <c r="A36" s="117" t="inlineStr">
        <is>
          <t>Buchblock</t>
        </is>
      </c>
      <c r="B36" s="118" t="inlineStr">
        <is>
          <t>Papier</t>
        </is>
      </c>
      <c r="C36" s="117">
        <f>'III Drucke 1501-1560'!#REF!</f>
        <v/>
      </c>
    </row>
    <row r="37">
      <c r="B37" s="118" t="inlineStr">
        <is>
          <t>Pergament</t>
        </is>
      </c>
      <c r="C37" s="122">
        <f>'III Drucke 1501-1560'!#REF!</f>
        <v/>
      </c>
    </row>
    <row r="38" ht="22.5" customHeight="1" s="143">
      <c r="A38" s="117" t="inlineStr">
        <is>
          <t>saures
Fülmaterial</t>
        </is>
      </c>
      <c r="B38" s="118" t="n"/>
      <c r="C38" s="117">
        <f>'III Drucke 1501-1560'!#REF!</f>
        <v/>
      </c>
    </row>
    <row r="39">
      <c r="A39" s="117" t="inlineStr">
        <is>
          <t>Registermarken</t>
        </is>
      </c>
      <c r="B39" s="118" t="n"/>
      <c r="C39" s="117">
        <f>'III Drucke 1501-1560'!#REF!</f>
        <v/>
      </c>
    </row>
    <row r="40">
      <c r="A40" s="117" t="inlineStr">
        <is>
          <t>seitliche Heftung</t>
        </is>
      </c>
      <c r="B40" s="118" t="n"/>
      <c r="C40" s="117">
        <f>'III Drucke 1501-1560'!#REF!</f>
        <v/>
      </c>
    </row>
    <row r="41" ht="22.5" customHeight="1" s="143">
      <c r="A41" s="117" t="inlineStr">
        <is>
          <t>Buchblock sehr wellig</t>
        </is>
      </c>
      <c r="B41" s="118" t="n"/>
      <c r="C41" s="117">
        <f>'III Drucke 1501-1560'!#REF!</f>
        <v/>
      </c>
    </row>
    <row r="42" ht="22.5" customHeight="1" s="143">
      <c r="A42" s="117" t="inlineStr">
        <is>
          <t>Buchblock neigt zum "Bauch"</t>
        </is>
      </c>
      <c r="B42" s="118" t="n"/>
      <c r="C42" s="117">
        <f>'III Drucke 1501-1560'!#REF!</f>
        <v/>
      </c>
    </row>
    <row r="43" ht="22.5" customHeight="1" s="143">
      <c r="A43" s="117" t="inlineStr">
        <is>
          <t>geschlossene Lagen</t>
        </is>
      </c>
      <c r="B43" s="118" t="n"/>
      <c r="C43" s="117">
        <f>'III Drucke 1501-1560'!#REF!</f>
        <v/>
      </c>
    </row>
    <row r="44" ht="22.5" customHeight="1" s="143">
      <c r="A44" s="117" t="inlineStr">
        <is>
          <t>Anzahl Bücher mit Falttafeln</t>
        </is>
      </c>
      <c r="B44" s="118" t="n"/>
      <c r="C44" s="117">
        <f>'III Drucke 1501-1560'!#REF!</f>
        <v/>
      </c>
    </row>
    <row r="45" ht="22.5" customHeight="1" s="143">
      <c r="A45" s="117" t="inlineStr">
        <is>
          <t>Größe Buch+
Falttafeln (BxH)</t>
        </is>
      </c>
      <c r="B45" s="118" t="n"/>
    </row>
    <row r="46">
      <c r="A46" s="117" t="inlineStr">
        <is>
          <t>Originalgrafik</t>
        </is>
      </c>
      <c r="B46" s="118" t="n"/>
      <c r="C46" s="117">
        <f>'III Drucke 1501-1560'!#REF!</f>
        <v/>
      </c>
    </row>
    <row r="47" ht="45" customHeight="1" s="143">
      <c r="A47" s="117" t="inlineStr">
        <is>
          <t>Kolorierung / Buchmalerei / Initialen / Rubrikation</t>
        </is>
      </c>
      <c r="B47" s="118" t="n"/>
      <c r="C47" s="117">
        <f>'III Drucke 1501-1560'!#REF!</f>
        <v/>
      </c>
    </row>
    <row r="48" ht="22.5" customHeight="1" s="143">
      <c r="A48" s="117" t="inlineStr">
        <is>
          <t>berührungsfreie Digit.</t>
        </is>
      </c>
      <c r="B48" s="118" t="n"/>
      <c r="C48" s="117">
        <f>'III Drucke 1501-1560'!#REF!</f>
        <v/>
      </c>
    </row>
    <row r="49" ht="33.75" customHeight="1" s="143">
      <c r="A49" s="117" t="inlineStr">
        <is>
          <t>Schrift weit bis in den Falz (Bundsteg in mm) Textverlust</t>
        </is>
      </c>
      <c r="B49" s="118" t="n"/>
      <c r="C49" s="117">
        <f>'III Drucke 1501-1560'!#REF!</f>
        <v/>
      </c>
    </row>
    <row r="50" ht="33.75" customHeight="1" s="143">
      <c r="A50" s="117" t="inlineStr">
        <is>
          <t>nicht digitalisierbar wegen Bundsteg (vorraussichtlich)</t>
        </is>
      </c>
      <c r="B50" s="118" t="n"/>
    </row>
    <row r="51" ht="22.5" customHeight="1" s="143">
      <c r="A51" s="117" t="inlineStr">
        <is>
          <t>max. Öffnungswinkel</t>
        </is>
      </c>
      <c r="B51" s="118" t="n">
        <v>0</v>
      </c>
      <c r="C51" s="117">
        <f>'III Drucke 1501-1560'!#REF!</f>
        <v/>
      </c>
    </row>
    <row r="52">
      <c r="B52" s="118" t="n">
        <v>45</v>
      </c>
      <c r="C52" s="117">
        <f>'III Drucke 1501-1560'!#REF!</f>
        <v/>
      </c>
    </row>
    <row r="53">
      <c r="B53" s="118" t="inlineStr">
        <is>
          <t>max 45</t>
        </is>
      </c>
      <c r="C53" s="117">
        <f>'III Drucke 1501-1560'!#REF!</f>
        <v/>
      </c>
    </row>
    <row r="54">
      <c r="B54" s="118" t="n">
        <v>60</v>
      </c>
      <c r="C54" s="117">
        <f>'III Drucke 1501-1560'!#REF!</f>
        <v/>
      </c>
    </row>
    <row r="55">
      <c r="B55" s="118" t="inlineStr">
        <is>
          <t>max 60</t>
        </is>
      </c>
      <c r="C55" s="117">
        <f>'III Drucke 1501-1560'!#REF!</f>
        <v/>
      </c>
    </row>
    <row r="56">
      <c r="B56" s="118" t="n">
        <v>80</v>
      </c>
      <c r="C56" s="117">
        <f>'III Drucke 1501-1560'!#REF!</f>
        <v/>
      </c>
    </row>
    <row r="57">
      <c r="B57" s="118" t="inlineStr">
        <is>
          <t>max 80</t>
        </is>
      </c>
      <c r="C57" s="117">
        <f>'III Drucke 1501-1560'!#REF!</f>
        <v/>
      </c>
    </row>
    <row r="58">
      <c r="B58" s="118" t="n">
        <v>110</v>
      </c>
      <c r="C58" s="117">
        <f>'III Drucke 1501-1560'!#REF!</f>
        <v/>
      </c>
    </row>
    <row r="59">
      <c r="B59" s="118" t="inlineStr">
        <is>
          <t>max 110</t>
        </is>
      </c>
      <c r="C59" s="117">
        <f>'III Drucke 1501-1560'!#REF!</f>
        <v/>
      </c>
    </row>
    <row r="60">
      <c r="B60" s="118" t="inlineStr">
        <is>
          <t>nur 110</t>
        </is>
      </c>
      <c r="C60" s="117">
        <f>'III Drucke 1501-1560'!#REF!</f>
        <v/>
      </c>
    </row>
    <row r="61">
      <c r="B61" s="118" t="n">
        <v>180</v>
      </c>
      <c r="C61" s="117">
        <f>'III Drucke 1501-1560'!#REF!</f>
        <v/>
      </c>
    </row>
    <row r="62">
      <c r="B62" s="118" t="inlineStr">
        <is>
          <t>max 180</t>
        </is>
      </c>
      <c r="C62" s="117">
        <f>'III Drucke 1501-1560'!#REF!</f>
        <v/>
      </c>
    </row>
    <row r="63">
      <c r="A63" s="117" t="inlineStr">
        <is>
          <t>Digit. mit Begleitung</t>
        </is>
      </c>
      <c r="B63" s="118" t="n"/>
      <c r="C63" s="117">
        <f>'III Drucke 1501-1560'!#REF!</f>
        <v/>
      </c>
    </row>
    <row r="64" ht="33.75" customHeight="1" s="143">
      <c r="A64" s="117" t="inlineStr">
        <is>
          <t>Verschmutzung (Vorsatz / Ränder /
ges. BB)</t>
        </is>
      </c>
      <c r="B64" s="118" t="n"/>
      <c r="C64" s="117">
        <f>'III Drucke 1501-1560'!#REF!</f>
        <v/>
      </c>
    </row>
    <row r="65">
      <c r="A65" s="117" t="inlineStr">
        <is>
          <t>mikrobieller Befall</t>
        </is>
      </c>
      <c r="B65" s="118" t="n"/>
      <c r="C65" s="117">
        <f>'III Drucke 1501-1560'!#REF!</f>
        <v/>
      </c>
    </row>
    <row r="66" ht="22.5" customHeight="1" s="143">
      <c r="A66" s="117" t="inlineStr">
        <is>
          <t>Rest.-Bericht eingeklebt</t>
        </is>
      </c>
      <c r="B66" s="118" t="n"/>
      <c r="C66" s="117">
        <f>'III Drucke 1501-1560'!#REF!</f>
        <v/>
      </c>
    </row>
    <row r="67" ht="33.75" customHeight="1" s="143">
      <c r="A67" s="117" t="inlineStr">
        <is>
          <t xml:space="preserve">Blatt mit Notizen zum Buch eingeklebt </t>
        </is>
      </c>
      <c r="B67" s="118" t="n"/>
      <c r="C67" s="117">
        <f>'III Drucke 1501-1560'!#REF!</f>
        <v/>
      </c>
    </row>
    <row r="68" ht="22.5" customHeight="1" s="143">
      <c r="A68" s="117" t="inlineStr">
        <is>
          <t>Rest.
notwendig</t>
        </is>
      </c>
      <c r="B68" s="118" t="inlineStr">
        <is>
          <t>gesamt</t>
        </is>
      </c>
      <c r="C68" s="117">
        <f>'III Drucke 1501-1560'!#REF!</f>
        <v/>
      </c>
    </row>
    <row r="69">
      <c r="B69" s="118" t="inlineStr">
        <is>
          <t>vor Digit.</t>
        </is>
      </c>
      <c r="C69" s="117">
        <f>'III Drucke 1501-1560'!#REF!</f>
        <v/>
      </c>
    </row>
    <row r="70">
      <c r="B70" s="118" t="inlineStr">
        <is>
          <t>nach Digit.</t>
        </is>
      </c>
      <c r="C70" s="117">
        <f>'III Drucke 1501-1560'!#REF!</f>
        <v/>
      </c>
    </row>
    <row r="71">
      <c r="B71" s="118" t="inlineStr">
        <is>
          <t>vor und nach Digit.</t>
        </is>
      </c>
      <c r="C71" s="117">
        <f>'III Drucke 1501-1560'!#REF!</f>
        <v/>
      </c>
    </row>
    <row r="72">
      <c r="B72" s="118" t="inlineStr">
        <is>
          <t>ja ÖW=0</t>
        </is>
      </c>
      <c r="C72" s="117">
        <f>'III Drucke 1501-1560'!#REF!</f>
        <v/>
      </c>
    </row>
    <row r="73" ht="33.75" customHeight="1" s="143">
      <c r="A73" s="117" t="inlineStr">
        <is>
          <t>Rest.-Aufwand gesamt
(in Std.)</t>
        </is>
      </c>
      <c r="B73" s="118" t="n"/>
      <c r="C73" s="123">
        <f>'III Drucke 1501-1560'!#REF!</f>
        <v/>
      </c>
    </row>
    <row r="74" ht="22.5" customHeight="1" s="143">
      <c r="A74" s="117" t="inlineStr">
        <is>
          <t>Anzahl erfolgter Restaurierung</t>
        </is>
      </c>
      <c r="B74" s="118" t="n"/>
      <c r="C74" s="117">
        <f>'III Drucke 1501-1560'!#REF!</f>
        <v/>
      </c>
    </row>
    <row r="75">
      <c r="A75" s="117" t="inlineStr">
        <is>
          <t>Kassette</t>
        </is>
      </c>
      <c r="B75" s="118" t="n"/>
      <c r="C75" s="117">
        <f>'III Drucke 1501-1560'!#REF!</f>
        <v/>
      </c>
    </row>
    <row r="76">
      <c r="A76" s="117" t="inlineStr">
        <is>
          <t>Schuber</t>
        </is>
      </c>
      <c r="B76" s="118" t="n"/>
      <c r="C76" s="117">
        <f>'III Drucke 1501-1560'!#REF!</f>
        <v/>
      </c>
    </row>
    <row r="77">
      <c r="A77" s="117" t="inlineStr">
        <is>
          <t>Buchschuh</t>
        </is>
      </c>
      <c r="B77" s="118" t="n"/>
      <c r="C77" s="117">
        <f>'III Drucke 1501-1560'!#REF!</f>
        <v/>
      </c>
    </row>
    <row r="78">
      <c r="A78" s="117" t="inlineStr">
        <is>
          <t xml:space="preserve">Mappe </t>
        </is>
      </c>
      <c r="B78" s="118" t="n"/>
      <c r="C78" s="117">
        <f>'III Drucke 1501-1560'!#REF!</f>
        <v/>
      </c>
    </row>
    <row r="79">
      <c r="A79" s="117" t="inlineStr">
        <is>
          <t>Umschlag</t>
        </is>
      </c>
      <c r="B79" s="118" t="n"/>
      <c r="C79" s="117">
        <f>'III Drucke 1501-1560'!#REF!</f>
        <v/>
      </c>
      <c r="D79" s="117">
        <f>C79-'III Drucke 1501-1560'!#REF!</f>
        <v/>
      </c>
    </row>
    <row r="80">
      <c r="A80" s="117" t="inlineStr">
        <is>
          <t>SB neu</t>
        </is>
      </c>
      <c r="B80" s="118" t="n"/>
      <c r="C80" s="117">
        <f>'III Drucke 1501-1560'!#REF!</f>
        <v/>
      </c>
    </row>
    <row r="81" ht="22.5" customHeight="1" s="143">
      <c r="A81" s="117" t="inlineStr">
        <is>
          <t>Anmerkungen (allg.)</t>
        </is>
      </c>
      <c r="B81" s="118" t="n"/>
      <c r="C81" s="117">
        <f>'III Drucke 1501-1560'!#REF!</f>
        <v/>
      </c>
    </row>
    <row r="82" ht="22.5" customHeight="1" s="143">
      <c r="A82" s="117" t="inlineStr">
        <is>
          <t>für Testphase
vorsehen</t>
        </is>
      </c>
      <c r="B82" s="118" t="inlineStr">
        <is>
          <t>gesamt</t>
        </is>
      </c>
      <c r="C82" s="117">
        <f>'III Drucke 1501-1560'!#REF!</f>
        <v/>
      </c>
    </row>
    <row r="83">
      <c r="B83" s="118" t="inlineStr">
        <is>
          <t>Öffnungswinkel 45</t>
        </is>
      </c>
      <c r="C83" s="117">
        <f>'III Drucke 1501-1560'!#REF!</f>
        <v/>
      </c>
    </row>
    <row r="84">
      <c r="B84" s="118" t="inlineStr">
        <is>
          <t>Öffnungswinkel 110</t>
        </is>
      </c>
      <c r="C84" s="117">
        <f>'III Drucke 1501-1560'!#REF!</f>
        <v/>
      </c>
    </row>
    <row r="85" ht="22.5" customHeight="1" s="143">
      <c r="A85" s="117" t="inlineStr">
        <is>
          <t>Schutzbehältnis empfohlen</t>
        </is>
      </c>
      <c r="B85" s="118" t="n"/>
    </row>
  </sheetData>
  <mergeCells count="1">
    <mergeCell ref="A1:B1"/>
  </mergeCells>
  <pageMargins left="0.7" right="0.7" top="0.787401575" bottom="0.787401575" header="0.3" footer="0.3"/>
  <pageSetup orientation="portrait" paperSize="9"/>
  <legacyDrawing r:id="anysvml"/>
</worksheet>
</file>

<file path=xl/worksheets/sheet7.xml><?xml version="1.0" encoding="utf-8"?>
<worksheet xmlns="http://schemas.openxmlformats.org/spreadsheetml/2006/main">
  <sheetPr codeName="Tabelle1">
    <outlinePr summaryBelow="1" summaryRight="1"/>
    <pageSetUpPr/>
  </sheetPr>
  <dimension ref="A1:F73"/>
  <sheetViews>
    <sheetView topLeftCell="A13" zoomScaleNormal="100" workbookViewId="0">
      <selection activeCell="E20" sqref="E20:E23"/>
    </sheetView>
  </sheetViews>
  <sheetFormatPr baseColWidth="10" defaultRowHeight="11.25"/>
  <cols>
    <col width="62.25" customWidth="1" style="143" min="2" max="2"/>
    <col width="44.625" customWidth="1" style="143" min="3" max="3"/>
    <col width="34.375" customWidth="1" style="143" min="4" max="4"/>
    <col width="36.25" customWidth="1" style="143" min="6" max="6"/>
  </cols>
  <sheetData>
    <row r="1" ht="14.25" customHeight="1" s="143">
      <c r="A1" s="1" t="inlineStr">
        <is>
          <t>Zustandsbewertung Klemmsammlung</t>
        </is>
      </c>
    </row>
    <row r="6">
      <c r="A6" t="inlineStr">
        <is>
          <t xml:space="preserve">insgesamt ca. X m Regalborde </t>
        </is>
      </c>
    </row>
    <row r="7">
      <c r="A7" t="inlineStr">
        <is>
          <t>insgesamt ca. 16.000 Bände</t>
        </is>
      </c>
    </row>
    <row r="9">
      <c r="A9" s="2" t="inlineStr">
        <is>
          <t>Begutachtet werden insgesamt mindestens 1500 Bände</t>
        </is>
      </c>
    </row>
    <row r="13">
      <c r="A13" t="inlineStr">
        <is>
          <t>Für die zu begutachtenden Objekte werden die Schadensklasse,</t>
        </is>
      </c>
    </row>
    <row r="14">
      <c r="A14" t="inlineStr">
        <is>
          <t xml:space="preserve">das verwendete Material und die bei Schadensklasse 1 und 2 </t>
        </is>
      </c>
    </row>
    <row r="15">
      <c r="A15" t="inlineStr">
        <is>
          <t>notwendigen Reparaturmaßnahme(en) dokumentiert.</t>
        </is>
      </c>
    </row>
    <row r="18">
      <c r="A18" t="inlineStr">
        <is>
          <t>Materialien</t>
        </is>
      </c>
    </row>
    <row r="19">
      <c r="A19" s="46" t="inlineStr">
        <is>
          <t>Kürzel</t>
        </is>
      </c>
      <c r="B19" s="46" t="inlineStr">
        <is>
          <t>Materialbezeichnung</t>
        </is>
      </c>
      <c r="C19" s="60" t="inlineStr">
        <is>
          <t>Einschränkungen</t>
        </is>
      </c>
      <c r="D19" s="46" t="inlineStr">
        <is>
          <t>Verpackung</t>
        </is>
      </c>
      <c r="E19" s="46" t="inlineStr">
        <is>
          <t>Format</t>
        </is>
      </c>
      <c r="F19" s="46" t="inlineStr">
        <is>
          <t>Winkel</t>
        </is>
      </c>
    </row>
    <row r="20">
      <c r="A20" s="50" t="n"/>
      <c r="B20" s="50" t="inlineStr">
        <is>
          <t>Papier- oder Pappeinband</t>
        </is>
      </c>
      <c r="C20" s="50" t="inlineStr">
        <is>
          <t>hohler Rücken</t>
        </is>
      </c>
      <c r="D20" s="50" t="inlineStr">
        <is>
          <t>Schuber</t>
        </is>
      </c>
      <c r="E20" s="50" t="inlineStr">
        <is>
          <t>bis 25 cm</t>
        </is>
      </c>
      <c r="F20" s="50" t="inlineStr">
        <is>
          <t>180°</t>
        </is>
      </c>
    </row>
    <row r="21">
      <c r="A21" s="50" t="n"/>
      <c r="B21" s="50" t="inlineStr">
        <is>
          <t>Broschur</t>
        </is>
      </c>
      <c r="C21" s="50" t="inlineStr">
        <is>
          <t>fester Rücken mit Schmuckprägung</t>
        </is>
      </c>
      <c r="D21" s="50" t="inlineStr">
        <is>
          <t>Archivkarton</t>
        </is>
      </c>
      <c r="E21" s="50" t="inlineStr">
        <is>
          <t>bis 35 cm</t>
        </is>
      </c>
      <c r="F21" s="50" t="inlineStr">
        <is>
          <t>80° bis 110°, einseitig digitalisierbar?</t>
        </is>
      </c>
    </row>
    <row r="22">
      <c r="A22" s="50" t="n"/>
      <c r="B22" s="50" t="inlineStr">
        <is>
          <t>Halbledereinband</t>
        </is>
      </c>
      <c r="C22" s="50" t="inlineStr">
        <is>
          <t>gefaltete Blätter</t>
        </is>
      </c>
      <c r="D22" s="50" t="inlineStr">
        <is>
          <t xml:space="preserve">Papierumschlag </t>
        </is>
      </c>
      <c r="E22" s="50" t="inlineStr">
        <is>
          <t>bis 42 cm</t>
        </is>
      </c>
      <c r="F22" s="50" t="inlineStr">
        <is>
          <t>nur sehr geringer Öffnungswinkel</t>
        </is>
      </c>
    </row>
    <row r="23">
      <c r="A23" s="50" t="n"/>
      <c r="B23" s="50" t="inlineStr">
        <is>
          <t>Ledereinband</t>
        </is>
      </c>
      <c r="C23" t="inlineStr">
        <is>
          <t>welliger Buchblock</t>
        </is>
      </c>
      <c r="D23" s="50" t="inlineStr">
        <is>
          <t>Mappe</t>
        </is>
      </c>
      <c r="E23" s="50" t="inlineStr">
        <is>
          <t>&gt; 42 cm</t>
        </is>
      </c>
    </row>
    <row r="24">
      <c r="A24" s="50" t="n"/>
      <c r="B24" s="50" t="inlineStr">
        <is>
          <t>Gewebeeinband</t>
        </is>
      </c>
      <c r="C24" s="50" t="inlineStr">
        <is>
          <t>Schrift bis in den Falz</t>
        </is>
      </c>
      <c r="D24" s="50" t="inlineStr">
        <is>
          <t>Kapsel</t>
        </is>
      </c>
    </row>
    <row r="25">
      <c r="A25" s="50" t="n"/>
      <c r="B25" s="50" t="inlineStr">
        <is>
          <t>Halbgewebeband</t>
        </is>
      </c>
      <c r="C25" s="50" t="inlineStr">
        <is>
          <t>Einband mit Schutz- oder Stoßkanten</t>
        </is>
      </c>
      <c r="D25" s="50" t="inlineStr">
        <is>
          <t>Buchschuh</t>
        </is>
      </c>
    </row>
    <row r="26">
      <c r="A26" s="50" t="n"/>
      <c r="B26" s="50" t="inlineStr">
        <is>
          <t>Halbpergamentband</t>
        </is>
      </c>
      <c r="C26" s="50" t="inlineStr">
        <is>
          <t>Buchblock nicht aufgeschnitten</t>
        </is>
      </c>
      <c r="D26" s="50" t="inlineStr">
        <is>
          <t>Kassette</t>
        </is>
      </c>
    </row>
    <row r="27">
      <c r="A27" s="50" t="n"/>
      <c r="B27" s="50" t="inlineStr">
        <is>
          <t>Pergamentband</t>
        </is>
      </c>
      <c r="C27" s="67" t="inlineStr">
        <is>
          <t>stark brüchiges Papier</t>
        </is>
      </c>
      <c r="D27" s="50" t="inlineStr">
        <is>
          <t>Folie</t>
        </is>
      </c>
    </row>
    <row r="28">
      <c r="A28" s="50" t="n"/>
      <c r="B28" s="50" t="inlineStr">
        <is>
          <t>Buchblock aus Pergament</t>
        </is>
      </c>
      <c r="C28" s="50" t="inlineStr">
        <is>
          <t>stark brüchiges Einbandmaterial</t>
        </is>
      </c>
      <c r="D28" s="61" t="inlineStr">
        <is>
          <t>Kassette im Schuber</t>
        </is>
      </c>
    </row>
    <row r="29">
      <c r="A29" s="59" t="n"/>
      <c r="B29" s="59" t="inlineStr">
        <is>
          <t>Schließen, erhabene Buchbeschläge</t>
        </is>
      </c>
      <c r="C29" s="67" t="inlineStr">
        <is>
          <t>Tintenfraß</t>
        </is>
      </c>
    </row>
    <row r="30" customFormat="1" s="50">
      <c r="A30" s="50" t="n"/>
      <c r="B30" s="50" t="inlineStr">
        <is>
          <t>Mappen</t>
        </is>
      </c>
      <c r="C30" s="50" t="inlineStr">
        <is>
          <t>Kupferfraß</t>
        </is>
      </c>
    </row>
    <row r="31" s="143">
      <c r="A31" s="50" t="n"/>
      <c r="B31" s="50" t="inlineStr">
        <is>
          <t>Originale Schutzhülle</t>
        </is>
      </c>
      <c r="C31" s="50" t="inlineStr">
        <is>
          <t>seitliche Klammerung oder Bindung</t>
        </is>
      </c>
    </row>
    <row r="32" s="143">
      <c r="A32" s="50" t="n"/>
      <c r="B32" s="50" t="inlineStr">
        <is>
          <t>Ungebunden</t>
        </is>
      </c>
      <c r="C32" s="50" t="inlineStr">
        <is>
          <t>erhabene Illuminationen</t>
        </is>
      </c>
    </row>
    <row r="33">
      <c r="C33" s="50" t="inlineStr">
        <is>
          <t>stark deformiertes Objekt</t>
        </is>
      </c>
    </row>
    <row r="34">
      <c r="C34" s="67" t="inlineStr">
        <is>
          <t>Buchblock dicker als 20 cm</t>
        </is>
      </c>
    </row>
    <row r="35">
      <c r="C35" s="50" t="inlineStr">
        <is>
          <t>Mehrfacheinbände innerhalb eines Buches</t>
        </is>
      </c>
    </row>
    <row r="36">
      <c r="A36" t="inlineStr">
        <is>
          <t>Reparaturmaßnahmen</t>
        </is>
      </c>
      <c r="C36" s="50" t="inlineStr">
        <is>
          <t>Kreide, Pastell oder Rußtinte</t>
        </is>
      </c>
    </row>
    <row r="37">
      <c r="A37" s="46" t="inlineStr">
        <is>
          <t>Wer</t>
        </is>
      </c>
      <c r="B37" s="46" t="inlineStr">
        <is>
          <t>Reparaturmaßnahme</t>
        </is>
      </c>
      <c r="C37" s="50" t="inlineStr">
        <is>
          <t>ungewöhnliche Buchform (Dreieck usw.)</t>
        </is>
      </c>
    </row>
    <row r="38">
      <c r="A38" s="62" t="n"/>
      <c r="B38" s="62" t="inlineStr">
        <is>
          <t>Trockenreinigung</t>
        </is>
      </c>
      <c r="C38" s="46" t="inlineStr">
        <is>
          <t>Glasplatte</t>
        </is>
      </c>
    </row>
    <row r="39">
      <c r="A39" s="50" t="n"/>
      <c r="B39" s="50" t="inlineStr">
        <is>
          <t>Risse schließen</t>
        </is>
      </c>
      <c r="C39" s="50" t="inlineStr">
        <is>
          <t>nicht auflegen</t>
        </is>
      </c>
    </row>
    <row r="40">
      <c r="A40" s="50" t="n"/>
      <c r="B40" s="50" t="inlineStr">
        <is>
          <t>Einbandsicherung</t>
        </is>
      </c>
      <c r="C40" s="50" t="inlineStr">
        <is>
          <t>nicht verwenden</t>
        </is>
      </c>
    </row>
    <row r="41">
      <c r="A41" s="50" t="n"/>
      <c r="B41" s="50" t="inlineStr">
        <is>
          <t>Heftung sichern</t>
        </is>
      </c>
      <c r="C41" s="50" t="n"/>
    </row>
    <row r="42">
      <c r="A42" s="50" t="n"/>
      <c r="B42" s="50" t="inlineStr">
        <is>
          <t>Kapital sichern</t>
        </is>
      </c>
      <c r="C42" s="50" t="n"/>
    </row>
    <row r="43">
      <c r="A43" s="50" t="n"/>
      <c r="B43" s="50" t="inlineStr">
        <is>
          <t>Bindung lösen</t>
        </is>
      </c>
    </row>
    <row r="44">
      <c r="A44" s="50" t="n"/>
      <c r="B44" s="50" t="inlineStr">
        <is>
          <t>Seiten glätten</t>
        </is>
      </c>
    </row>
    <row r="45">
      <c r="A45" s="50" t="n"/>
      <c r="B45" s="50" t="inlineStr">
        <is>
          <t>Verklebung lösen</t>
        </is>
      </c>
    </row>
    <row r="46">
      <c r="A46" s="50" t="n"/>
      <c r="B46" s="50" t="inlineStr">
        <is>
          <t>lose Seiten befestigen</t>
        </is>
      </c>
      <c r="D46" s="50" t="inlineStr">
        <is>
          <t>Ja</t>
        </is>
      </c>
    </row>
    <row r="47">
      <c r="A47" s="50" t="n"/>
      <c r="B47" s="50" t="n"/>
      <c r="D47" s="50" t="inlineStr">
        <is>
          <t>Signaturfahne austauschen</t>
        </is>
      </c>
    </row>
    <row r="48">
      <c r="A48" s="50" t="n"/>
      <c r="B48" s="50" t="inlineStr">
        <is>
          <t>Klebestreifen entfernen</t>
        </is>
      </c>
      <c r="D48" s="50" t="inlineStr">
        <is>
          <t>Nein</t>
        </is>
      </c>
    </row>
    <row r="49">
      <c r="A49" s="50" t="n"/>
      <c r="B49" s="50" t="inlineStr">
        <is>
          <t>Kupferfraß sichern</t>
        </is>
      </c>
      <c r="D49" t="inlineStr">
        <is>
          <t>Unklar</t>
        </is>
      </c>
    </row>
    <row r="50">
      <c r="A50" s="50" t="n"/>
      <c r="B50" s="50" t="inlineStr">
        <is>
          <t>Tintenfraß sichern</t>
        </is>
      </c>
      <c r="D50" t="inlineStr">
        <is>
          <t>X</t>
        </is>
      </c>
    </row>
    <row r="51"/>
    <row r="52">
      <c r="A52" t="inlineStr">
        <is>
          <t>Schadensklassen</t>
        </is>
      </c>
    </row>
    <row r="53">
      <c r="A53" s="46" t="inlineStr">
        <is>
          <t>Klasse</t>
        </is>
      </c>
      <c r="B53" s="46" t="inlineStr">
        <is>
          <t>Beschreibung</t>
        </is>
      </c>
    </row>
    <row r="54" ht="12.75" customHeight="1" s="143">
      <c r="A54" s="52" t="n">
        <v>0</v>
      </c>
      <c r="B54" s="53" t="inlineStr">
        <is>
          <t>Objekt ist vollständig benutzbar</t>
        </is>
      </c>
      <c r="D54" s="47" t="n"/>
      <c r="E54" s="47" t="n"/>
      <c r="F54" s="47" t="n"/>
    </row>
    <row r="55" ht="12.75" customHeight="1" s="143">
      <c r="A55" s="52" t="n">
        <v>1</v>
      </c>
      <c r="B55" s="53" t="inlineStr">
        <is>
          <t>eingeschränkte Benutzbarkeit, geringer Reparaturaufwand</t>
        </is>
      </c>
      <c r="D55" s="47" t="n"/>
      <c r="E55" s="47" t="n"/>
      <c r="F55" s="47" t="n"/>
    </row>
    <row r="56" ht="27.75" customHeight="1" s="143">
      <c r="A56" s="52" t="n">
        <v>2</v>
      </c>
      <c r="B56" s="53" t="inlineStr">
        <is>
          <t>eingeschränkte Benutzbarkeit, hoher Reparaturaufwand</t>
        </is>
      </c>
      <c r="D56" s="47" t="n"/>
      <c r="E56" s="47" t="n"/>
      <c r="F56" s="47" t="n"/>
    </row>
    <row r="57" ht="24.75" customHeight="1" s="143">
      <c r="A57" s="54" t="n">
        <v>3</v>
      </c>
      <c r="B57" s="53" t="inlineStr">
        <is>
          <t>Objekt ist nicht benutzbar, größtmöglicher Aufwand</t>
        </is>
      </c>
      <c r="D57" s="47" t="n"/>
      <c r="E57" s="47" t="n"/>
      <c r="F57" s="47" t="n"/>
    </row>
    <row r="60">
      <c r="A60" s="55" t="n"/>
      <c r="B60" s="56" t="n"/>
    </row>
    <row r="61">
      <c r="A61" s="50" t="n"/>
      <c r="B61" s="57" t="n"/>
    </row>
    <row r="62">
      <c r="A62" s="50" t="n"/>
      <c r="B62" s="57" t="n"/>
    </row>
    <row r="63" ht="12.75" customHeight="1" s="143">
      <c r="A63" s="50" t="n"/>
      <c r="B63" s="50" t="n"/>
      <c r="C63" s="48" t="n"/>
    </row>
    <row r="64" ht="12.75" customHeight="1" s="143">
      <c r="A64" s="50" t="n"/>
      <c r="B64" s="57" t="n"/>
      <c r="C64" s="48" t="n"/>
    </row>
    <row r="65" ht="12.75" customHeight="1" s="143">
      <c r="C65" s="48" t="n"/>
    </row>
    <row r="66" ht="12.75" customHeight="1" s="143">
      <c r="C66" s="48" t="n"/>
    </row>
    <row r="69">
      <c r="C69" s="46" t="n"/>
    </row>
    <row r="70">
      <c r="C70" s="58" t="n"/>
    </row>
    <row r="71">
      <c r="C71" s="58" t="n"/>
    </row>
    <row r="72">
      <c r="C72" s="58" t="n"/>
    </row>
    <row r="73">
      <c r="C73" s="58" t="n"/>
    </row>
  </sheetData>
  <pageMargins left="0.7086614173228347" right="0.7086614173228347" top="0.7874015748031497" bottom="0.7874015748031497" header="0.3149606299212598" footer="0.3149606299212598"/>
  <pageSetup orientation="portrait" paperSize="9"/>
</worksheet>
</file>

<file path=xl/worksheets/sheet8.xml><?xml version="1.0" encoding="utf-8"?>
<worksheet xmlns="http://schemas.openxmlformats.org/spreadsheetml/2006/main">
  <sheetPr codeName="Tabelle3">
    <outlinePr summaryBelow="1" summaryRight="1"/>
    <pageSetUpPr fitToPage="1"/>
  </sheetPr>
  <dimension ref="A1:F41"/>
  <sheetViews>
    <sheetView workbookViewId="0">
      <selection activeCell="E8" sqref="E8"/>
    </sheetView>
  </sheetViews>
  <sheetFormatPr baseColWidth="10" defaultRowHeight="11.25"/>
  <cols>
    <col width="16" customWidth="1" style="143" min="1" max="1"/>
    <col width="11" customWidth="1" style="18" min="2" max="3"/>
    <col width="12.25" customWidth="1" style="18" min="4" max="4"/>
    <col width="11" customWidth="1" style="18" min="5" max="5"/>
    <col width="28.125" customWidth="1" style="21" min="6" max="6"/>
    <col width="4.75" customWidth="1" style="143" min="7" max="7"/>
    <col width="2.5" customWidth="1" style="143" min="13" max="13"/>
  </cols>
  <sheetData>
    <row r="1" ht="14.25" customHeight="1" s="143">
      <c r="A1" s="1" t="inlineStr">
        <is>
          <t>Zustandsbewertung Klemmsammlung</t>
        </is>
      </c>
    </row>
    <row r="3">
      <c r="A3" s="36" t="n"/>
      <c r="B3" s="37" t="n"/>
      <c r="C3" s="37" t="n"/>
      <c r="D3" s="38" t="n"/>
    </row>
    <row r="4">
      <c r="A4" s="50" t="n"/>
      <c r="B4" s="15" t="n"/>
      <c r="C4" s="14" t="n"/>
      <c r="D4" s="13" t="n"/>
    </row>
    <row r="5">
      <c r="B5" s="20" t="n"/>
      <c r="C5" s="18" t="n"/>
      <c r="D5" s="21" t="n"/>
    </row>
    <row r="6">
      <c r="A6" s="39" t="n"/>
      <c r="B6" s="37" t="n"/>
      <c r="C6" s="40" t="n"/>
      <c r="D6" s="41" t="n"/>
    </row>
    <row r="7">
      <c r="A7" s="3" t="n"/>
      <c r="B7" s="23" t="n"/>
      <c r="C7" s="33" t="n"/>
      <c r="D7" s="30" t="n"/>
    </row>
    <row r="8">
      <c r="A8" s="3" t="n"/>
      <c r="B8" s="23" t="n"/>
      <c r="C8" s="33" t="n"/>
      <c r="D8" s="31" t="n"/>
    </row>
    <row r="9">
      <c r="A9" s="3" t="n"/>
      <c r="B9" s="23" t="n"/>
      <c r="C9" s="33" t="n"/>
      <c r="D9" s="31" t="n"/>
    </row>
    <row r="10">
      <c r="A10" s="4" t="n"/>
      <c r="B10" s="24" t="n"/>
      <c r="C10" s="34" t="n"/>
      <c r="D10" s="32" t="n"/>
    </row>
    <row r="11">
      <c r="B11" s="25" t="n"/>
      <c r="C11" s="35" t="n"/>
      <c r="D11" s="21" t="n"/>
    </row>
    <row r="12">
      <c r="A12" s="36" t="n"/>
      <c r="B12" s="42" t="n"/>
      <c r="C12" s="43" t="n"/>
      <c r="D12" s="41" t="n"/>
    </row>
    <row r="13">
      <c r="A13" s="3" t="n"/>
      <c r="B13" s="26" t="n"/>
      <c r="C13" s="33" t="n"/>
      <c r="D13" s="30" t="n"/>
    </row>
    <row r="14">
      <c r="A14" s="3" t="n"/>
      <c r="B14" s="23" t="n"/>
      <c r="C14" s="33" t="n"/>
      <c r="D14" s="31" t="n"/>
    </row>
    <row r="15">
      <c r="A15" s="4" t="n"/>
      <c r="B15" s="24" t="n"/>
      <c r="C15" s="34" t="n"/>
      <c r="D15" s="32" t="n"/>
    </row>
    <row r="16">
      <c r="B16" s="25" t="n"/>
      <c r="C16" s="25" t="n"/>
      <c r="D16" s="21" t="n"/>
    </row>
    <row r="17">
      <c r="A17" s="36" t="n"/>
      <c r="B17" s="42" t="n"/>
      <c r="C17" s="44" t="n"/>
      <c r="D17" s="41" t="n"/>
    </row>
    <row r="18" ht="12.75" customHeight="1" s="143">
      <c r="A18" s="9" t="n"/>
      <c r="B18" s="27" t="n"/>
      <c r="C18" s="26" t="n"/>
      <c r="D18" s="30" t="n"/>
    </row>
    <row r="19" ht="12.75" customHeight="1" s="143">
      <c r="A19" s="11" t="n"/>
      <c r="B19" s="28" t="n"/>
      <c r="C19" s="23" t="n"/>
      <c r="D19" s="31" t="n"/>
    </row>
    <row r="20" ht="12.75" customHeight="1" s="143">
      <c r="A20" s="11" t="n"/>
      <c r="B20" s="28" t="n"/>
      <c r="C20" s="23" t="n"/>
      <c r="D20" s="31" t="n"/>
    </row>
    <row r="21" ht="12.75" customHeight="1" s="143">
      <c r="A21" s="11" t="n"/>
      <c r="B21" s="28" t="n"/>
      <c r="C21" s="23" t="n"/>
      <c r="D21" s="31" t="n"/>
    </row>
    <row r="22" ht="12.75" customHeight="1" s="143">
      <c r="A22" s="11" t="n"/>
      <c r="B22" s="28" t="n"/>
      <c r="C22" s="23" t="n"/>
      <c r="D22" s="31" t="n"/>
    </row>
    <row r="23" ht="12.75" customHeight="1" s="143">
      <c r="A23" s="11" t="n"/>
      <c r="B23" s="28" t="n"/>
      <c r="C23" s="23" t="n"/>
      <c r="D23" s="31" t="n"/>
    </row>
    <row r="24" ht="12.75" customHeight="1" s="143">
      <c r="A24" s="11" t="n"/>
      <c r="B24" s="28" t="n"/>
      <c r="C24" s="23" t="n"/>
      <c r="D24" s="31" t="n"/>
    </row>
    <row r="25" ht="12.75" customHeight="1" s="143">
      <c r="A25" s="11" t="n"/>
      <c r="B25" s="28" t="n"/>
      <c r="C25" s="23" t="n"/>
      <c r="D25" s="31" t="n"/>
    </row>
    <row r="26" ht="12.75" customHeight="1" s="143">
      <c r="A26" s="12" t="n"/>
      <c r="B26" s="29" t="n"/>
      <c r="C26" s="24" t="n"/>
      <c r="D26" s="32" t="n"/>
    </row>
    <row r="27">
      <c r="B27" s="25" t="n"/>
      <c r="C27" s="25" t="n"/>
      <c r="D27" s="21" t="n"/>
    </row>
    <row r="28">
      <c r="A28" s="45" t="n"/>
      <c r="B28" s="42" t="n"/>
      <c r="C28" s="44" t="n"/>
      <c r="D28" s="41" t="n"/>
    </row>
    <row r="29" ht="12.75" customHeight="1" s="143">
      <c r="A29" s="9" t="n"/>
      <c r="B29" s="27" t="n"/>
      <c r="C29" s="26" t="n"/>
      <c r="D29" s="30" t="n"/>
    </row>
    <row r="30" ht="12.75" customHeight="1" s="143">
      <c r="A30" s="11" t="n"/>
      <c r="B30" s="28" t="n"/>
      <c r="C30" s="23" t="n"/>
      <c r="D30" s="31" t="n"/>
    </row>
    <row r="31" ht="12.75" customHeight="1" s="143">
      <c r="A31" s="11" t="n"/>
      <c r="B31" s="28" t="n"/>
      <c r="C31" s="23" t="n"/>
      <c r="D31" s="31" t="n"/>
    </row>
    <row r="32" ht="12.75" customHeight="1" s="143">
      <c r="A32" s="11" t="n"/>
      <c r="B32" s="28" t="n"/>
      <c r="C32" s="23" t="n"/>
      <c r="D32" s="31" t="n"/>
    </row>
    <row r="33" ht="12.75" customHeight="1" s="143">
      <c r="A33" s="11" t="n"/>
      <c r="B33" s="28" t="n"/>
      <c r="C33" s="23" t="n"/>
      <c r="D33" s="31" t="n"/>
    </row>
    <row r="34" ht="12.75" customHeight="1" s="143">
      <c r="A34" s="11" t="n"/>
      <c r="B34" s="28" t="n"/>
      <c r="C34" s="23" t="n"/>
      <c r="D34" s="31" t="n"/>
    </row>
    <row r="35" ht="12.75" customHeight="1" s="143">
      <c r="A35" s="11" t="n"/>
      <c r="B35" s="28" t="n"/>
      <c r="C35" s="23" t="n"/>
      <c r="D35" s="31" t="n"/>
    </row>
    <row r="36" ht="12.75" customHeight="1" s="143">
      <c r="A36" s="11" t="n"/>
      <c r="B36" s="28" t="n"/>
      <c r="C36" s="23" t="n"/>
      <c r="D36" s="31" t="n"/>
    </row>
    <row r="37" ht="12.75" customHeight="1" s="143">
      <c r="A37" s="12" t="n"/>
      <c r="B37" s="19" t="n"/>
      <c r="C37" s="17" t="n"/>
      <c r="D37" s="32" t="n"/>
    </row>
    <row r="40">
      <c r="B40" s="22" t="n"/>
    </row>
    <row r="41">
      <c r="B41" s="22" t="n"/>
    </row>
  </sheetData>
  <pageMargins left="0.7086614173228347" right="0.7086614173228347" top="0.7874015748031497" bottom="0.7874015748031497" header="0.3149606299212598" footer="0.3149606299212598"/>
  <pageSetup orientation="portrait" paperSize="9" scale="67"/>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Schuhmann, Katharina</dc:creator>
  <dcterms:created xsi:type="dcterms:W3CDTF">2015-02-11T08:00:51Z</dcterms:created>
  <dcterms:modified xsi:type="dcterms:W3CDTF">2022-11-17T13:38:49Z</dcterms:modified>
  <cp:lastModifiedBy>Wendler, André</cp:lastModifiedBy>
  <cp:lastPrinted>2022-06-14T10:14:52Z</cp:lastPrinted>
</cp:coreProperties>
</file>