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bloodhound\"/>
    </mc:Choice>
  </mc:AlternateContent>
  <bookViews>
    <workbookView xWindow="0" yWindow="13200" windowWidth="8040" windowHeight="2340" tabRatio="786" firstSheet="1" activeTab="10"/>
  </bookViews>
  <sheets>
    <sheet name="dev" sheetId="1" r:id="rId1"/>
    <sheet name="hom" sheetId="2" r:id="rId2"/>
    <sheet name="prod" sheetId="3" r:id="rId3"/>
    <sheet name="Portais" sheetId="4" r:id="rId4"/>
    <sheet name="HLRWS" sheetId="5" r:id="rId5"/>
    <sheet name="ETL UDR" sheetId="6" r:id="rId6"/>
    <sheet name="RAID-FMS" sheetId="7" r:id="rId7"/>
    <sheet name="RAID-FMS DEV_HML" sheetId="9" r:id="rId8"/>
    <sheet name="RAID-FMS PRD" sheetId="8" r:id="rId9"/>
    <sheet name="rubricas FMS" sheetId="10" r:id="rId10"/>
    <sheet name="ME Ondas" sheetId="11" r:id="rId11"/>
  </sheets>
  <definedNames>
    <definedName name="_xlnm._FilterDatabase" localSheetId="10" hidden="1">'ME Ondas'!$A$1:$I$23</definedName>
  </definedNames>
  <calcPr calcId="152511"/>
</workbook>
</file>

<file path=xl/calcChain.xml><?xml version="1.0" encoding="utf-8"?>
<calcChain xmlns="http://schemas.openxmlformats.org/spreadsheetml/2006/main">
  <c r="L4" i="11" l="1"/>
  <c r="L5" i="11" s="1"/>
  <c r="H21" i="11"/>
  <c r="H20" i="11"/>
  <c r="H19" i="11"/>
  <c r="H18" i="11"/>
  <c r="H17" i="11"/>
  <c r="H16" i="11"/>
  <c r="H15" i="11"/>
  <c r="H14" i="11"/>
  <c r="H13" i="11"/>
  <c r="H12" i="11"/>
  <c r="H22" i="11"/>
  <c r="H23" i="11"/>
  <c r="H11" i="11"/>
  <c r="H10" i="11"/>
  <c r="H9" i="11"/>
  <c r="H8" i="11"/>
  <c r="H7" i="11"/>
  <c r="H6" i="11"/>
  <c r="H5" i="11"/>
  <c r="H4" i="11"/>
  <c r="H3" i="11"/>
  <c r="H2" i="11"/>
  <c r="L4" i="10" l="1"/>
  <c r="K4" i="10"/>
  <c r="M4" i="10" l="1"/>
  <c r="K11" i="10"/>
  <c r="I11" i="10"/>
  <c r="L11" i="10" s="1"/>
  <c r="N11" i="10" s="1"/>
  <c r="N4" i="10"/>
  <c r="I4" i="10"/>
  <c r="H33" i="8" l="1"/>
  <c r="C27" i="9" l="1"/>
  <c r="C25" i="9"/>
  <c r="C24" i="9"/>
  <c r="C23" i="9"/>
  <c r="C20" i="9"/>
  <c r="D20" i="9"/>
  <c r="C19" i="9"/>
  <c r="D19" i="9" s="1"/>
  <c r="F11" i="9"/>
  <c r="D7" i="9"/>
  <c r="C7" i="9"/>
  <c r="K13" i="8"/>
  <c r="K10" i="8"/>
  <c r="K7" i="8"/>
  <c r="K5" i="8"/>
  <c r="K4" i="8"/>
  <c r="K15" i="8" l="1"/>
  <c r="K20" i="8" s="1"/>
  <c r="J33" i="8" s="1"/>
  <c r="C35" i="8" s="1"/>
  <c r="C37" i="8" s="1"/>
  <c r="H24" i="8"/>
  <c r="I24" i="8" s="1"/>
  <c r="J24" i="8" s="1"/>
  <c r="C29" i="8"/>
  <c r="C30" i="8"/>
  <c r="D30" i="8" s="1"/>
  <c r="H25" i="8"/>
  <c r="I25" i="8" s="1"/>
  <c r="H23" i="8"/>
  <c r="I23" i="8" s="1"/>
  <c r="H30" i="8" l="1"/>
  <c r="I30" i="8" s="1"/>
  <c r="H29" i="8"/>
  <c r="J29" i="8" s="1"/>
  <c r="E29" i="8"/>
  <c r="D29" i="8"/>
  <c r="C33" i="8" s="1"/>
  <c r="G15" i="8"/>
  <c r="F15" i="8"/>
  <c r="D15" i="8"/>
  <c r="C15" i="8"/>
  <c r="I29" i="8" l="1"/>
</calcChain>
</file>

<file path=xl/comments1.xml><?xml version="1.0" encoding="utf-8"?>
<comments xmlns="http://schemas.openxmlformats.org/spreadsheetml/2006/main">
  <authors>
    <author>Leandro Marcos Frossard</author>
  </authors>
  <commentList>
    <comment ref="D4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  <comment ref="D11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</commentList>
</comments>
</file>

<file path=xl/sharedStrings.xml><?xml version="1.0" encoding="utf-8"?>
<sst xmlns="http://schemas.openxmlformats.org/spreadsheetml/2006/main" count="803" uniqueCount="398">
  <si>
    <t>raid_pi_adm</t>
  </si>
  <si>
    <t>Wedo_raid71</t>
  </si>
  <si>
    <t>raid_pi_dat</t>
  </si>
  <si>
    <t>raid_pi_app</t>
  </si>
  <si>
    <t>raid_cm_adm</t>
  </si>
  <si>
    <t>raid_cm_dat</t>
  </si>
  <si>
    <t>raid_cm_app</t>
  </si>
  <si>
    <t>raid_adm</t>
  </si>
  <si>
    <t>raid_dat</t>
  </si>
  <si>
    <t>raid_app</t>
  </si>
  <si>
    <t>Host</t>
  </si>
  <si>
    <t xml:space="preserve">10.58.183.13 </t>
  </si>
  <si>
    <t>rapdev1</t>
  </si>
  <si>
    <t>Service_name</t>
  </si>
  <si>
    <t>Porta</t>
  </si>
  <si>
    <t>USER_BD</t>
  </si>
  <si>
    <t>Pass</t>
  </si>
  <si>
    <t xml:space="preserve">  (DESCRIPTION =</t>
  </si>
  <si>
    <t xml:space="preserve">  )</t>
  </si>
  <si>
    <t xml:space="preserve">    (ADDRESS = (PROTOCOL = TCP)(HOST = 10.58.183.13 )(PORT = 1559))</t>
  </si>
  <si>
    <t>(CONNECT_DATA =
   (SERVICE_NAME = rapdev1)
 )</t>
  </si>
  <si>
    <t>IP</t>
  </si>
  <si>
    <t>RAPDX01</t>
  </si>
  <si>
    <t>10.58.193.29</t>
  </si>
  <si>
    <t>7ugPYZhf</t>
  </si>
  <si>
    <t>RAUDX01</t>
  </si>
  <si>
    <t>10.58.193.30</t>
  </si>
  <si>
    <t>login linux</t>
  </si>
  <si>
    <t>raid7</t>
  </si>
  <si>
    <t>Instalação</t>
  </si>
  <si>
    <t>Portal - Pi - CM</t>
  </si>
  <si>
    <t>UC</t>
  </si>
  <si>
    <t>Oracle RAC</t>
  </si>
  <si>
    <t xml:space="preserve">rapdev1 = </t>
  </si>
  <si>
    <t>pwd</t>
  </si>
  <si>
    <t>CM</t>
  </si>
  <si>
    <t>ADM</t>
  </si>
  <si>
    <t>PI</t>
  </si>
  <si>
    <t>Tablespaces</t>
  </si>
  <si>
    <t>Default</t>
  </si>
  <si>
    <t>TS_RAID_S_D01</t>
  </si>
  <si>
    <t>TS_RAID_UC_S_D01</t>
  </si>
  <si>
    <t>TS_RAID_S_I01</t>
  </si>
  <si>
    <t>TS_RAID_UC_S_I01</t>
  </si>
  <si>
    <t>TS_RAID_L_D01</t>
  </si>
  <si>
    <t>TS_RAID_UC_L_D01</t>
  </si>
  <si>
    <t>TS_RAID_L_I01</t>
  </si>
  <si>
    <t>TS_RAID_UC_L_I01</t>
  </si>
  <si>
    <t>TS_RAID_LOBS</t>
  </si>
  <si>
    <t>TS_RAID_UC_LOBS</t>
  </si>
  <si>
    <t>raid_uc_adm</t>
  </si>
  <si>
    <t>raid_uc_dat</t>
  </si>
  <si>
    <t>raid_uc_app</t>
  </si>
  <si>
    <t>wedo_system</t>
  </si>
  <si>
    <t>Primavera07$</t>
  </si>
  <si>
    <t>Oracle RAC UC</t>
  </si>
  <si>
    <t>10.58.193.125</t>
  </si>
  <si>
    <t>rauhml</t>
  </si>
  <si>
    <t xml:space="preserve">    (CONNECT_DATA = (SERVICE_NAME = rauhml))</t>
  </si>
  <si>
    <t>Oracle RAC PI</t>
  </si>
  <si>
    <t>10.58.193.127</t>
  </si>
  <si>
    <t>raphml</t>
  </si>
  <si>
    <t xml:space="preserve">    (CONNECT_DATA = (SERVICE_NAME = raphml))</t>
  </si>
  <si>
    <t>10.58.193.115</t>
  </si>
  <si>
    <t>10.58.193.116</t>
  </si>
  <si>
    <t>rauhx01</t>
  </si>
  <si>
    <t>raphx01</t>
  </si>
  <si>
    <t>rauhx02</t>
  </si>
  <si>
    <t>10.58.193.117</t>
  </si>
  <si>
    <t>10.58.193.118</t>
  </si>
  <si>
    <t>raphx02</t>
  </si>
  <si>
    <t>Wedo_raid72</t>
  </si>
  <si>
    <t>Nos Servidores da OI</t>
  </si>
  <si>
    <t>Na Wedo</t>
  </si>
  <si>
    <t>Oracle UC</t>
  </si>
  <si>
    <t>rauhml =</t>
  </si>
  <si>
    <t xml:space="preserve">    (ADDRESS = (PROTOCOL = TCP)(HOST = 10.58.193.122)(PORT = 1550))</t>
  </si>
  <si>
    <t>10.58.193.122</t>
  </si>
  <si>
    <t>Oracle PI</t>
  </si>
  <si>
    <t>raphml =</t>
  </si>
  <si>
    <t xml:space="preserve">    (ADDRESS = (PROTOCOL = TCP)(HOST = 10.58.193.122)(PORT = 1551))</t>
  </si>
  <si>
    <t>Portal - CM - Ativo</t>
  </si>
  <si>
    <t>Portal - CM - backup</t>
  </si>
  <si>
    <t xml:space="preserve">    (ADDRESS = (PROTOCOL = TCP)(HOST = 10.58.193.125)(PORT = 1549))</t>
  </si>
  <si>
    <t xml:space="preserve">    (ADDRESS = (PROTOCOL = TCP)(HOST = 10.58.193.127)(PORT = 1549))</t>
  </si>
  <si>
    <t>ECDR_UC_DAT</t>
  </si>
  <si>
    <t>RAPPX01A</t>
  </si>
  <si>
    <t>RAPPX01B</t>
  </si>
  <si>
    <t>10.58.193.142</t>
  </si>
  <si>
    <t>10.58.193.143</t>
  </si>
  <si>
    <t>10.58.193.244</t>
  </si>
  <si>
    <t>10.58.193.246</t>
  </si>
  <si>
    <t>10.58.193.252</t>
  </si>
  <si>
    <t>10.58.193.254</t>
  </si>
  <si>
    <t>RAUPX02A</t>
  </si>
  <si>
    <t>RAUPX02B</t>
  </si>
  <si>
    <t>RAPPX02A</t>
  </si>
  <si>
    <t>RAPPX02B</t>
  </si>
  <si>
    <t>RAUPX03A</t>
  </si>
  <si>
    <t>RAUPX03B</t>
  </si>
  <si>
    <t>RAPPX03A</t>
  </si>
  <si>
    <t>RAPPX03B</t>
  </si>
  <si>
    <t>10.58.194.0</t>
  </si>
  <si>
    <t>10.58.194.2</t>
  </si>
  <si>
    <t>10.58.193.248</t>
  </si>
  <si>
    <t>10.58.193.250</t>
  </si>
  <si>
    <t>-</t>
  </si>
  <si>
    <t>PI - BD</t>
  </si>
  <si>
    <t>UC - BD</t>
  </si>
  <si>
    <t>rauprd</t>
  </si>
  <si>
    <t>rapprd</t>
  </si>
  <si>
    <t>rapprd =</t>
  </si>
  <si>
    <t>rauprd =</t>
  </si>
  <si>
    <t xml:space="preserve">    (CONNECT_DATA = (SERVICE_NAME = rapprd))</t>
  </si>
  <si>
    <t xml:space="preserve">    (CONNECT_DATA = (SERVICE_NAME = rauprd))</t>
  </si>
  <si>
    <t xml:space="preserve">    (ADDRESS = (PROTOCOL = TCP)(HOST = 10.58.193.248)(PORT = 1550))</t>
  </si>
  <si>
    <t xml:space="preserve">    (ADDRESS = (PROTOCOL = TCP)(HOST = 10.58.193.248)(PORT = 1549))</t>
  </si>
  <si>
    <t xml:space="preserve">    (ADDRESS = (PROTOCOL = TCP)(HOST = 10.58.194.0)(PORT = 1549))</t>
  </si>
  <si>
    <t xml:space="preserve">    (ADDRESS = (PROTOCOL = TCP)(HOST = 10.58.194.0)(PORT = 1550))</t>
  </si>
  <si>
    <t>PI - Master</t>
  </si>
  <si>
    <t>PI - Satelite</t>
  </si>
  <si>
    <t>TS_RAID_ECDR_S_D01</t>
  </si>
  <si>
    <t>TS_RAID_ECDR_S_I01</t>
  </si>
  <si>
    <t>TS_RAID_ECDR_L_D01</t>
  </si>
  <si>
    <t>TS_RAID_ECDR_L_I01</t>
  </si>
  <si>
    <t>TS_RAID_ECDR_LOBS</t>
  </si>
  <si>
    <t>ECDR</t>
  </si>
  <si>
    <t>RAID_CM_UC_ADM</t>
  </si>
  <si>
    <t>RAID_CM_UC_DAT</t>
  </si>
  <si>
    <t>RAID_CM_UC_APP</t>
  </si>
  <si>
    <t>UC - CM_UC</t>
  </si>
  <si>
    <t>UC.Master</t>
  </si>
  <si>
    <t>UC.Satelite - CM_UC</t>
  </si>
  <si>
    <t>adm</t>
  </si>
  <si>
    <t>Password1</t>
  </si>
  <si>
    <t>Desenvolvimento</t>
  </si>
  <si>
    <t>Homologação</t>
  </si>
  <si>
    <t>Produção</t>
  </si>
  <si>
    <t>Credenciais</t>
  </si>
  <si>
    <t>http://10.58.193.29:8080</t>
  </si>
  <si>
    <t>http://10.58.193.115:8080</t>
  </si>
  <si>
    <t>http://10.58.193.142:8080/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</si>
  <si>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SQL Server: 10.219.32.52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</si>
  <si>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Porta: 1433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</si>
  <si>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Login: extract_user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</si>
  <si>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Password: nokia123</t>
    </r>
  </si>
  <si>
    <t>NetworkElementName</t>
  </si>
  <si>
    <t>Customer Site Name</t>
  </si>
  <si>
    <t>NEBS IP</t>
  </si>
  <si>
    <t>HLR01BRB</t>
  </si>
  <si>
    <t>Bento Ribeiro</t>
  </si>
  <si>
    <t>HLR02CIN</t>
  </si>
  <si>
    <t>Cidade Nova</t>
  </si>
  <si>
    <t>HLR03NIU</t>
  </si>
  <si>
    <t>Nova Iguaçu</t>
  </si>
  <si>
    <t>HLR11BRS</t>
  </si>
  <si>
    <t>Bras</t>
  </si>
  <si>
    <t>10.221.41.116</t>
  </si>
  <si>
    <t>HLR12GUA</t>
  </si>
  <si>
    <t>Guaipa</t>
  </si>
  <si>
    <t>10.221.37.116</t>
  </si>
  <si>
    <t>HLR13GPA</t>
  </si>
  <si>
    <t>10.221.37.180</t>
  </si>
  <si>
    <t>HLR14BRA</t>
  </si>
  <si>
    <t>10.221.27.180</t>
  </si>
  <si>
    <t>HLR20BGU</t>
  </si>
  <si>
    <t>Bernardo Guimaraes</t>
  </si>
  <si>
    <t>HLR22SBE</t>
  </si>
  <si>
    <t>Sao Bento</t>
  </si>
  <si>
    <t>10.126.172.29</t>
  </si>
  <si>
    <t>HLR23STA</t>
  </si>
  <si>
    <t>Santa Tereza</t>
  </si>
  <si>
    <t>HLR23STE</t>
  </si>
  <si>
    <t>10.126.9.179</t>
  </si>
  <si>
    <t>HLR30BDE</t>
  </si>
  <si>
    <t>Imbuí - Bolandeira</t>
  </si>
  <si>
    <t>10.125.53.218</t>
  </si>
  <si>
    <t>HLR31IGA</t>
  </si>
  <si>
    <t>Itaigara</t>
  </si>
  <si>
    <t>HLR32ITG</t>
  </si>
  <si>
    <t>Recife</t>
  </si>
  <si>
    <t>10.226.16.177</t>
  </si>
  <si>
    <t>HLR40CTA</t>
  </si>
  <si>
    <t>Curitiba</t>
  </si>
  <si>
    <t>10.219.64.52</t>
  </si>
  <si>
    <t>HLR41PAE</t>
  </si>
  <si>
    <t>Porto Alegre</t>
  </si>
  <si>
    <t>10.219.32.52</t>
  </si>
  <si>
    <t>HLR42BSA</t>
  </si>
  <si>
    <t>Brasilia</t>
  </si>
  <si>
    <t>10.219.0.179</t>
  </si>
  <si>
    <t>HLR43BSI</t>
  </si>
  <si>
    <t>Brasília</t>
  </si>
  <si>
    <t>10.219.0.48</t>
  </si>
  <si>
    <t>HLR44CTB</t>
  </si>
  <si>
    <t>10.219.64.116</t>
  </si>
  <si>
    <t>HLR46BLA</t>
  </si>
  <si>
    <t>10.219.4.48</t>
  </si>
  <si>
    <t>HLR50BVG</t>
  </si>
  <si>
    <t>Boa Viagem</t>
  </si>
  <si>
    <t>HLR51NBV</t>
  </si>
  <si>
    <t>Nova Boa Vista</t>
  </si>
  <si>
    <t>HLR52NBO</t>
  </si>
  <si>
    <t>10.126.89.243</t>
  </si>
  <si>
    <t>HLR53RCE</t>
  </si>
  <si>
    <t>Bolandeira</t>
  </si>
  <si>
    <t>HLR64ALD</t>
  </si>
  <si>
    <t>Aldeota</t>
  </si>
  <si>
    <t>10.125.53.122</t>
  </si>
  <si>
    <t>HLR65FLA</t>
  </si>
  <si>
    <t>Fortaleza</t>
  </si>
  <si>
    <t>HLR80BLM</t>
  </si>
  <si>
    <t>Belem</t>
  </si>
  <si>
    <t>HLR81BEL</t>
  </si>
  <si>
    <t>Belém</t>
  </si>
  <si>
    <t>HLR90MNS</t>
  </si>
  <si>
    <t>Manaus</t>
  </si>
  <si>
    <t>LeBePe13</t>
  </si>
  <si>
    <t>Name: BQR-ETL_PGADMIN</t>
  </si>
  <si>
    <t>host: 10.234.41.136</t>
  </si>
  <si>
    <t>Port: 5432</t>
  </si>
  <si>
    <t>Maintenance DB: bqr</t>
  </si>
  <si>
    <t>username: pgadmin</t>
  </si>
  <si>
    <t>password: pgadmin</t>
  </si>
  <si>
    <t>Name: BQR-ETL_RAID</t>
  </si>
  <si>
    <t>username: raid</t>
  </si>
  <si>
    <t>password: 123456</t>
  </si>
  <si>
    <t>Name: BQR-ETL_IPC</t>
  </si>
  <si>
    <t>username: ipc</t>
  </si>
  <si>
    <t>password: secret</t>
  </si>
  <si>
    <t>ID</t>
  </si>
  <si>
    <t>PASS</t>
  </si>
  <si>
    <t>SRDFM6001</t>
  </si>
  <si>
    <t>Ed2Kt9VB</t>
  </si>
  <si>
    <t>Principal</t>
  </si>
  <si>
    <t>AD</t>
  </si>
  <si>
    <t>Servidor 1 [Portal + Master]</t>
  </si>
  <si>
    <t>Servidor 5 [Portal Contax]</t>
  </si>
  <si>
    <t>Servidor 2 [Loadings]</t>
  </si>
  <si>
    <t>servidor 3 [detection real time]</t>
  </si>
  <si>
    <t>Servidor 4 [detection NRT]</t>
  </si>
  <si>
    <t>APP Consolidado</t>
  </si>
  <si>
    <t>Servidor 6 [DB 1] Oracle RAC</t>
  </si>
  <si>
    <t>Servidor 7 [DB 2] Oracle RAC</t>
  </si>
  <si>
    <t xml:space="preserve">GA de Criação </t>
  </si>
  <si>
    <t>Contas de Serviço RAID-FMS</t>
  </si>
  <si>
    <t>GA acesso linux</t>
  </si>
  <si>
    <t>GA acesso Oracle</t>
  </si>
  <si>
    <t>raidfms</t>
  </si>
  <si>
    <t>TIPO</t>
  </si>
  <si>
    <t>SO</t>
  </si>
  <si>
    <t>BD_ADMIN</t>
  </si>
  <si>
    <t>BD_APLIC</t>
  </si>
  <si>
    <t>FMS_ADM</t>
  </si>
  <si>
    <t>FMS_APP</t>
  </si>
  <si>
    <t>FMS_DAT</t>
  </si>
  <si>
    <t>[RAUHX02]</t>
  </si>
  <si>
    <t>Acesso VPN</t>
  </si>
  <si>
    <t>OK</t>
  </si>
  <si>
    <t>Firewall</t>
  </si>
  <si>
    <t>Instalação Oracle Server no RAC</t>
  </si>
  <si>
    <t>BD_PORTAL</t>
  </si>
  <si>
    <t>FMS_ANALISTA</t>
  </si>
  <si>
    <t>BD_USUARIO</t>
  </si>
  <si>
    <t>Considerações de segurança da Informação para o ambiente de Produção</t>
  </si>
  <si>
    <t>Usuário personificado individual via GA para acesso aos bancos.</t>
  </si>
  <si>
    <t>Para HML/PRD solicitar acesso ao TR dos desenvolvedores WEDO.</t>
  </si>
  <si>
    <t>LPU</t>
  </si>
  <si>
    <t>S</t>
  </si>
  <si>
    <t>Storage cluster APP</t>
  </si>
  <si>
    <t>Storage Oracle RAC</t>
  </si>
  <si>
    <t>Liq. TB</t>
  </si>
  <si>
    <t>BCK TB</t>
  </si>
  <si>
    <t>BCV TB</t>
  </si>
  <si>
    <t>REVISADO</t>
  </si>
  <si>
    <t>Cores</t>
  </si>
  <si>
    <t>Mem</t>
  </si>
  <si>
    <t>Custo Cluster APP</t>
  </si>
  <si>
    <t>Custo Oracle RAC</t>
  </si>
  <si>
    <t>Servidor 8 [DB 3] BCV</t>
  </si>
  <si>
    <t>Custo Estimado (k)</t>
  </si>
  <si>
    <t>ATUAL</t>
  </si>
  <si>
    <t>Custo Previsto HW+STORAGE</t>
  </si>
  <si>
    <t>Servidor 2 FMSHX01 [Portal + Master + Loading + DRT + DNRT]</t>
  </si>
  <si>
    <t>Servidor 1 FMSDX02 [Portal + Master + Loading + DRT + DNRT]</t>
  </si>
  <si>
    <t>APP Consolidado DEV +HML</t>
  </si>
  <si>
    <t>Servidor 3 FMSDX03 [DB DEV] Oracle RAC</t>
  </si>
  <si>
    <t>Servidor 4 FMSHX02 [DB HML] Oracle RAC</t>
  </si>
  <si>
    <t>STORAGE APP DEV</t>
  </si>
  <si>
    <t>STORAGE APP HML</t>
  </si>
  <si>
    <t>Storage Oracle RAC DEV</t>
  </si>
  <si>
    <t>Storage Oracle RAC HML</t>
  </si>
  <si>
    <t>Custo Cluster STO APP</t>
  </si>
  <si>
    <t>Custo Oracle STO RAC</t>
  </si>
  <si>
    <t>Bc2Qv9XC</t>
  </si>
  <si>
    <t>PORTAL_FMS_APP</t>
  </si>
  <si>
    <t>PORTAL_FMS_ADM</t>
  </si>
  <si>
    <t>WEDO_SYSTEM</t>
  </si>
  <si>
    <t>Atualizar  apenas o cluster do oracle para 12c - 4h</t>
  </si>
  <si>
    <t>Indisponibilidade durante algumas horas das instancias atuais</t>
  </si>
  <si>
    <t xml:space="preserve"> atualizar o SO da versão 5.10 para a versão 6 - 2h</t>
  </si>
  <si>
    <t>criação da instância raidfms</t>
  </si>
  <si>
    <t>alocar 500Gb</t>
  </si>
  <si>
    <t>Cluster Oracle 11c</t>
  </si>
  <si>
    <t>rauhx03a</t>
  </si>
  <si>
    <t>rauhx03b</t>
  </si>
  <si>
    <t>10.58.193.123</t>
  </si>
  <si>
    <t>10.58.193.121</t>
  </si>
  <si>
    <t>Storage Data load Hadoop</t>
  </si>
  <si>
    <t>Custo Data load hadoop</t>
  </si>
  <si>
    <t>fmspx04a</t>
  </si>
  <si>
    <t>fmspx04b</t>
  </si>
  <si>
    <t>fmspx04c</t>
  </si>
  <si>
    <t>fmspx04d</t>
  </si>
  <si>
    <t>fmspx05a/b</t>
  </si>
  <si>
    <t>Storage NAS 1TB</t>
  </si>
  <si>
    <t>1TB</t>
  </si>
  <si>
    <t>(avaliar com christiano a possibilidade de aplicar esta regra de segurança apenas no ambiente de Produção)</t>
  </si>
  <si>
    <t xml:space="preserve">Contas de serviço não podem logar na máquina via sqldeveloper. </t>
  </si>
  <si>
    <t>raidfms-h1 =</t>
  </si>
  <si>
    <t>(DESCRIPTION =</t>
  </si>
  <si>
    <t>(ADDRESS = (PROTOCOL = TCP)(HOST = raidfms-h1)(PORT = 1549))</t>
  </si>
  <si>
    <t>(CONNECT_DATA = (SERVICE_NAME = raidfms))</t>
  </si>
  <si>
    <t>)</t>
  </si>
  <si>
    <t>-------------------------------------------------</t>
  </si>
  <si>
    <t>1 - raidfms1 ==&gt; OK - 23/10/2017 12:19:53</t>
  </si>
  <si>
    <t>GA</t>
  </si>
  <si>
    <t>1231644 </t>
  </si>
  <si>
    <t>/apps/data/fms</t>
  </si>
  <si>
    <t>WEDO 2018</t>
  </si>
  <si>
    <t>Previsão de compromisso e realização</t>
  </si>
  <si>
    <t>Compromisso 
WEDO 2017</t>
  </si>
  <si>
    <t>Aprovado SAP em 2017</t>
  </si>
  <si>
    <t>A realizar WEDO em 2018 Programa 1</t>
  </si>
  <si>
    <t>INFRA DEV/HML 2017</t>
  </si>
  <si>
    <t>INFRA Produção 2018</t>
  </si>
  <si>
    <t>INFRA Hadoop 2018</t>
  </si>
  <si>
    <t>Outras frente impactadas 2018</t>
  </si>
  <si>
    <t>Compromissado 2017 WEDO/INFRA DEV/HML</t>
  </si>
  <si>
    <t>Compromissar INFRA PRD/HADOOP/DEMAIS FRENTES 2018</t>
  </si>
  <si>
    <t>CENARIO OTIMISTA</t>
  </si>
  <si>
    <t>CENARIO PESSIMISTA</t>
  </si>
  <si>
    <t>Compromissar WEDO 2018</t>
  </si>
  <si>
    <t>Compromissado 2017 INFRA DEV/HML</t>
  </si>
  <si>
    <t>Realizar 2018</t>
  </si>
  <si>
    <t>WEDO_FMS80</t>
  </si>
  <si>
    <t>UFRAUDE_80</t>
  </si>
  <si>
    <t>Parcela</t>
  </si>
  <si>
    <t>Onda</t>
  </si>
  <si>
    <t>Evento de Faturamento</t>
  </si>
  <si>
    <t>Percentual</t>
  </si>
  <si>
    <t>Programa</t>
  </si>
  <si>
    <t>ME $</t>
  </si>
  <si>
    <t>Valor Total Suprimentos</t>
  </si>
  <si>
    <t>1 - Prevenção</t>
  </si>
  <si>
    <t>2 - Detecção</t>
  </si>
  <si>
    <t>Plano de gerenciamento do projeto e kick-off</t>
  </si>
  <si>
    <t>Implementar TV OFF Line (sem integração com consulta de crédito - Transact)</t>
  </si>
  <si>
    <t>Implementar Fixa R2 OFF Line (sem integração com consulta de crédito - Transact)</t>
  </si>
  <si>
    <t>Implementar TV ON Line</t>
  </si>
  <si>
    <t>Implementar Fixa R1 e Velox ON LINE</t>
  </si>
  <si>
    <t>Implementar Movel Puro ON LINE</t>
  </si>
  <si>
    <t>Implementar Oi Total ON LINE</t>
  </si>
  <si>
    <t>Implementar Oi Fibra ON LINE</t>
  </si>
  <si>
    <t>Implementar Oi Controle Sem Fatura ON LINE (scores externos)</t>
  </si>
  <si>
    <t>Integração com bases de dados de outros sistemas para cruzamentos de análises</t>
  </si>
  <si>
    <t>Criação das telas para operação de Crédito</t>
  </si>
  <si>
    <t>Implementar Fixa R2 ON Line</t>
  </si>
  <si>
    <t>Fraude LDI Near Real Time</t>
  </si>
  <si>
    <t>Fraude Roaming Internacional Near Real Time</t>
  </si>
  <si>
    <t>Alarmes Externos</t>
  </si>
  <si>
    <t>Tráfego Voz Fixa Near Real Time</t>
  </si>
  <si>
    <t>Tráfego Móvel Near Real Time</t>
  </si>
  <si>
    <t>Consultas de demais CDR's de tráfego (VOD, CDRs VOIP, CDRs TV Fibra, etc)</t>
  </si>
  <si>
    <t>Recargas Pre-Pago</t>
  </si>
  <si>
    <t>Criação de telas para operação (detecção de fraude Fixa R1, detecção de fraude Fixa R2, detecção de fraude TV, detecção de fraude Movel e Oi Total</t>
  </si>
  <si>
    <t>Pós Tratamento da Fraude Regras de desbloqueio</t>
  </si>
  <si>
    <t>Pós Tratamento da Fraude</t>
  </si>
  <si>
    <t>Prazo Programa 1</t>
  </si>
  <si>
    <t>semanas</t>
  </si>
  <si>
    <t>Prazo Programa 2</t>
  </si>
  <si>
    <t>Total</t>
  </si>
  <si>
    <t>AC</t>
  </si>
  <si>
    <t>Anos</t>
  </si>
  <si>
    <t>ME Prazo WEDO DU</t>
  </si>
  <si>
    <t>4/5/6</t>
  </si>
  <si>
    <t>7.1/7.2</t>
  </si>
  <si>
    <t>8</t>
  </si>
  <si>
    <t>9</t>
  </si>
  <si>
    <t>Projeto</t>
  </si>
  <si>
    <t>Subprojeto</t>
  </si>
  <si>
    <t>PRJ00024387</t>
  </si>
  <si>
    <t>PRJ00025351</t>
  </si>
  <si>
    <t>PRJ00025837</t>
  </si>
  <si>
    <t>PRJ00025964</t>
  </si>
  <si>
    <t>PRJ00025887</t>
  </si>
  <si>
    <t>13/14</t>
  </si>
  <si>
    <t>16/18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</si>
</sst>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  <numFmt numFmtId="166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b/>
      <sz val="10"/>
      <color rgb="FFFFFFFF"/>
      <name val="Nokia Sans"/>
    </font>
    <font>
      <sz val="10"/>
      <color theme="1"/>
      <name val="Nokia Sans"/>
    </font>
    <font>
      <b/>
      <sz val="11"/>
      <color theme="1"/>
      <name val="Simplon BP Regular"/>
    </font>
    <font>
      <sz val="11"/>
      <color theme="1"/>
      <name val="Simplon BP Regular"/>
    </font>
    <font>
      <b/>
      <sz val="11"/>
      <color rgb="FF000000"/>
      <name val="Simplon BP Regular"/>
    </font>
    <font>
      <sz val="11"/>
      <color theme="1"/>
      <name val="Calibri"/>
      <family val="2"/>
      <scheme val="minor"/>
    </font>
    <font>
      <b/>
      <sz val="11"/>
      <color theme="0"/>
      <name val="Simplon BP Regular"/>
    </font>
    <font>
      <sz val="12"/>
      <color theme="1"/>
      <name val="Simplon BP Regular"/>
    </font>
    <font>
      <b/>
      <sz val="9"/>
      <color indexed="81"/>
      <name val="Segoe UI"/>
      <charset val="1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3" fontId="7" fillId="6" borderId="6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3" fontId="7" fillId="6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/>
    <xf numFmtId="0" fontId="9" fillId="0" borderId="0" xfId="0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/>
    </xf>
    <xf numFmtId="164" fontId="9" fillId="0" borderId="0" xfId="2" applyNumberFormat="1" applyFont="1"/>
    <xf numFmtId="164" fontId="9" fillId="11" borderId="0" xfId="0" applyNumberFormat="1" applyFont="1" applyFill="1"/>
    <xf numFmtId="1" fontId="9" fillId="11" borderId="0" xfId="0" applyNumberFormat="1" applyFont="1" applyFill="1" applyAlignment="1">
      <alignment horizontal="center" vertical="center"/>
    </xf>
    <xf numFmtId="44" fontId="9" fillId="0" borderId="0" xfId="3" applyFont="1"/>
    <xf numFmtId="44" fontId="9" fillId="0" borderId="0" xfId="0" applyNumberFormat="1" applyFont="1"/>
    <xf numFmtId="44" fontId="13" fillId="11" borderId="0" xfId="0" applyNumberFormat="1" applyFont="1" applyFill="1"/>
    <xf numFmtId="0" fontId="9" fillId="0" borderId="0" xfId="0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44" fontId="9" fillId="0" borderId="0" xfId="3" applyFont="1" applyFill="1"/>
    <xf numFmtId="44" fontId="9" fillId="0" borderId="0" xfId="0" applyNumberFormat="1" applyFont="1" applyFill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/>
    <xf numFmtId="164" fontId="0" fillId="0" borderId="0" xfId="2" applyNumberFormat="1" applyFont="1" applyAlignment="1">
      <alignment horizontal="center" vertical="center"/>
    </xf>
    <xf numFmtId="43" fontId="0" fillId="0" borderId="0" xfId="0" applyNumberFormat="1"/>
    <xf numFmtId="43" fontId="0" fillId="2" borderId="0" xfId="0" applyNumberFormat="1" applyFill="1"/>
    <xf numFmtId="43" fontId="0" fillId="0" borderId="0" xfId="2" applyFont="1" applyFill="1"/>
    <xf numFmtId="43" fontId="0" fillId="11" borderId="0" xfId="2" applyFont="1" applyFill="1"/>
    <xf numFmtId="0" fontId="0" fillId="0" borderId="0" xfId="0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165" fontId="9" fillId="12" borderId="0" xfId="3" applyNumberFormat="1" applyFont="1" applyFill="1"/>
    <xf numFmtId="0" fontId="9" fillId="0" borderId="0" xfId="0" applyFont="1" applyAlignment="1">
      <alignment horizontal="left" vertical="center" wrapText="1"/>
    </xf>
    <xf numFmtId="9" fontId="9" fillId="0" borderId="0" xfId="4" applyFont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6" fontId="9" fillId="0" borderId="0" xfId="0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2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</cellXfs>
  <cellStyles count="5">
    <cellStyle name="Hiperlink" xfId="1" builtinId="8"/>
    <cellStyle name="Moeda" xfId="3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58.193.142:8080/" TargetMode="External"/><Relationship Id="rId2" Type="http://schemas.openxmlformats.org/officeDocument/2006/relationships/hyperlink" Target="http://10.58.193.115:8080/" TargetMode="External"/><Relationship Id="rId1" Type="http://schemas.openxmlformats.org/officeDocument/2006/relationships/hyperlink" Target="http://10.58.193.29:808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F2" sqref="F2"/>
    </sheetView>
  </sheetViews>
  <sheetFormatPr defaultRowHeight="15"/>
  <cols>
    <col min="1" max="1" width="13.5703125" bestFit="1" customWidth="1"/>
    <col min="2" max="2" width="20" customWidth="1"/>
    <col min="3" max="3" width="12.7109375" bestFit="1" customWidth="1"/>
    <col min="4" max="4" width="3.42578125" customWidth="1"/>
    <col min="5" max="5" width="9.140625" bestFit="1" customWidth="1"/>
    <col min="6" max="6" width="11.7109375" bestFit="1" customWidth="1"/>
    <col min="7" max="7" width="10.28515625" bestFit="1" customWidth="1"/>
    <col min="9" max="9" width="14.140625" bestFit="1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2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2:16">
      <c r="B2" s="3" t="s">
        <v>0</v>
      </c>
      <c r="C2" s="3" t="s">
        <v>1</v>
      </c>
      <c r="E2" s="3" t="s">
        <v>22</v>
      </c>
      <c r="F2" s="3" t="s">
        <v>23</v>
      </c>
      <c r="G2" s="6" t="s">
        <v>28</v>
      </c>
      <c r="H2" s="3" t="s">
        <v>24</v>
      </c>
      <c r="I2" s="3" t="s">
        <v>30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2:16">
      <c r="B3" s="3" t="s">
        <v>2</v>
      </c>
      <c r="C3" s="3" t="s">
        <v>1</v>
      </c>
      <c r="E3" s="3" t="s">
        <v>25</v>
      </c>
      <c r="F3" s="3" t="s">
        <v>26</v>
      </c>
      <c r="G3" s="6" t="s">
        <v>28</v>
      </c>
      <c r="H3" s="3" t="s">
        <v>24</v>
      </c>
      <c r="I3" s="3" t="s">
        <v>130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2:16">
      <c r="B4" s="3" t="s">
        <v>3</v>
      </c>
      <c r="C4" s="3" t="s">
        <v>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2:16">
      <c r="B5" s="3" t="s">
        <v>4</v>
      </c>
      <c r="C5" s="3" t="s">
        <v>1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2:16">
      <c r="B6" s="3" t="s">
        <v>5</v>
      </c>
      <c r="C6" s="3" t="s">
        <v>1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2:16">
      <c r="B7" s="3" t="s">
        <v>6</v>
      </c>
      <c r="C7" s="3" t="s">
        <v>1</v>
      </c>
    </row>
    <row r="8" spans="2:16">
      <c r="B8" s="3" t="s">
        <v>7</v>
      </c>
      <c r="C8" s="3" t="s">
        <v>1</v>
      </c>
    </row>
    <row r="9" spans="2:16">
      <c r="B9" s="3" t="s">
        <v>8</v>
      </c>
      <c r="C9" s="3" t="s">
        <v>1</v>
      </c>
    </row>
    <row r="10" spans="2:16">
      <c r="B10" s="3" t="s">
        <v>9</v>
      </c>
      <c r="C10" s="3" t="s">
        <v>1</v>
      </c>
    </row>
    <row r="11" spans="2:16">
      <c r="B11" s="3" t="s">
        <v>50</v>
      </c>
      <c r="C11" s="3" t="s">
        <v>1</v>
      </c>
    </row>
    <row r="12" spans="2:16">
      <c r="B12" s="3" t="s">
        <v>51</v>
      </c>
      <c r="C12" s="3" t="s">
        <v>1</v>
      </c>
    </row>
    <row r="13" spans="2:16">
      <c r="B13" s="3" t="s">
        <v>52</v>
      </c>
      <c r="C13" s="3" t="s">
        <v>1</v>
      </c>
    </row>
    <row r="14" spans="2:16">
      <c r="B14" s="3" t="s">
        <v>127</v>
      </c>
      <c r="C14" s="3" t="s">
        <v>1</v>
      </c>
    </row>
    <row r="15" spans="2:16">
      <c r="B15" s="3" t="s">
        <v>128</v>
      </c>
      <c r="C15" s="3" t="s">
        <v>1</v>
      </c>
    </row>
    <row r="16" spans="2:16">
      <c r="B16" s="3" t="s">
        <v>129</v>
      </c>
      <c r="C16" s="3" t="s">
        <v>1</v>
      </c>
    </row>
    <row r="17" spans="1:3">
      <c r="B17" s="3" t="s">
        <v>85</v>
      </c>
      <c r="C17" s="3" t="s">
        <v>1</v>
      </c>
    </row>
    <row r="18" spans="1:3">
      <c r="B18" s="9" t="s">
        <v>53</v>
      </c>
      <c r="C18" s="9" t="s">
        <v>54</v>
      </c>
    </row>
    <row r="19" spans="1:3">
      <c r="B19" s="8"/>
      <c r="C19" s="8"/>
    </row>
    <row r="20" spans="1:3">
      <c r="A20" s="76" t="s">
        <v>32</v>
      </c>
      <c r="B20" t="s">
        <v>10</v>
      </c>
      <c r="C20" s="1" t="s">
        <v>11</v>
      </c>
    </row>
    <row r="21" spans="1:3">
      <c r="A21" s="76"/>
      <c r="B21" t="s">
        <v>14</v>
      </c>
      <c r="C21" s="1">
        <v>1559</v>
      </c>
    </row>
    <row r="22" spans="1:3">
      <c r="A22" s="76"/>
      <c r="B22" t="s">
        <v>13</v>
      </c>
      <c r="C22" s="1" t="s">
        <v>12</v>
      </c>
    </row>
    <row r="24" spans="1:3">
      <c r="B24" t="s">
        <v>33</v>
      </c>
    </row>
    <row r="25" spans="1:3">
      <c r="B25" t="s">
        <v>17</v>
      </c>
    </row>
    <row r="26" spans="1:3">
      <c r="B26" t="s">
        <v>19</v>
      </c>
    </row>
    <row r="27" spans="1:3">
      <c r="B27" s="2" t="s">
        <v>20</v>
      </c>
    </row>
    <row r="28" spans="1:3">
      <c r="B28" t="s">
        <v>18</v>
      </c>
    </row>
    <row r="38" spans="2:2">
      <c r="B38" s="7"/>
    </row>
    <row r="39" spans="2:2">
      <c r="B39" s="7"/>
    </row>
  </sheetData>
  <mergeCells count="1">
    <mergeCell ref="A20:A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1"/>
  <sheetViews>
    <sheetView topLeftCell="C1" workbookViewId="0">
      <selection activeCell="L8" sqref="L8"/>
    </sheetView>
  </sheetViews>
  <sheetFormatPr defaultRowHeight="15"/>
  <cols>
    <col min="2" max="2" width="16.28515625" bestFit="1" customWidth="1"/>
    <col min="3" max="3" width="13.28515625" bestFit="1" customWidth="1"/>
    <col min="4" max="4" width="18.28515625" customWidth="1"/>
    <col min="5" max="5" width="13.140625" customWidth="1"/>
    <col min="6" max="6" width="13.28515625" bestFit="1" customWidth="1"/>
    <col min="7" max="7" width="13" customWidth="1"/>
    <col min="8" max="8" width="14.7109375" customWidth="1"/>
    <col min="9" max="9" width="17.140625" customWidth="1"/>
    <col min="11" max="11" width="24.140625" customWidth="1"/>
    <col min="12" max="12" width="21.28515625" customWidth="1"/>
    <col min="13" max="13" width="13.85546875" customWidth="1"/>
    <col min="14" max="14" width="14.28515625" bestFit="1" customWidth="1"/>
  </cols>
  <sheetData>
    <row r="1" spans="2:14">
      <c r="G1" t="s">
        <v>340</v>
      </c>
    </row>
    <row r="2" spans="2:14">
      <c r="C2" s="76" t="s">
        <v>330</v>
      </c>
      <c r="D2" s="76"/>
      <c r="E2" s="76"/>
      <c r="F2" s="76"/>
      <c r="G2" s="76"/>
      <c r="H2" s="76"/>
      <c r="I2" s="76"/>
    </row>
    <row r="3" spans="2:14" ht="45">
      <c r="B3" s="62" t="s">
        <v>332</v>
      </c>
      <c r="C3" s="62" t="s">
        <v>331</v>
      </c>
      <c r="D3" s="62" t="s">
        <v>333</v>
      </c>
      <c r="E3" s="62" t="s">
        <v>334</v>
      </c>
      <c r="F3" s="62" t="s">
        <v>335</v>
      </c>
      <c r="G3" s="62" t="s">
        <v>336</v>
      </c>
      <c r="H3" s="62" t="s">
        <v>329</v>
      </c>
      <c r="I3" s="62" t="s">
        <v>337</v>
      </c>
      <c r="K3" s="62" t="s">
        <v>338</v>
      </c>
      <c r="L3" s="62" t="s">
        <v>339</v>
      </c>
      <c r="M3" s="62" t="s">
        <v>344</v>
      </c>
    </row>
    <row r="4" spans="2:14">
      <c r="B4" s="57">
        <v>14000000</v>
      </c>
      <c r="C4" s="61">
        <v>9695874.0700000003</v>
      </c>
      <c r="D4" s="56">
        <v>3000000</v>
      </c>
      <c r="E4" s="61">
        <v>208504.92</v>
      </c>
      <c r="F4" s="56">
        <v>2038503.96</v>
      </c>
      <c r="G4" s="56">
        <v>288121.40999999997</v>
      </c>
      <c r="H4" s="56">
        <v>0</v>
      </c>
      <c r="I4" s="59">
        <f>B4-C4-E4-F4-G4</f>
        <v>1768995.64</v>
      </c>
      <c r="K4" s="63">
        <f>SUM(C4)</f>
        <v>9695874.0700000003</v>
      </c>
      <c r="L4" s="58">
        <f>F4+G4+I4+E4</f>
        <v>4304125.93</v>
      </c>
      <c r="M4" s="58">
        <f>SUM(G4,F4,E4,D4,I4)</f>
        <v>7304125.9299999997</v>
      </c>
      <c r="N4" s="58">
        <f>SUM(K4:L4)</f>
        <v>14000000</v>
      </c>
    </row>
    <row r="8" spans="2:14">
      <c r="G8" t="s">
        <v>341</v>
      </c>
    </row>
    <row r="9" spans="2:14">
      <c r="C9" s="76" t="s">
        <v>330</v>
      </c>
      <c r="D9" s="76"/>
      <c r="E9" s="76"/>
      <c r="F9" s="76"/>
      <c r="G9" s="76"/>
      <c r="H9" s="76"/>
      <c r="I9" s="76"/>
    </row>
    <row r="10" spans="2:14" ht="45">
      <c r="B10" s="62" t="s">
        <v>332</v>
      </c>
      <c r="C10" s="62" t="s">
        <v>331</v>
      </c>
      <c r="D10" s="62" t="s">
        <v>333</v>
      </c>
      <c r="E10" s="62" t="s">
        <v>334</v>
      </c>
      <c r="F10" s="62" t="s">
        <v>335</v>
      </c>
      <c r="G10" s="62" t="s">
        <v>336</v>
      </c>
      <c r="H10" s="62" t="s">
        <v>342</v>
      </c>
      <c r="I10" s="62" t="s">
        <v>337</v>
      </c>
      <c r="K10" s="62" t="s">
        <v>343</v>
      </c>
      <c r="L10" s="62" t="s">
        <v>339</v>
      </c>
    </row>
    <row r="11" spans="2:14">
      <c r="B11" s="57">
        <v>14000000</v>
      </c>
      <c r="C11" s="60">
        <v>0</v>
      </c>
      <c r="D11" s="56">
        <v>3000000</v>
      </c>
      <c r="E11" s="61">
        <v>208504.92</v>
      </c>
      <c r="F11" s="56">
        <v>2038503.96</v>
      </c>
      <c r="G11" s="56">
        <v>288121.40999999997</v>
      </c>
      <c r="H11" s="60">
        <v>9695874.0700000003</v>
      </c>
      <c r="I11" s="59">
        <f>B11-C11-E11-F11-G11</f>
        <v>11464869.710000001</v>
      </c>
      <c r="K11" s="63">
        <f>SUM(C11,E11)</f>
        <v>208504.92</v>
      </c>
      <c r="L11" s="58">
        <f>F11+G11+I11</f>
        <v>13791495.080000002</v>
      </c>
      <c r="N11" s="58">
        <f>SUM(K11:L11)</f>
        <v>14000000.000000002</v>
      </c>
    </row>
  </sheetData>
  <mergeCells count="2">
    <mergeCell ref="C2:I2"/>
    <mergeCell ref="C9:I9"/>
  </mergeCells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Normal="100" workbookViewId="0">
      <selection activeCell="I1" sqref="I1:I1048576"/>
    </sheetView>
  </sheetViews>
  <sheetFormatPr defaultRowHeight="14.25"/>
  <cols>
    <col min="1" max="1" width="8.5703125" style="35" customWidth="1"/>
    <col min="2" max="2" width="13.85546875" style="30" bestFit="1" customWidth="1"/>
    <col min="3" max="3" width="10.42578125" style="30" customWidth="1"/>
    <col min="4" max="4" width="42.140625" style="30" bestFit="1" customWidth="1"/>
    <col min="5" max="5" width="10.7109375" style="30" bestFit="1" customWidth="1"/>
    <col min="6" max="6" width="13.7109375" style="30" bestFit="1" customWidth="1"/>
    <col min="7" max="7" width="15.42578125" style="30" bestFit="1" customWidth="1"/>
    <col min="8" max="8" width="13.140625" style="30" bestFit="1" customWidth="1"/>
    <col min="9" max="9" width="11.42578125" style="30" customWidth="1"/>
    <col min="10" max="10" width="9.140625" style="30"/>
    <col min="11" max="11" width="19" style="30" customWidth="1"/>
    <col min="12" max="12" width="14.85546875" style="30" bestFit="1" customWidth="1"/>
    <col min="13" max="14" width="9.140625" style="30"/>
    <col min="15" max="15" width="9.28515625" style="30" bestFit="1" customWidth="1"/>
    <col min="16" max="16384" width="9.140625" style="30"/>
  </cols>
  <sheetData>
    <row r="1" spans="1:15" ht="28.5">
      <c r="A1" s="65" t="s">
        <v>347</v>
      </c>
      <c r="B1" s="65" t="s">
        <v>351</v>
      </c>
      <c r="C1" s="65" t="s">
        <v>348</v>
      </c>
      <c r="D1" s="65" t="s">
        <v>349</v>
      </c>
      <c r="E1" s="65" t="s">
        <v>350</v>
      </c>
      <c r="F1" s="66" t="s">
        <v>389</v>
      </c>
      <c r="G1" s="66" t="s">
        <v>390</v>
      </c>
      <c r="H1" s="66" t="s">
        <v>352</v>
      </c>
      <c r="I1" s="67" t="s">
        <v>384</v>
      </c>
      <c r="J1" s="37"/>
      <c r="K1" s="68" t="s">
        <v>353</v>
      </c>
      <c r="L1" s="69">
        <v>8000000</v>
      </c>
    </row>
    <row r="2" spans="1:15" ht="28.5">
      <c r="A2" s="35">
        <v>1</v>
      </c>
      <c r="B2" s="35" t="s">
        <v>354</v>
      </c>
      <c r="C2" s="35">
        <v>1</v>
      </c>
      <c r="D2" s="70" t="s">
        <v>356</v>
      </c>
      <c r="E2" s="71">
        <v>0.02</v>
      </c>
      <c r="F2" s="72" t="s">
        <v>391</v>
      </c>
      <c r="G2" s="72" t="s">
        <v>395</v>
      </c>
      <c r="H2" s="73">
        <f>L1*E2</f>
        <v>160000</v>
      </c>
      <c r="I2" s="35">
        <v>10</v>
      </c>
      <c r="K2" s="30" t="s">
        <v>378</v>
      </c>
      <c r="L2" s="30">
        <v>65</v>
      </c>
      <c r="M2" s="30" t="s">
        <v>379</v>
      </c>
    </row>
    <row r="3" spans="1:15" ht="28.5">
      <c r="A3" s="35">
        <v>2</v>
      </c>
      <c r="B3" s="35" t="s">
        <v>354</v>
      </c>
      <c r="C3" s="35">
        <v>2</v>
      </c>
      <c r="D3" s="70" t="s">
        <v>357</v>
      </c>
      <c r="E3" s="71">
        <v>0.05</v>
      </c>
      <c r="F3" s="72" t="s">
        <v>392</v>
      </c>
      <c r="G3" s="72" t="s">
        <v>393</v>
      </c>
      <c r="H3" s="73">
        <f>L1*E3</f>
        <v>400000</v>
      </c>
      <c r="I3" s="35">
        <v>35</v>
      </c>
      <c r="K3" s="30" t="s">
        <v>380</v>
      </c>
      <c r="L3" s="30">
        <v>74</v>
      </c>
      <c r="M3" s="30" t="s">
        <v>379</v>
      </c>
    </row>
    <row r="4" spans="1:15" ht="42.75">
      <c r="A4" s="35">
        <v>3</v>
      </c>
      <c r="B4" s="35" t="s">
        <v>354</v>
      </c>
      <c r="C4" s="35">
        <v>11</v>
      </c>
      <c r="D4" s="70" t="s">
        <v>358</v>
      </c>
      <c r="E4" s="71">
        <v>0.04</v>
      </c>
      <c r="F4" s="72" t="s">
        <v>106</v>
      </c>
      <c r="G4" s="72" t="s">
        <v>106</v>
      </c>
      <c r="H4" s="73">
        <f>L1*E4</f>
        <v>320000</v>
      </c>
      <c r="I4" s="35">
        <v>25</v>
      </c>
      <c r="K4" s="30" t="s">
        <v>381</v>
      </c>
      <c r="L4" s="30">
        <f>SUM(L2:L3)</f>
        <v>139</v>
      </c>
      <c r="N4" s="30" t="s">
        <v>382</v>
      </c>
      <c r="O4" s="30">
        <v>52</v>
      </c>
    </row>
    <row r="5" spans="1:15">
      <c r="A5" s="35">
        <v>4</v>
      </c>
      <c r="B5" s="35" t="s">
        <v>354</v>
      </c>
      <c r="C5" s="74" t="s">
        <v>385</v>
      </c>
      <c r="D5" s="70" t="s">
        <v>359</v>
      </c>
      <c r="E5" s="71">
        <v>0.06</v>
      </c>
      <c r="F5" s="72" t="s">
        <v>106</v>
      </c>
      <c r="G5" s="72" t="s">
        <v>106</v>
      </c>
      <c r="H5" s="73">
        <f>L1*E5</f>
        <v>480000</v>
      </c>
      <c r="I5" s="35">
        <v>40</v>
      </c>
      <c r="K5" s="30" t="s">
        <v>383</v>
      </c>
      <c r="L5" s="75">
        <f>L4/O4</f>
        <v>2.6730769230769229</v>
      </c>
    </row>
    <row r="6" spans="1:15">
      <c r="A6" s="35">
        <v>5</v>
      </c>
      <c r="B6" s="35" t="s">
        <v>354</v>
      </c>
      <c r="C6" s="35">
        <v>3</v>
      </c>
      <c r="D6" s="70" t="s">
        <v>360</v>
      </c>
      <c r="E6" s="71">
        <v>0.02</v>
      </c>
      <c r="F6" s="72" t="s">
        <v>394</v>
      </c>
      <c r="G6" s="72" t="s">
        <v>106</v>
      </c>
      <c r="H6" s="73">
        <f>L1*E6</f>
        <v>160000</v>
      </c>
      <c r="I6" s="35">
        <v>20</v>
      </c>
    </row>
    <row r="7" spans="1:15">
      <c r="A7" s="35">
        <v>6</v>
      </c>
      <c r="B7" s="35" t="s">
        <v>354</v>
      </c>
      <c r="C7" s="74" t="s">
        <v>385</v>
      </c>
      <c r="D7" s="70" t="s">
        <v>361</v>
      </c>
      <c r="E7" s="71">
        <v>0.02</v>
      </c>
      <c r="F7" s="72" t="s">
        <v>106</v>
      </c>
      <c r="G7" s="72" t="s">
        <v>106</v>
      </c>
      <c r="H7" s="73">
        <f>L1*E7</f>
        <v>160000</v>
      </c>
      <c r="I7" s="35">
        <v>20</v>
      </c>
      <c r="K7" s="45">
        <v>141.75</v>
      </c>
    </row>
    <row r="8" spans="1:15">
      <c r="A8" s="35">
        <v>7</v>
      </c>
      <c r="B8" s="35" t="s">
        <v>354</v>
      </c>
      <c r="C8" s="74" t="s">
        <v>385</v>
      </c>
      <c r="D8" s="70" t="s">
        <v>362</v>
      </c>
      <c r="E8" s="71">
        <v>0.02</v>
      </c>
      <c r="F8" s="72" t="s">
        <v>106</v>
      </c>
      <c r="G8" s="72" t="s">
        <v>106</v>
      </c>
      <c r="H8" s="73">
        <f>L1*E8</f>
        <v>160000</v>
      </c>
      <c r="I8" s="35">
        <v>10</v>
      </c>
    </row>
    <row r="9" spans="1:15">
      <c r="A9" s="35">
        <v>8</v>
      </c>
      <c r="B9" s="35" t="s">
        <v>354</v>
      </c>
      <c r="C9" s="74" t="s">
        <v>387</v>
      </c>
      <c r="D9" s="70" t="s">
        <v>363</v>
      </c>
      <c r="E9" s="71">
        <v>0.02</v>
      </c>
      <c r="F9" s="72" t="s">
        <v>106</v>
      </c>
      <c r="G9" s="72" t="s">
        <v>106</v>
      </c>
      <c r="H9" s="73">
        <f>L1*E9</f>
        <v>160000</v>
      </c>
      <c r="I9" s="35">
        <v>10</v>
      </c>
    </row>
    <row r="10" spans="1:15" ht="28.5">
      <c r="A10" s="35">
        <v>9</v>
      </c>
      <c r="B10" s="35" t="s">
        <v>354</v>
      </c>
      <c r="C10" s="35">
        <v>10</v>
      </c>
      <c r="D10" s="70" t="s">
        <v>364</v>
      </c>
      <c r="E10" s="71">
        <v>0.04</v>
      </c>
      <c r="F10" s="72" t="s">
        <v>106</v>
      </c>
      <c r="G10" s="72" t="s">
        <v>106</v>
      </c>
      <c r="H10" s="73">
        <f>L1*E10</f>
        <v>320000</v>
      </c>
      <c r="I10" s="35">
        <v>40</v>
      </c>
    </row>
    <row r="11" spans="1:15" ht="28.5">
      <c r="A11" s="35">
        <v>10</v>
      </c>
      <c r="B11" s="35" t="s">
        <v>354</v>
      </c>
      <c r="C11" s="35" t="s">
        <v>386</v>
      </c>
      <c r="D11" s="70" t="s">
        <v>365</v>
      </c>
      <c r="E11" s="71">
        <v>0.09</v>
      </c>
      <c r="F11" s="72" t="s">
        <v>106</v>
      </c>
      <c r="G11" s="72" t="s">
        <v>106</v>
      </c>
      <c r="H11" s="73">
        <f>L1*E11</f>
        <v>720000</v>
      </c>
      <c r="I11" s="35">
        <v>50</v>
      </c>
    </row>
    <row r="12" spans="1:15">
      <c r="A12" s="35">
        <v>11</v>
      </c>
      <c r="B12" s="35" t="s">
        <v>354</v>
      </c>
      <c r="C12" s="74" t="s">
        <v>388</v>
      </c>
      <c r="D12" s="70" t="s">
        <v>366</v>
      </c>
      <c r="E12" s="71">
        <v>0.04</v>
      </c>
      <c r="F12" s="72" t="s">
        <v>106</v>
      </c>
      <c r="G12" s="72" t="s">
        <v>106</v>
      </c>
      <c r="H12" s="73">
        <f>L1*E12</f>
        <v>320000</v>
      </c>
      <c r="I12" s="35">
        <v>20</v>
      </c>
    </row>
    <row r="13" spans="1:15">
      <c r="A13" s="35">
        <v>12</v>
      </c>
      <c r="B13" s="35" t="s">
        <v>354</v>
      </c>
      <c r="C13" s="35">
        <v>12</v>
      </c>
      <c r="D13" s="70" t="s">
        <v>367</v>
      </c>
      <c r="E13" s="71">
        <v>0.04</v>
      </c>
      <c r="F13" s="72" t="s">
        <v>106</v>
      </c>
      <c r="G13" s="72" t="s">
        <v>106</v>
      </c>
      <c r="H13" s="73">
        <f>L1*E13</f>
        <v>320000</v>
      </c>
      <c r="I13" s="35">
        <v>20</v>
      </c>
    </row>
    <row r="14" spans="1:15">
      <c r="A14" s="35">
        <v>13</v>
      </c>
      <c r="B14" s="35" t="s">
        <v>355</v>
      </c>
      <c r="C14" s="35" t="s">
        <v>396</v>
      </c>
      <c r="D14" s="70" t="s">
        <v>368</v>
      </c>
      <c r="E14" s="71">
        <v>7.0000000000000007E-2</v>
      </c>
      <c r="F14" s="72" t="s">
        <v>106</v>
      </c>
      <c r="G14" s="72" t="s">
        <v>106</v>
      </c>
      <c r="H14" s="73">
        <f>L1*E14</f>
        <v>560000</v>
      </c>
      <c r="I14" s="35">
        <v>40</v>
      </c>
    </row>
    <row r="15" spans="1:15" ht="28.5">
      <c r="A15" s="35">
        <v>14</v>
      </c>
      <c r="B15" s="35" t="s">
        <v>355</v>
      </c>
      <c r="C15" s="35" t="s">
        <v>396</v>
      </c>
      <c r="D15" s="70" t="s">
        <v>369</v>
      </c>
      <c r="E15" s="71">
        <v>0.04</v>
      </c>
      <c r="F15" s="72" t="s">
        <v>106</v>
      </c>
      <c r="G15" s="72" t="s">
        <v>106</v>
      </c>
      <c r="H15" s="73">
        <f>L1*E15</f>
        <v>320000</v>
      </c>
      <c r="I15" s="35">
        <v>20</v>
      </c>
    </row>
    <row r="16" spans="1:15">
      <c r="A16" s="35">
        <v>15</v>
      </c>
      <c r="B16" s="35" t="s">
        <v>355</v>
      </c>
      <c r="C16" s="35">
        <v>15</v>
      </c>
      <c r="D16" s="70" t="s">
        <v>370</v>
      </c>
      <c r="E16" s="71">
        <v>7.0000000000000007E-2</v>
      </c>
      <c r="F16" s="72" t="s">
        <v>106</v>
      </c>
      <c r="G16" s="72" t="s">
        <v>106</v>
      </c>
      <c r="H16" s="73">
        <f>L1*E16</f>
        <v>560000</v>
      </c>
      <c r="I16" s="35">
        <v>30</v>
      </c>
    </row>
    <row r="17" spans="1:9">
      <c r="A17" s="35">
        <v>16</v>
      </c>
      <c r="B17" s="35" t="s">
        <v>355</v>
      </c>
      <c r="C17" s="35" t="s">
        <v>397</v>
      </c>
      <c r="D17" s="70" t="s">
        <v>371</v>
      </c>
      <c r="E17" s="71">
        <v>0.04</v>
      </c>
      <c r="F17" s="72" t="s">
        <v>106</v>
      </c>
      <c r="G17" s="72" t="s">
        <v>106</v>
      </c>
      <c r="H17" s="73">
        <f>L1*E17</f>
        <v>320000</v>
      </c>
      <c r="I17" s="35">
        <v>45</v>
      </c>
    </row>
    <row r="18" spans="1:9">
      <c r="A18" s="35">
        <v>17</v>
      </c>
      <c r="B18" s="35" t="s">
        <v>355</v>
      </c>
      <c r="C18" s="35">
        <v>17</v>
      </c>
      <c r="D18" s="70" t="s">
        <v>372</v>
      </c>
      <c r="E18" s="71">
        <v>0.04</v>
      </c>
      <c r="F18" s="72" t="s">
        <v>106</v>
      </c>
      <c r="G18" s="72" t="s">
        <v>106</v>
      </c>
      <c r="H18" s="73">
        <f>L1*E18</f>
        <v>320000</v>
      </c>
      <c r="I18" s="35">
        <v>45</v>
      </c>
    </row>
    <row r="19" spans="1:9" ht="28.5">
      <c r="A19" s="35">
        <v>18</v>
      </c>
      <c r="B19" s="35" t="s">
        <v>355</v>
      </c>
      <c r="C19" s="35" t="s">
        <v>397</v>
      </c>
      <c r="D19" s="70" t="s">
        <v>373</v>
      </c>
      <c r="E19" s="71">
        <v>0.04</v>
      </c>
      <c r="F19" s="72" t="s">
        <v>106</v>
      </c>
      <c r="G19" s="72" t="s">
        <v>106</v>
      </c>
      <c r="H19" s="73">
        <f>L1*E19</f>
        <v>320000</v>
      </c>
      <c r="I19" s="35">
        <v>20</v>
      </c>
    </row>
    <row r="20" spans="1:9">
      <c r="A20" s="35">
        <v>19</v>
      </c>
      <c r="B20" s="35" t="s">
        <v>355</v>
      </c>
      <c r="C20" s="35">
        <v>19</v>
      </c>
      <c r="D20" s="70" t="s">
        <v>374</v>
      </c>
      <c r="E20" s="71">
        <v>0.03</v>
      </c>
      <c r="F20" s="72" t="s">
        <v>106</v>
      </c>
      <c r="G20" s="72" t="s">
        <v>106</v>
      </c>
      <c r="H20" s="73">
        <f>L1*E20</f>
        <v>240000</v>
      </c>
      <c r="I20" s="35">
        <v>15</v>
      </c>
    </row>
    <row r="21" spans="1:9" ht="57">
      <c r="A21" s="35">
        <v>20</v>
      </c>
      <c r="B21" s="35" t="s">
        <v>355</v>
      </c>
      <c r="C21" s="35">
        <v>20</v>
      </c>
      <c r="D21" s="70" t="s">
        <v>375</v>
      </c>
      <c r="E21" s="71">
        <v>7.0000000000000007E-2</v>
      </c>
      <c r="F21" s="72" t="s">
        <v>106</v>
      </c>
      <c r="G21" s="72" t="s">
        <v>106</v>
      </c>
      <c r="H21" s="73">
        <f>L1*E21</f>
        <v>560000</v>
      </c>
      <c r="I21" s="35">
        <v>45</v>
      </c>
    </row>
    <row r="22" spans="1:9" ht="28.5">
      <c r="A22" s="35">
        <v>21</v>
      </c>
      <c r="B22" s="35" t="s">
        <v>355</v>
      </c>
      <c r="C22" s="35">
        <v>21</v>
      </c>
      <c r="D22" s="70" t="s">
        <v>376</v>
      </c>
      <c r="E22" s="71">
        <v>7.0000000000000007E-2</v>
      </c>
      <c r="F22" s="72" t="s">
        <v>106</v>
      </c>
      <c r="G22" s="72" t="s">
        <v>106</v>
      </c>
      <c r="H22" s="73">
        <f>L1*E22</f>
        <v>560000</v>
      </c>
      <c r="I22" s="35">
        <v>30</v>
      </c>
    </row>
    <row r="23" spans="1:9">
      <c r="A23" s="35">
        <v>22</v>
      </c>
      <c r="B23" s="35" t="s">
        <v>355</v>
      </c>
      <c r="C23" s="35">
        <v>22</v>
      </c>
      <c r="D23" s="70" t="s">
        <v>377</v>
      </c>
      <c r="E23" s="71">
        <v>7.0000000000000007E-2</v>
      </c>
      <c r="F23" s="72" t="s">
        <v>106</v>
      </c>
      <c r="G23" s="72" t="s">
        <v>106</v>
      </c>
      <c r="H23" s="73">
        <f>L1*E23</f>
        <v>560000</v>
      </c>
      <c r="I23" s="35">
        <v>45</v>
      </c>
    </row>
  </sheetData>
  <autoFilter ref="A1:I2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9" workbookViewId="0">
      <selection activeCell="E6" sqref="E6"/>
    </sheetView>
  </sheetViews>
  <sheetFormatPr defaultRowHeight="15"/>
  <cols>
    <col min="1" max="1" width="13.5703125" bestFit="1" customWidth="1"/>
    <col min="2" max="2" width="19.28515625" customWidth="1"/>
    <col min="3" max="3" width="12.7109375" bestFit="1" customWidth="1"/>
    <col min="4" max="4" width="3.42578125" customWidth="1"/>
    <col min="5" max="5" width="9.140625" bestFit="1" customWidth="1"/>
    <col min="6" max="6" width="12.7109375" bestFit="1" customWidth="1"/>
    <col min="7" max="7" width="10.28515625" bestFit="1" customWidth="1"/>
    <col min="9" max="9" width="21.7109375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66</v>
      </c>
      <c r="F2" s="3" t="s">
        <v>63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65</v>
      </c>
      <c r="F3" s="3" t="s">
        <v>64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67</v>
      </c>
      <c r="F4" s="3" t="s">
        <v>68</v>
      </c>
      <c r="G4" s="6" t="s">
        <v>28</v>
      </c>
      <c r="H4" s="3" t="s">
        <v>24</v>
      </c>
      <c r="I4" s="3" t="s">
        <v>130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70</v>
      </c>
      <c r="F5" s="3" t="s">
        <v>69</v>
      </c>
      <c r="G5" s="6" t="s">
        <v>28</v>
      </c>
      <c r="H5" s="3" t="s">
        <v>24</v>
      </c>
      <c r="I5" s="3" t="s">
        <v>37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304</v>
      </c>
      <c r="F6" s="3" t="s">
        <v>307</v>
      </c>
      <c r="G6" s="6"/>
      <c r="H6" s="3"/>
      <c r="I6" s="3" t="s">
        <v>303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305</v>
      </c>
      <c r="F7" s="3" t="s">
        <v>306</v>
      </c>
      <c r="G7" s="6"/>
      <c r="H7" s="3"/>
      <c r="I7" s="3" t="s">
        <v>303</v>
      </c>
    </row>
    <row r="8" spans="1:16">
      <c r="B8" s="3" t="s">
        <v>7</v>
      </c>
      <c r="C8" s="3" t="s">
        <v>1</v>
      </c>
    </row>
    <row r="9" spans="1:16">
      <c r="B9" s="3" t="s">
        <v>8</v>
      </c>
      <c r="C9" s="3" t="s">
        <v>1</v>
      </c>
    </row>
    <row r="10" spans="1:16">
      <c r="B10" s="3" t="s">
        <v>9</v>
      </c>
      <c r="C10" s="3" t="s">
        <v>1</v>
      </c>
    </row>
    <row r="11" spans="1:16">
      <c r="B11" s="3" t="s">
        <v>50</v>
      </c>
      <c r="C11" s="3" t="s">
        <v>1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19" spans="1:14">
      <c r="B19" s="8"/>
      <c r="C19" s="8"/>
    </row>
    <row r="20" spans="1:14" ht="15" customHeight="1">
      <c r="A20" s="77" t="s">
        <v>72</v>
      </c>
      <c r="B20" s="77"/>
      <c r="C20" s="77"/>
      <c r="L20" s="77" t="s">
        <v>73</v>
      </c>
      <c r="M20" s="77"/>
      <c r="N20" s="77"/>
    </row>
    <row r="21" spans="1:14">
      <c r="A21" s="76" t="s">
        <v>55</v>
      </c>
      <c r="B21" t="s">
        <v>10</v>
      </c>
      <c r="C21" s="1" t="s">
        <v>56</v>
      </c>
      <c r="L21" s="76" t="s">
        <v>74</v>
      </c>
      <c r="M21" t="s">
        <v>10</v>
      </c>
      <c r="N21" s="1" t="s">
        <v>77</v>
      </c>
    </row>
    <row r="22" spans="1:14">
      <c r="A22" s="76"/>
      <c r="B22" t="s">
        <v>14</v>
      </c>
      <c r="C22" s="1">
        <v>1549</v>
      </c>
      <c r="L22" s="76"/>
      <c r="M22" t="s">
        <v>14</v>
      </c>
      <c r="N22" s="1">
        <v>1550</v>
      </c>
    </row>
    <row r="23" spans="1:14">
      <c r="A23" s="76"/>
      <c r="B23" t="s">
        <v>13</v>
      </c>
      <c r="C23" s="1" t="s">
        <v>57</v>
      </c>
      <c r="L23" s="76"/>
      <c r="M23" t="s">
        <v>13</v>
      </c>
      <c r="N23" s="1" t="s">
        <v>57</v>
      </c>
    </row>
    <row r="25" spans="1:14">
      <c r="B25" t="s">
        <v>75</v>
      </c>
      <c r="M25" t="s">
        <v>75</v>
      </c>
    </row>
    <row r="26" spans="1:14">
      <c r="B26" t="s">
        <v>17</v>
      </c>
      <c r="M26" t="s">
        <v>17</v>
      </c>
    </row>
    <row r="27" spans="1:14">
      <c r="B27" t="s">
        <v>83</v>
      </c>
      <c r="M27" t="s">
        <v>76</v>
      </c>
    </row>
    <row r="28" spans="1:14">
      <c r="B28" s="2" t="s">
        <v>58</v>
      </c>
      <c r="M28" s="2" t="s">
        <v>58</v>
      </c>
    </row>
    <row r="29" spans="1:14">
      <c r="B29" t="s">
        <v>18</v>
      </c>
      <c r="M29" t="s">
        <v>18</v>
      </c>
    </row>
    <row r="32" spans="1:14">
      <c r="A32" s="76" t="s">
        <v>59</v>
      </c>
      <c r="B32" t="s">
        <v>10</v>
      </c>
      <c r="C32" s="1" t="s">
        <v>60</v>
      </c>
      <c r="L32" s="76" t="s">
        <v>78</v>
      </c>
      <c r="M32" t="s">
        <v>10</v>
      </c>
      <c r="N32" s="1" t="s">
        <v>77</v>
      </c>
    </row>
    <row r="33" spans="1:14">
      <c r="A33" s="76"/>
      <c r="B33" t="s">
        <v>14</v>
      </c>
      <c r="C33" s="1">
        <v>1549</v>
      </c>
      <c r="L33" s="76"/>
      <c r="M33" t="s">
        <v>14</v>
      </c>
      <c r="N33" s="1">
        <v>1551</v>
      </c>
    </row>
    <row r="34" spans="1:14">
      <c r="A34" s="76"/>
      <c r="B34" t="s">
        <v>13</v>
      </c>
      <c r="C34" s="1" t="s">
        <v>61</v>
      </c>
      <c r="L34" s="76"/>
      <c r="M34" t="s">
        <v>13</v>
      </c>
      <c r="N34" s="1" t="s">
        <v>61</v>
      </c>
    </row>
    <row r="36" spans="1:14">
      <c r="B36" t="s">
        <v>79</v>
      </c>
      <c r="M36" t="s">
        <v>79</v>
      </c>
    </row>
    <row r="37" spans="1:14">
      <c r="B37" t="s">
        <v>17</v>
      </c>
      <c r="M37" t="s">
        <v>17</v>
      </c>
    </row>
    <row r="38" spans="1:14">
      <c r="B38" t="s">
        <v>84</v>
      </c>
      <c r="M38" t="s">
        <v>80</v>
      </c>
    </row>
    <row r="39" spans="1:14">
      <c r="B39" s="2" t="s">
        <v>62</v>
      </c>
      <c r="M39" s="2" t="s">
        <v>62</v>
      </c>
    </row>
    <row r="40" spans="1:14">
      <c r="B40" t="s">
        <v>18</v>
      </c>
      <c r="M40" t="s">
        <v>18</v>
      </c>
    </row>
  </sheetData>
  <mergeCells count="6">
    <mergeCell ref="A21:A23"/>
    <mergeCell ref="A32:A34"/>
    <mergeCell ref="A20:C20"/>
    <mergeCell ref="L20:N20"/>
    <mergeCell ref="L21:L23"/>
    <mergeCell ref="L32:L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22" sqref="E22"/>
    </sheetView>
  </sheetViews>
  <sheetFormatPr defaultRowHeight="15"/>
  <cols>
    <col min="1" max="1" width="13.7109375" bestFit="1" customWidth="1"/>
    <col min="2" max="2" width="19" customWidth="1"/>
    <col min="3" max="3" width="13.140625" bestFit="1" customWidth="1"/>
    <col min="5" max="5" width="10.28515625" bestFit="1" customWidth="1"/>
    <col min="6" max="6" width="12.7109375" bestFit="1" customWidth="1"/>
    <col min="7" max="7" width="10.28515625" bestFit="1" customWidth="1"/>
    <col min="9" max="9" width="18.85546875" bestFit="1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86</v>
      </c>
      <c r="F2" s="3" t="s">
        <v>88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87</v>
      </c>
      <c r="F3" s="3" t="s">
        <v>89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94</v>
      </c>
      <c r="F4" s="3" t="s">
        <v>90</v>
      </c>
      <c r="G4" s="6" t="s">
        <v>28</v>
      </c>
      <c r="H4" s="3" t="s">
        <v>24</v>
      </c>
      <c r="I4" s="3" t="s">
        <v>131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95</v>
      </c>
      <c r="F5" s="3" t="s">
        <v>91</v>
      </c>
      <c r="G5" s="6" t="s">
        <v>28</v>
      </c>
      <c r="H5" s="3" t="s">
        <v>24</v>
      </c>
      <c r="I5" s="3" t="s">
        <v>132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96</v>
      </c>
      <c r="F6" s="3" t="s">
        <v>92</v>
      </c>
      <c r="G6" s="6" t="s">
        <v>28</v>
      </c>
      <c r="H6" s="3" t="s">
        <v>24</v>
      </c>
      <c r="I6" s="9" t="s">
        <v>119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97</v>
      </c>
      <c r="F7" s="3" t="s">
        <v>93</v>
      </c>
      <c r="G7" s="6" t="s">
        <v>28</v>
      </c>
      <c r="H7" s="3" t="s">
        <v>24</v>
      </c>
      <c r="I7" s="9" t="s">
        <v>120</v>
      </c>
    </row>
    <row r="8" spans="1:16">
      <c r="B8" s="3" t="s">
        <v>7</v>
      </c>
      <c r="C8" s="3" t="s">
        <v>1</v>
      </c>
      <c r="E8" s="3" t="s">
        <v>98</v>
      </c>
      <c r="F8" s="3" t="s">
        <v>104</v>
      </c>
      <c r="G8" s="10" t="s">
        <v>106</v>
      </c>
      <c r="H8" s="10" t="s">
        <v>106</v>
      </c>
      <c r="I8" s="3" t="s">
        <v>108</v>
      </c>
    </row>
    <row r="9" spans="1:16">
      <c r="B9" s="3" t="s">
        <v>8</v>
      </c>
      <c r="C9" s="3" t="s">
        <v>1</v>
      </c>
      <c r="E9" s="3" t="s">
        <v>99</v>
      </c>
      <c r="F9" s="3" t="s">
        <v>105</v>
      </c>
      <c r="G9" s="10" t="s">
        <v>106</v>
      </c>
      <c r="H9" s="10" t="s">
        <v>106</v>
      </c>
      <c r="I9" s="3" t="s">
        <v>108</v>
      </c>
    </row>
    <row r="10" spans="1:16">
      <c r="B10" s="3" t="s">
        <v>9</v>
      </c>
      <c r="C10" s="3" t="s">
        <v>1</v>
      </c>
      <c r="E10" s="3" t="s">
        <v>100</v>
      </c>
      <c r="F10" s="3" t="s">
        <v>102</v>
      </c>
      <c r="G10" s="10" t="s">
        <v>106</v>
      </c>
      <c r="H10" s="10" t="s">
        <v>106</v>
      </c>
      <c r="I10" s="9" t="s">
        <v>107</v>
      </c>
    </row>
    <row r="11" spans="1:16">
      <c r="B11" s="3" t="s">
        <v>50</v>
      </c>
      <c r="C11" s="3" t="s">
        <v>1</v>
      </c>
      <c r="E11" s="3" t="s">
        <v>101</v>
      </c>
      <c r="F11" s="3" t="s">
        <v>103</v>
      </c>
      <c r="G11" s="10" t="s">
        <v>106</v>
      </c>
      <c r="H11" s="10" t="s">
        <v>106</v>
      </c>
      <c r="I11" s="9" t="s">
        <v>107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20" spans="1:14">
      <c r="A20" s="77" t="s">
        <v>72</v>
      </c>
      <c r="B20" s="77"/>
      <c r="C20" s="77"/>
      <c r="L20" s="77" t="s">
        <v>73</v>
      </c>
      <c r="M20" s="77"/>
      <c r="N20" s="77"/>
    </row>
    <row r="21" spans="1:14">
      <c r="A21" s="76" t="s">
        <v>55</v>
      </c>
      <c r="B21" t="s">
        <v>10</v>
      </c>
      <c r="C21" s="1" t="s">
        <v>104</v>
      </c>
      <c r="L21" s="76" t="s">
        <v>74</v>
      </c>
      <c r="M21" t="s">
        <v>10</v>
      </c>
      <c r="N21" s="1" t="s">
        <v>104</v>
      </c>
    </row>
    <row r="22" spans="1:14">
      <c r="A22" s="76"/>
      <c r="B22" t="s">
        <v>14</v>
      </c>
      <c r="C22" s="1">
        <v>1549</v>
      </c>
      <c r="L22" s="76"/>
      <c r="M22" t="s">
        <v>14</v>
      </c>
      <c r="N22" s="1">
        <v>1550</v>
      </c>
    </row>
    <row r="23" spans="1:14">
      <c r="A23" s="76"/>
      <c r="B23" t="s">
        <v>13</v>
      </c>
      <c r="C23" s="1" t="s">
        <v>109</v>
      </c>
      <c r="L23" s="76"/>
      <c r="M23" t="s">
        <v>13</v>
      </c>
      <c r="N23" s="1" t="s">
        <v>109</v>
      </c>
    </row>
    <row r="25" spans="1:14">
      <c r="B25" t="s">
        <v>112</v>
      </c>
      <c r="M25" t="s">
        <v>112</v>
      </c>
    </row>
    <row r="26" spans="1:14">
      <c r="B26" t="s">
        <v>17</v>
      </c>
      <c r="M26" t="s">
        <v>17</v>
      </c>
    </row>
    <row r="27" spans="1:14">
      <c r="B27" t="s">
        <v>116</v>
      </c>
      <c r="M27" t="s">
        <v>115</v>
      </c>
    </row>
    <row r="28" spans="1:14">
      <c r="B28" s="2" t="s">
        <v>114</v>
      </c>
      <c r="M28" s="2" t="s">
        <v>114</v>
      </c>
    </row>
    <row r="29" spans="1:14">
      <c r="B29" t="s">
        <v>18</v>
      </c>
      <c r="M29" t="s">
        <v>18</v>
      </c>
    </row>
    <row r="32" spans="1:14">
      <c r="A32" s="76" t="s">
        <v>59</v>
      </c>
      <c r="B32" t="s">
        <v>10</v>
      </c>
      <c r="C32" s="1" t="s">
        <v>102</v>
      </c>
      <c r="L32" s="76" t="s">
        <v>78</v>
      </c>
      <c r="M32" t="s">
        <v>10</v>
      </c>
      <c r="N32" s="1" t="s">
        <v>102</v>
      </c>
    </row>
    <row r="33" spans="1:14">
      <c r="A33" s="76"/>
      <c r="B33" t="s">
        <v>14</v>
      </c>
      <c r="C33" s="1">
        <v>1549</v>
      </c>
      <c r="L33" s="76"/>
      <c r="M33" t="s">
        <v>14</v>
      </c>
      <c r="N33" s="1">
        <v>1550</v>
      </c>
    </row>
    <row r="34" spans="1:14">
      <c r="A34" s="76"/>
      <c r="B34" t="s">
        <v>13</v>
      </c>
      <c r="C34" s="1" t="s">
        <v>110</v>
      </c>
      <c r="L34" s="76"/>
      <c r="M34" t="s">
        <v>13</v>
      </c>
      <c r="N34" s="1" t="s">
        <v>110</v>
      </c>
    </row>
    <row r="36" spans="1:14">
      <c r="B36" t="s">
        <v>111</v>
      </c>
      <c r="M36" t="s">
        <v>111</v>
      </c>
    </row>
    <row r="37" spans="1:14">
      <c r="B37" t="s">
        <v>17</v>
      </c>
      <c r="M37" t="s">
        <v>17</v>
      </c>
    </row>
    <row r="38" spans="1:14">
      <c r="B38" t="s">
        <v>117</v>
      </c>
      <c r="M38" t="s">
        <v>118</v>
      </c>
    </row>
    <row r="39" spans="1:14">
      <c r="B39" s="2" t="s">
        <v>113</v>
      </c>
      <c r="M39" s="2" t="s">
        <v>113</v>
      </c>
    </row>
    <row r="40" spans="1:14">
      <c r="B40" t="s">
        <v>18</v>
      </c>
      <c r="M40" t="s">
        <v>18</v>
      </c>
    </row>
  </sheetData>
  <mergeCells count="6">
    <mergeCell ref="A20:C20"/>
    <mergeCell ref="L20:N20"/>
    <mergeCell ref="A21:A23"/>
    <mergeCell ref="L21:L23"/>
    <mergeCell ref="A32:A34"/>
    <mergeCell ref="L32:L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I9" sqref="I9"/>
    </sheetView>
  </sheetViews>
  <sheetFormatPr defaultRowHeight="15"/>
  <cols>
    <col min="2" max="2" width="16.85546875" bestFit="1" customWidth="1"/>
    <col min="3" max="3" width="24.5703125" bestFit="1" customWidth="1"/>
  </cols>
  <sheetData>
    <row r="3" spans="2:3">
      <c r="B3" t="s">
        <v>135</v>
      </c>
      <c r="C3" s="14" t="s">
        <v>139</v>
      </c>
    </row>
    <row r="4" spans="2:3">
      <c r="B4" t="s">
        <v>136</v>
      </c>
      <c r="C4" s="14" t="s">
        <v>140</v>
      </c>
    </row>
    <row r="5" spans="2:3">
      <c r="B5" t="s">
        <v>137</v>
      </c>
      <c r="C5" s="14" t="s">
        <v>141</v>
      </c>
    </row>
    <row r="7" spans="2:3">
      <c r="B7" s="13" t="s">
        <v>138</v>
      </c>
      <c r="C7" t="s">
        <v>133</v>
      </c>
    </row>
    <row r="8" spans="2:3">
      <c r="C8" t="s">
        <v>134</v>
      </c>
    </row>
    <row r="10" spans="2:3">
      <c r="C10">
        <v>79649</v>
      </c>
    </row>
    <row r="11" spans="2:3">
      <c r="C11" t="s">
        <v>217</v>
      </c>
    </row>
  </sheetData>
  <hyperlinks>
    <hyperlink ref="C3" r:id="rId1"/>
    <hyperlink ref="C4" r:id="rId2"/>
    <hyperlink ref="C5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G12" sqref="G12"/>
    </sheetView>
  </sheetViews>
  <sheetFormatPr defaultRowHeight="15"/>
  <cols>
    <col min="1" max="1" width="32.7109375" bestFit="1" customWidth="1"/>
    <col min="2" max="2" width="19.85546875" bestFit="1" customWidth="1"/>
    <col min="3" max="3" width="13.85546875" bestFit="1" customWidth="1"/>
  </cols>
  <sheetData>
    <row r="1" spans="1:3">
      <c r="A1" s="15" t="s">
        <v>142</v>
      </c>
    </row>
    <row r="2" spans="1:3">
      <c r="A2" s="15" t="s">
        <v>143</v>
      </c>
    </row>
    <row r="3" spans="1:3">
      <c r="A3" s="15" t="s">
        <v>144</v>
      </c>
    </row>
    <row r="4" spans="1:3">
      <c r="A4" s="15" t="s">
        <v>145</v>
      </c>
    </row>
    <row r="7" spans="1:3">
      <c r="A7" s="16"/>
    </row>
    <row r="8" spans="1:3" ht="15.75" thickBot="1">
      <c r="A8" s="17" t="s">
        <v>146</v>
      </c>
      <c r="B8" s="18" t="s">
        <v>147</v>
      </c>
      <c r="C8" s="19" t="s">
        <v>148</v>
      </c>
    </row>
    <row r="9" spans="1:3" ht="16.5" thickTop="1" thickBot="1">
      <c r="A9" s="20" t="s">
        <v>149</v>
      </c>
      <c r="B9" s="21" t="s">
        <v>150</v>
      </c>
      <c r="C9" s="22">
        <v>10126187180</v>
      </c>
    </row>
    <row r="10" spans="1:3" ht="15.75" thickBot="1">
      <c r="A10" s="23" t="s">
        <v>151</v>
      </c>
      <c r="B10" s="24" t="s">
        <v>152</v>
      </c>
      <c r="C10" s="25">
        <v>10126188179</v>
      </c>
    </row>
    <row r="11" spans="1:3" ht="15.75" thickBot="1">
      <c r="A11" s="20" t="s">
        <v>153</v>
      </c>
      <c r="B11" s="21" t="s">
        <v>154</v>
      </c>
      <c r="C11" s="22">
        <v>10222211179</v>
      </c>
    </row>
    <row r="12" spans="1:3" ht="15.75" thickBot="1">
      <c r="A12" s="23" t="s">
        <v>155</v>
      </c>
      <c r="B12" s="24" t="s">
        <v>156</v>
      </c>
      <c r="C12" s="24" t="s">
        <v>157</v>
      </c>
    </row>
    <row r="13" spans="1:3" ht="15.75" thickBot="1">
      <c r="A13" s="20" t="s">
        <v>158</v>
      </c>
      <c r="B13" s="21" t="s">
        <v>159</v>
      </c>
      <c r="C13" s="21" t="s">
        <v>160</v>
      </c>
    </row>
    <row r="14" spans="1:3" ht="15.75" thickBot="1">
      <c r="A14" s="23" t="s">
        <v>161</v>
      </c>
      <c r="B14" s="24" t="s">
        <v>159</v>
      </c>
      <c r="C14" s="24" t="s">
        <v>162</v>
      </c>
    </row>
    <row r="15" spans="1:3" ht="15.75" thickBot="1">
      <c r="A15" s="20" t="s">
        <v>163</v>
      </c>
      <c r="B15" s="21" t="s">
        <v>156</v>
      </c>
      <c r="C15" s="21" t="s">
        <v>164</v>
      </c>
    </row>
    <row r="16" spans="1:3" ht="15.75" thickBot="1">
      <c r="A16" s="23" t="s">
        <v>165</v>
      </c>
      <c r="B16" s="24" t="s">
        <v>166</v>
      </c>
      <c r="C16" s="25">
        <v>10126189179</v>
      </c>
    </row>
    <row r="17" spans="1:3" ht="15.75" thickBot="1">
      <c r="A17" s="20" t="s">
        <v>167</v>
      </c>
      <c r="B17" s="21" t="s">
        <v>168</v>
      </c>
      <c r="C17" s="21" t="s">
        <v>169</v>
      </c>
    </row>
    <row r="18" spans="1:3" ht="15.75" thickBot="1">
      <c r="A18" s="23" t="s">
        <v>170</v>
      </c>
      <c r="B18" s="24" t="s">
        <v>171</v>
      </c>
      <c r="C18" s="25">
        <v>10126190180</v>
      </c>
    </row>
    <row r="19" spans="1:3" ht="15.75" thickBot="1">
      <c r="A19" s="20" t="s">
        <v>172</v>
      </c>
      <c r="B19" s="21" t="s">
        <v>171</v>
      </c>
      <c r="C19" s="21" t="s">
        <v>173</v>
      </c>
    </row>
    <row r="20" spans="1:3" ht="15.75" thickBot="1">
      <c r="A20" s="23" t="s">
        <v>174</v>
      </c>
      <c r="B20" s="24" t="s">
        <v>175</v>
      </c>
      <c r="C20" s="24" t="s">
        <v>176</v>
      </c>
    </row>
    <row r="21" spans="1:3" ht="15.75" thickBot="1">
      <c r="A21" s="20" t="s">
        <v>177</v>
      </c>
      <c r="B21" s="21" t="s">
        <v>178</v>
      </c>
      <c r="C21" s="22">
        <v>10126225179</v>
      </c>
    </row>
    <row r="22" spans="1:3" ht="15.75" thickBot="1">
      <c r="A22" s="23" t="s">
        <v>179</v>
      </c>
      <c r="B22" s="24" t="s">
        <v>180</v>
      </c>
      <c r="C22" s="24" t="s">
        <v>181</v>
      </c>
    </row>
    <row r="23" spans="1:3" ht="15.75" thickBot="1">
      <c r="A23" s="20" t="s">
        <v>182</v>
      </c>
      <c r="B23" s="21" t="s">
        <v>183</v>
      </c>
      <c r="C23" s="21" t="s">
        <v>184</v>
      </c>
    </row>
    <row r="24" spans="1:3" ht="15.75" thickBot="1">
      <c r="A24" s="23" t="s">
        <v>185</v>
      </c>
      <c r="B24" s="24" t="s">
        <v>186</v>
      </c>
      <c r="C24" s="24" t="s">
        <v>187</v>
      </c>
    </row>
    <row r="25" spans="1:3" ht="15.75" thickBot="1">
      <c r="A25" s="20" t="s">
        <v>188</v>
      </c>
      <c r="B25" s="21" t="s">
        <v>189</v>
      </c>
      <c r="C25" s="21" t="s">
        <v>190</v>
      </c>
    </row>
    <row r="26" spans="1:3" ht="15.75" thickBot="1">
      <c r="A26" s="23" t="s">
        <v>191</v>
      </c>
      <c r="B26" s="24" t="s">
        <v>192</v>
      </c>
      <c r="C26" s="24" t="s">
        <v>193</v>
      </c>
    </row>
    <row r="27" spans="1:3" ht="15.75" thickBot="1">
      <c r="A27" s="20" t="s">
        <v>194</v>
      </c>
      <c r="B27" s="21" t="s">
        <v>183</v>
      </c>
      <c r="C27" s="21" t="s">
        <v>195</v>
      </c>
    </row>
    <row r="28" spans="1:3" ht="15.75" thickBot="1">
      <c r="A28" s="23" t="s">
        <v>196</v>
      </c>
      <c r="B28" s="24" t="s">
        <v>189</v>
      </c>
      <c r="C28" s="24" t="s">
        <v>197</v>
      </c>
    </row>
    <row r="29" spans="1:3" ht="15.75" thickBot="1">
      <c r="A29" s="20" t="s">
        <v>198</v>
      </c>
      <c r="B29" s="21" t="s">
        <v>199</v>
      </c>
      <c r="C29" s="22">
        <v>10126223179</v>
      </c>
    </row>
    <row r="30" spans="1:3" ht="15.75" thickBot="1">
      <c r="A30" s="23" t="s">
        <v>200</v>
      </c>
      <c r="B30" s="24" t="s">
        <v>201</v>
      </c>
      <c r="C30" s="25">
        <v>10126224179</v>
      </c>
    </row>
    <row r="31" spans="1:3" ht="15.75" thickBot="1">
      <c r="A31" s="20" t="s">
        <v>202</v>
      </c>
      <c r="B31" s="21" t="s">
        <v>201</v>
      </c>
      <c r="C31" s="21" t="s">
        <v>203</v>
      </c>
    </row>
    <row r="32" spans="1:3" ht="15.75" thickBot="1">
      <c r="A32" s="23" t="s">
        <v>204</v>
      </c>
      <c r="B32" s="24" t="s">
        <v>205</v>
      </c>
      <c r="C32" s="25">
        <v>10222207177</v>
      </c>
    </row>
    <row r="33" spans="1:3" ht="15.75" thickBot="1">
      <c r="A33" s="20" t="s">
        <v>206</v>
      </c>
      <c r="B33" s="21" t="s">
        <v>207</v>
      </c>
      <c r="C33" s="21" t="s">
        <v>208</v>
      </c>
    </row>
    <row r="34" spans="1:3" ht="15.75" thickBot="1">
      <c r="A34" s="23" t="s">
        <v>209</v>
      </c>
      <c r="B34" s="24" t="s">
        <v>210</v>
      </c>
      <c r="C34" s="25">
        <v>10126166243</v>
      </c>
    </row>
    <row r="35" spans="1:3" ht="15.75" thickBot="1">
      <c r="A35" s="20" t="s">
        <v>211</v>
      </c>
      <c r="B35" s="21" t="s">
        <v>212</v>
      </c>
      <c r="C35" s="22">
        <v>10126200179</v>
      </c>
    </row>
    <row r="36" spans="1:3" ht="15.75" thickBot="1">
      <c r="A36" s="23" t="s">
        <v>213</v>
      </c>
      <c r="B36" s="24" t="s">
        <v>214</v>
      </c>
      <c r="C36" s="25">
        <v>10222197179</v>
      </c>
    </row>
    <row r="37" spans="1:3" ht="15.75" thickBot="1">
      <c r="A37" s="26" t="s">
        <v>215</v>
      </c>
      <c r="B37" s="27" t="s">
        <v>216</v>
      </c>
      <c r="C37" s="28">
        <v>10126191179</v>
      </c>
    </row>
    <row r="38" spans="1:3">
      <c r="A3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5"/>
  <cols>
    <col min="1" max="1" width="24.7109375" bestFit="1" customWidth="1"/>
    <col min="3" max="3" width="24.7109375" bestFit="1" customWidth="1"/>
    <col min="5" max="5" width="20.140625" bestFit="1" customWidth="1"/>
  </cols>
  <sheetData>
    <row r="1" spans="1:5">
      <c r="A1" t="s">
        <v>218</v>
      </c>
      <c r="C1" t="s">
        <v>224</v>
      </c>
      <c r="E1" t="s">
        <v>227</v>
      </c>
    </row>
    <row r="2" spans="1:5">
      <c r="A2" t="s">
        <v>219</v>
      </c>
      <c r="C2" t="s">
        <v>219</v>
      </c>
      <c r="E2" t="s">
        <v>219</v>
      </c>
    </row>
    <row r="3" spans="1:5">
      <c r="A3" t="s">
        <v>220</v>
      </c>
      <c r="C3" t="s">
        <v>220</v>
      </c>
      <c r="E3" t="s">
        <v>220</v>
      </c>
    </row>
    <row r="4" spans="1:5">
      <c r="A4" t="s">
        <v>221</v>
      </c>
      <c r="C4" t="s">
        <v>221</v>
      </c>
      <c r="E4" t="s">
        <v>221</v>
      </c>
    </row>
    <row r="5" spans="1:5">
      <c r="A5" t="s">
        <v>222</v>
      </c>
      <c r="C5" t="s">
        <v>225</v>
      </c>
      <c r="E5" t="s">
        <v>228</v>
      </c>
    </row>
    <row r="6" spans="1:5">
      <c r="A6" t="s">
        <v>223</v>
      </c>
      <c r="C6" t="s">
        <v>226</v>
      </c>
      <c r="E6" t="s">
        <v>229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25" sqref="J25"/>
    </sheetView>
  </sheetViews>
  <sheetFormatPr defaultRowHeight="15"/>
  <cols>
    <col min="1" max="1" width="31.28515625" bestFit="1" customWidth="1"/>
    <col min="2" max="2" width="9.5703125" customWidth="1"/>
    <col min="3" max="3" width="13.140625" bestFit="1" customWidth="1"/>
    <col min="4" max="4" width="9.7109375" bestFit="1" customWidth="1"/>
    <col min="5" max="5" width="16.28515625" bestFit="1" customWidth="1"/>
    <col min="6" max="6" width="15" bestFit="1" customWidth="1"/>
    <col min="7" max="8" width="13.42578125" bestFit="1" customWidth="1"/>
    <col min="9" max="9" width="20.85546875" customWidth="1"/>
    <col min="10" max="10" width="19.42578125" bestFit="1" customWidth="1"/>
    <col min="11" max="11" width="16.28515625" bestFit="1" customWidth="1"/>
  </cols>
  <sheetData>
    <row r="1" spans="1:12">
      <c r="A1" s="29" t="s">
        <v>245</v>
      </c>
      <c r="B1" s="29"/>
      <c r="C1" s="78" t="s">
        <v>256</v>
      </c>
      <c r="D1" s="78"/>
      <c r="E1" s="78"/>
      <c r="F1" s="78"/>
      <c r="G1" s="78"/>
      <c r="H1" s="78"/>
      <c r="I1" s="78"/>
      <c r="J1" s="78"/>
      <c r="K1" s="78"/>
    </row>
    <row r="2" spans="1:12">
      <c r="A2" s="29" t="s">
        <v>249</v>
      </c>
      <c r="B2" s="29"/>
      <c r="C2" s="33" t="s">
        <v>250</v>
      </c>
      <c r="D2" s="33" t="s">
        <v>250</v>
      </c>
      <c r="E2" s="33" t="s">
        <v>251</v>
      </c>
      <c r="F2" s="33" t="s">
        <v>252</v>
      </c>
      <c r="G2" s="33" t="s">
        <v>252</v>
      </c>
      <c r="H2" s="33" t="s">
        <v>252</v>
      </c>
      <c r="I2" s="33" t="s">
        <v>261</v>
      </c>
      <c r="J2" s="33" t="s">
        <v>261</v>
      </c>
      <c r="K2" s="33" t="s">
        <v>263</v>
      </c>
    </row>
    <row r="3" spans="1:12">
      <c r="A3" s="29" t="s">
        <v>244</v>
      </c>
      <c r="B3" s="29"/>
      <c r="C3" s="35">
        <v>1171550</v>
      </c>
      <c r="D3" s="35">
        <v>1188015</v>
      </c>
      <c r="E3" s="35">
        <v>1192131</v>
      </c>
      <c r="F3" s="35">
        <v>1187987</v>
      </c>
      <c r="G3" s="35">
        <v>1187991</v>
      </c>
      <c r="H3" s="35">
        <v>1187993</v>
      </c>
      <c r="I3" s="35">
        <v>1192137</v>
      </c>
      <c r="J3" s="35">
        <v>1192142</v>
      </c>
      <c r="K3" s="35">
        <v>1192133</v>
      </c>
    </row>
    <row r="4" spans="1:12">
      <c r="A4" s="30" t="s">
        <v>230</v>
      </c>
      <c r="B4" s="30"/>
      <c r="C4" s="34" t="s">
        <v>232</v>
      </c>
      <c r="D4" s="34" t="s">
        <v>248</v>
      </c>
      <c r="E4" s="34" t="s">
        <v>297</v>
      </c>
      <c r="F4" s="34" t="s">
        <v>253</v>
      </c>
      <c r="G4" s="34" t="s">
        <v>254</v>
      </c>
      <c r="H4" s="34" t="s">
        <v>255</v>
      </c>
      <c r="I4" s="34" t="s">
        <v>296</v>
      </c>
      <c r="J4" s="34" t="s">
        <v>295</v>
      </c>
      <c r="K4" s="34" t="s">
        <v>262</v>
      </c>
    </row>
    <row r="5" spans="1:12">
      <c r="A5" s="30" t="s">
        <v>231</v>
      </c>
      <c r="B5" s="30"/>
      <c r="C5" s="32" t="s">
        <v>233</v>
      </c>
      <c r="D5" s="53" t="s">
        <v>294</v>
      </c>
      <c r="E5" s="53" t="s">
        <v>345</v>
      </c>
      <c r="F5" s="53" t="s">
        <v>345</v>
      </c>
      <c r="G5" s="53" t="s">
        <v>345</v>
      </c>
      <c r="H5" s="53" t="s">
        <v>345</v>
      </c>
      <c r="I5" s="53" t="s">
        <v>345</v>
      </c>
      <c r="J5" s="53" t="s">
        <v>345</v>
      </c>
      <c r="K5" s="53" t="s">
        <v>346</v>
      </c>
      <c r="L5" s="30"/>
    </row>
    <row r="6" spans="1:12">
      <c r="B6" s="30"/>
    </row>
    <row r="7" spans="1:12">
      <c r="A7" s="30" t="s">
        <v>246</v>
      </c>
    </row>
    <row r="8" spans="1:12">
      <c r="A8" s="30" t="s">
        <v>247</v>
      </c>
      <c r="B8" s="55" t="s">
        <v>326</v>
      </c>
      <c r="C8" s="35" t="s">
        <v>327</v>
      </c>
      <c r="F8" t="s">
        <v>328</v>
      </c>
    </row>
    <row r="10" spans="1:12">
      <c r="A10" s="30" t="s">
        <v>257</v>
      </c>
      <c r="B10" s="31" t="s">
        <v>258</v>
      </c>
    </row>
    <row r="11" spans="1:12">
      <c r="A11" s="30" t="s">
        <v>259</v>
      </c>
      <c r="B11" s="32" t="s">
        <v>258</v>
      </c>
    </row>
    <row r="13" spans="1:12">
      <c r="A13" s="30" t="s">
        <v>260</v>
      </c>
    </row>
    <row r="14" spans="1:12">
      <c r="A14" s="30"/>
      <c r="I14" s="30" t="s">
        <v>319</v>
      </c>
      <c r="J14" s="30"/>
    </row>
    <row r="15" spans="1:12">
      <c r="A15" s="29" t="s">
        <v>264</v>
      </c>
      <c r="I15" s="30" t="s">
        <v>320</v>
      </c>
      <c r="J15" s="30"/>
    </row>
    <row r="16" spans="1:12">
      <c r="A16" s="30" t="s">
        <v>265</v>
      </c>
      <c r="I16" s="30" t="s">
        <v>321</v>
      </c>
      <c r="J16" s="30"/>
    </row>
    <row r="17" spans="1:10">
      <c r="A17" t="s">
        <v>318</v>
      </c>
      <c r="I17" s="30" t="s">
        <v>322</v>
      </c>
      <c r="J17" s="30"/>
    </row>
    <row r="18" spans="1:10">
      <c r="A18" t="s">
        <v>317</v>
      </c>
      <c r="I18" s="30" t="s">
        <v>323</v>
      </c>
      <c r="J18" s="30"/>
    </row>
    <row r="19" spans="1:10">
      <c r="A19" s="30" t="s">
        <v>266</v>
      </c>
      <c r="I19" s="30"/>
      <c r="J19" s="30"/>
    </row>
    <row r="20" spans="1:10">
      <c r="I20" s="30"/>
      <c r="J20" s="30"/>
    </row>
    <row r="21" spans="1:10">
      <c r="A21">
        <v>1</v>
      </c>
      <c r="B21" t="s">
        <v>298</v>
      </c>
      <c r="I21" s="30" t="s">
        <v>324</v>
      </c>
      <c r="J21" s="30"/>
    </row>
    <row r="22" spans="1:10">
      <c r="A22">
        <v>2</v>
      </c>
      <c r="B22" t="s">
        <v>299</v>
      </c>
      <c r="I22" s="30" t="s">
        <v>325</v>
      </c>
      <c r="J22" s="30"/>
    </row>
    <row r="23" spans="1:10">
      <c r="A23">
        <v>3</v>
      </c>
      <c r="B23" t="s">
        <v>300</v>
      </c>
      <c r="I23" s="30" t="s">
        <v>324</v>
      </c>
      <c r="J23" s="30"/>
    </row>
    <row r="24" spans="1:10">
      <c r="A24">
        <v>4</v>
      </c>
      <c r="B24" t="s">
        <v>301</v>
      </c>
    </row>
    <row r="25" spans="1:10">
      <c r="A25">
        <v>5</v>
      </c>
      <c r="B25" t="s">
        <v>302</v>
      </c>
    </row>
    <row r="26" spans="1:10">
      <c r="J26" s="64" t="s">
        <v>77</v>
      </c>
    </row>
    <row r="27" spans="1:10">
      <c r="J27" s="64">
        <v>1553</v>
      </c>
    </row>
    <row r="28" spans="1:10">
      <c r="J28" s="64" t="s">
        <v>248</v>
      </c>
    </row>
  </sheetData>
  <mergeCells count="1">
    <mergeCell ref="C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14" sqref="A14"/>
    </sheetView>
  </sheetViews>
  <sheetFormatPr defaultRowHeight="14.25"/>
  <cols>
    <col min="1" max="1" width="57" style="30" bestFit="1" customWidth="1"/>
    <col min="2" max="2" width="6.7109375" style="30" bestFit="1" customWidth="1"/>
    <col min="3" max="3" width="16" style="30" bestFit="1" customWidth="1"/>
    <col min="4" max="4" width="14.42578125" style="30" bestFit="1" customWidth="1"/>
    <col min="5" max="5" width="15.28515625" style="30" bestFit="1" customWidth="1"/>
    <col min="6" max="6" width="13.5703125" style="30" bestFit="1" customWidth="1"/>
    <col min="7" max="7" width="15.85546875" style="30" bestFit="1" customWidth="1"/>
    <col min="8" max="8" width="2" style="30" bestFit="1" customWidth="1"/>
    <col min="9" max="9" width="4.28515625" style="30" bestFit="1" customWidth="1"/>
    <col min="10" max="16384" width="9.140625" style="30"/>
  </cols>
  <sheetData>
    <row r="1" spans="1:9">
      <c r="F1" s="79" t="s">
        <v>280</v>
      </c>
      <c r="G1" s="79"/>
      <c r="I1" s="30" t="s">
        <v>267</v>
      </c>
    </row>
    <row r="2" spans="1:9">
      <c r="A2" s="36"/>
      <c r="B2" s="36"/>
      <c r="C2" s="80" t="s">
        <v>234</v>
      </c>
      <c r="D2" s="80"/>
    </row>
    <row r="3" spans="1:9">
      <c r="A3" s="37"/>
      <c r="B3" s="37"/>
      <c r="C3" s="38" t="s">
        <v>275</v>
      </c>
      <c r="D3" s="38" t="s">
        <v>276</v>
      </c>
    </row>
    <row r="4" spans="1:9">
      <c r="A4" s="30" t="s">
        <v>284</v>
      </c>
      <c r="C4" s="39">
        <v>24</v>
      </c>
      <c r="D4" s="39">
        <v>128</v>
      </c>
      <c r="F4" s="35">
        <v>21</v>
      </c>
      <c r="G4" s="35"/>
      <c r="I4" s="40" t="s">
        <v>268</v>
      </c>
    </row>
    <row r="5" spans="1:9">
      <c r="A5" s="30" t="s">
        <v>283</v>
      </c>
      <c r="C5" s="39">
        <v>28</v>
      </c>
      <c r="D5" s="39">
        <v>512</v>
      </c>
      <c r="F5" s="35">
        <v>38</v>
      </c>
      <c r="G5" s="35"/>
      <c r="I5" s="40" t="s">
        <v>268</v>
      </c>
    </row>
    <row r="6" spans="1:9">
      <c r="I6" s="37"/>
    </row>
    <row r="7" spans="1:9">
      <c r="A7" s="36" t="s">
        <v>285</v>
      </c>
      <c r="B7" s="36"/>
      <c r="C7" s="41">
        <f>SUM(C4:C5)</f>
        <v>52</v>
      </c>
      <c r="D7" s="41">
        <f>SUM(D4:D5)</f>
        <v>640</v>
      </c>
      <c r="I7" s="37"/>
    </row>
    <row r="8" spans="1:9">
      <c r="I8" s="37"/>
    </row>
    <row r="9" spans="1:9">
      <c r="A9" s="30" t="s">
        <v>286</v>
      </c>
      <c r="C9" s="39">
        <v>24</v>
      </c>
      <c r="D9" s="39">
        <v>128</v>
      </c>
      <c r="F9" s="35">
        <v>21</v>
      </c>
      <c r="G9" s="35"/>
      <c r="I9" s="40" t="s">
        <v>268</v>
      </c>
    </row>
    <row r="10" spans="1:9">
      <c r="A10" s="30" t="s">
        <v>287</v>
      </c>
      <c r="C10" s="39">
        <v>24</v>
      </c>
      <c r="D10" s="39">
        <v>128</v>
      </c>
      <c r="F10" s="35">
        <v>21</v>
      </c>
      <c r="G10" s="35"/>
      <c r="I10" s="40" t="s">
        <v>268</v>
      </c>
    </row>
    <row r="11" spans="1:9">
      <c r="F11" s="39">
        <f>SUM(F4:F5,F9,F10)</f>
        <v>101</v>
      </c>
    </row>
    <row r="13" spans="1:9">
      <c r="B13" s="30" t="s">
        <v>281</v>
      </c>
      <c r="C13" s="41" t="s">
        <v>271</v>
      </c>
      <c r="D13" s="41" t="s">
        <v>272</v>
      </c>
      <c r="E13" s="48"/>
      <c r="F13" s="48"/>
      <c r="G13" s="48"/>
    </row>
    <row r="14" spans="1:9">
      <c r="A14" s="30" t="s">
        <v>288</v>
      </c>
      <c r="C14" s="39">
        <v>0.7</v>
      </c>
      <c r="D14" s="39">
        <v>0.7</v>
      </c>
      <c r="E14" s="49"/>
      <c r="F14" s="49"/>
      <c r="G14" s="48"/>
      <c r="I14" s="40" t="s">
        <v>268</v>
      </c>
    </row>
    <row r="15" spans="1:9">
      <c r="A15" s="30" t="s">
        <v>289</v>
      </c>
      <c r="C15" s="39">
        <v>2</v>
      </c>
      <c r="D15" s="39">
        <v>2</v>
      </c>
      <c r="E15" s="49"/>
      <c r="F15" s="49"/>
      <c r="G15" s="48"/>
      <c r="I15" s="40" t="s">
        <v>268</v>
      </c>
    </row>
    <row r="16" spans="1:9">
      <c r="A16" s="30" t="s">
        <v>290</v>
      </c>
      <c r="C16" s="39">
        <v>4</v>
      </c>
      <c r="D16" s="39">
        <v>4</v>
      </c>
      <c r="E16" s="49"/>
      <c r="F16" s="48"/>
      <c r="G16" s="48"/>
      <c r="I16" s="40" t="s">
        <v>268</v>
      </c>
    </row>
    <row r="17" spans="1:9">
      <c r="A17" s="30" t="s">
        <v>291</v>
      </c>
      <c r="C17" s="39">
        <v>8</v>
      </c>
      <c r="D17" s="39">
        <v>8</v>
      </c>
      <c r="E17" s="49"/>
      <c r="F17" s="48"/>
      <c r="G17" s="48"/>
      <c r="I17" s="40" t="s">
        <v>268</v>
      </c>
    </row>
    <row r="18" spans="1:9">
      <c r="E18" s="37"/>
      <c r="F18" s="37"/>
      <c r="G18" s="37"/>
    </row>
    <row r="19" spans="1:9">
      <c r="A19" s="30" t="s">
        <v>292</v>
      </c>
      <c r="C19" s="45">
        <f>8.2*((C14+C15)*1024)</f>
        <v>22671.360000000001</v>
      </c>
      <c r="D19" s="45">
        <f>C19*0.2</f>
        <v>4534.2719999999999</v>
      </c>
      <c r="E19" s="50"/>
      <c r="F19" s="50"/>
      <c r="G19" s="51"/>
    </row>
    <row r="20" spans="1:9">
      <c r="A20" s="30" t="s">
        <v>293</v>
      </c>
      <c r="C20" s="45">
        <f>8.2*((C17+C16)*1024)</f>
        <v>100761.59999999999</v>
      </c>
      <c r="D20" s="45">
        <f>C20*0.2</f>
        <v>20152.32</v>
      </c>
      <c r="E20" s="50"/>
      <c r="F20" s="50"/>
      <c r="G20" s="37"/>
    </row>
    <row r="21" spans="1:9">
      <c r="E21" s="37"/>
      <c r="F21" s="37"/>
      <c r="G21" s="37"/>
    </row>
    <row r="22" spans="1:9">
      <c r="E22" s="37"/>
      <c r="F22" s="37"/>
      <c r="G22" s="37"/>
    </row>
    <row r="23" spans="1:9">
      <c r="C23" s="46">
        <f>SUM(C19:D20)</f>
        <v>148119.552</v>
      </c>
      <c r="E23" s="51"/>
      <c r="F23" s="37"/>
      <c r="G23" s="50"/>
    </row>
    <row r="24" spans="1:9">
      <c r="C24" s="45">
        <f>F11*1000</f>
        <v>101000</v>
      </c>
    </row>
    <row r="25" spans="1:9" ht="15.75">
      <c r="A25" s="30" t="s">
        <v>282</v>
      </c>
      <c r="C25" s="47">
        <f>SUM(C23:C24)</f>
        <v>249119.552</v>
      </c>
    </row>
    <row r="27" spans="1:9">
      <c r="C27" s="46">
        <f>C25*1.28</f>
        <v>318873.02656000003</v>
      </c>
    </row>
  </sheetData>
  <mergeCells count="2">
    <mergeCell ref="F1:G1"/>
    <mergeCell ref="C2:D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E10" sqref="E10"/>
    </sheetView>
  </sheetViews>
  <sheetFormatPr defaultRowHeight="14.25"/>
  <cols>
    <col min="1" max="1" width="29.140625" style="30" bestFit="1" customWidth="1"/>
    <col min="2" max="2" width="6.7109375" style="30" bestFit="1" customWidth="1"/>
    <col min="3" max="3" width="17.28515625" style="30" bestFit="1" customWidth="1"/>
    <col min="4" max="4" width="13.85546875" style="30" bestFit="1" customWidth="1"/>
    <col min="5" max="5" width="14.42578125" style="30" bestFit="1" customWidth="1"/>
    <col min="6" max="6" width="8" style="30" customWidth="1"/>
    <col min="7" max="7" width="11.28515625" style="30" bestFit="1" customWidth="1"/>
    <col min="8" max="8" width="16" style="30" bestFit="1" customWidth="1"/>
    <col min="9" max="9" width="13.5703125" style="30" bestFit="1" customWidth="1"/>
    <col min="10" max="10" width="15.85546875" style="30" bestFit="1" customWidth="1"/>
    <col min="11" max="11" width="6.140625" style="30" bestFit="1" customWidth="1"/>
    <col min="12" max="12" width="2" style="30" bestFit="1" customWidth="1"/>
    <col min="13" max="13" width="4.28515625" style="30" bestFit="1" customWidth="1"/>
    <col min="14" max="16384" width="9.140625" style="30"/>
  </cols>
  <sheetData>
    <row r="1" spans="1:13">
      <c r="I1" s="79" t="s">
        <v>280</v>
      </c>
      <c r="J1" s="79"/>
      <c r="K1" s="79"/>
      <c r="M1" s="30" t="s">
        <v>267</v>
      </c>
    </row>
    <row r="2" spans="1:13">
      <c r="A2" s="36"/>
      <c r="B2" s="36"/>
      <c r="C2" s="80" t="s">
        <v>234</v>
      </c>
      <c r="D2" s="80"/>
      <c r="E2" s="36"/>
      <c r="F2" s="80" t="s">
        <v>235</v>
      </c>
      <c r="G2" s="80"/>
    </row>
    <row r="3" spans="1:13">
      <c r="A3" s="37"/>
      <c r="B3" s="37"/>
      <c r="C3" s="38" t="s">
        <v>275</v>
      </c>
      <c r="D3" s="38" t="s">
        <v>276</v>
      </c>
      <c r="E3" s="37"/>
      <c r="F3" s="38" t="s">
        <v>275</v>
      </c>
      <c r="G3" s="38" t="s">
        <v>276</v>
      </c>
    </row>
    <row r="4" spans="1:13">
      <c r="A4" s="30" t="s">
        <v>236</v>
      </c>
      <c r="C4" s="39">
        <v>28</v>
      </c>
      <c r="D4" s="39">
        <v>512</v>
      </c>
      <c r="E4" s="35" t="s">
        <v>310</v>
      </c>
      <c r="F4" s="48"/>
      <c r="G4" s="48"/>
      <c r="I4" s="35">
        <v>38</v>
      </c>
      <c r="J4" s="35"/>
      <c r="K4" s="35">
        <f>SUM(I4:J4)</f>
        <v>38</v>
      </c>
      <c r="M4" s="40" t="s">
        <v>268</v>
      </c>
    </row>
    <row r="5" spans="1:13">
      <c r="A5" s="30" t="s">
        <v>237</v>
      </c>
      <c r="C5" s="39">
        <v>24</v>
      </c>
      <c r="D5" s="39">
        <v>128</v>
      </c>
      <c r="E5" s="35" t="s">
        <v>314</v>
      </c>
      <c r="F5" s="39">
        <v>24</v>
      </c>
      <c r="G5" s="39">
        <v>128</v>
      </c>
      <c r="I5" s="35">
        <v>21</v>
      </c>
      <c r="J5" s="35">
        <v>21</v>
      </c>
      <c r="K5" s="35">
        <f>SUM(I5:J5)</f>
        <v>42</v>
      </c>
      <c r="M5" s="40" t="s">
        <v>268</v>
      </c>
    </row>
    <row r="6" spans="1:13">
      <c r="I6" s="35"/>
      <c r="J6" s="35"/>
      <c r="K6" s="35"/>
      <c r="M6" s="37"/>
    </row>
    <row r="7" spans="1:13">
      <c r="A7" s="30" t="s">
        <v>238</v>
      </c>
      <c r="C7" s="39">
        <v>56</v>
      </c>
      <c r="D7" s="39">
        <v>1024</v>
      </c>
      <c r="E7" s="54" t="s">
        <v>311</v>
      </c>
      <c r="F7" s="48"/>
      <c r="G7" s="48"/>
      <c r="I7" s="35">
        <v>83</v>
      </c>
      <c r="J7" s="35"/>
      <c r="K7" s="35">
        <f>SUM(I7:J7)</f>
        <v>83</v>
      </c>
      <c r="M7" s="40" t="s">
        <v>268</v>
      </c>
    </row>
    <row r="8" spans="1:13">
      <c r="I8" s="35"/>
      <c r="J8" s="35"/>
      <c r="K8" s="35"/>
      <c r="M8" s="37"/>
    </row>
    <row r="9" spans="1:13">
      <c r="C9" s="35">
        <v>28</v>
      </c>
      <c r="D9" s="35">
        <v>512</v>
      </c>
      <c r="I9" s="35">
        <v>38</v>
      </c>
      <c r="J9" s="35"/>
      <c r="K9" s="35"/>
      <c r="M9" s="37"/>
    </row>
    <row r="10" spans="1:13">
      <c r="A10" s="30" t="s">
        <v>239</v>
      </c>
      <c r="C10" s="39">
        <v>28</v>
      </c>
      <c r="D10" s="39">
        <v>512</v>
      </c>
      <c r="E10" s="35" t="s">
        <v>312</v>
      </c>
      <c r="F10" s="48"/>
      <c r="G10" s="48"/>
      <c r="I10" s="35">
        <v>38</v>
      </c>
      <c r="J10" s="35"/>
      <c r="K10" s="35">
        <f>SUM(I10:J10)</f>
        <v>38</v>
      </c>
      <c r="M10" s="40" t="s">
        <v>268</v>
      </c>
    </row>
    <row r="11" spans="1:13">
      <c r="I11" s="35"/>
      <c r="J11" s="35"/>
      <c r="K11" s="35"/>
      <c r="M11" s="37"/>
    </row>
    <row r="12" spans="1:13">
      <c r="I12" s="35"/>
      <c r="J12" s="35"/>
      <c r="K12" s="35"/>
      <c r="M12" s="37"/>
    </row>
    <row r="13" spans="1:13">
      <c r="A13" s="30" t="s">
        <v>240</v>
      </c>
      <c r="C13" s="39">
        <v>56</v>
      </c>
      <c r="D13" s="39">
        <v>1024</v>
      </c>
      <c r="E13" s="35" t="s">
        <v>313</v>
      </c>
      <c r="F13" s="48"/>
      <c r="G13" s="48"/>
      <c r="I13" s="35">
        <v>83</v>
      </c>
      <c r="J13" s="35"/>
      <c r="K13" s="35">
        <f>SUM(I13:J13)</f>
        <v>83</v>
      </c>
      <c r="M13" s="40" t="s">
        <v>268</v>
      </c>
    </row>
    <row r="14" spans="1:13">
      <c r="M14" s="37"/>
    </row>
    <row r="15" spans="1:13">
      <c r="A15" s="36" t="s">
        <v>241</v>
      </c>
      <c r="B15" s="36"/>
      <c r="C15" s="41">
        <f>SUM(C4:C13)</f>
        <v>220</v>
      </c>
      <c r="D15" s="41">
        <f>SUM(D4:D13)</f>
        <v>3712</v>
      </c>
      <c r="E15" s="36"/>
      <c r="F15" s="41">
        <f>SUM(F4:F13)</f>
        <v>24</v>
      </c>
      <c r="G15" s="41">
        <f>SUM(G4:G13)</f>
        <v>128</v>
      </c>
      <c r="K15" s="42">
        <f>SUM(K4,K5,K7,K10,K13)</f>
        <v>284</v>
      </c>
      <c r="M15" s="37"/>
    </row>
    <row r="16" spans="1:13">
      <c r="M16" s="37"/>
    </row>
    <row r="17" spans="1:13">
      <c r="A17" s="30" t="s">
        <v>242</v>
      </c>
      <c r="C17" s="39">
        <v>56</v>
      </c>
      <c r="D17" s="39">
        <v>1024</v>
      </c>
      <c r="F17" s="52">
        <v>32</v>
      </c>
      <c r="G17" s="52">
        <v>768</v>
      </c>
      <c r="H17" s="30">
        <v>74</v>
      </c>
      <c r="I17" s="35">
        <v>83</v>
      </c>
      <c r="J17" s="35"/>
      <c r="K17" s="35"/>
      <c r="M17" s="40" t="s">
        <v>268</v>
      </c>
    </row>
    <row r="18" spans="1:13">
      <c r="A18" s="30" t="s">
        <v>243</v>
      </c>
      <c r="C18" s="39">
        <v>56</v>
      </c>
      <c r="D18" s="39">
        <v>1024</v>
      </c>
      <c r="I18" s="35">
        <v>83</v>
      </c>
      <c r="J18" s="35"/>
      <c r="K18" s="35"/>
      <c r="M18" s="40" t="s">
        <v>268</v>
      </c>
    </row>
    <row r="19" spans="1:13">
      <c r="A19" s="30" t="s">
        <v>279</v>
      </c>
      <c r="C19" s="39">
        <v>24</v>
      </c>
      <c r="D19" s="39">
        <v>128</v>
      </c>
      <c r="I19" s="35">
        <v>21</v>
      </c>
      <c r="J19" s="35"/>
      <c r="K19" s="35"/>
      <c r="M19" s="40" t="s">
        <v>268</v>
      </c>
    </row>
    <row r="20" spans="1:13">
      <c r="K20" s="43">
        <f>SUM(I19,I18,I17,K15)</f>
        <v>471</v>
      </c>
    </row>
    <row r="22" spans="1:13">
      <c r="B22" s="30" t="s">
        <v>281</v>
      </c>
      <c r="C22" s="41" t="s">
        <v>271</v>
      </c>
      <c r="D22" s="41" t="s">
        <v>272</v>
      </c>
      <c r="E22" s="41" t="s">
        <v>273</v>
      </c>
      <c r="G22" s="41" t="s">
        <v>274</v>
      </c>
      <c r="H22" s="41" t="s">
        <v>271</v>
      </c>
      <c r="I22" s="41" t="s">
        <v>272</v>
      </c>
      <c r="J22" s="41" t="s">
        <v>273</v>
      </c>
      <c r="K22" s="42"/>
    </row>
    <row r="23" spans="1:13">
      <c r="A23" s="30" t="s">
        <v>269</v>
      </c>
      <c r="C23" s="35">
        <v>3</v>
      </c>
      <c r="D23" s="35">
        <v>3</v>
      </c>
      <c r="E23" s="35" t="s">
        <v>106</v>
      </c>
      <c r="G23" s="30">
        <v>1.3333334999999999</v>
      </c>
      <c r="H23" s="44">
        <f>C23*G23</f>
        <v>4.0000004999999996</v>
      </c>
      <c r="I23" s="44">
        <f>H23</f>
        <v>4.0000004999999996</v>
      </c>
      <c r="J23" s="35" t="s">
        <v>106</v>
      </c>
      <c r="M23" s="40" t="s">
        <v>268</v>
      </c>
    </row>
    <row r="24" spans="1:13">
      <c r="A24" s="30" t="s">
        <v>270</v>
      </c>
      <c r="C24" s="35">
        <v>6</v>
      </c>
      <c r="D24" s="35">
        <v>6</v>
      </c>
      <c r="E24" s="35">
        <v>6</v>
      </c>
      <c r="G24" s="30">
        <v>1.5</v>
      </c>
      <c r="H24" s="44">
        <f>C24*G24</f>
        <v>9</v>
      </c>
      <c r="I24" s="39">
        <f>H24</f>
        <v>9</v>
      </c>
      <c r="J24" s="39">
        <f>I24</f>
        <v>9</v>
      </c>
      <c r="M24" s="40" t="s">
        <v>268</v>
      </c>
    </row>
    <row r="25" spans="1:13">
      <c r="A25" s="30" t="s">
        <v>308</v>
      </c>
      <c r="C25" s="35">
        <v>36</v>
      </c>
      <c r="D25" s="35">
        <v>36</v>
      </c>
      <c r="E25" s="35" t="s">
        <v>106</v>
      </c>
      <c r="G25" s="30">
        <v>1</v>
      </c>
      <c r="H25" s="39">
        <f>C25*G25</f>
        <v>36</v>
      </c>
      <c r="I25" s="39">
        <f>H25</f>
        <v>36</v>
      </c>
      <c r="J25" s="35" t="s">
        <v>106</v>
      </c>
      <c r="M25" s="40" t="s">
        <v>268</v>
      </c>
    </row>
    <row r="26" spans="1:13">
      <c r="A26" s="30" t="s">
        <v>315</v>
      </c>
      <c r="C26" s="35" t="s">
        <v>316</v>
      </c>
      <c r="D26" s="35" t="s">
        <v>316</v>
      </c>
      <c r="E26" s="35"/>
      <c r="H26" s="39"/>
      <c r="I26" s="39"/>
      <c r="J26" s="35"/>
      <c r="M26" s="40"/>
    </row>
    <row r="27" spans="1:13">
      <c r="C27" s="35"/>
      <c r="D27" s="35"/>
      <c r="E27" s="35"/>
      <c r="H27" s="39"/>
      <c r="I27" s="39"/>
      <c r="J27" s="35"/>
      <c r="M27" s="40"/>
    </row>
    <row r="29" spans="1:13">
      <c r="A29" s="30" t="s">
        <v>277</v>
      </c>
      <c r="C29" s="45">
        <f>8.2*(C23*1024)</f>
        <v>25190.399999999998</v>
      </c>
      <c r="D29" s="45">
        <f>C29*0.2</f>
        <v>5038.08</v>
      </c>
      <c r="E29" s="46">
        <f>C29</f>
        <v>25190.399999999998</v>
      </c>
      <c r="H29" s="45">
        <f>8.2*(H23*1024)</f>
        <v>33587.204198399995</v>
      </c>
      <c r="I29" s="45">
        <f>H29*0.2</f>
        <v>6717.440839679999</v>
      </c>
      <c r="J29" s="46">
        <f>H29</f>
        <v>33587.204198399995</v>
      </c>
    </row>
    <row r="30" spans="1:13">
      <c r="A30" s="30" t="s">
        <v>278</v>
      </c>
      <c r="C30" s="45">
        <f>8.2*(C24*1024)</f>
        <v>50380.799999999996</v>
      </c>
      <c r="D30" s="45">
        <f>C30*0.2</f>
        <v>10076.16</v>
      </c>
      <c r="H30" s="45">
        <f>8.2*(H24*1024)</f>
        <v>75571.199999999997</v>
      </c>
      <c r="I30" s="45">
        <f>H30*0.2</f>
        <v>15114.24</v>
      </c>
    </row>
    <row r="31" spans="1:13">
      <c r="A31" s="30" t="s">
        <v>309</v>
      </c>
      <c r="H31" s="45">
        <v>300000</v>
      </c>
    </row>
    <row r="33" spans="1:10">
      <c r="C33" s="46">
        <f>SUM(C29:E30)</f>
        <v>115875.84</v>
      </c>
      <c r="H33" s="46">
        <f>SUM(H29:J31)</f>
        <v>464577.28923647996</v>
      </c>
      <c r="J33" s="45">
        <f>K20*1000</f>
        <v>471000</v>
      </c>
    </row>
    <row r="35" spans="1:10" ht="15.75">
      <c r="A35" s="30" t="s">
        <v>282</v>
      </c>
      <c r="C35" s="47">
        <f>SUM(H33,J33)</f>
        <v>935577.2892364799</v>
      </c>
    </row>
    <row r="37" spans="1:10">
      <c r="C37" s="51">
        <f>C35*1.28</f>
        <v>1197538.9302226943</v>
      </c>
    </row>
  </sheetData>
  <mergeCells count="3">
    <mergeCell ref="C2:D2"/>
    <mergeCell ref="F2:G2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dev</vt:lpstr>
      <vt:lpstr>hom</vt:lpstr>
      <vt:lpstr>prod</vt:lpstr>
      <vt:lpstr>Portais</vt:lpstr>
      <vt:lpstr>HLRWS</vt:lpstr>
      <vt:lpstr>ETL UDR</vt:lpstr>
      <vt:lpstr>RAID-FMS</vt:lpstr>
      <vt:lpstr>RAID-FMS DEV_HML</vt:lpstr>
      <vt:lpstr>RAID-FMS PRD</vt:lpstr>
      <vt:lpstr>rubricas FMS</vt:lpstr>
      <vt:lpstr>ME Ondas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WeDo Technologies</dc:creator>
  <cp:lastModifiedBy>Leandro Marcos Frossard</cp:lastModifiedBy>
  <dcterms:created xsi:type="dcterms:W3CDTF">2014-07-08T13:17:41Z</dcterms:created>
  <dcterms:modified xsi:type="dcterms:W3CDTF">2017-11-09T13:30:10Z</dcterms:modified>
</cp:coreProperties>
</file>