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tables/table1.xml" ContentType="application/vnd.openxmlformats-officedocument.spreadsheetml.table+xml"/>
  <Override PartName="/xl/comments2.xml" ContentType="application/vnd.openxmlformats-officedocument.spreadsheetml.comments+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EstaPasta_de_trabalho" defaultThemeVersion="124226"/>
  <bookViews>
    <workbookView xWindow="240" yWindow="750" windowWidth="15120" windowHeight="6555" activeTab="5"/>
  </bookViews>
  <sheets>
    <sheet name="Grau de Governança" sheetId="7" r:id="rId1"/>
    <sheet name="Calculo Tipificação" sheetId="18" r:id="rId2"/>
    <sheet name="Calculo Caracterização" sheetId="11" r:id="rId3"/>
    <sheet name="Pesos" sheetId="8" state="hidden" r:id="rId4"/>
    <sheet name="Regras" sheetId="22" state="hidden" r:id="rId5"/>
    <sheet name="Fast Track Especial" sheetId="23" r:id="rId6"/>
    <sheet name="Controle_Versão" sheetId="25" r:id="rId7"/>
  </sheets>
  <calcPr calcId="145621"/>
</workbook>
</file>

<file path=xl/calcChain.xml><?xml version="1.0" encoding="utf-8"?>
<calcChain xmlns="http://schemas.openxmlformats.org/spreadsheetml/2006/main">
  <c r="G122" i="18" l="1"/>
  <c r="G123" i="18"/>
  <c r="G124" i="18"/>
  <c r="G169" i="18"/>
  <c r="G164" i="18"/>
  <c r="F169" i="18"/>
  <c r="F164" i="18"/>
  <c r="F161" i="18"/>
  <c r="G161" i="18"/>
  <c r="G157" i="18"/>
  <c r="G154" i="18"/>
  <c r="G12" i="18"/>
  <c r="G13" i="18"/>
  <c r="G14" i="18"/>
  <c r="G15" i="18"/>
  <c r="G16" i="18"/>
  <c r="G17" i="18"/>
  <c r="G18" i="18"/>
  <c r="G19"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5" i="18"/>
  <c r="G156" i="18"/>
  <c r="G158" i="18"/>
  <c r="G159" i="18"/>
  <c r="G160" i="18"/>
  <c r="G20" i="18"/>
  <c r="G21" i="18"/>
  <c r="G22" i="18"/>
  <c r="G23" i="18"/>
  <c r="G24" i="18"/>
  <c r="G25"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162" i="18"/>
  <c r="G163" i="18"/>
  <c r="G165" i="18"/>
  <c r="G166" i="18"/>
  <c r="G167" i="18"/>
  <c r="G168" i="18"/>
  <c r="F134" i="18"/>
  <c r="F154" i="18"/>
  <c r="F157" i="18"/>
  <c r="E7" i="8" l="1"/>
  <c r="E6" i="8"/>
  <c r="F14" i="11"/>
  <c r="F13" i="11"/>
  <c r="F12" i="11"/>
  <c r="F11" i="11"/>
  <c r="D19" i="11"/>
  <c r="F19" i="11" s="1"/>
  <c r="E15" i="11" l="1"/>
  <c r="D27" i="11"/>
  <c r="F27" i="11" s="1"/>
  <c r="D26" i="11"/>
  <c r="F26" i="11" s="1"/>
  <c r="D25" i="11"/>
  <c r="F25" i="11" s="1"/>
  <c r="D24" i="11"/>
  <c r="F24" i="11" s="1"/>
  <c r="D23" i="11"/>
  <c r="F23" i="11" s="1"/>
  <c r="D22" i="11"/>
  <c r="F22" i="11" s="1"/>
  <c r="D21" i="11"/>
  <c r="F21" i="11" s="1"/>
  <c r="D20" i="11"/>
  <c r="F20" i="11" s="1"/>
  <c r="D14" i="11"/>
  <c r="D13" i="11"/>
  <c r="D11" i="11"/>
  <c r="D12" i="11"/>
  <c r="E28" i="11" l="1"/>
  <c r="F28" i="11" s="1"/>
  <c r="G15" i="7" l="1"/>
  <c r="G202" i="18" l="1"/>
  <c r="C16" i="7" s="1"/>
  <c r="B17" i="7" l="1"/>
  <c r="G16" i="7"/>
  <c r="E12" i="7"/>
  <c r="C21" i="7" l="1"/>
  <c r="C23" i="7" s="1"/>
  <c r="C22" i="7"/>
  <c r="C26" i="7" l="1"/>
  <c r="F15" i="11" l="1"/>
  <c r="F30" i="11" l="1"/>
  <c r="E5" i="8"/>
  <c r="E4" i="8"/>
  <c r="C24" i="7"/>
  <c r="C25" i="7"/>
</calcChain>
</file>

<file path=xl/comments1.xml><?xml version="1.0" encoding="utf-8"?>
<comments xmlns="http://schemas.openxmlformats.org/spreadsheetml/2006/main">
  <authors>
    <author>profile</author>
  </authors>
  <commentList>
    <comment ref="B10" authorId="0">
      <text>
        <r>
          <rPr>
            <b/>
            <sz val="9"/>
            <color indexed="81"/>
            <rFont val="Tahoma"/>
            <family val="2"/>
          </rPr>
          <t>Selecioar os valores da coluna Nível</t>
        </r>
      </text>
    </comment>
    <comment ref="B13" authorId="0">
      <text>
        <r>
          <rPr>
            <b/>
            <sz val="9"/>
            <color indexed="81"/>
            <rFont val="Tahoma"/>
            <family val="2"/>
          </rPr>
          <t>Definições aba "Fast Track Especial)</t>
        </r>
      </text>
    </comment>
    <comment ref="B20" authorId="0">
      <text>
        <r>
          <rPr>
            <b/>
            <sz val="9"/>
            <color indexed="81"/>
            <rFont val="Tahoma"/>
            <family val="2"/>
          </rPr>
          <t>Resultado do Preenchimento do Simulador Tipificação e/ou Simulador Caracterização</t>
        </r>
      </text>
    </comment>
  </commentList>
</comments>
</file>

<file path=xl/comments2.xml><?xml version="1.0" encoding="utf-8"?>
<comments xmlns="http://schemas.openxmlformats.org/spreadsheetml/2006/main">
  <authors>
    <author>profile</author>
  </authors>
  <commentList>
    <comment ref="D92" authorId="0">
      <text>
        <r>
          <rPr>
            <b/>
            <sz val="9"/>
            <color indexed="81"/>
            <rFont val="Tahoma"/>
            <family val="2"/>
          </rPr>
          <t>Ex: Novas áreas editáveis.</t>
        </r>
      </text>
    </comment>
  </commentList>
</comments>
</file>

<file path=xl/comments3.xml><?xml version="1.0" encoding="utf-8"?>
<comments xmlns="http://schemas.openxmlformats.org/spreadsheetml/2006/main">
  <authors>
    <author>Maria Cristiane Rodrigues Martins Portugal</author>
  </authors>
  <commentList>
    <comment ref="H16" authorId="0">
      <text>
        <r>
          <rPr>
            <b/>
            <sz val="9"/>
            <color indexed="81"/>
            <rFont val="Segoe UI"/>
            <family val="2"/>
          </rPr>
          <t>Substitua o item pela seção que está alterando no documento. Além do nome na seção (aba), informar linha e nome da coluna.
Ex: [Mapa de Requisitos] Inclusão informações linha 8, coluna Breve descrição da solução</t>
        </r>
      </text>
    </comment>
  </commentList>
</comments>
</file>

<file path=xl/sharedStrings.xml><?xml version="1.0" encoding="utf-8"?>
<sst xmlns="http://schemas.openxmlformats.org/spreadsheetml/2006/main" count="900" uniqueCount="402">
  <si>
    <t>Critério</t>
  </si>
  <si>
    <t>Classificação</t>
  </si>
  <si>
    <t>Peso</t>
  </si>
  <si>
    <t>Contribui diretamente para o plano estruturante de sistemas</t>
  </si>
  <si>
    <t>Grau de envolvimento de Infra e Operações</t>
  </si>
  <si>
    <t>Duração do Projeto em Meses</t>
  </si>
  <si>
    <t>Envolve abertura de GDE á equipe de engenharia</t>
  </si>
  <si>
    <t>Afetam entidades terceiras (outras operadoras, bancos ou parceiros)</t>
  </si>
  <si>
    <t>Envolve sistemas que estão sob a gestão do cliente (ex: URA. BOV)</t>
  </si>
  <si>
    <t>Técnico</t>
  </si>
  <si>
    <t>Houve outras demandas semelhantes priorizadas pelo Comitê?</t>
  </si>
  <si>
    <t>É necessária internalização de novas soluções / tecnologias?</t>
  </si>
  <si>
    <t>É necessário teste de conta para a fixa?</t>
  </si>
  <si>
    <t>É necessário executar um ciclo completo de faturamento da fixa?</t>
  </si>
  <si>
    <t>É necessário criação de bolso na Plataforma de Pré-Pago?</t>
  </si>
  <si>
    <t>É necessário nova categoria contábil no Pré-Pago?</t>
  </si>
  <si>
    <t>É necessário criação/alteração de OS's na Plataforma de Pré-Pago?</t>
  </si>
  <si>
    <t>É necessário UAT presencial e executado?</t>
  </si>
  <si>
    <t>É necessária realização de treinamento?</t>
  </si>
  <si>
    <t>É necessário tratamento de backlog?</t>
  </si>
  <si>
    <t>É necessário executar Business Simulation?</t>
  </si>
  <si>
    <t>É necessário teste de performance?</t>
  </si>
  <si>
    <t>É necessária a inclusão de novas informações no DW?</t>
  </si>
  <si>
    <t>É necessário a criação do produto convergente para TV?</t>
  </si>
  <si>
    <t>É necessário executar um ciclo completo de faturamento da TV  na fase de testes?</t>
  </si>
  <si>
    <t>É necessário alteração da 2 via da fatura portal da TV ?</t>
  </si>
  <si>
    <t>É necessário alteração na régua de cobrança da TV?</t>
  </si>
  <si>
    <t xml:space="preserve">É necessário envolvimento de parceiro externo na solução (parceiros e fornecedores que não são de TI.)?  </t>
  </si>
  <si>
    <t>É necessário desenvolvimento de requisitos de segurança?</t>
  </si>
  <si>
    <t>Requer envolvimento de Segurança de Informação?</t>
  </si>
  <si>
    <t>Haverá uma nova saída (cliente) na Mediação?</t>
  </si>
  <si>
    <t>Haverá alteração em formato de entrada ou saída (cliente) na Mediação?</t>
  </si>
  <si>
    <t>Extração da ANATEL na Mediação?</t>
  </si>
  <si>
    <t>Haverá novo elemento de rede/produto na Mediação?</t>
  </si>
  <si>
    <t>Está sendo solicitado a criação de um produto novo no Siebel 8?</t>
  </si>
  <si>
    <t>Está sendo solicitado a criação de novas funcionalidades no Siebel 8?</t>
  </si>
  <si>
    <t>Está sendo solicitado a alteração na estrutura do Produto no Siebel 8?</t>
  </si>
  <si>
    <t>Haverá necessidade de alterar Workflows de Pedido no Siebel 8?</t>
  </si>
  <si>
    <t>Haverá necessidade de incluir novos itens na Árvore de Reparo no Siebel 8?</t>
  </si>
  <si>
    <t>Haverá necessidade e configurar novos SLAs para atendimento no Siebel 8?</t>
  </si>
  <si>
    <t>Haverá necessidade de alterar o Workflow de portabilidade no CRM?</t>
  </si>
  <si>
    <t>Haverá necessidade de alterar a personalização dos produtos no Siebel 8?</t>
  </si>
  <si>
    <t>Haverá alteração no fluxo de vendas do WLL no Siebel 8?</t>
  </si>
  <si>
    <t>Haverá a necessidade de identificar modelo/equipamento no Siebel 8?</t>
  </si>
  <si>
    <t>Haverá necessidade de criar/alterar um processo de carga massiva no Siebel 8?</t>
  </si>
  <si>
    <t>Será necessário rodar um ciclo de comissionamento para teste de calculo?</t>
  </si>
  <si>
    <t>Será disponibilizada nova integração com CRMs ou Faturamento?</t>
  </si>
  <si>
    <t>Será necessário testar a cadeia completa do recarga automática? Desde a adesão até a concessão do crédito/bonus no pré-pago?</t>
  </si>
  <si>
    <t>Desenvolvimento</t>
  </si>
  <si>
    <t>Este tipo de necessidade requer  alteração / teste em 3 sistemas (BLL, DW,  Integração).</t>
  </si>
  <si>
    <t>Este tipo de necessidade requer  alteração / teste em 3 sistemas (BLL, Integração, SAP).</t>
  </si>
  <si>
    <t>Este tipo de necessidade requer  alteração / teste em 4 sistemas (BLL, Integração, CRM, SIS).</t>
  </si>
  <si>
    <t>Este tipo de necessidade pode implicar em: criação ou alteração de tabelas e do modelo de dados do DW para inclusão de novos campos e alteração do processo de carga dos dados nas camadas Relacional, Dimensional e Apresentação (ferramenta SAS ou BO); mapeamento de novas fontes de informação; inclusão de novo assunto não abordado atualmente.</t>
  </si>
  <si>
    <t>Esse tipo de demanda é complexa (&gt; 500 horas) 
Envolvendo saída de cliente deve verificar se existe outro sistema cliente que recebe a cópia desses arquivos e consequentemente é afetado
Envolvendo formato de entrada deve verificar todas as saídas e módulos impactados</t>
  </si>
  <si>
    <t>Complexidade</t>
  </si>
  <si>
    <t>Nível</t>
  </si>
  <si>
    <t>Grau</t>
  </si>
  <si>
    <t>Até 16h</t>
  </si>
  <si>
    <t>Geral</t>
  </si>
  <si>
    <t>Não</t>
  </si>
  <si>
    <t>Sim</t>
  </si>
  <si>
    <t>Pré-Pago</t>
  </si>
  <si>
    <t>DW</t>
  </si>
  <si>
    <t>Oi TV</t>
  </si>
  <si>
    <t>Siebel 8</t>
  </si>
  <si>
    <t>Fast Track Padrão</t>
  </si>
  <si>
    <t>Fast Track Exceção</t>
  </si>
  <si>
    <t>Comitê</t>
  </si>
  <si>
    <t>A</t>
  </si>
  <si>
    <t>B</t>
  </si>
  <si>
    <t>Portais</t>
  </si>
  <si>
    <t>S/N</t>
  </si>
  <si>
    <t>Total de FT envolvida</t>
  </si>
  <si>
    <t>Sem envolvimento/Infra existente</t>
  </si>
  <si>
    <t>Upgrade na Infra já em Produção</t>
  </si>
  <si>
    <t>Novo Projeto de Infra</t>
  </si>
  <si>
    <t>Esforço Estimado (em horas)</t>
  </si>
  <si>
    <t>Peso (1-5)</t>
  </si>
  <si>
    <t>Nota</t>
  </si>
  <si>
    <t>Estrategico</t>
  </si>
  <si>
    <t>Resultado</t>
  </si>
  <si>
    <t>TIPO C Estendido?</t>
  </si>
  <si>
    <t>C</t>
  </si>
  <si>
    <t>É o objetivo primário do projeto</t>
  </si>
  <si>
    <t>Grau de impacto nas metas ( Receita Líquida, EDITDA, Contract Rate, Churn)</t>
  </si>
  <si>
    <t>Impacta</t>
  </si>
  <si>
    <t>Duração do Projeto em Meses (Planejamento Preliminar até Projeto Encerrada)</t>
  </si>
  <si>
    <t>Entre 2 e 3</t>
  </si>
  <si>
    <t>Priorização</t>
  </si>
  <si>
    <t>Caracterização</t>
  </si>
  <si>
    <t>Até 1</t>
  </si>
  <si>
    <t>Impacto</t>
  </si>
  <si>
    <t>Não Contribui</t>
  </si>
  <si>
    <t>Quantidade</t>
  </si>
  <si>
    <t>Maior que três</t>
  </si>
  <si>
    <t>Infra</t>
  </si>
  <si>
    <t>Até 4 meses</t>
  </si>
  <si>
    <t>Entre 4 e 7 meses</t>
  </si>
  <si>
    <t>Maior que 7 meses</t>
  </si>
  <si>
    <t>Envolvimento Engenharia</t>
  </si>
  <si>
    <t>Nunhum/Suporte a Teste</t>
  </si>
  <si>
    <t>Execução de Teste</t>
  </si>
  <si>
    <t>Participação na Solução</t>
  </si>
  <si>
    <t>Entidade Terceira</t>
  </si>
  <si>
    <t>Baixo Impacto</t>
  </si>
  <si>
    <t>Médio Impacto</t>
  </si>
  <si>
    <t>Alto Impacto</t>
  </si>
  <si>
    <t>Valor da ME</t>
  </si>
  <si>
    <t>Menor que 500</t>
  </si>
  <si>
    <r>
      <rPr>
        <b/>
        <sz val="10"/>
        <color theme="1"/>
        <rFont val="Calibri"/>
        <family val="2"/>
        <scheme val="minor"/>
      </rPr>
      <t>Responsável:</t>
    </r>
    <r>
      <rPr>
        <sz val="10"/>
        <color theme="1"/>
        <rFont val="Calibri"/>
        <family val="2"/>
        <scheme val="minor"/>
      </rPr>
      <t xml:space="preserve"> Analista de Negócio</t>
    </r>
  </si>
  <si>
    <r>
      <t>Objetivo</t>
    </r>
    <r>
      <rPr>
        <sz val="10"/>
        <color rgb="FF000000"/>
        <rFont val="Calibri"/>
        <family val="2"/>
        <scheme val="minor"/>
      </rPr>
      <t>: Suporte na definição de uma solicitação maior ou menor que 500 horas de desenvolvimento*</t>
    </r>
  </si>
  <si>
    <t>CRITÉRIOS E PESOS - CHECKLIST DE TIPIFICAÇÃO E CARACTERIZAÇÃO</t>
  </si>
  <si>
    <t>LEGENDA - CARACTERIZAÇÃO FINAL</t>
  </si>
  <si>
    <t>SOMA</t>
  </si>
  <si>
    <t>É Fast Track Exceção (MIPs, Oi TV, SAP Loja)?</t>
  </si>
  <si>
    <t>Total de Frente de Trabalho envolvidas no desenvolvimento</t>
  </si>
  <si>
    <r>
      <rPr>
        <b/>
        <sz val="10"/>
        <color theme="1"/>
        <rFont val="Calibri"/>
        <family val="2"/>
        <scheme val="minor"/>
      </rPr>
      <t>Objetivo:</t>
    </r>
    <r>
      <rPr>
        <sz val="10"/>
        <color theme="1"/>
        <rFont val="Calibri"/>
        <family val="2"/>
        <scheme val="minor"/>
      </rPr>
      <t xml:space="preserve"> Definir a intensidade de gestão (A, B ou C) dos projetos tipificados como &gt;500h.</t>
    </r>
  </si>
  <si>
    <r>
      <rPr>
        <b/>
        <sz val="10"/>
        <color theme="1"/>
        <rFont val="Calibri"/>
        <family val="2"/>
        <scheme val="minor"/>
      </rPr>
      <t>Responsável:</t>
    </r>
    <r>
      <rPr>
        <sz val="10"/>
        <color theme="1"/>
        <rFont val="Calibri"/>
        <family val="2"/>
        <scheme val="minor"/>
      </rPr>
      <t xml:space="preserve"> Analista de Negócio (Critérios Estratégicos) e Líider Técnico (Critérios Técnicos)</t>
    </r>
  </si>
  <si>
    <t>Resultado - Grau de Governança</t>
  </si>
  <si>
    <t xml:space="preserve">* Entende-se como o esforço de Desenvolvimento, costrução e dos serviços associados (Teste de integrado, Segurança da Informação ou Serviços de Infraestrutura e Operações). </t>
  </si>
  <si>
    <t>Duas (2) ou mais</t>
  </si>
  <si>
    <t>Somente uma</t>
  </si>
  <si>
    <t>Legal e obrigatória (L&amp;O)</t>
  </si>
  <si>
    <t>Solicitações ligadas à grandes eventos (Exemplo: Copa, Olimpíadas)</t>
  </si>
  <si>
    <t>Critérios Estratégicos</t>
  </si>
  <si>
    <t>Critérios Técnicos</t>
  </si>
  <si>
    <t>CARACTERIZAÇÃO DA SOLUÇÃO</t>
  </si>
  <si>
    <t>TIPIFICAÇÃO</t>
  </si>
  <si>
    <t>Define se a solicitação será priorizada automaticamente ou seguirá para o comitê.</t>
  </si>
  <si>
    <t>Define se a solicitação é &gt;500h, &lt;500h, Fast Track Padrão ou Fast Track Exceção.</t>
  </si>
  <si>
    <t>Define a intensidade de Gestão, ou seja, se a solicitação tem caracterização A, B ou C.</t>
  </si>
  <si>
    <t>Define o workflow que deve seguir na ferramenta Clarity (Desenvolvimento, Fast Track Padrão ou Fast Track Exceção)</t>
  </si>
  <si>
    <t>A sugestão do Grau de Governança será dado a partir desse preenchimento.</t>
  </si>
  <si>
    <t>GRAU DE GOVERNANÇA</t>
  </si>
  <si>
    <t>Já teve um projeto parecido tratado há x anos atras</t>
  </si>
  <si>
    <t>Comite/Automatica/FT</t>
  </si>
  <si>
    <t>Arquitetura</t>
  </si>
  <si>
    <t>CRM Móvel</t>
  </si>
  <si>
    <t>CRM Fixa</t>
  </si>
  <si>
    <t>SVA</t>
  </si>
  <si>
    <t>ACM</t>
  </si>
  <si>
    <t>TV</t>
  </si>
  <si>
    <t>Mediação</t>
  </si>
  <si>
    <t xml:space="preserve">cria </t>
  </si>
  <si>
    <t>não cria</t>
  </si>
  <si>
    <t>&gt;500</t>
  </si>
  <si>
    <t xml:space="preserve">Acerto/Reprocessamento de uso? </t>
  </si>
  <si>
    <t>&lt;500</t>
  </si>
  <si>
    <t>Relatório</t>
  </si>
  <si>
    <t>Extração de informação somente Arbor que consta na base de dados (média de 6 meses)</t>
  </si>
  <si>
    <t>Criação relatório recorrente</t>
  </si>
  <si>
    <t>Inclusão ou Exclusão de Ganho Tributário</t>
  </si>
  <si>
    <t>Faturamento Convergente</t>
  </si>
  <si>
    <t>Questão</t>
  </si>
  <si>
    <t>Observação</t>
  </si>
  <si>
    <t>Ganho Tributário</t>
  </si>
  <si>
    <t>Faturamento Fixa</t>
  </si>
  <si>
    <t>É necessário alteração no processo de tarifação da fixa?</t>
  </si>
  <si>
    <t xml:space="preserve">Alteração na forma de apresentação da tela do Siebel sem inclusão de campo? </t>
  </si>
  <si>
    <t>Tornar periodico um extrator já existente, sem alteração?</t>
  </si>
  <si>
    <t>Haverá alteração em regras de negócio na Mediação e mais que um cliente?</t>
  </si>
  <si>
    <t>&gt;500h</t>
  </si>
  <si>
    <t xml:space="preserve">Esse tipo de necessidade depende: Quantidade de número de saídas impactadas x Quantidade de regra de negócio.
Envolvendo uma regra de negócio e afeta um sistema cliente, a demanda pode se tornar mais simples (&lt; 500 horas)
Envolvendo mais que uma regra de negócio a demanda se torna mais complexa (&gt; 500 horas)
Envolvendo uma regra de negócio e mais que um sistema impactado a demanda se torna mais complexa (&gt; 500 horas)
</t>
  </si>
  <si>
    <t>Haverá alteração em uma regra de negócio na Mediação?</t>
  </si>
  <si>
    <t>&lt;500h</t>
  </si>
  <si>
    <t>Esse tipo de necessidade depende: Quantidade de número de saídas impactadas x Quantidade de regra de negócio.
Envolvendo uma regra de negócio e afeta um sistema cliente, a demanda pode se tornar mais simples (&lt; 500 horas)</t>
  </si>
  <si>
    <t>Esse tipo de necessidade depende: Quantidade de número de saídas (clientes) x Quantidade de regra de negócio
Envolvendo uma nova saída porém com regra de negócio nova a demanda se torna mais complexa (&gt; 500 horas)</t>
  </si>
  <si>
    <t>Haverá uma nova saída (cliente) na Mediação (cópia de arquivo já enviados)?</t>
  </si>
  <si>
    <t>Esse tipo de necessidade depende: Quantidade de número de saídas (clientes) x Quantidade de regra de negócio.
Envolvendo mais que uma saída, porém é somente uma cópia de arquivos já enviados para outros sistemas, a demanda fica mais simples (&lt; 500 horas)</t>
  </si>
  <si>
    <t xml:space="preserve">Esse tipo de necessidade depende: Período de Pesquisa x Dados/Voz x Em disco/Não em disco
A Mediação deve ser envolvida somente ser for extração de dados brutos da rede, sem nenhum filtro. Caso necessite, por exemplo, de chamadas completadas existem outros sistemas que podem dar essa informação através de ferramenta.
O período solicitado para a pesquisa exceder 1 mês e/ou os CDRs não estiverem em disco (necessidade de restore), a demanda pode tornar complexa (&gt; 500 horas) </t>
  </si>
  <si>
    <t>Extração da ANATEL na Mediação – cópia dos CDRS brutos, sem filtro, menor que 1 mês?</t>
  </si>
  <si>
    <t>Esse tipo de necessidade depende: Período de Pesquisa x Dados/Voz x Em disco/Não em disco
A Mediação deve ser envolvida somente ser for extração de dados brutos da rede, sem nenhum filtro. 
O período solicitado para a pesquisa exceder 1 mês e/ou os CDRs não estiverem em disco (necessidade de restore), a demanda pode tornar complexa (&gt; 500 horas)
OBS1. Caso necessite, por exemplo, de chamadas completadas existem outros sistemas que podem dar essa informação através de ferramenta.
OBS2. Essa extração pode ser negociada também em ser feita diretamente com o pessoal de Operação.</t>
  </si>
  <si>
    <t>Esse tipo de demanda é complexa (&gt; 500 horas) e deve verificar quais saída de sistemas clientes é necessário
Envolvendo CDRVIEW deve considerar compra de licença.</t>
  </si>
  <si>
    <t>Cobrança e Crédito</t>
  </si>
  <si>
    <t>Fast Track</t>
  </si>
  <si>
    <t>Extrator existente com informações já no DW?</t>
  </si>
  <si>
    <t>Alteração do CI? (verificar com a Vania)</t>
  </si>
  <si>
    <t>Aprovisionamento e Ativação</t>
  </si>
  <si>
    <t>Envolvimento com Siebel?</t>
  </si>
  <si>
    <t>Observação 2</t>
  </si>
  <si>
    <t>Valor</t>
  </si>
  <si>
    <t>Resposta</t>
  </si>
  <si>
    <t>Cadeias</t>
  </si>
  <si>
    <t>Não Desenvolvimento</t>
  </si>
  <si>
    <t>Até 16 h</t>
  </si>
  <si>
    <t>Não tem cadeia no Clarity</t>
  </si>
  <si>
    <t>Não tem Padrão de Pagamento</t>
  </si>
  <si>
    <t>de 101h a 500h</t>
  </si>
  <si>
    <t>Cadeia</t>
  </si>
  <si>
    <t>Go Automático</t>
  </si>
  <si>
    <t>Go</t>
  </si>
  <si>
    <t>Documentação</t>
  </si>
  <si>
    <t>Simplificada</t>
  </si>
  <si>
    <t>Padrão</t>
  </si>
  <si>
    <t>N/A</t>
  </si>
  <si>
    <t>Acelerada</t>
  </si>
  <si>
    <t>de 17h a 100 h e Especiais*</t>
  </si>
  <si>
    <t>Especiais</t>
  </si>
  <si>
    <t>MIPS</t>
  </si>
  <si>
    <t>Oi Digital</t>
  </si>
  <si>
    <t>SAP Lojas</t>
  </si>
  <si>
    <t>Padrão e Especial*</t>
  </si>
  <si>
    <t>Ideia de Redução de MIPs 2015 com um único projeto, onde são abertos subprojetos para avaliar possíveis impactos nos sistemas. Não altera funcionalidade.</t>
  </si>
  <si>
    <t>Solicitações para inclusão/alteração de ofertas configuráveis no SINN. Quando não é configurável, não pode ser aberto o tipo FT.</t>
  </si>
  <si>
    <t>Ajustes e melhorias contínua na camada de apresentação web do Portal OI (Pré-login e Pós-Login). Alteração de fluxos funcionais que não envolvam integrações.</t>
  </si>
  <si>
    <t>Haverá alteração na produção (necessidade de GMUD)?</t>
  </si>
  <si>
    <t>Preencha o Checklist Abaixo</t>
  </si>
  <si>
    <t>Go para Desenvolvimento</t>
  </si>
  <si>
    <t>É necessário realização do ciclo completo de faturamento?</t>
  </si>
  <si>
    <t>Pré Aprovado</t>
  </si>
  <si>
    <t>Regras</t>
  </si>
  <si>
    <t>Não Demanda</t>
  </si>
  <si>
    <t>Formato do DSOL</t>
  </si>
  <si>
    <t>Envio de Ficha</t>
  </si>
  <si>
    <t>Define se a cadeia na ferramenta deve ser classificada como Desenvolvimento, Fast Track Padrão ou Fast Track Exceção.</t>
  </si>
  <si>
    <t>Definie o tipo de documentação que deve ser usada no momento de Desenho da Solução.</t>
  </si>
  <si>
    <t>Definie se a ficha é gerada por demanda (após o Desenho da Solução) ou gerada no final em massa.</t>
  </si>
  <si>
    <t>Define se o Go da Proposta de Desenvolvimento é dado pelo financeiro após comitê (Demanda GO), é dado pelo financeiro automaticamente (Go Automático) ou  a fase de aprovação financeira não é obrigatória na  ferramenta (Não Demanda Go).</t>
  </si>
  <si>
    <t>Se o Esforço Estimado (em horas) for Acima de 100h, preencha a aba Calculo Tipificação</t>
  </si>
  <si>
    <t xml:space="preserve">Preencha a aba Simulador Tipificação e se a solicitação for tipificada for &gt;500h, preencha a aba Calculo Caracterização. </t>
  </si>
  <si>
    <t>Cobilling</t>
  </si>
  <si>
    <t>GCOB</t>
  </si>
  <si>
    <t>É necessário criar um novo campo no sistema para amarzenar nova informação ?</t>
  </si>
  <si>
    <t>É necessário criar um novo campo para replicar uma informação existente no sistema (ex.: campo que existe em tabela e não utilizado em alguma funcionalidade)</t>
  </si>
  <si>
    <t>É necessário alterar um campo que amarzena informação ?</t>
  </si>
  <si>
    <t>É necessário criar um novo campo em laytous ?</t>
  </si>
  <si>
    <t>É necessário alterar um campo em laytous ?</t>
  </si>
  <si>
    <t>É necessário criar uma nova funcionalidade no sistema (ex.: extração em massa, reciclo)</t>
  </si>
  <si>
    <t>É necessário alteração em tela on-line existente?</t>
  </si>
  <si>
    <t>É necessário desenvolvimento de nova tela on-line ?</t>
  </si>
  <si>
    <t>É necessário alteração de Interface Remessa de Operadoras para o GCOB Pós-Pago (TCOE e TCOE_OCT, TCO ou TFI) ?</t>
  </si>
  <si>
    <t>É necessário alteração de Interface Remessa Pré-Pago (R1-BLL/INFORMATIVA e/ou R2-GPP/INFOMATICA) ?</t>
  </si>
  <si>
    <t>É necessário alteração de Interface envio de arquivos do GCOB para faturamento R1 Fixa (SISRAF) ?</t>
  </si>
  <si>
    <t>É necessário alteração de Interface envio de arquivos do GCOB para faturamento Móvel R1 e R2 (MM/ARBOR) ?</t>
  </si>
  <si>
    <t>É necessário alteração de Interface envio de arquivos do GCOB para faturamento R2 (SFA) ?</t>
  </si>
  <si>
    <t>É necessário alteração de Interface extratores de arquivos do   faturamento R1 Fixa (SISRAF) para o GCOB ?</t>
  </si>
  <si>
    <t>É necessário alteração de Interface extratores de arquivos do faturamento Móvel R1 e R2 (MM/ARBOR) para o GCOB ?</t>
  </si>
  <si>
    <t>É necessário alteração de Interface extratores de arquivos do faturamento R2 (SFA) para o GCOB ?</t>
  </si>
  <si>
    <t>É necessário alteração de Interface de arquivos e resumos fiscais (TCOF e TCOW) ?</t>
  </si>
  <si>
    <t>É necessário alteração de Interface retorno do GCOB para as operadoras (TCOR e/ou TCOP) ?</t>
  </si>
  <si>
    <t>É necessário configurar uma nova Interface Remessa (Campos, formatos, interfaces, lotes e registros) ?</t>
  </si>
  <si>
    <t>É necessário configurar uma nova Interface de envio do GCOB para os faturamentos (Campos, formatos, interfaces, lotes e registros)</t>
  </si>
  <si>
    <t>É necessário configurar uma nova Interface extratores de arrquivos dos faturamentos para o GCOB (Campos, formatos, interfaces, lotes e registros)</t>
  </si>
  <si>
    <t>É necessário configurar uma nova Interface envios para operadoras (campos, formatos, interfaces, lotes e registros)</t>
  </si>
  <si>
    <t>É necessário participação da fábrica para cadastramento de novos: parceiro, produto/serviço, Contrato de Repasse, etc.. ?</t>
  </si>
  <si>
    <t>É necessário criação e/ou alteração do código de EOT ?</t>
  </si>
  <si>
    <t>É necessário  criação de filial ?</t>
  </si>
  <si>
    <t>É necessário alteração de Interface Remessa Terceiros e Parceiros</t>
  </si>
  <si>
    <t>É necessário alteração de Interface envio de arquivos do TVAS para faturamento R1 Fixa (SISRAF) ?</t>
  </si>
  <si>
    <t>É necessário alteração de Interface envio de arquivos do TVAS para faturamento Móvel R1 e R2 (ARBOR) ?</t>
  </si>
  <si>
    <t>É necessário alteração de Interface envio de arquivos do TVAS para faturamento R2 (SFA) ?</t>
  </si>
  <si>
    <t>É necessário alteração de Interface extratores de arquivos do   faturamento R1 Fixa (SISRAF) para o TVAS ?</t>
  </si>
  <si>
    <t>É necessário alteração de Interface extratores de arquivos do faturamento Móvel R1 e R2 (ARBOR) para o TVAS ?</t>
  </si>
  <si>
    <t>É necessário alteração de Interface extratores de arquivos do faturamento R2 (SFA) para o TVAS ?</t>
  </si>
  <si>
    <t>É necessário alteração de Interface extratores de arquivos da Mediação (MM) para o TVAS</t>
  </si>
  <si>
    <t>É necessário alteração de Interface retorno do TVAS para os Parceiros e Terceiros</t>
  </si>
  <si>
    <t>É necessário configurar uma nova Interface de envio do TVAS para os faturamentos (Campos, formatos, interfaces, lotes e registros)</t>
  </si>
  <si>
    <t>É necessário configurar uma nova Interface extratores de arrquivos dos faturamentos para o TVAS (Campos, formatos, interfaces, lotes e registros)</t>
  </si>
  <si>
    <t>É necessário configurar uma nova Interface envios para Terceiros e Parceiros (campos, formatos, interfaces, lotes e registros)</t>
  </si>
  <si>
    <t>É necessário participação da fábrica para cadastramento de novos: parceiro, produto/serviço, Contrato Repasse, etc.. ?</t>
  </si>
  <si>
    <t>TVAS</t>
  </si>
  <si>
    <t>RFO</t>
  </si>
  <si>
    <t>É necessário alteração de Interface envio e retorno de arquivos do RFO para o SAP-FI (Pré-Editado)?</t>
  </si>
  <si>
    <t>É necessário alteração de Interface envio e retorno de arquivos do RFO para o SAP-FI (provisionamento) ?</t>
  </si>
  <si>
    <t>É necessário alteração de Interface envio e retorno de arquivos do RFO para o SAP-MM ?</t>
  </si>
  <si>
    <t>É necessário alteração de Interface envio e retorno de arquivos do RFO para o SAP-SD ?</t>
  </si>
  <si>
    <t>É necessário alteração de Interface recebimento de arquivos BRSCAN para o RFO?</t>
  </si>
  <si>
    <t>É necessário alteração de Interface envio de arquivos RFO  para o BRSCAN</t>
  </si>
  <si>
    <t>É necessário configurar uma nova Interface Arquivo de envio para SAP (Campos, formatos, interfaces, lotes e registros) ?</t>
  </si>
  <si>
    <t>É necessário configurar uma nova Interface Arquivo de envio para BRSACAN (Campos, formatos, interfaces, lotes e registros) ?</t>
  </si>
  <si>
    <t>É necessário participação da fábrica para cadastramento de novos: Produto Custo IP, De-Para, Contas Contábeis, Configuração de Filial Centralizadora, Unificação de Demonstrativos, etc...</t>
  </si>
  <si>
    <t>A demanda é Multi Sistema com Teste Integrado com mais de 3 sistemas e/ou mais de 5 operadoras ?</t>
  </si>
  <si>
    <t xml:space="preserve">É necessário levantamento ou definição de regra de negocio relacionada a Sistemas R1 e R2? </t>
  </si>
  <si>
    <t>Acima de 17h</t>
  </si>
  <si>
    <t>Criação de até 5 Tipos de Uso novos para até 35 Provedores existentes no somatório total? (configuração contábil com conta contábil existente + CA: Somente Geração de Fatura sem o nome do uso vindo do sistema original) ?</t>
  </si>
  <si>
    <t xml:space="preserve">Criação de até 5 Tipos de Uso novos  com até 5 Provedores novos? (configuração contábil com conta contábil existente + CA: Somente Geração de Fatura sem o nome do uso vindo do sistema original)? </t>
  </si>
  <si>
    <t>Até 55 Associações existente com Tipo de Uso existente (somatório entre associações e Tipos de Usos = até 55)? (configuração contábil com conta contábil existente + CA: Somente Geração de Fatura sem o nome do uso vindo do sistema original)</t>
  </si>
  <si>
    <t xml:space="preserve">Criação de até 10 Provedores novos e até 40 associações de tipos de uso já existentes?  (configuração contábil com conta contábil existente + CA: Somente Geração de Fatura sem o nome do uso vindo do sistema original) </t>
  </si>
  <si>
    <t xml:space="preserve">Criação / Alteração Seção de Fatura? </t>
  </si>
  <si>
    <t>Critério de Aceitação contém: Geração de Fatura com o nome do uso vindo do sistema original?</t>
  </si>
  <si>
    <t>Impacto no bloqueio / desbloqueio de cobrança?</t>
  </si>
  <si>
    <t>Impacta análise de crédito?</t>
  </si>
  <si>
    <t>Cria / altera configuração de produto ou plano existente?</t>
  </si>
  <si>
    <t>É necessário integração com sistemas da URA / Engenharia ?</t>
  </si>
  <si>
    <t>Impacta fluxo de vendas / estrutura de plano Multiprodutos?</t>
  </si>
  <si>
    <t>Impacta contestação / cobrança?</t>
  </si>
  <si>
    <t>Impacta processo de pedido de venda?</t>
  </si>
  <si>
    <t>Impacta fluxo / nova funcionalidade no E-channel ?</t>
  </si>
  <si>
    <t>Impacta processo de portabilidade ?</t>
  </si>
  <si>
    <t>Necessidade de tratamento de backlog ?</t>
  </si>
  <si>
    <t>Extração pontual de dados que os campos já existam na base de dados? (exceto recorrente e base morna)</t>
  </si>
  <si>
    <t>Incluir campos (já existentes no Siebel) em uma extração já existente na BOV?</t>
  </si>
  <si>
    <t>Impacta alteração / criação de TT ?</t>
  </si>
  <si>
    <t>Impacta regra de controle de acesso (por cargo / responsabilidade) ?</t>
  </si>
  <si>
    <t>Necessidade de teste de performance ?</t>
  </si>
  <si>
    <t>Alteração de modelo?</t>
  </si>
  <si>
    <t>Criação / alteração de regra de campanha / oferta?</t>
  </si>
  <si>
    <t xml:space="preserve">Alteração de campo / tela com envio para outros sistemas? </t>
  </si>
  <si>
    <t>Alteração na trilha de auditoria / fluxo de aprovação?</t>
  </si>
  <si>
    <t>Siebel 6.3</t>
  </si>
  <si>
    <t>Siebel Marketing</t>
  </si>
  <si>
    <t>Extrator no SINN?</t>
  </si>
  <si>
    <t>Parametrização de regua de cobrança existente?</t>
  </si>
  <si>
    <t>Resultado CALCULO TIPIFICAÇÃO</t>
  </si>
  <si>
    <r>
      <rPr>
        <b/>
        <sz val="10"/>
        <color theme="1"/>
        <rFont val="Calibri"/>
        <family val="2"/>
        <scheme val="minor"/>
      </rPr>
      <t>Objetivo:</t>
    </r>
    <r>
      <rPr>
        <sz val="10"/>
        <color theme="1"/>
        <rFont val="Calibri"/>
        <family val="2"/>
        <scheme val="minor"/>
      </rPr>
      <t xml:space="preserve"> Artefato de apoio na definição do grau de governança do projeto. Orienta Tipificação, Priorização, Caracterização e Workflow a ser seguido na ferramenta Clarity</t>
    </r>
  </si>
  <si>
    <t>Minha Oi</t>
  </si>
  <si>
    <t>Alteração/Criação de funcionalidades no Minha Oi com impacto e mais de 2 sistemas?</t>
  </si>
  <si>
    <t>Alterações no template do Vignette que não necessite de informações de outros sistemas?</t>
  </si>
  <si>
    <t>Alterações no tagueamento de funcionalidades que não necessite de informações de outros sistemas?</t>
  </si>
  <si>
    <t>Inclusão de seção no e-billing que não necessitem de novas informaçõe de outros sistemas?</t>
  </si>
  <si>
    <t>Alterações nas funcionalidades do Minha Oi que não necessitem de novas informaçõe de outros sistemas?</t>
  </si>
  <si>
    <t>Alterações nas funcionalidades do Minha Oi integradas com o THS (desde que não seja necessário enviar novos campos)?</t>
  </si>
  <si>
    <t>Integração do Minha Oi com sistemas de parceiros? (que apenas realizem troca de contexto, sem necessidade de criação de novas telas no portal, re-utilzando a solução atual já implantada)</t>
  </si>
  <si>
    <t>Haverá necessidade de integração atendendo a requisitos de Segurança (https, wss, etc)?</t>
  </si>
  <si>
    <t>Crescimento expressivo de volumetria (&gt;100 TPS) – Teste de Performance</t>
  </si>
  <si>
    <t>Altera a funcionalidade em loja de serviço?</t>
  </si>
  <si>
    <t>Altera a funcionalidade no OCS?</t>
  </si>
  <si>
    <t>Alteração de Parâmetro em Régua de Cobrança?</t>
  </si>
  <si>
    <t>Alteração/Inclusão de conteúdo de campos (relatório), sem integração sistêmica?</t>
  </si>
  <si>
    <t>Disponibilização periódica de arquivo, em diretório especificado?</t>
  </si>
  <si>
    <t>Troca de diretórios onde são disponibilizados esses arquivos?</t>
  </si>
  <si>
    <t>Criação de extrator com informações já existentes, mesmo sem integração sistêmica?</t>
  </si>
  <si>
    <r>
      <rPr>
        <b/>
        <sz val="10"/>
        <color theme="1"/>
        <rFont val="Calibri"/>
        <family val="2"/>
        <scheme val="minor"/>
      </rPr>
      <t>Passo a Passo</t>
    </r>
    <r>
      <rPr>
        <sz val="10"/>
        <color theme="1"/>
        <rFont val="Calibri"/>
        <family val="2"/>
        <scheme val="minor"/>
      </rPr>
      <t xml:space="preserve">: Selecione a Área/Sub Área impactada na solicitação &gt;&gt; Preencha a coluna </t>
    </r>
    <r>
      <rPr>
        <b/>
        <sz val="10"/>
        <color rgb="FFC00000"/>
        <rFont val="Calibri"/>
        <family val="2"/>
        <scheme val="minor"/>
      </rPr>
      <t>Resposta</t>
    </r>
    <r>
      <rPr>
        <sz val="10"/>
        <color theme="1"/>
        <rFont val="Calibri"/>
        <family val="2"/>
        <scheme val="minor"/>
      </rPr>
      <t xml:space="preserve"> (Sim/Não) &gt;&gt; Se SOMA for &gt;=  100, a Tipificação é &gt;500h. Se SOMA for &lt;100, a Tipificação é &lt;500h.</t>
    </r>
  </si>
  <si>
    <t>Solicitações para inclusão/alteração de ofertas configuráveis no SINN. Quando não é configurável, não pode ser aberto o tipo Fast Track.</t>
  </si>
  <si>
    <t>Envolvidos*</t>
  </si>
  <si>
    <t>Envolvido (Nome Completo)</t>
  </si>
  <si>
    <t>Papel</t>
  </si>
  <si>
    <t>Frente/Empresa-Área</t>
  </si>
  <si>
    <t>Contato</t>
  </si>
  <si>
    <t>E-mail</t>
  </si>
  <si>
    <t>Telefone</t>
  </si>
  <si>
    <t>Histórico de Versões*</t>
  </si>
  <si>
    <t>Data</t>
  </si>
  <si>
    <t>Versão</t>
  </si>
  <si>
    <t>Motivo</t>
  </si>
  <si>
    <t>Autor</t>
  </si>
  <si>
    <t>Revisor</t>
  </si>
  <si>
    <t>Aprovador</t>
  </si>
  <si>
    <t>Descrição Modificações Realizadas</t>
  </si>
  <si>
    <t>*Atenção: Todos os campos marcados com asterisco são obrigatórios</t>
  </si>
  <si>
    <t>Documento confidencial e de propriedade da Oi</t>
  </si>
  <si>
    <t>Quantidade de  sistemas com Desenvolvimento</t>
  </si>
  <si>
    <t>Quantidade de Fornecedores envolvidos com Desenvolvimento</t>
  </si>
  <si>
    <t>Pontuação FINAL &gt;&gt;</t>
  </si>
  <si>
    <t>Entre 500 e 1MM</t>
  </si>
  <si>
    <t>Entre 1MM e 1,5MM</t>
  </si>
  <si>
    <t>Maior que 1,5MM</t>
  </si>
  <si>
    <t>D</t>
  </si>
  <si>
    <t xml:space="preserve"> Pontuação - Critério Estratégicos  &gt;&gt;</t>
  </si>
  <si>
    <t>Pontuação - Critérios Técnicos &gt;&gt;</t>
  </si>
  <si>
    <t>Quantidade de  sistemas com desenvolvimento sob gestão da área de qualidade</t>
  </si>
  <si>
    <t>Altera característica do cliente com lista de domínios (por característica)?</t>
  </si>
  <si>
    <t>Altera característica do cliente sem lista de domínios (até 10 características)?</t>
  </si>
  <si>
    <t>Altera característica do cliente com inclusão no relatório de auditoria?</t>
  </si>
  <si>
    <t>Processo de carga inicial?</t>
  </si>
  <si>
    <t>Alteração de template no Design (por template)?</t>
  </si>
  <si>
    <t>Tratamento de backlog?</t>
  </si>
  <si>
    <t>Sincronização de domínio (até 2 domínios)?</t>
  </si>
  <si>
    <t>Campanhas e SVA</t>
  </si>
  <si>
    <t>Arbor (SVA)</t>
  </si>
  <si>
    <t>Domínio</t>
  </si>
  <si>
    <t>Frente</t>
  </si>
  <si>
    <t>Criação de apenas uma nova tela ou apenas um relatório no portal VAS?</t>
  </si>
  <si>
    <t>Alteração de tela na ferramenta SVA?</t>
  </si>
  <si>
    <t>Impacta Oi Familia ou OCT ?</t>
  </si>
  <si>
    <t>Alteração de informações do Resumo da conta ou conta detalhada do e-billing (na camada de apresentação)? (de um único sistema de faturamento que não necessitem de informações de outros sistemas)</t>
  </si>
  <si>
    <t>Criação de uso de terceiros (teste integrado com Gcob/Tvas)?</t>
  </si>
  <si>
    <t>Até três</t>
  </si>
  <si>
    <t>Mais de três</t>
  </si>
  <si>
    <t>Haverá necessidade de criação de relatórios?</t>
  </si>
  <si>
    <t>Haverá necessidade de criar relatórios do Siebel 8?</t>
  </si>
  <si>
    <t>Alteração de templates ?</t>
  </si>
  <si>
    <t>Haverá necessidade de criação relatórios?</t>
  </si>
  <si>
    <t>Teste  integração de parceiro a serviço existente?</t>
  </si>
  <si>
    <t>Envolve criação/alteração e testes de interfaces?</t>
  </si>
  <si>
    <t>SAC/ STC</t>
  </si>
  <si>
    <t>Inclusão de campos em um extrator já existente em produção? (apenas um extrator)</t>
  </si>
  <si>
    <t xml:space="preserve">Criação de um novo extrator? </t>
  </si>
  <si>
    <t>Tornar periódico um extrator já existente?</t>
  </si>
  <si>
    <t>Criação de centros para lojas próprias</t>
  </si>
  <si>
    <t>Programa geração de credito de interrupção do Fixo e Velox R1 e R2</t>
  </si>
  <si>
    <t>Crédito por Interrupção</t>
  </si>
  <si>
    <t>DW-Autocontido</t>
  </si>
  <si>
    <t>Escopo autocontido, somente de melhorias, extratores, correções e/ou criação de novas visões no DW</t>
  </si>
  <si>
    <t>Solicitação Padronizada (MIPS, SAP Loja, Oi TV, Oi Digital, Credito por Interrupção e DW-Autocontido)?</t>
  </si>
  <si>
    <t>Configurações Exclusivas Arbor</t>
  </si>
  <si>
    <t>Escopo autocontido, somente  configurações no Arbor, sem envolvimento de outros sistemas, sem alteração dos programas nem das funcionalidades da aplicação</t>
  </si>
  <si>
    <t>Demanda Digital</t>
  </si>
  <si>
    <t>Ofertas Oi TV</t>
  </si>
  <si>
    <t>Demandas abertas com origem “digital”, &lt; 500 horas e sem mudanças na arquitetura</t>
  </si>
  <si>
    <t>Interativa</t>
  </si>
  <si>
    <t>Somente alterações de imagens na Interativa, configuração de links, inclusão de dados em tabelas para possibilitar Sorteios. 
Não há envolvimento de outros sistemas, sem alteração dos programas nem das funcionalidades da aplicação</t>
  </si>
  <si>
    <t>3.0</t>
  </si>
  <si>
    <t>inclusão da Interativa na Fast track Especial</t>
  </si>
  <si>
    <t>Paula de Almeida Corrêa Gonçalves</t>
  </si>
  <si>
    <t>Leandro Monteiro</t>
  </si>
  <si>
    <t>Versão do template: 3.0</t>
  </si>
  <si>
    <t>Última Atualização do template: 22/12/2016</t>
  </si>
  <si>
    <t>Configuração de Produtos e Portfólio de Recarga.</t>
  </si>
  <si>
    <t>Configuração de Domínios, Produtos e Portfólio de Recarga no Fortuna</t>
  </si>
  <si>
    <t>Configuração de produtos de recarga  no Fortuna, sem alteração funcional e envolvimento de outros sistemas.</t>
  </si>
  <si>
    <t>Configuração de Planos e Bolsos na BLL, sem alteração funcional e envolvimento de outros sistemas.</t>
  </si>
</sst>
</file>

<file path=xl/styles.xml><?xml version="1.0" encoding="utf-8"?>
<styleSheet xmlns="http://schemas.openxmlformats.org/spreadsheetml/2006/main" xmlns:mc="http://schemas.openxmlformats.org/markup-compatibility/2006" xmlns:x14ac="http://schemas.microsoft.com/office/spreadsheetml/2009/9/ac" mc:Ignorable="x14ac">
  <fonts count="40" x14ac:knownFonts="1">
    <font>
      <sz val="11"/>
      <color theme="1"/>
      <name val="Calibri"/>
      <family val="2"/>
      <scheme val="minor"/>
    </font>
    <font>
      <sz val="11"/>
      <color theme="1"/>
      <name val="Calibri"/>
      <family val="2"/>
      <scheme val="minor"/>
    </font>
    <font>
      <b/>
      <sz val="9"/>
      <color indexed="81"/>
      <name val="Tahoma"/>
      <family val="2"/>
    </font>
    <font>
      <sz val="10"/>
      <name val="Arial"/>
      <family val="2"/>
    </font>
    <font>
      <sz val="10"/>
      <color theme="1"/>
      <name val="Calibri"/>
      <family val="2"/>
      <scheme val="minor"/>
    </font>
    <font>
      <b/>
      <sz val="10"/>
      <color theme="0"/>
      <name val="Calibri"/>
      <family val="2"/>
      <scheme val="minor"/>
    </font>
    <font>
      <b/>
      <sz val="12"/>
      <color theme="0"/>
      <name val="Calibri"/>
      <family val="2"/>
      <scheme val="minor"/>
    </font>
    <font>
      <b/>
      <sz val="10"/>
      <color theme="1"/>
      <name val="Calibri"/>
      <family val="2"/>
      <scheme val="minor"/>
    </font>
    <font>
      <sz val="11"/>
      <color rgb="FF006100"/>
      <name val="Calibri"/>
      <family val="2"/>
      <scheme val="minor"/>
    </font>
    <font>
      <sz val="14"/>
      <color theme="1"/>
      <name val="Calibri"/>
      <family val="2"/>
      <scheme val="minor"/>
    </font>
    <font>
      <sz val="10"/>
      <name val="Calibri"/>
      <family val="2"/>
      <scheme val="minor"/>
    </font>
    <font>
      <b/>
      <sz val="10"/>
      <color rgb="FF000000"/>
      <name val="Calibri"/>
      <family val="2"/>
      <scheme val="minor"/>
    </font>
    <font>
      <b/>
      <sz val="10"/>
      <color rgb="FFFFFFFF"/>
      <name val="Calibri"/>
      <family val="2"/>
      <scheme val="minor"/>
    </font>
    <font>
      <b/>
      <sz val="10"/>
      <color rgb="FFFF0000"/>
      <name val="Calibri"/>
      <family val="2"/>
      <scheme val="minor"/>
    </font>
    <font>
      <sz val="10"/>
      <color rgb="FF000000"/>
      <name val="Calibri"/>
      <family val="2"/>
      <scheme val="minor"/>
    </font>
    <font>
      <b/>
      <sz val="11"/>
      <color theme="1"/>
      <name val="Calibri"/>
      <family val="2"/>
      <scheme val="minor"/>
    </font>
    <font>
      <b/>
      <sz val="12"/>
      <color rgb="FFFF0000"/>
      <name val="Calibri"/>
      <family val="2"/>
      <scheme val="minor"/>
    </font>
    <font>
      <sz val="11"/>
      <color indexed="8"/>
      <name val="Calibri"/>
      <family val="2"/>
    </font>
    <font>
      <u/>
      <sz val="10"/>
      <color indexed="12"/>
      <name val="Arial"/>
      <family val="2"/>
    </font>
    <font>
      <b/>
      <sz val="12"/>
      <color rgb="FFFFFFFF"/>
      <name val="Calibri"/>
      <family val="2"/>
      <scheme val="minor"/>
    </font>
    <font>
      <i/>
      <sz val="8"/>
      <color theme="1"/>
      <name val="Calibri"/>
      <family val="2"/>
      <scheme val="minor"/>
    </font>
    <font>
      <i/>
      <sz val="10"/>
      <color rgb="FFFF0000"/>
      <name val="Calibri"/>
      <family val="2"/>
      <scheme val="minor"/>
    </font>
    <font>
      <b/>
      <sz val="12"/>
      <color theme="1"/>
      <name val="Calibri"/>
      <family val="2"/>
      <scheme val="minor"/>
    </font>
    <font>
      <b/>
      <sz val="11"/>
      <color theme="0"/>
      <name val="Calibri"/>
      <family val="2"/>
      <scheme val="minor"/>
    </font>
    <font>
      <sz val="11"/>
      <color rgb="FFFF0000"/>
      <name val="Calibri"/>
      <family val="2"/>
      <scheme val="minor"/>
    </font>
    <font>
      <sz val="10"/>
      <color theme="1"/>
      <name val="Calibri"/>
      <family val="2"/>
      <scheme val="minor"/>
    </font>
    <font>
      <sz val="10"/>
      <name val="Calibri"/>
      <family val="2"/>
      <scheme val="minor"/>
    </font>
    <font>
      <sz val="17"/>
      <color theme="1"/>
      <name val="Wingdings"/>
      <charset val="2"/>
    </font>
    <font>
      <sz val="17"/>
      <color rgb="FF000000"/>
      <name val="Calibri"/>
      <family val="2"/>
      <scheme val="minor"/>
    </font>
    <font>
      <b/>
      <sz val="10"/>
      <color theme="0"/>
      <name val="Calibri"/>
      <family val="2"/>
      <scheme val="minor"/>
    </font>
    <font>
      <sz val="11"/>
      <color theme="1"/>
      <name val="Calibri"/>
      <family val="2"/>
    </font>
    <font>
      <b/>
      <sz val="10"/>
      <color rgb="FFC00000"/>
      <name val="Calibri"/>
      <family val="2"/>
      <scheme val="minor"/>
    </font>
    <font>
      <b/>
      <sz val="14"/>
      <color theme="1"/>
      <name val="Calibri"/>
      <family val="2"/>
      <scheme val="minor"/>
    </font>
    <font>
      <b/>
      <sz val="11"/>
      <color rgb="FF006100"/>
      <name val="Calibri"/>
      <family val="2"/>
      <scheme val="minor"/>
    </font>
    <font>
      <b/>
      <sz val="11"/>
      <color theme="1"/>
      <name val="Calibri"/>
      <family val="2"/>
    </font>
    <font>
      <b/>
      <sz val="9"/>
      <color indexed="81"/>
      <name val="Segoe UI"/>
      <family val="2"/>
    </font>
    <font>
      <b/>
      <i/>
      <sz val="10"/>
      <name val="Calibri"/>
      <family val="2"/>
      <scheme val="minor"/>
    </font>
    <font>
      <sz val="10"/>
      <color theme="1"/>
      <name val="Calibri"/>
      <family val="2"/>
      <scheme val="minor"/>
    </font>
    <font>
      <sz val="10"/>
      <name val="Calibri"/>
      <family val="2"/>
      <scheme val="minor"/>
    </font>
    <font>
      <b/>
      <sz val="10"/>
      <color theme="0"/>
      <name val="Calibri"/>
      <family val="2"/>
      <scheme val="minor"/>
    </font>
  </fonts>
  <fills count="14">
    <fill>
      <patternFill patternType="none"/>
    </fill>
    <fill>
      <patternFill patternType="gray125"/>
    </fill>
    <fill>
      <patternFill patternType="solid">
        <fgColor rgb="FFFF0000"/>
        <bgColor indexed="64"/>
      </patternFill>
    </fill>
    <fill>
      <patternFill patternType="solid">
        <fgColor theme="4"/>
        <bgColor indexed="64"/>
      </patternFill>
    </fill>
    <fill>
      <patternFill patternType="solid">
        <fgColor rgb="FFC6EFCE"/>
      </patternFill>
    </fill>
    <fill>
      <patternFill patternType="solid">
        <fgColor theme="4"/>
        <bgColor theme="4"/>
      </patternFill>
    </fill>
    <fill>
      <patternFill patternType="solid">
        <fgColor theme="4" tint="0.79998168889431442"/>
        <bgColor theme="4" tint="0.79998168889431442"/>
      </patternFill>
    </fill>
    <fill>
      <patternFill patternType="solid">
        <fgColor theme="0" tint="-4.9989318521683403E-2"/>
        <bgColor indexed="64"/>
      </patternFill>
    </fill>
    <fill>
      <patternFill patternType="solid">
        <fgColor theme="0"/>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3"/>
        <bgColor indexed="64"/>
      </patternFill>
    </fill>
    <fill>
      <patternFill patternType="solid">
        <fgColor rgb="FFFFFF99"/>
        <bgColor indexed="64"/>
      </patternFill>
    </fill>
    <fill>
      <patternFill patternType="solid">
        <fgColor rgb="FFC00000"/>
        <bgColor indexed="64"/>
      </patternFill>
    </fill>
  </fills>
  <borders count="22">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style="thin">
        <color theme="0"/>
      </right>
      <top style="thin">
        <color theme="0"/>
      </top>
      <bottom style="thin">
        <color theme="0"/>
      </bottom>
      <diagonal/>
    </border>
    <border>
      <left/>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style="thin">
        <color theme="0"/>
      </top>
      <bottom/>
      <diagonal/>
    </border>
    <border>
      <left style="thin">
        <color theme="0"/>
      </left>
      <right/>
      <top/>
      <bottom/>
      <diagonal/>
    </border>
    <border>
      <left style="thin">
        <color theme="0"/>
      </left>
      <right/>
      <top style="thin">
        <color theme="0"/>
      </top>
      <bottom/>
      <diagonal/>
    </border>
    <border>
      <left style="thin">
        <color indexed="64"/>
      </left>
      <right style="thin">
        <color indexed="64"/>
      </right>
      <top style="thin">
        <color indexed="64"/>
      </top>
      <bottom style="thin">
        <color indexed="64"/>
      </bottom>
      <diagonal/>
    </border>
    <border>
      <left/>
      <right/>
      <top style="thin">
        <color theme="0"/>
      </top>
      <bottom style="thin">
        <color theme="0"/>
      </bottom>
      <diagonal/>
    </border>
    <border>
      <left/>
      <right style="thin">
        <color theme="0"/>
      </right>
      <top/>
      <bottom style="thin">
        <color theme="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theme="4" tint="0.39997558519241921"/>
      </left>
      <right style="thin">
        <color theme="4" tint="0.39997558519241921"/>
      </right>
      <top style="thin">
        <color theme="4" tint="0.39997558519241921"/>
      </top>
      <bottom/>
      <diagonal/>
    </border>
    <border>
      <left style="thin">
        <color theme="4" tint="0.39997558519241921"/>
      </left>
      <right style="thin">
        <color theme="4" tint="0.39997558519241921"/>
      </right>
      <top/>
      <bottom style="thin">
        <color theme="4" tint="0.39997558519241921"/>
      </bottom>
      <diagonal/>
    </border>
  </borders>
  <cellStyleXfs count="6">
    <xf numFmtId="0" fontId="0" fillId="0" borderId="0"/>
    <xf numFmtId="0" fontId="1" fillId="2" borderId="0"/>
    <xf numFmtId="0" fontId="3" fillId="0" borderId="0"/>
    <xf numFmtId="0" fontId="8" fillId="4" borderId="0" applyNumberFormat="0" applyBorder="0" applyAlignment="0" applyProtection="0"/>
    <xf numFmtId="0" fontId="17" fillId="0" borderId="0"/>
    <xf numFmtId="0" fontId="18" fillId="0" borderId="0" applyNumberFormat="0" applyFill="0" applyBorder="0" applyAlignment="0" applyProtection="0">
      <alignment vertical="top"/>
      <protection locked="0"/>
    </xf>
  </cellStyleXfs>
  <cellXfs count="162">
    <xf numFmtId="0" fontId="0" fillId="0" borderId="0" xfId="0"/>
    <xf numFmtId="0" fontId="4" fillId="0" borderId="0" xfId="0" applyFont="1" applyAlignment="1">
      <alignment horizontal="center"/>
    </xf>
    <xf numFmtId="0" fontId="5" fillId="3" borderId="1" xfId="0" applyFont="1" applyFill="1" applyBorder="1" applyAlignment="1">
      <alignment horizontal="center"/>
    </xf>
    <xf numFmtId="0" fontId="4" fillId="0" borderId="0" xfId="0" applyFont="1"/>
    <xf numFmtId="0" fontId="7" fillId="0" borderId="0" xfId="0" applyFont="1"/>
    <xf numFmtId="0" fontId="5" fillId="5" borderId="5" xfId="0" applyFont="1" applyFill="1" applyBorder="1"/>
    <xf numFmtId="0" fontId="5" fillId="5" borderId="6" xfId="0" applyFont="1" applyFill="1" applyBorder="1"/>
    <xf numFmtId="0" fontId="4" fillId="6" borderId="5" xfId="0" applyFont="1" applyFill="1" applyBorder="1"/>
    <xf numFmtId="0" fontId="4" fillId="6" borderId="6" xfId="0" applyFont="1" applyFill="1" applyBorder="1"/>
    <xf numFmtId="0" fontId="4" fillId="0" borderId="5" xfId="0" applyFont="1" applyBorder="1"/>
    <xf numFmtId="0" fontId="4" fillId="0" borderId="6" xfId="0" applyFont="1" applyBorder="1"/>
    <xf numFmtId="0" fontId="7" fillId="0" borderId="0" xfId="0" applyFont="1" applyAlignment="1">
      <alignment wrapText="1"/>
    </xf>
    <xf numFmtId="0" fontId="7" fillId="0" borderId="0" xfId="0" applyFont="1" applyAlignment="1">
      <alignment horizontal="center"/>
    </xf>
    <xf numFmtId="0" fontId="7" fillId="0" borderId="1" xfId="0" applyFont="1" applyBorder="1" applyAlignment="1">
      <alignment vertical="center" wrapText="1"/>
    </xf>
    <xf numFmtId="0" fontId="7" fillId="0" borderId="0" xfId="0" applyFont="1" applyAlignment="1">
      <alignment vertical="center" wrapText="1"/>
    </xf>
    <xf numFmtId="0" fontId="9" fillId="0" borderId="0" xfId="0" applyFont="1"/>
    <xf numFmtId="0" fontId="4" fillId="8" borderId="0" xfId="0" applyFont="1" applyFill="1"/>
    <xf numFmtId="0" fontId="4" fillId="0" borderId="0" xfId="0" applyFont="1" applyFill="1" applyBorder="1" applyAlignment="1">
      <alignment horizontal="right" vertical="center"/>
    </xf>
    <xf numFmtId="0" fontId="11" fillId="7" borderId="1" xfId="0" applyFont="1" applyFill="1" applyBorder="1" applyAlignment="1">
      <alignment vertical="center" wrapText="1" readingOrder="1"/>
    </xf>
    <xf numFmtId="0" fontId="11" fillId="7" borderId="1" xfId="0" applyFont="1" applyFill="1" applyBorder="1" applyAlignment="1">
      <alignment horizontal="left" vertical="top" wrapText="1" readingOrder="1"/>
    </xf>
    <xf numFmtId="0" fontId="12" fillId="9" borderId="1" xfId="0" applyFont="1" applyFill="1" applyBorder="1" applyAlignment="1">
      <alignment horizontal="center" vertical="center" wrapText="1" readingOrder="1"/>
    </xf>
    <xf numFmtId="0" fontId="7" fillId="7" borderId="1" xfId="0" applyFont="1" applyFill="1" applyBorder="1" applyAlignment="1">
      <alignment horizontal="center" vertical="center"/>
    </xf>
    <xf numFmtId="0" fontId="4" fillId="7" borderId="1" xfId="0" applyFont="1" applyFill="1" applyBorder="1" applyAlignment="1">
      <alignment horizontal="center" vertical="center"/>
    </xf>
    <xf numFmtId="0" fontId="16" fillId="0" borderId="0" xfId="0" applyFont="1"/>
    <xf numFmtId="0" fontId="0" fillId="0" borderId="0" xfId="0"/>
    <xf numFmtId="0" fontId="4" fillId="0" borderId="0" xfId="0" applyFont="1" applyAlignment="1">
      <alignment horizontal="left" wrapText="1"/>
    </xf>
    <xf numFmtId="0" fontId="4" fillId="7" borderId="0" xfId="0" applyFont="1" applyFill="1" applyAlignment="1">
      <alignment wrapText="1"/>
    </xf>
    <xf numFmtId="0" fontId="4" fillId="7" borderId="0" xfId="0" applyFont="1" applyFill="1"/>
    <xf numFmtId="0" fontId="4" fillId="7" borderId="0" xfId="0" applyFont="1" applyFill="1" applyAlignment="1"/>
    <xf numFmtId="0" fontId="11" fillId="7" borderId="0" xfId="0" applyFont="1" applyFill="1"/>
    <xf numFmtId="0" fontId="4" fillId="0" borderId="0" xfId="0" applyFont="1" applyBorder="1"/>
    <xf numFmtId="0" fontId="4" fillId="0" borderId="0" xfId="0" applyFont="1" applyBorder="1" applyAlignment="1">
      <alignment horizontal="center"/>
    </xf>
    <xf numFmtId="0" fontId="7" fillId="0" borderId="0" xfId="0" applyFont="1" applyBorder="1" applyAlignment="1">
      <alignment horizontal="center"/>
    </xf>
    <xf numFmtId="0" fontId="4" fillId="0" borderId="0" xfId="0" applyFont="1" applyBorder="1" applyAlignment="1"/>
    <xf numFmtId="0" fontId="19" fillId="0" borderId="10" xfId="0" applyFont="1" applyFill="1" applyBorder="1" applyAlignment="1">
      <alignment wrapText="1" readingOrder="1"/>
    </xf>
    <xf numFmtId="0" fontId="4" fillId="7" borderId="8" xfId="0" applyFont="1" applyFill="1" applyBorder="1" applyAlignment="1">
      <alignment wrapText="1"/>
    </xf>
    <xf numFmtId="0" fontId="12" fillId="9" borderId="0" xfId="0" applyFont="1" applyFill="1" applyBorder="1" applyAlignment="1">
      <alignment horizontal="center" vertical="center" wrapText="1" readingOrder="1"/>
    </xf>
    <xf numFmtId="49" fontId="10" fillId="7" borderId="0" xfId="0" applyNumberFormat="1" applyFont="1" applyFill="1" applyBorder="1" applyAlignment="1">
      <alignment vertical="center" wrapText="1"/>
    </xf>
    <xf numFmtId="0" fontId="10" fillId="7" borderId="0" xfId="3" applyFont="1" applyFill="1" applyBorder="1" applyAlignment="1">
      <alignment horizontal="center" vertical="center"/>
    </xf>
    <xf numFmtId="0" fontId="7" fillId="7" borderId="0" xfId="3" applyFont="1" applyFill="1" applyBorder="1" applyAlignment="1">
      <alignment horizontal="center" vertical="center"/>
    </xf>
    <xf numFmtId="0" fontId="5" fillId="10" borderId="0" xfId="3" applyFont="1" applyFill="1" applyBorder="1" applyAlignment="1">
      <alignment horizontal="center"/>
    </xf>
    <xf numFmtId="49" fontId="10" fillId="7" borderId="0" xfId="0" applyNumberFormat="1" applyFont="1" applyFill="1" applyBorder="1" applyAlignment="1">
      <alignment horizontal="left" vertical="center" wrapText="1"/>
    </xf>
    <xf numFmtId="0" fontId="9" fillId="0" borderId="0" xfId="0" applyFont="1" applyAlignment="1">
      <alignment wrapText="1"/>
    </xf>
    <xf numFmtId="0" fontId="21" fillId="0" borderId="0" xfId="0" applyFont="1"/>
    <xf numFmtId="0" fontId="5" fillId="0" borderId="0" xfId="0" applyFont="1" applyFill="1" applyBorder="1" applyAlignment="1">
      <alignment horizontal="center" vertical="center"/>
    </xf>
    <xf numFmtId="0" fontId="4" fillId="0" borderId="0" xfId="0" applyFont="1" applyFill="1" applyBorder="1" applyAlignment="1">
      <alignment horizontal="left" vertical="center" wrapText="1"/>
    </xf>
    <xf numFmtId="0" fontId="4" fillId="0" borderId="0" xfId="0" applyFont="1" applyFill="1" applyBorder="1" applyAlignment="1">
      <alignment horizontal="center" vertical="center"/>
    </xf>
    <xf numFmtId="0" fontId="4" fillId="0" borderId="0" xfId="0" applyFont="1" applyFill="1" applyBorder="1" applyAlignment="1">
      <alignment horizontal="left" vertical="center"/>
    </xf>
    <xf numFmtId="0" fontId="4" fillId="0" borderId="0" xfId="0" applyFont="1" applyFill="1" applyAlignment="1">
      <alignment horizontal="left" vertical="center"/>
    </xf>
    <xf numFmtId="0" fontId="4" fillId="0" borderId="0" xfId="0" applyFont="1" applyFill="1" applyBorder="1" applyAlignment="1">
      <alignment horizontal="center" vertical="center" wrapText="1"/>
    </xf>
    <xf numFmtId="0" fontId="4" fillId="0" borderId="0" xfId="0" applyFont="1" applyFill="1" applyAlignment="1">
      <alignment horizontal="center" vertical="center"/>
    </xf>
    <xf numFmtId="0" fontId="25" fillId="0" borderId="0" xfId="0" applyFont="1" applyFill="1" applyAlignment="1">
      <alignment horizontal="center" vertical="center"/>
    </xf>
    <xf numFmtId="0" fontId="25" fillId="0" borderId="0" xfId="0" applyFont="1" applyFill="1" applyAlignment="1">
      <alignment horizontal="left" vertical="center"/>
    </xf>
    <xf numFmtId="0" fontId="11" fillId="7" borderId="2" xfId="0" applyFont="1" applyFill="1" applyBorder="1" applyAlignment="1">
      <alignment vertical="center" wrapText="1" readingOrder="1"/>
    </xf>
    <xf numFmtId="0" fontId="4" fillId="11" borderId="0" xfId="0" applyFont="1" applyFill="1" applyAlignment="1">
      <alignment horizontal="center" vertical="center"/>
    </xf>
    <xf numFmtId="0" fontId="4" fillId="11" borderId="0" xfId="0" applyFont="1" applyFill="1" applyAlignment="1">
      <alignment horizontal="left" vertical="center"/>
    </xf>
    <xf numFmtId="0" fontId="5" fillId="11" borderId="0" xfId="0" applyFont="1" applyFill="1" applyAlignment="1">
      <alignment horizontal="center" vertical="center"/>
    </xf>
    <xf numFmtId="0" fontId="23" fillId="3" borderId="0" xfId="0" applyFont="1" applyFill="1"/>
    <xf numFmtId="0" fontId="23" fillId="3" borderId="8" xfId="0" applyFont="1" applyFill="1" applyBorder="1"/>
    <xf numFmtId="0" fontId="24" fillId="3" borderId="0" xfId="0" applyFont="1" applyFill="1" applyBorder="1"/>
    <xf numFmtId="0" fontId="23" fillId="3" borderId="2" xfId="0" applyFont="1" applyFill="1" applyBorder="1"/>
    <xf numFmtId="0" fontId="0" fillId="0" borderId="7" xfId="0" applyBorder="1"/>
    <xf numFmtId="0" fontId="0" fillId="0" borderId="1" xfId="0" applyBorder="1"/>
    <xf numFmtId="0" fontId="0" fillId="0" borderId="2" xfId="0" applyBorder="1"/>
    <xf numFmtId="0" fontId="0" fillId="0" borderId="11" xfId="0" applyBorder="1"/>
    <xf numFmtId="0" fontId="0" fillId="0" borderId="3" xfId="0" applyBorder="1"/>
    <xf numFmtId="0" fontId="0" fillId="0" borderId="13" xfId="0" applyBorder="1"/>
    <xf numFmtId="0" fontId="23" fillId="3" borderId="0" xfId="0" applyFont="1" applyFill="1" applyBorder="1"/>
    <xf numFmtId="0" fontId="27" fillId="0" borderId="0" xfId="0" applyFont="1" applyAlignment="1">
      <alignment horizontal="left" vertical="center" indent="8" readingOrder="1"/>
    </xf>
    <xf numFmtId="0" fontId="28" fillId="0" borderId="0" xfId="0" applyFont="1" applyAlignment="1">
      <alignment horizontal="left" vertical="center" indent="8" readingOrder="1"/>
    </xf>
    <xf numFmtId="0" fontId="0" fillId="0" borderId="16" xfId="0" applyBorder="1" applyAlignment="1">
      <alignment horizontal="center" vertical="center"/>
    </xf>
    <xf numFmtId="0" fontId="0" fillId="0" borderId="4" xfId="0" applyBorder="1" applyAlignment="1">
      <alignment horizontal="center" vertical="center"/>
    </xf>
    <xf numFmtId="0" fontId="0" fillId="0" borderId="9" xfId="0" applyBorder="1" applyAlignment="1">
      <alignment horizontal="center" vertical="center"/>
    </xf>
    <xf numFmtId="0" fontId="0" fillId="12" borderId="7" xfId="0" applyFill="1" applyBorder="1"/>
    <xf numFmtId="0" fontId="0" fillId="12" borderId="1" xfId="0" applyFill="1" applyBorder="1"/>
    <xf numFmtId="0" fontId="0" fillId="12" borderId="2" xfId="0" applyFill="1" applyBorder="1"/>
    <xf numFmtId="0" fontId="7" fillId="7" borderId="0" xfId="0" applyFont="1" applyFill="1" applyBorder="1" applyAlignment="1">
      <alignment horizontal="center" vertical="center"/>
    </xf>
    <xf numFmtId="0" fontId="29" fillId="0" borderId="0" xfId="0" applyFont="1" applyFill="1" applyBorder="1" applyAlignment="1">
      <alignment horizontal="center" vertical="center"/>
    </xf>
    <xf numFmtId="0" fontId="25" fillId="0" borderId="0" xfId="0" applyFont="1" applyFill="1" applyBorder="1" applyAlignment="1">
      <alignment horizontal="left" vertical="center"/>
    </xf>
    <xf numFmtId="0" fontId="4" fillId="7" borderId="0" xfId="0" applyFont="1" applyFill="1" applyAlignment="1">
      <alignment wrapText="1" readingOrder="1"/>
    </xf>
    <xf numFmtId="0" fontId="4" fillId="0" borderId="0" xfId="0" applyFont="1" applyAlignment="1">
      <alignment wrapText="1" readingOrder="1"/>
    </xf>
    <xf numFmtId="0" fontId="4" fillId="0" borderId="0" xfId="0" applyFont="1" applyAlignment="1">
      <alignment horizontal="center" wrapText="1" readingOrder="1"/>
    </xf>
    <xf numFmtId="0" fontId="4" fillId="11" borderId="0" xfId="0" applyFont="1" applyFill="1" applyAlignment="1">
      <alignment horizontal="left" vertical="center" wrapText="1" readingOrder="1"/>
    </xf>
    <xf numFmtId="0" fontId="4" fillId="0" borderId="0" xfId="0" applyFont="1" applyFill="1" applyAlignment="1">
      <alignment horizontal="left" vertical="center" wrapText="1" readingOrder="1"/>
    </xf>
    <xf numFmtId="0" fontId="11" fillId="7" borderId="2" xfId="0" applyFont="1" applyFill="1" applyBorder="1" applyAlignment="1" applyProtection="1">
      <alignment horizontal="left" vertical="center" wrapText="1" readingOrder="1"/>
    </xf>
    <xf numFmtId="0" fontId="14" fillId="7" borderId="1" xfId="0" applyFont="1" applyFill="1" applyBorder="1" applyAlignment="1">
      <alignment vertical="center" wrapText="1" readingOrder="1"/>
    </xf>
    <xf numFmtId="0" fontId="11" fillId="7" borderId="1" xfId="0" applyFont="1" applyFill="1" applyBorder="1" applyAlignment="1">
      <alignment horizontal="center" vertical="center" wrapText="1" readingOrder="1"/>
    </xf>
    <xf numFmtId="0" fontId="15" fillId="0" borderId="1" xfId="0" applyFont="1" applyBorder="1" applyAlignment="1">
      <alignment horizontal="center" vertical="top"/>
    </xf>
    <xf numFmtId="0" fontId="0" fillId="0" borderId="0" xfId="0" applyAlignment="1">
      <alignment wrapText="1"/>
    </xf>
    <xf numFmtId="0" fontId="32" fillId="0" borderId="1" xfId="0" applyFont="1" applyBorder="1" applyAlignment="1">
      <alignment horizontal="center"/>
    </xf>
    <xf numFmtId="0" fontId="33" fillId="4" borderId="14" xfId="3" applyFont="1" applyBorder="1" applyAlignment="1">
      <alignment horizontal="center" vertical="center" wrapText="1"/>
    </xf>
    <xf numFmtId="0" fontId="33" fillId="8" borderId="0" xfId="3" applyFont="1" applyFill="1" applyBorder="1" applyAlignment="1">
      <alignment horizontal="center" vertical="center" wrapText="1"/>
    </xf>
    <xf numFmtId="0" fontId="0" fillId="0" borderId="14" xfId="0" applyBorder="1" applyAlignment="1" applyProtection="1">
      <alignment horizontal="left"/>
      <protection locked="0"/>
    </xf>
    <xf numFmtId="0" fontId="0" fillId="8" borderId="0" xfId="0" applyFill="1" applyBorder="1" applyAlignment="1" applyProtection="1">
      <alignment horizontal="left" wrapText="1"/>
      <protection locked="0"/>
    </xf>
    <xf numFmtId="0" fontId="0" fillId="0" borderId="14" xfId="0" applyBorder="1" applyAlignment="1" applyProtection="1">
      <alignment horizontal="center"/>
      <protection locked="0"/>
    </xf>
    <xf numFmtId="14" fontId="0" fillId="0" borderId="14" xfId="0" applyNumberFormat="1" applyBorder="1" applyAlignment="1" applyProtection="1">
      <alignment horizontal="center"/>
      <protection locked="0"/>
    </xf>
    <xf numFmtId="0" fontId="0" fillId="0" borderId="14" xfId="0" applyBorder="1" applyAlignment="1" applyProtection="1">
      <alignment horizontal="left" wrapText="1"/>
      <protection locked="0"/>
    </xf>
    <xf numFmtId="0" fontId="0" fillId="0" borderId="19" xfId="0" applyBorder="1"/>
    <xf numFmtId="0" fontId="0" fillId="0" borderId="19" xfId="0" applyBorder="1" applyAlignment="1">
      <alignment wrapText="1"/>
    </xf>
    <xf numFmtId="0" fontId="34" fillId="0" borderId="0" xfId="0" applyFont="1" applyBorder="1" applyAlignment="1">
      <alignment horizontal="left" vertical="center" indent="3"/>
    </xf>
    <xf numFmtId="0" fontId="0" fillId="0" borderId="0" xfId="0" applyBorder="1"/>
    <xf numFmtId="0" fontId="0" fillId="0" borderId="0" xfId="0" applyBorder="1" applyAlignment="1">
      <alignment wrapText="1"/>
    </xf>
    <xf numFmtId="0" fontId="30" fillId="0" borderId="0" xfId="0" applyFont="1" applyAlignment="1">
      <alignment horizontal="left" vertical="center" indent="3"/>
    </xf>
    <xf numFmtId="0" fontId="15" fillId="0" borderId="0" xfId="0" applyFont="1" applyAlignment="1">
      <alignment horizontal="center"/>
    </xf>
    <xf numFmtId="0" fontId="4" fillId="7" borderId="0" xfId="0" applyFont="1" applyFill="1" applyBorder="1" applyAlignment="1">
      <alignment horizontal="center" vertical="center" wrapText="1"/>
    </xf>
    <xf numFmtId="0" fontId="4" fillId="7" borderId="0" xfId="0" applyFont="1" applyFill="1" applyBorder="1" applyAlignment="1">
      <alignment horizontal="left" vertical="center" wrapText="1" readingOrder="1"/>
    </xf>
    <xf numFmtId="0" fontId="4" fillId="7" borderId="0" xfId="0" applyFont="1" applyFill="1" applyBorder="1" applyAlignment="1">
      <alignment horizontal="center" vertical="center"/>
    </xf>
    <xf numFmtId="0" fontId="26" fillId="7" borderId="0" xfId="0" applyFont="1" applyFill="1" applyBorder="1" applyAlignment="1">
      <alignment horizontal="left" vertical="center" wrapText="1" readingOrder="1"/>
    </xf>
    <xf numFmtId="0" fontId="25" fillId="7" borderId="0" xfId="0" applyFont="1" applyFill="1" applyBorder="1" applyAlignment="1">
      <alignment horizontal="left" vertical="center" wrapText="1"/>
    </xf>
    <xf numFmtId="0" fontId="26" fillId="7" borderId="0" xfId="0" applyFont="1" applyFill="1" applyBorder="1" applyAlignment="1">
      <alignment horizontal="center" vertical="center" wrapText="1"/>
    </xf>
    <xf numFmtId="0" fontId="26" fillId="7" borderId="0" xfId="0" applyNumberFormat="1" applyFont="1" applyFill="1" applyBorder="1" applyAlignment="1">
      <alignment horizontal="center" vertical="center" wrapText="1"/>
    </xf>
    <xf numFmtId="0" fontId="10" fillId="7" borderId="0" xfId="0" applyFont="1" applyFill="1" applyBorder="1" applyAlignment="1">
      <alignment horizontal="left" vertical="center" wrapText="1" readingOrder="1"/>
    </xf>
    <xf numFmtId="0" fontId="10" fillId="7" borderId="0" xfId="0" applyFont="1" applyFill="1" applyBorder="1" applyAlignment="1">
      <alignment horizontal="center" vertical="center" wrapText="1"/>
    </xf>
    <xf numFmtId="0" fontId="10" fillId="7" borderId="0" xfId="0" applyNumberFormat="1" applyFont="1" applyFill="1" applyBorder="1" applyAlignment="1">
      <alignment horizontal="center" vertical="center" wrapText="1"/>
    </xf>
    <xf numFmtId="0" fontId="25" fillId="7" borderId="0" xfId="0" applyFont="1" applyFill="1" applyAlignment="1">
      <alignment horizontal="center" vertical="center"/>
    </xf>
    <xf numFmtId="0" fontId="25" fillId="7" borderId="0" xfId="0" applyFont="1" applyFill="1" applyAlignment="1">
      <alignment horizontal="left" vertical="center" wrapText="1" readingOrder="1"/>
    </xf>
    <xf numFmtId="0" fontId="26" fillId="7" borderId="0" xfId="0" applyFont="1" applyFill="1" applyAlignment="1">
      <alignment horizontal="center" vertical="center" wrapText="1"/>
    </xf>
    <xf numFmtId="0" fontId="25" fillId="7" borderId="0" xfId="0" applyFont="1" applyFill="1" applyBorder="1" applyAlignment="1">
      <alignment horizontal="center" vertical="center"/>
    </xf>
    <xf numFmtId="0" fontId="10" fillId="7" borderId="0" xfId="0" applyFont="1" applyFill="1" applyBorder="1" applyAlignment="1">
      <alignment horizontal="center" vertical="center"/>
    </xf>
    <xf numFmtId="49" fontId="10" fillId="7" borderId="0" xfId="0" applyNumberFormat="1" applyFont="1" applyFill="1" applyBorder="1" applyAlignment="1">
      <alignment horizontal="center" vertical="center" wrapText="1"/>
    </xf>
    <xf numFmtId="0" fontId="12" fillId="13" borderId="0" xfId="0" applyFont="1" applyFill="1" applyBorder="1" applyAlignment="1">
      <alignment horizontal="center" vertical="center" wrapText="1" readingOrder="1"/>
    </xf>
    <xf numFmtId="0" fontId="36" fillId="7" borderId="0" xfId="0" applyFont="1" applyFill="1" applyAlignment="1"/>
    <xf numFmtId="0" fontId="38" fillId="7" borderId="0" xfId="0" applyNumberFormat="1" applyFont="1" applyFill="1" applyBorder="1" applyAlignment="1">
      <alignment horizontal="center" vertical="center" wrapText="1"/>
    </xf>
    <xf numFmtId="0" fontId="39" fillId="0" borderId="0" xfId="0" applyFont="1" applyFill="1" applyBorder="1" applyAlignment="1">
      <alignment horizontal="center" vertical="center"/>
    </xf>
    <xf numFmtId="0" fontId="37" fillId="0" borderId="0" xfId="0" applyFont="1" applyFill="1" applyBorder="1" applyAlignment="1">
      <alignment horizontal="left" vertical="center"/>
    </xf>
    <xf numFmtId="0" fontId="19" fillId="10" borderId="9" xfId="0" applyFont="1" applyFill="1" applyBorder="1" applyAlignment="1">
      <alignment horizontal="center" vertical="center" wrapText="1" readingOrder="1"/>
    </xf>
    <xf numFmtId="0" fontId="19" fillId="10" borderId="10" xfId="0" applyFont="1" applyFill="1" applyBorder="1" applyAlignment="1">
      <alignment horizontal="center" vertical="center" wrapText="1" readingOrder="1"/>
    </xf>
    <xf numFmtId="0" fontId="13" fillId="0" borderId="0" xfId="0" applyFont="1" applyAlignment="1">
      <alignment horizontal="left" wrapText="1"/>
    </xf>
    <xf numFmtId="0" fontId="4" fillId="0" borderId="8" xfId="0" applyFont="1" applyBorder="1" applyAlignment="1">
      <alignment horizontal="left" wrapText="1"/>
    </xf>
    <xf numFmtId="0" fontId="6" fillId="10" borderId="2" xfId="0" applyFont="1" applyFill="1" applyBorder="1" applyAlignment="1">
      <alignment horizontal="center" vertical="center"/>
    </xf>
    <xf numFmtId="0" fontId="6" fillId="10" borderId="7" xfId="0" applyFont="1" applyFill="1" applyBorder="1" applyAlignment="1">
      <alignment horizontal="center" vertical="center"/>
    </xf>
    <xf numFmtId="0" fontId="20" fillId="0" borderId="12" xfId="0" applyFont="1" applyBorder="1" applyAlignment="1">
      <alignment horizontal="left" vertical="center" wrapText="1"/>
    </xf>
    <xf numFmtId="0" fontId="20" fillId="0" borderId="0" xfId="0" applyFont="1" applyBorder="1" applyAlignment="1">
      <alignment horizontal="left" vertical="center" wrapText="1"/>
    </xf>
    <xf numFmtId="0" fontId="12" fillId="10" borderId="2" xfId="0" applyFont="1" applyFill="1" applyBorder="1" applyAlignment="1">
      <alignment horizontal="right" vertical="center" wrapText="1" readingOrder="1"/>
    </xf>
    <xf numFmtId="0" fontId="12" fillId="10" borderId="7" xfId="0" applyFont="1" applyFill="1" applyBorder="1" applyAlignment="1">
      <alignment horizontal="right" vertical="center" wrapText="1" readingOrder="1"/>
    </xf>
    <xf numFmtId="0" fontId="19" fillId="10" borderId="1" xfId="0" applyFont="1" applyFill="1" applyBorder="1" applyAlignment="1">
      <alignment horizontal="center" wrapText="1" readingOrder="1"/>
    </xf>
    <xf numFmtId="0" fontId="4" fillId="7" borderId="0" xfId="0" applyFont="1" applyFill="1" applyAlignment="1">
      <alignment horizontal="left" wrapText="1"/>
    </xf>
    <xf numFmtId="0" fontId="19" fillId="10" borderId="12" xfId="0" applyFont="1" applyFill="1" applyBorder="1" applyAlignment="1">
      <alignment horizontal="center" vertical="center" wrapText="1" readingOrder="1"/>
    </xf>
    <xf numFmtId="0" fontId="19" fillId="10" borderId="0" xfId="0" applyFont="1" applyFill="1" applyBorder="1" applyAlignment="1">
      <alignment horizontal="center" vertical="center" wrapText="1" readingOrder="1"/>
    </xf>
    <xf numFmtId="0" fontId="12" fillId="10" borderId="0" xfId="0" applyFont="1" applyFill="1" applyBorder="1" applyAlignment="1">
      <alignment horizontal="right" wrapText="1" readingOrder="1"/>
    </xf>
    <xf numFmtId="0" fontId="19" fillId="10" borderId="0" xfId="0" applyFont="1" applyFill="1" applyBorder="1" applyAlignment="1">
      <alignment horizontal="center" wrapText="1" readingOrder="1"/>
    </xf>
    <xf numFmtId="0" fontId="7" fillId="7" borderId="8" xfId="0" applyFont="1" applyFill="1" applyBorder="1" applyAlignment="1">
      <alignment horizontal="center" vertical="center" wrapText="1"/>
    </xf>
    <xf numFmtId="0" fontId="7" fillId="7" borderId="0" xfId="0" applyFont="1" applyFill="1" applyBorder="1" applyAlignment="1">
      <alignment horizontal="center" vertical="center" wrapText="1"/>
    </xf>
    <xf numFmtId="0" fontId="22" fillId="0" borderId="0" xfId="0" applyFont="1" applyAlignment="1">
      <alignment horizontal="center" vertical="center" wrapText="1"/>
    </xf>
    <xf numFmtId="0" fontId="7" fillId="0" borderId="0" xfId="0" applyFont="1" applyAlignment="1">
      <alignment horizontal="center" vertical="center" wrapText="1"/>
    </xf>
    <xf numFmtId="0" fontId="4" fillId="6" borderId="20" xfId="0" applyFont="1" applyFill="1" applyBorder="1" applyAlignment="1">
      <alignment horizontal="center" wrapText="1"/>
    </xf>
    <xf numFmtId="0" fontId="4" fillId="6" borderId="21" xfId="0" applyFont="1" applyFill="1" applyBorder="1" applyAlignment="1">
      <alignment horizontal="center" wrapText="1"/>
    </xf>
    <xf numFmtId="0" fontId="7" fillId="0" borderId="8" xfId="0" applyFont="1" applyBorder="1" applyAlignment="1">
      <alignment horizontal="center" vertical="center" wrapText="1"/>
    </xf>
    <xf numFmtId="0" fontId="7" fillId="0" borderId="0" xfId="0" applyFont="1" applyBorder="1" applyAlignment="1">
      <alignment horizontal="center" vertical="center" wrapText="1"/>
    </xf>
    <xf numFmtId="0" fontId="4" fillId="6" borderId="20" xfId="0" applyFont="1" applyFill="1" applyBorder="1" applyAlignment="1">
      <alignment horizontal="center" vertical="center" wrapText="1"/>
    </xf>
    <xf numFmtId="0" fontId="4" fillId="6" borderId="21" xfId="0" applyFont="1" applyFill="1" applyBorder="1" applyAlignment="1">
      <alignment horizontal="center" vertical="center" wrapText="1"/>
    </xf>
    <xf numFmtId="0" fontId="0" fillId="0" borderId="0" xfId="0" applyAlignment="1">
      <alignment horizontal="left"/>
    </xf>
    <xf numFmtId="0" fontId="23" fillId="3" borderId="0" xfId="0" applyFont="1" applyFill="1" applyBorder="1" applyAlignment="1">
      <alignment horizontal="center"/>
    </xf>
    <xf numFmtId="0" fontId="6" fillId="3" borderId="0" xfId="0" applyFont="1" applyFill="1" applyAlignment="1">
      <alignment horizontal="center"/>
    </xf>
    <xf numFmtId="0" fontId="12" fillId="9" borderId="2" xfId="0" applyFont="1" applyFill="1" applyBorder="1" applyAlignment="1">
      <alignment horizontal="center" vertical="center" wrapText="1" readingOrder="1"/>
    </xf>
    <xf numFmtId="0" fontId="12" fillId="9" borderId="15" xfId="0" applyFont="1" applyFill="1" applyBorder="1" applyAlignment="1">
      <alignment horizontal="center" vertical="center" wrapText="1" readingOrder="1"/>
    </xf>
    <xf numFmtId="0" fontId="0" fillId="0" borderId="17" xfId="0" applyBorder="1" applyAlignment="1" applyProtection="1">
      <alignment horizontal="center"/>
      <protection locked="0"/>
    </xf>
    <xf numFmtId="0" fontId="0" fillId="0" borderId="18" xfId="0" applyBorder="1" applyAlignment="1" applyProtection="1">
      <alignment horizontal="center"/>
      <protection locked="0"/>
    </xf>
    <xf numFmtId="0" fontId="33" fillId="4" borderId="14" xfId="3" applyFont="1" applyBorder="1" applyAlignment="1">
      <alignment horizontal="center" vertical="center" wrapText="1"/>
    </xf>
    <xf numFmtId="0" fontId="0" fillId="0" borderId="14" xfId="0" applyBorder="1" applyAlignment="1"/>
    <xf numFmtId="0" fontId="33" fillId="4" borderId="17" xfId="3" applyFont="1" applyBorder="1" applyAlignment="1">
      <alignment horizontal="center" vertical="center" wrapText="1"/>
    </xf>
    <xf numFmtId="0" fontId="0" fillId="0" borderId="18" xfId="0" applyBorder="1" applyAlignment="1">
      <alignment horizontal="center" vertical="center" wrapText="1"/>
    </xf>
  </cellXfs>
  <cellStyles count="6">
    <cellStyle name="Bom" xfId="3" builtinId="26"/>
    <cellStyle name="Estilo 1" xfId="1"/>
    <cellStyle name="Excel Built-in Normal" xfId="4"/>
    <cellStyle name="Hyperlink 2" xfId="5"/>
    <cellStyle name="Normal" xfId="0" builtinId="0"/>
    <cellStyle name="Normal 2" xfId="2"/>
  </cellStyles>
  <dxfs count="53">
    <dxf>
      <border diagonalUp="0" diagonalDown="0">
        <left style="thin">
          <color theme="0"/>
        </left>
        <right/>
        <top style="thin">
          <color theme="0"/>
        </top>
        <bottom style="thin">
          <color theme="0"/>
        </bottom>
        <vertical style="thin">
          <color theme="0"/>
        </vertical>
        <horizontal style="thin">
          <color theme="0"/>
        </horizontal>
      </border>
    </dxf>
    <dxf>
      <border diagonalUp="0" diagonalDown="0">
        <left style="thin">
          <color theme="0"/>
        </left>
        <right style="thin">
          <color theme="0"/>
        </right>
        <top style="thin">
          <color theme="0"/>
        </top>
        <bottom style="thin">
          <color theme="0"/>
        </bottom>
        <vertical style="thin">
          <color theme="0"/>
        </vertical>
        <horizontal style="thin">
          <color theme="0"/>
        </horizontal>
      </border>
    </dxf>
    <dxf>
      <border diagonalUp="0" diagonalDown="0">
        <left style="thin">
          <color theme="0"/>
        </left>
        <right style="thin">
          <color theme="0"/>
        </right>
        <top style="thin">
          <color theme="0"/>
        </top>
        <bottom style="thin">
          <color theme="0"/>
        </bottom>
        <vertical style="thin">
          <color theme="0"/>
        </vertical>
        <horizontal style="thin">
          <color theme="0"/>
        </horizontal>
      </border>
    </dxf>
    <dxf>
      <border diagonalUp="0" diagonalDown="0">
        <left style="thin">
          <color theme="0"/>
        </left>
        <right style="thin">
          <color theme="0"/>
        </right>
        <top style="thin">
          <color theme="0"/>
        </top>
        <bottom style="thin">
          <color theme="0"/>
        </bottom>
        <vertical style="thin">
          <color theme="0"/>
        </vertical>
        <horizontal style="thin">
          <color theme="0"/>
        </horizontal>
      </border>
    </dxf>
    <dxf>
      <border diagonalUp="0" diagonalDown="0">
        <left/>
        <right style="thin">
          <color theme="0"/>
        </right>
        <top style="thin">
          <color theme="0"/>
        </top>
        <bottom style="thin">
          <color theme="0"/>
        </bottom>
        <vertical style="thin">
          <color theme="0"/>
        </vertical>
        <horizontal style="thin">
          <color theme="0"/>
        </horizontal>
      </border>
    </dxf>
    <dxf>
      <border>
        <top style="thin">
          <color theme="0"/>
        </top>
      </border>
    </dxf>
    <dxf>
      <border diagonalUp="0" diagonalDown="0">
        <left style="thin">
          <color theme="0"/>
        </left>
        <right style="thin">
          <color theme="0"/>
        </right>
        <top style="thin">
          <color theme="0"/>
        </top>
        <bottom style="thin">
          <color theme="0"/>
        </bottom>
      </border>
    </dxf>
    <dxf>
      <border>
        <bottom style="thin">
          <color theme="0"/>
        </bottom>
      </border>
    </dxf>
    <dxf>
      <alignment horizontal="center" vertical="center" textRotation="0" wrapText="0" indent="0" justifyLastLine="0" shrinkToFit="0" readingOrder="0"/>
      <border diagonalUp="0" diagonalDown="0" outline="0">
        <left style="thin">
          <color theme="0"/>
        </left>
        <right style="thin">
          <color theme="0"/>
        </right>
        <top/>
        <bottom/>
      </border>
    </dxf>
    <dxf>
      <font>
        <strike val="0"/>
        <outline val="0"/>
        <shadow val="0"/>
        <u val="none"/>
        <vertAlign val="baseline"/>
        <sz val="10"/>
        <name val="Calibri"/>
        <scheme val="minor"/>
      </font>
    </dxf>
    <dxf>
      <font>
        <strike val="0"/>
        <outline val="0"/>
        <shadow val="0"/>
        <u val="none"/>
        <vertAlign val="baseline"/>
        <sz val="10"/>
        <name val="Calibri"/>
        <scheme val="minor"/>
      </font>
    </dxf>
    <dxf>
      <font>
        <strike val="0"/>
        <outline val="0"/>
        <shadow val="0"/>
        <u val="none"/>
        <vertAlign val="baseline"/>
        <sz val="10"/>
        <name val="Calibri"/>
        <scheme val="minor"/>
      </font>
    </dxf>
    <dxf>
      <font>
        <strike val="0"/>
        <outline val="0"/>
        <shadow val="0"/>
        <u val="none"/>
        <vertAlign val="baseline"/>
        <sz val="10"/>
        <name val="Calibri"/>
        <scheme val="minor"/>
      </font>
    </dxf>
    <dxf>
      <font>
        <strike val="0"/>
        <outline val="0"/>
        <shadow val="0"/>
        <u val="none"/>
        <vertAlign val="baseline"/>
        <sz val="10"/>
        <name val="Calibri"/>
        <scheme val="minor"/>
      </font>
    </dxf>
    <dxf>
      <font>
        <strike val="0"/>
        <outline val="0"/>
        <shadow val="0"/>
        <u val="none"/>
        <vertAlign val="baseline"/>
        <sz val="10"/>
        <name val="Calibri"/>
        <scheme val="minor"/>
      </font>
    </dxf>
    <dxf>
      <font>
        <strike val="0"/>
        <outline val="0"/>
        <shadow val="0"/>
        <u val="none"/>
        <vertAlign val="baseline"/>
        <sz val="10"/>
        <name val="Calibri"/>
        <scheme val="minor"/>
      </font>
    </dxf>
    <dxf>
      <font>
        <strike val="0"/>
        <outline val="0"/>
        <shadow val="0"/>
        <u val="none"/>
        <vertAlign val="baseline"/>
        <sz val="10"/>
        <name val="Calibri"/>
        <scheme val="minor"/>
      </font>
    </dxf>
    <dxf>
      <font>
        <strike val="0"/>
        <outline val="0"/>
        <shadow val="0"/>
        <u val="none"/>
        <vertAlign val="baseline"/>
        <sz val="10"/>
        <name val="Calibri"/>
        <scheme val="minor"/>
      </font>
    </dxf>
    <dxf>
      <font>
        <strike val="0"/>
        <outline val="0"/>
        <shadow val="0"/>
        <u val="none"/>
        <vertAlign val="baseline"/>
        <sz val="10"/>
        <name val="Calibri"/>
        <scheme val="minor"/>
      </font>
    </dxf>
    <dxf>
      <font>
        <strike val="0"/>
        <outline val="0"/>
        <shadow val="0"/>
        <u val="none"/>
        <vertAlign val="baseline"/>
        <sz val="10"/>
        <name val="Calibri"/>
        <scheme val="minor"/>
      </font>
    </dxf>
    <dxf>
      <font>
        <strike val="0"/>
        <outline val="0"/>
        <shadow val="0"/>
        <u val="none"/>
        <vertAlign val="baseline"/>
        <sz val="10"/>
        <name val="Calibri"/>
        <scheme val="minor"/>
      </font>
    </dxf>
    <dxf>
      <font>
        <strike val="0"/>
        <outline val="0"/>
        <shadow val="0"/>
        <u val="none"/>
        <vertAlign val="baseline"/>
        <sz val="10"/>
        <name val="Calibri"/>
        <scheme val="minor"/>
      </font>
    </dxf>
    <dxf>
      <font>
        <strike val="0"/>
        <outline val="0"/>
        <shadow val="0"/>
        <u val="none"/>
        <vertAlign val="baseline"/>
        <sz val="10"/>
        <name val="Calibri"/>
        <scheme val="minor"/>
      </font>
    </dxf>
    <dxf>
      <font>
        <strike val="0"/>
        <outline val="0"/>
        <shadow val="0"/>
        <u val="none"/>
        <vertAlign val="baseline"/>
        <sz val="10"/>
        <name val="Calibri"/>
        <scheme val="minor"/>
      </font>
    </dxf>
    <dxf>
      <font>
        <strike val="0"/>
        <outline val="0"/>
        <shadow val="0"/>
        <u val="none"/>
        <vertAlign val="baseline"/>
        <sz val="10"/>
        <name val="Calibri"/>
        <scheme val="minor"/>
      </font>
    </dxf>
    <dxf>
      <font>
        <strike val="0"/>
        <outline val="0"/>
        <shadow val="0"/>
        <u val="none"/>
        <vertAlign val="baseline"/>
        <sz val="10"/>
        <name val="Calibri"/>
        <scheme val="minor"/>
      </font>
    </dxf>
    <dxf>
      <font>
        <strike val="0"/>
        <outline val="0"/>
        <shadow val="0"/>
        <u val="none"/>
        <vertAlign val="baseline"/>
        <sz val="10"/>
        <name val="Calibri"/>
        <scheme val="minor"/>
      </font>
    </dxf>
    <dxf>
      <font>
        <strike val="0"/>
        <outline val="0"/>
        <shadow val="0"/>
        <u val="none"/>
        <vertAlign val="baseline"/>
        <sz val="10"/>
        <name val="Calibri"/>
        <scheme val="minor"/>
      </font>
    </dxf>
    <dxf>
      <font>
        <strike val="0"/>
        <outline val="0"/>
        <shadow val="0"/>
        <u val="none"/>
        <vertAlign val="baseline"/>
        <sz val="10"/>
        <name val="Calibri"/>
        <scheme val="minor"/>
      </font>
    </dxf>
    <dxf>
      <font>
        <strike val="0"/>
        <outline val="0"/>
        <shadow val="0"/>
        <u val="none"/>
        <vertAlign val="baseline"/>
        <sz val="10"/>
        <name val="Calibri"/>
        <scheme val="minor"/>
      </font>
    </dxf>
    <dxf>
      <font>
        <strike val="0"/>
        <outline val="0"/>
        <shadow val="0"/>
        <u val="none"/>
        <vertAlign val="baseline"/>
        <sz val="10"/>
        <name val="Calibri"/>
        <scheme val="minor"/>
      </font>
    </dxf>
    <dxf>
      <font>
        <strike val="0"/>
        <outline val="0"/>
        <shadow val="0"/>
        <u val="none"/>
        <vertAlign val="baseline"/>
        <sz val="10"/>
        <name val="Calibri"/>
        <scheme val="minor"/>
      </font>
    </dxf>
    <dxf>
      <font>
        <strike val="0"/>
        <outline val="0"/>
        <shadow val="0"/>
        <u val="none"/>
        <vertAlign val="baseline"/>
        <sz val="10"/>
        <name val="Calibri"/>
        <scheme val="minor"/>
      </font>
    </dxf>
    <dxf>
      <font>
        <strike val="0"/>
        <outline val="0"/>
        <shadow val="0"/>
        <u val="none"/>
        <vertAlign val="baseline"/>
        <sz val="10"/>
        <name val="Calibri"/>
        <scheme val="minor"/>
      </font>
    </dxf>
    <dxf>
      <font>
        <strike val="0"/>
        <outline val="0"/>
        <shadow val="0"/>
        <u val="none"/>
        <vertAlign val="baseline"/>
        <sz val="10"/>
        <name val="Calibri"/>
        <scheme val="minor"/>
      </font>
    </dxf>
    <dxf>
      <font>
        <strike val="0"/>
        <outline val="0"/>
        <shadow val="0"/>
        <u val="none"/>
        <vertAlign val="baseline"/>
        <sz val="10"/>
        <name val="Calibri"/>
        <scheme val="minor"/>
      </font>
    </dxf>
    <dxf>
      <font>
        <strike val="0"/>
        <outline val="0"/>
        <shadow val="0"/>
        <u val="none"/>
        <vertAlign val="baseline"/>
        <sz val="10"/>
        <name val="Calibri"/>
        <scheme val="minor"/>
      </font>
    </dxf>
    <dxf>
      <font>
        <strike val="0"/>
        <outline val="0"/>
        <shadow val="0"/>
        <u val="none"/>
        <vertAlign val="baseline"/>
        <sz val="10"/>
        <name val="Calibri"/>
        <scheme val="minor"/>
      </font>
    </dxf>
    <dxf>
      <font>
        <strike val="0"/>
        <outline val="0"/>
        <shadow val="0"/>
        <u val="none"/>
        <vertAlign val="baseline"/>
        <sz val="10"/>
        <name val="Calibri"/>
        <scheme val="minor"/>
      </font>
    </dxf>
    <dxf>
      <font>
        <strike val="0"/>
        <outline val="0"/>
        <shadow val="0"/>
        <u val="none"/>
        <vertAlign val="baseline"/>
        <sz val="10"/>
        <name val="Calibri"/>
        <scheme val="minor"/>
      </font>
    </dxf>
    <dxf>
      <font>
        <strike val="0"/>
        <outline val="0"/>
        <shadow val="0"/>
        <u val="none"/>
        <vertAlign val="baseline"/>
        <sz val="10"/>
        <name val="Calibri"/>
        <scheme val="minor"/>
      </font>
    </dxf>
    <dxf>
      <font>
        <b val="0"/>
        <i val="0"/>
      </font>
    </dxf>
    <dxf>
      <font>
        <b val="0"/>
        <i val="0"/>
      </font>
    </dxf>
    <dxf>
      <font>
        <strike val="0"/>
        <outline val="0"/>
        <shadow val="0"/>
        <u val="none"/>
        <vertAlign val="baseline"/>
        <sz val="10"/>
        <name val="Calibri"/>
        <scheme val="minor"/>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center" vertical="center" textRotation="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solid">
          <fgColor indexed="64"/>
          <bgColor theme="0" tint="-4.9989318521683403E-2"/>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Calibri"/>
        <scheme val="minor"/>
      </font>
      <fill>
        <patternFill patternType="solid">
          <fgColor indexed="64"/>
          <bgColor theme="0" tint="-4.9989318521683403E-2"/>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solid">
          <fgColor indexed="64"/>
          <bgColor theme="0" tint="-4.9989318521683403E-2"/>
        </patternFill>
      </fill>
      <alignment horizontal="left" vertical="center" textRotation="0" wrapText="1" indent="0" justifyLastLine="0" shrinkToFit="0" readingOrder="0"/>
    </dxf>
    <dxf>
      <font>
        <strike val="0"/>
        <outline val="0"/>
        <shadow val="0"/>
        <u val="none"/>
        <vertAlign val="baseline"/>
        <sz val="10"/>
        <name val="Calibri"/>
        <scheme val="minor"/>
      </font>
      <fill>
        <patternFill patternType="solid">
          <fgColor indexed="64"/>
          <bgColor theme="0" tint="-4.9989318521683403E-2"/>
        </patternFill>
      </fill>
      <alignment horizontal="left" vertical="center" textRotation="0" wrapText="1" indent="0" justifyLastLine="0" shrinkToFit="0" readingOrder="1"/>
    </dxf>
    <dxf>
      <font>
        <strike val="0"/>
        <outline val="0"/>
        <shadow val="0"/>
        <u val="none"/>
        <vertAlign val="baseline"/>
        <sz val="10"/>
        <name val="Calibri"/>
        <scheme val="minor"/>
      </font>
      <fill>
        <patternFill patternType="solid">
          <fgColor indexed="64"/>
          <bgColor theme="0" tint="-4.9989318521683403E-2"/>
        </patternFill>
      </fill>
      <alignment horizontal="center" vertical="center" textRotation="0" indent="0" justifyLastLine="0" shrinkToFit="0" readingOrder="0"/>
    </dxf>
    <dxf>
      <font>
        <strike val="0"/>
        <outline val="0"/>
        <shadow val="0"/>
        <u val="none"/>
        <vertAlign val="baseline"/>
        <sz val="10"/>
        <name val="Calibri"/>
        <scheme val="minor"/>
      </font>
      <fill>
        <patternFill patternType="solid">
          <fgColor indexed="64"/>
          <bgColor theme="0" tint="-4.9989318521683403E-2"/>
        </patternFill>
      </fill>
      <alignment horizontal="center" vertical="center" textRotation="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left" vertical="center" textRotation="0" indent="0" justifyLastLine="0" shrinkToFit="0" readingOrder="0"/>
    </dxf>
    <dxf>
      <font>
        <b/>
        <i val="0"/>
        <strike val="0"/>
        <condense val="0"/>
        <extend val="0"/>
        <outline val="0"/>
        <shadow val="0"/>
        <u val="none"/>
        <vertAlign val="baseline"/>
        <sz val="10"/>
        <color theme="0"/>
        <name val="Calibri"/>
        <scheme val="minor"/>
      </font>
      <fill>
        <patternFill patternType="none">
          <fgColor indexed="64"/>
          <bgColor auto="1"/>
        </patternFill>
      </fill>
      <alignment horizontal="center" vertical="center" textRotation="0" wrapText="0" indent="0" justifyLastLine="0" shrinkToFit="0" readingOrder="0"/>
    </dxf>
  </dxfs>
  <tableStyles count="0" defaultTableStyle="TableStyleMedium2" defaultPivotStyle="PivotStyleLight16"/>
  <colors>
    <mruColors>
      <color rgb="FFFFFF99"/>
      <color rgb="FFCC33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0</xdr:colOff>
      <xdr:row>5</xdr:row>
      <xdr:rowOff>209550</xdr:rowOff>
    </xdr:from>
    <xdr:to>
      <xdr:col>1</xdr:col>
      <xdr:colOff>666750</xdr:colOff>
      <xdr:row>6</xdr:row>
      <xdr:rowOff>187425</xdr:rowOff>
    </xdr:to>
    <xdr:sp macro="" textlink="">
      <xdr:nvSpPr>
        <xdr:cNvPr id="7" name="Canto dobrado 6"/>
        <xdr:cNvSpPr/>
      </xdr:nvSpPr>
      <xdr:spPr>
        <a:xfrm>
          <a:off x="114300" y="1057275"/>
          <a:ext cx="666750" cy="216000"/>
        </a:xfrm>
        <a:prstGeom prst="foldedCorner">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pt-BR" sz="800"/>
            <a:t>Tipificação</a:t>
          </a:r>
        </a:p>
      </xdr:txBody>
    </xdr:sp>
    <xdr:clientData/>
  </xdr:twoCellAnchor>
  <xdr:twoCellAnchor>
    <xdr:from>
      <xdr:col>3</xdr:col>
      <xdr:colOff>456332</xdr:colOff>
      <xdr:row>6</xdr:row>
      <xdr:rowOff>38100</xdr:rowOff>
    </xdr:from>
    <xdr:to>
      <xdr:col>3</xdr:col>
      <xdr:colOff>1266825</xdr:colOff>
      <xdr:row>7</xdr:row>
      <xdr:rowOff>133349</xdr:rowOff>
    </xdr:to>
    <xdr:sp macro="" textlink="">
      <xdr:nvSpPr>
        <xdr:cNvPr id="8" name="Canto dobrado 7"/>
        <xdr:cNvSpPr/>
      </xdr:nvSpPr>
      <xdr:spPr>
        <a:xfrm>
          <a:off x="3447182" y="1333500"/>
          <a:ext cx="810493" cy="257174"/>
        </a:xfrm>
        <a:prstGeom prst="foldedCorner">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pt-BR" sz="800"/>
            <a:t>Caracterização</a:t>
          </a:r>
        </a:p>
      </xdr:txBody>
    </xdr:sp>
    <xdr:clientData/>
  </xdr:twoCellAnchor>
  <xdr:twoCellAnchor>
    <xdr:from>
      <xdr:col>1</xdr:col>
      <xdr:colOff>1684468</xdr:colOff>
      <xdr:row>4</xdr:row>
      <xdr:rowOff>100013</xdr:rowOff>
    </xdr:from>
    <xdr:to>
      <xdr:col>2</xdr:col>
      <xdr:colOff>361949</xdr:colOff>
      <xdr:row>5</xdr:row>
      <xdr:rowOff>28576</xdr:rowOff>
    </xdr:to>
    <xdr:sp macro="" textlink="">
      <xdr:nvSpPr>
        <xdr:cNvPr id="13" name="Chave direita 12"/>
        <xdr:cNvSpPr/>
      </xdr:nvSpPr>
      <xdr:spPr>
        <a:xfrm rot="5400000">
          <a:off x="2678177" y="-93596"/>
          <a:ext cx="90488" cy="1849306"/>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pt-BR" sz="1100"/>
        </a:p>
      </xdr:txBody>
    </xdr:sp>
    <xdr:clientData/>
  </xdr:twoCellAnchor>
  <xdr:twoCellAnchor>
    <xdr:from>
      <xdr:col>1</xdr:col>
      <xdr:colOff>314325</xdr:colOff>
      <xdr:row>4</xdr:row>
      <xdr:rowOff>57150</xdr:rowOff>
    </xdr:from>
    <xdr:to>
      <xdr:col>1</xdr:col>
      <xdr:colOff>323850</xdr:colOff>
      <xdr:row>5</xdr:row>
      <xdr:rowOff>183225</xdr:rowOff>
    </xdr:to>
    <xdr:cxnSp macro="">
      <xdr:nvCxnSpPr>
        <xdr:cNvPr id="14" name="Conector de seta reta 13"/>
        <xdr:cNvCxnSpPr/>
      </xdr:nvCxnSpPr>
      <xdr:spPr>
        <a:xfrm>
          <a:off x="428625" y="742950"/>
          <a:ext cx="9525" cy="2880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2609120</xdr:colOff>
      <xdr:row>5</xdr:row>
      <xdr:rowOff>28576</xdr:rowOff>
    </xdr:from>
    <xdr:to>
      <xdr:col>2</xdr:col>
      <xdr:colOff>9524</xdr:colOff>
      <xdr:row>6</xdr:row>
      <xdr:rowOff>76200</xdr:rowOff>
    </xdr:to>
    <xdr:cxnSp macro="">
      <xdr:nvCxnSpPr>
        <xdr:cNvPr id="17" name="Conector angulado 16"/>
        <xdr:cNvCxnSpPr>
          <a:stCxn id="13" idx="1"/>
        </xdr:cNvCxnSpPr>
      </xdr:nvCxnSpPr>
      <xdr:spPr>
        <a:xfrm rot="16200000" flipH="1">
          <a:off x="2866660" y="733061"/>
          <a:ext cx="285749" cy="572229"/>
        </a:xfrm>
        <a:prstGeom prst="bentConnector4">
          <a:avLst>
            <a:gd name="adj1" fmla="val 100001"/>
            <a:gd name="adj2" fmla="val 53953"/>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1066800</xdr:colOff>
      <xdr:row>5</xdr:row>
      <xdr:rowOff>209550</xdr:rowOff>
    </xdr:from>
    <xdr:to>
      <xdr:col>1</xdr:col>
      <xdr:colOff>1732800</xdr:colOff>
      <xdr:row>6</xdr:row>
      <xdr:rowOff>187425</xdr:rowOff>
    </xdr:to>
    <xdr:sp macro="" textlink="">
      <xdr:nvSpPr>
        <xdr:cNvPr id="18" name="Canto dobrado 17"/>
        <xdr:cNvSpPr/>
      </xdr:nvSpPr>
      <xdr:spPr>
        <a:xfrm>
          <a:off x="1181100" y="1057275"/>
          <a:ext cx="666000" cy="216000"/>
        </a:xfrm>
        <a:prstGeom prst="foldedCorner">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pt-BR" sz="800"/>
            <a:t>Priorização</a:t>
          </a:r>
        </a:p>
      </xdr:txBody>
    </xdr:sp>
    <xdr:clientData/>
  </xdr:twoCellAnchor>
  <xdr:twoCellAnchor>
    <xdr:from>
      <xdr:col>1</xdr:col>
      <xdr:colOff>1400175</xdr:colOff>
      <xdr:row>4</xdr:row>
      <xdr:rowOff>57150</xdr:rowOff>
    </xdr:from>
    <xdr:to>
      <xdr:col>1</xdr:col>
      <xdr:colOff>1409700</xdr:colOff>
      <xdr:row>5</xdr:row>
      <xdr:rowOff>183225</xdr:rowOff>
    </xdr:to>
    <xdr:cxnSp macro="">
      <xdr:nvCxnSpPr>
        <xdr:cNvPr id="19" name="Conector de seta reta 18"/>
        <xdr:cNvCxnSpPr/>
      </xdr:nvCxnSpPr>
      <xdr:spPr>
        <a:xfrm>
          <a:off x="1514475" y="742950"/>
          <a:ext cx="9525" cy="2880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1876425</xdr:colOff>
      <xdr:row>5</xdr:row>
      <xdr:rowOff>209550</xdr:rowOff>
    </xdr:from>
    <xdr:to>
      <xdr:col>1</xdr:col>
      <xdr:colOff>2506391</xdr:colOff>
      <xdr:row>6</xdr:row>
      <xdr:rowOff>187425</xdr:rowOff>
    </xdr:to>
    <xdr:sp macro="" textlink="">
      <xdr:nvSpPr>
        <xdr:cNvPr id="20" name="Canto dobrado 19"/>
        <xdr:cNvSpPr/>
      </xdr:nvSpPr>
      <xdr:spPr>
        <a:xfrm>
          <a:off x="1990725" y="1057275"/>
          <a:ext cx="629966" cy="216000"/>
        </a:xfrm>
        <a:prstGeom prst="foldedCorner">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pt-BR" sz="800"/>
            <a:t>Workflow</a:t>
          </a:r>
          <a:r>
            <a:rPr lang="pt-BR" sz="800" baseline="0"/>
            <a:t> Clarity</a:t>
          </a:r>
          <a:endParaRPr lang="pt-BR" sz="800"/>
        </a:p>
      </xdr:txBody>
    </xdr:sp>
    <xdr:clientData/>
  </xdr:twoCellAnchor>
  <xdr:twoCellAnchor>
    <xdr:from>
      <xdr:col>1</xdr:col>
      <xdr:colOff>2077766</xdr:colOff>
      <xdr:row>4</xdr:row>
      <xdr:rowOff>57150</xdr:rowOff>
    </xdr:from>
    <xdr:to>
      <xdr:col>1</xdr:col>
      <xdr:colOff>2087291</xdr:colOff>
      <xdr:row>5</xdr:row>
      <xdr:rowOff>183225</xdr:rowOff>
    </xdr:to>
    <xdr:cxnSp macro="">
      <xdr:nvCxnSpPr>
        <xdr:cNvPr id="21" name="Conector de seta reta 20"/>
        <xdr:cNvCxnSpPr/>
      </xdr:nvCxnSpPr>
      <xdr:spPr>
        <a:xfrm>
          <a:off x="2192066" y="742950"/>
          <a:ext cx="9525" cy="2880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38100</xdr:colOff>
      <xdr:row>5</xdr:row>
      <xdr:rowOff>209550</xdr:rowOff>
    </xdr:from>
    <xdr:to>
      <xdr:col>2</xdr:col>
      <xdr:colOff>830100</xdr:colOff>
      <xdr:row>6</xdr:row>
      <xdr:rowOff>187425</xdr:rowOff>
    </xdr:to>
    <xdr:sp macro="" textlink="">
      <xdr:nvSpPr>
        <xdr:cNvPr id="27" name="Canto dobrado 26"/>
        <xdr:cNvSpPr/>
      </xdr:nvSpPr>
      <xdr:spPr>
        <a:xfrm>
          <a:off x="3324225" y="1057275"/>
          <a:ext cx="792000" cy="216000"/>
        </a:xfrm>
        <a:prstGeom prst="foldedCorner">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pt-BR" sz="800"/>
            <a:t>Caracterização</a:t>
          </a:r>
        </a:p>
      </xdr:txBody>
    </xdr:sp>
    <xdr:clientData/>
  </xdr:twoCellAnchor>
  <xdr:twoCellAnchor>
    <xdr:from>
      <xdr:col>0</xdr:col>
      <xdr:colOff>66675</xdr:colOff>
      <xdr:row>2</xdr:row>
      <xdr:rowOff>19050</xdr:rowOff>
    </xdr:from>
    <xdr:to>
      <xdr:col>6</xdr:col>
      <xdr:colOff>3908198</xdr:colOff>
      <xdr:row>4</xdr:row>
      <xdr:rowOff>29634</xdr:rowOff>
    </xdr:to>
    <xdr:grpSp>
      <xdr:nvGrpSpPr>
        <xdr:cNvPr id="15" name="Grupo 14"/>
        <xdr:cNvGrpSpPr/>
      </xdr:nvGrpSpPr>
      <xdr:grpSpPr>
        <a:xfrm>
          <a:off x="66675" y="381000"/>
          <a:ext cx="9346973" cy="334434"/>
          <a:chOff x="1020989" y="2636912"/>
          <a:chExt cx="10281670" cy="367877"/>
        </a:xfrm>
      </xdr:grpSpPr>
      <xdr:sp macro="" textlink="">
        <xdr:nvSpPr>
          <xdr:cNvPr id="16" name="Pentágono 15"/>
          <xdr:cNvSpPr/>
        </xdr:nvSpPr>
        <xdr:spPr>
          <a:xfrm>
            <a:off x="10298606" y="2642929"/>
            <a:ext cx="1004053" cy="342106"/>
          </a:xfrm>
          <a:prstGeom prst="homePlate">
            <a:avLst/>
          </a:prstGeom>
          <a:solidFill>
            <a:srgbClr val="00AFB2"/>
          </a:solidFill>
          <a:ln w="19050" cap="flat" cmpd="sng" algn="ctr">
            <a:solidFill>
              <a:schemeClr val="bg1"/>
            </a:solidFill>
            <a:prstDash val="solid"/>
            <a:round/>
            <a:headEnd type="none" w="med" len="med"/>
            <a:tailEnd type="none" w="med" len="med"/>
          </a:ln>
          <a:effectLst/>
        </xdr:spPr>
        <xdr:txBody>
          <a:bodyPr vert="horz" wrap="square" lIns="72000" tIns="0" rIns="0" bIns="0" numCol="1" rtlCol="0" anchor="t" anchorCtr="0" compatLnSpc="1">
            <a:prstTxWarp prst="textNoShape">
              <a:avLst/>
            </a:prstTxWarp>
          </a:bodyPr>
          <a:lstStyle>
            <a:defPPr>
              <a:defRPr lang="en-US"/>
            </a:defPPr>
            <a:lvl1pPr marL="0" algn="l" defTabSz="609570" rtl="0" eaLnBrk="1" latinLnBrk="0" hangingPunct="1">
              <a:defRPr sz="2400" kern="1200">
                <a:solidFill>
                  <a:schemeClr val="tx1"/>
                </a:solidFill>
                <a:latin typeface="+mn-lt"/>
                <a:ea typeface="+mn-ea"/>
                <a:cs typeface="+mn-cs"/>
              </a:defRPr>
            </a:lvl1pPr>
            <a:lvl2pPr marL="609570" algn="l" defTabSz="609570" rtl="0" eaLnBrk="1" latinLnBrk="0" hangingPunct="1">
              <a:defRPr sz="2400" kern="1200">
                <a:solidFill>
                  <a:schemeClr val="tx1"/>
                </a:solidFill>
                <a:latin typeface="+mn-lt"/>
                <a:ea typeface="+mn-ea"/>
                <a:cs typeface="+mn-cs"/>
              </a:defRPr>
            </a:lvl2pPr>
            <a:lvl3pPr marL="1219140" algn="l" defTabSz="609570" rtl="0" eaLnBrk="1" latinLnBrk="0" hangingPunct="1">
              <a:defRPr sz="2400" kern="1200">
                <a:solidFill>
                  <a:schemeClr val="tx1"/>
                </a:solidFill>
                <a:latin typeface="+mn-lt"/>
                <a:ea typeface="+mn-ea"/>
                <a:cs typeface="+mn-cs"/>
              </a:defRPr>
            </a:lvl3pPr>
            <a:lvl4pPr marL="1828709" algn="l" defTabSz="609570" rtl="0" eaLnBrk="1" latinLnBrk="0" hangingPunct="1">
              <a:defRPr sz="2400" kern="1200">
                <a:solidFill>
                  <a:schemeClr val="tx1"/>
                </a:solidFill>
                <a:latin typeface="+mn-lt"/>
                <a:ea typeface="+mn-ea"/>
                <a:cs typeface="+mn-cs"/>
              </a:defRPr>
            </a:lvl4pPr>
            <a:lvl5pPr marL="2438278" algn="l" defTabSz="609570" rtl="0" eaLnBrk="1" latinLnBrk="0" hangingPunct="1">
              <a:defRPr sz="2400" kern="1200">
                <a:solidFill>
                  <a:schemeClr val="tx1"/>
                </a:solidFill>
                <a:latin typeface="+mn-lt"/>
                <a:ea typeface="+mn-ea"/>
                <a:cs typeface="+mn-cs"/>
              </a:defRPr>
            </a:lvl5pPr>
            <a:lvl6pPr marL="3047848" algn="l" defTabSz="609570" rtl="0" eaLnBrk="1" latinLnBrk="0" hangingPunct="1">
              <a:defRPr sz="2400" kern="1200">
                <a:solidFill>
                  <a:schemeClr val="tx1"/>
                </a:solidFill>
                <a:latin typeface="+mn-lt"/>
                <a:ea typeface="+mn-ea"/>
                <a:cs typeface="+mn-cs"/>
              </a:defRPr>
            </a:lvl6pPr>
            <a:lvl7pPr marL="3657418" algn="l" defTabSz="609570" rtl="0" eaLnBrk="1" latinLnBrk="0" hangingPunct="1">
              <a:defRPr sz="2400" kern="1200">
                <a:solidFill>
                  <a:schemeClr val="tx1"/>
                </a:solidFill>
                <a:latin typeface="+mn-lt"/>
                <a:ea typeface="+mn-ea"/>
                <a:cs typeface="+mn-cs"/>
              </a:defRPr>
            </a:lvl7pPr>
            <a:lvl8pPr marL="4266987" algn="l" defTabSz="609570" rtl="0" eaLnBrk="1" latinLnBrk="0" hangingPunct="1">
              <a:defRPr sz="2400" kern="1200">
                <a:solidFill>
                  <a:schemeClr val="tx1"/>
                </a:solidFill>
                <a:latin typeface="+mn-lt"/>
                <a:ea typeface="+mn-ea"/>
                <a:cs typeface="+mn-cs"/>
              </a:defRPr>
            </a:lvl8pPr>
            <a:lvl9pPr marL="4876557" algn="l" defTabSz="609570" rtl="0" eaLnBrk="1" latinLnBrk="0" hangingPunct="1">
              <a:defRPr sz="2400" kern="1200">
                <a:solidFill>
                  <a:schemeClr val="tx1"/>
                </a:solidFill>
                <a:latin typeface="+mn-lt"/>
                <a:ea typeface="+mn-ea"/>
                <a:cs typeface="+mn-cs"/>
              </a:defRPr>
            </a:lvl9pPr>
          </a:lstStyle>
          <a:p>
            <a:pPr algn="ctr" defTabSz="914400" eaLnBrk="0" fontAlgn="base" hangingPunct="0">
              <a:spcBef>
                <a:spcPct val="0"/>
              </a:spcBef>
              <a:spcAft>
                <a:spcPct val="0"/>
              </a:spcAft>
            </a:pPr>
            <a:endParaRPr lang="pt-BR" sz="300" b="1" kern="0">
              <a:solidFill>
                <a:schemeClr val="bg1"/>
              </a:solidFill>
              <a:latin typeface="Arial" panose="020B0604020202020204" pitchFamily="34" charset="0"/>
              <a:cs typeface="Arial" panose="020B0604020202020204" pitchFamily="34" charset="0"/>
            </a:endParaRPr>
          </a:p>
          <a:p>
            <a:pPr algn="ctr" defTabSz="914400" eaLnBrk="0" fontAlgn="base" hangingPunct="0">
              <a:spcBef>
                <a:spcPct val="0"/>
              </a:spcBef>
              <a:spcAft>
                <a:spcPct val="0"/>
              </a:spcAft>
            </a:pPr>
            <a:endParaRPr lang="pt-BR" sz="300" b="1" kern="0">
              <a:solidFill>
                <a:schemeClr val="bg1"/>
              </a:solidFill>
              <a:latin typeface="Arial" panose="020B0604020202020204" pitchFamily="34" charset="0"/>
              <a:cs typeface="Arial" panose="020B0604020202020204" pitchFamily="34" charset="0"/>
            </a:endParaRPr>
          </a:p>
          <a:p>
            <a:pPr algn="ctr" defTabSz="914400" eaLnBrk="0" fontAlgn="base" hangingPunct="0">
              <a:spcBef>
                <a:spcPct val="0"/>
              </a:spcBef>
              <a:spcAft>
                <a:spcPct val="0"/>
              </a:spcAft>
            </a:pPr>
            <a:r>
              <a:rPr lang="pt-BR" sz="900" b="1" kern="0">
                <a:solidFill>
                  <a:schemeClr val="bg1"/>
                </a:solidFill>
                <a:latin typeface="Arial" panose="020B0604020202020204" pitchFamily="34" charset="0"/>
                <a:cs typeface="Arial" panose="020B0604020202020204" pitchFamily="34" charset="0"/>
              </a:rPr>
              <a:t>Testes</a:t>
            </a:r>
            <a:endParaRPr lang="pt-BR" sz="1100" b="1" kern="0">
              <a:solidFill>
                <a:schemeClr val="bg1"/>
              </a:solidFill>
              <a:latin typeface="Arial" panose="020B0604020202020204" pitchFamily="34" charset="0"/>
              <a:cs typeface="Arial" panose="020B0604020202020204" pitchFamily="34" charset="0"/>
            </a:endParaRPr>
          </a:p>
        </xdr:txBody>
      </xdr:sp>
      <xdr:sp macro="" textlink="">
        <xdr:nvSpPr>
          <xdr:cNvPr id="22" name="Pentágono 21"/>
          <xdr:cNvSpPr/>
        </xdr:nvSpPr>
        <xdr:spPr>
          <a:xfrm>
            <a:off x="9211138" y="2636912"/>
            <a:ext cx="1294100" cy="342106"/>
          </a:xfrm>
          <a:prstGeom prst="homePlate">
            <a:avLst/>
          </a:prstGeom>
          <a:solidFill>
            <a:srgbClr val="00AFB2"/>
          </a:solidFill>
          <a:ln w="19050" cap="flat" cmpd="sng" algn="ctr">
            <a:solidFill>
              <a:schemeClr val="bg1"/>
            </a:solidFill>
            <a:prstDash val="solid"/>
            <a:round/>
            <a:headEnd type="none" w="med" len="med"/>
            <a:tailEnd type="none" w="med" len="med"/>
          </a:ln>
          <a:effectLst/>
        </xdr:spPr>
        <xdr:txBody>
          <a:bodyPr vert="horz" wrap="square" lIns="72000" tIns="0" rIns="0" bIns="0" numCol="1" rtlCol="0" anchor="t" anchorCtr="0" compatLnSpc="1">
            <a:prstTxWarp prst="textNoShape">
              <a:avLst/>
            </a:prstTxWarp>
          </a:bodyPr>
          <a:lstStyle>
            <a:defPPr>
              <a:defRPr lang="en-US"/>
            </a:defPPr>
            <a:lvl1pPr marL="0" algn="l" defTabSz="609570" rtl="0" eaLnBrk="1" latinLnBrk="0" hangingPunct="1">
              <a:defRPr sz="2400" kern="1200">
                <a:solidFill>
                  <a:schemeClr val="tx1"/>
                </a:solidFill>
                <a:latin typeface="+mn-lt"/>
                <a:ea typeface="+mn-ea"/>
                <a:cs typeface="+mn-cs"/>
              </a:defRPr>
            </a:lvl1pPr>
            <a:lvl2pPr marL="609570" algn="l" defTabSz="609570" rtl="0" eaLnBrk="1" latinLnBrk="0" hangingPunct="1">
              <a:defRPr sz="2400" kern="1200">
                <a:solidFill>
                  <a:schemeClr val="tx1"/>
                </a:solidFill>
                <a:latin typeface="+mn-lt"/>
                <a:ea typeface="+mn-ea"/>
                <a:cs typeface="+mn-cs"/>
              </a:defRPr>
            </a:lvl2pPr>
            <a:lvl3pPr marL="1219140" algn="l" defTabSz="609570" rtl="0" eaLnBrk="1" latinLnBrk="0" hangingPunct="1">
              <a:defRPr sz="2400" kern="1200">
                <a:solidFill>
                  <a:schemeClr val="tx1"/>
                </a:solidFill>
                <a:latin typeface="+mn-lt"/>
                <a:ea typeface="+mn-ea"/>
                <a:cs typeface="+mn-cs"/>
              </a:defRPr>
            </a:lvl3pPr>
            <a:lvl4pPr marL="1828709" algn="l" defTabSz="609570" rtl="0" eaLnBrk="1" latinLnBrk="0" hangingPunct="1">
              <a:defRPr sz="2400" kern="1200">
                <a:solidFill>
                  <a:schemeClr val="tx1"/>
                </a:solidFill>
                <a:latin typeface="+mn-lt"/>
                <a:ea typeface="+mn-ea"/>
                <a:cs typeface="+mn-cs"/>
              </a:defRPr>
            </a:lvl4pPr>
            <a:lvl5pPr marL="2438278" algn="l" defTabSz="609570" rtl="0" eaLnBrk="1" latinLnBrk="0" hangingPunct="1">
              <a:defRPr sz="2400" kern="1200">
                <a:solidFill>
                  <a:schemeClr val="tx1"/>
                </a:solidFill>
                <a:latin typeface="+mn-lt"/>
                <a:ea typeface="+mn-ea"/>
                <a:cs typeface="+mn-cs"/>
              </a:defRPr>
            </a:lvl5pPr>
            <a:lvl6pPr marL="3047848" algn="l" defTabSz="609570" rtl="0" eaLnBrk="1" latinLnBrk="0" hangingPunct="1">
              <a:defRPr sz="2400" kern="1200">
                <a:solidFill>
                  <a:schemeClr val="tx1"/>
                </a:solidFill>
                <a:latin typeface="+mn-lt"/>
                <a:ea typeface="+mn-ea"/>
                <a:cs typeface="+mn-cs"/>
              </a:defRPr>
            </a:lvl6pPr>
            <a:lvl7pPr marL="3657418" algn="l" defTabSz="609570" rtl="0" eaLnBrk="1" latinLnBrk="0" hangingPunct="1">
              <a:defRPr sz="2400" kern="1200">
                <a:solidFill>
                  <a:schemeClr val="tx1"/>
                </a:solidFill>
                <a:latin typeface="+mn-lt"/>
                <a:ea typeface="+mn-ea"/>
                <a:cs typeface="+mn-cs"/>
              </a:defRPr>
            </a:lvl7pPr>
            <a:lvl8pPr marL="4266987" algn="l" defTabSz="609570" rtl="0" eaLnBrk="1" latinLnBrk="0" hangingPunct="1">
              <a:defRPr sz="2400" kern="1200">
                <a:solidFill>
                  <a:schemeClr val="tx1"/>
                </a:solidFill>
                <a:latin typeface="+mn-lt"/>
                <a:ea typeface="+mn-ea"/>
                <a:cs typeface="+mn-cs"/>
              </a:defRPr>
            </a:lvl8pPr>
            <a:lvl9pPr marL="4876557" algn="l" defTabSz="609570" rtl="0" eaLnBrk="1" latinLnBrk="0" hangingPunct="1">
              <a:defRPr sz="2400" kern="1200">
                <a:solidFill>
                  <a:schemeClr val="tx1"/>
                </a:solidFill>
                <a:latin typeface="+mn-lt"/>
                <a:ea typeface="+mn-ea"/>
                <a:cs typeface="+mn-cs"/>
              </a:defRPr>
            </a:lvl9pPr>
          </a:lstStyle>
          <a:p>
            <a:pPr algn="ctr" defTabSz="914400" eaLnBrk="0" fontAlgn="base" hangingPunct="0">
              <a:spcBef>
                <a:spcPct val="0"/>
              </a:spcBef>
              <a:spcAft>
                <a:spcPct val="0"/>
              </a:spcAft>
            </a:pPr>
            <a:endParaRPr lang="pt-BR" sz="500" b="1" kern="0">
              <a:solidFill>
                <a:schemeClr val="bg1"/>
              </a:solidFill>
              <a:latin typeface="Arial" panose="020B0604020202020204" pitchFamily="34" charset="0"/>
              <a:cs typeface="Arial" panose="020B0604020202020204" pitchFamily="34" charset="0"/>
            </a:endParaRPr>
          </a:p>
          <a:p>
            <a:pPr algn="ctr" defTabSz="914400" eaLnBrk="0" fontAlgn="base" hangingPunct="0">
              <a:spcBef>
                <a:spcPct val="0"/>
              </a:spcBef>
              <a:spcAft>
                <a:spcPct val="0"/>
              </a:spcAft>
            </a:pPr>
            <a:r>
              <a:rPr lang="pt-BR" sz="900" b="1" kern="0">
                <a:solidFill>
                  <a:schemeClr val="bg1"/>
                </a:solidFill>
                <a:latin typeface="Arial" panose="020B0604020202020204" pitchFamily="34" charset="0"/>
                <a:cs typeface="Arial" panose="020B0604020202020204" pitchFamily="34" charset="0"/>
              </a:rPr>
              <a:t>Construção</a:t>
            </a:r>
            <a:endParaRPr lang="pt-BR" sz="1100" b="1" kern="0">
              <a:solidFill>
                <a:schemeClr val="bg1"/>
              </a:solidFill>
              <a:latin typeface="Arial" panose="020B0604020202020204" pitchFamily="34" charset="0"/>
              <a:cs typeface="Arial" panose="020B0604020202020204" pitchFamily="34" charset="0"/>
            </a:endParaRPr>
          </a:p>
        </xdr:txBody>
      </xdr:sp>
      <xdr:sp macro="" textlink="">
        <xdr:nvSpPr>
          <xdr:cNvPr id="23" name="Pentágono 22"/>
          <xdr:cNvSpPr/>
        </xdr:nvSpPr>
        <xdr:spPr>
          <a:xfrm>
            <a:off x="8202208" y="2636950"/>
            <a:ext cx="1176012" cy="342106"/>
          </a:xfrm>
          <a:prstGeom prst="homePlate">
            <a:avLst/>
          </a:prstGeom>
          <a:solidFill>
            <a:srgbClr val="00AFB2"/>
          </a:solidFill>
          <a:ln w="19050" cap="flat" cmpd="sng" algn="ctr">
            <a:solidFill>
              <a:schemeClr val="bg1"/>
            </a:solidFill>
            <a:prstDash val="solid"/>
            <a:round/>
            <a:headEnd type="none" w="med" len="med"/>
            <a:tailEnd type="none" w="med" len="med"/>
          </a:ln>
          <a:effectLst/>
        </xdr:spPr>
        <xdr:txBody>
          <a:bodyPr vert="horz" wrap="square" lIns="72000" tIns="0" rIns="0" bIns="0" numCol="1" rtlCol="0" anchor="t" anchorCtr="0" compatLnSpc="1">
            <a:prstTxWarp prst="textNoShape">
              <a:avLst/>
            </a:prstTxWarp>
          </a:bodyPr>
          <a:lstStyle>
            <a:defPPr>
              <a:defRPr lang="en-US"/>
            </a:defPPr>
            <a:lvl1pPr marL="0" algn="l" defTabSz="609570" rtl="0" eaLnBrk="1" latinLnBrk="0" hangingPunct="1">
              <a:defRPr sz="2400" kern="1200">
                <a:solidFill>
                  <a:schemeClr val="tx1"/>
                </a:solidFill>
                <a:latin typeface="+mn-lt"/>
                <a:ea typeface="+mn-ea"/>
                <a:cs typeface="+mn-cs"/>
              </a:defRPr>
            </a:lvl1pPr>
            <a:lvl2pPr marL="609570" algn="l" defTabSz="609570" rtl="0" eaLnBrk="1" latinLnBrk="0" hangingPunct="1">
              <a:defRPr sz="2400" kern="1200">
                <a:solidFill>
                  <a:schemeClr val="tx1"/>
                </a:solidFill>
                <a:latin typeface="+mn-lt"/>
                <a:ea typeface="+mn-ea"/>
                <a:cs typeface="+mn-cs"/>
              </a:defRPr>
            </a:lvl2pPr>
            <a:lvl3pPr marL="1219140" algn="l" defTabSz="609570" rtl="0" eaLnBrk="1" latinLnBrk="0" hangingPunct="1">
              <a:defRPr sz="2400" kern="1200">
                <a:solidFill>
                  <a:schemeClr val="tx1"/>
                </a:solidFill>
                <a:latin typeface="+mn-lt"/>
                <a:ea typeface="+mn-ea"/>
                <a:cs typeface="+mn-cs"/>
              </a:defRPr>
            </a:lvl3pPr>
            <a:lvl4pPr marL="1828709" algn="l" defTabSz="609570" rtl="0" eaLnBrk="1" latinLnBrk="0" hangingPunct="1">
              <a:defRPr sz="2400" kern="1200">
                <a:solidFill>
                  <a:schemeClr val="tx1"/>
                </a:solidFill>
                <a:latin typeface="+mn-lt"/>
                <a:ea typeface="+mn-ea"/>
                <a:cs typeface="+mn-cs"/>
              </a:defRPr>
            </a:lvl4pPr>
            <a:lvl5pPr marL="2438278" algn="l" defTabSz="609570" rtl="0" eaLnBrk="1" latinLnBrk="0" hangingPunct="1">
              <a:defRPr sz="2400" kern="1200">
                <a:solidFill>
                  <a:schemeClr val="tx1"/>
                </a:solidFill>
                <a:latin typeface="+mn-lt"/>
                <a:ea typeface="+mn-ea"/>
                <a:cs typeface="+mn-cs"/>
              </a:defRPr>
            </a:lvl5pPr>
            <a:lvl6pPr marL="3047848" algn="l" defTabSz="609570" rtl="0" eaLnBrk="1" latinLnBrk="0" hangingPunct="1">
              <a:defRPr sz="2400" kern="1200">
                <a:solidFill>
                  <a:schemeClr val="tx1"/>
                </a:solidFill>
                <a:latin typeface="+mn-lt"/>
                <a:ea typeface="+mn-ea"/>
                <a:cs typeface="+mn-cs"/>
              </a:defRPr>
            </a:lvl6pPr>
            <a:lvl7pPr marL="3657418" algn="l" defTabSz="609570" rtl="0" eaLnBrk="1" latinLnBrk="0" hangingPunct="1">
              <a:defRPr sz="2400" kern="1200">
                <a:solidFill>
                  <a:schemeClr val="tx1"/>
                </a:solidFill>
                <a:latin typeface="+mn-lt"/>
                <a:ea typeface="+mn-ea"/>
                <a:cs typeface="+mn-cs"/>
              </a:defRPr>
            </a:lvl7pPr>
            <a:lvl8pPr marL="4266987" algn="l" defTabSz="609570" rtl="0" eaLnBrk="1" latinLnBrk="0" hangingPunct="1">
              <a:defRPr sz="2400" kern="1200">
                <a:solidFill>
                  <a:schemeClr val="tx1"/>
                </a:solidFill>
                <a:latin typeface="+mn-lt"/>
                <a:ea typeface="+mn-ea"/>
                <a:cs typeface="+mn-cs"/>
              </a:defRPr>
            </a:lvl8pPr>
            <a:lvl9pPr marL="4876557" algn="l" defTabSz="609570" rtl="0" eaLnBrk="1" latinLnBrk="0" hangingPunct="1">
              <a:defRPr sz="2400" kern="1200">
                <a:solidFill>
                  <a:schemeClr val="tx1"/>
                </a:solidFill>
                <a:latin typeface="+mn-lt"/>
                <a:ea typeface="+mn-ea"/>
                <a:cs typeface="+mn-cs"/>
              </a:defRPr>
            </a:lvl9pPr>
          </a:lstStyle>
          <a:p>
            <a:pPr algn="ctr" defTabSz="914400" eaLnBrk="0" fontAlgn="base" hangingPunct="0">
              <a:spcBef>
                <a:spcPct val="0"/>
              </a:spcBef>
              <a:spcAft>
                <a:spcPct val="0"/>
              </a:spcAft>
            </a:pPr>
            <a:endParaRPr lang="pt-BR" sz="300" b="1" kern="0">
              <a:solidFill>
                <a:schemeClr val="bg1"/>
              </a:solidFill>
              <a:latin typeface="Arial" panose="020B0604020202020204" pitchFamily="34" charset="0"/>
              <a:cs typeface="Arial" panose="020B0604020202020204" pitchFamily="34" charset="0"/>
            </a:endParaRPr>
          </a:p>
          <a:p>
            <a:pPr algn="ctr" defTabSz="914400" eaLnBrk="0" fontAlgn="base" hangingPunct="0">
              <a:spcBef>
                <a:spcPct val="0"/>
              </a:spcBef>
              <a:spcAft>
                <a:spcPct val="0"/>
              </a:spcAft>
            </a:pPr>
            <a:endParaRPr lang="pt-BR" sz="200" b="1" kern="0">
              <a:solidFill>
                <a:schemeClr val="bg1"/>
              </a:solidFill>
              <a:latin typeface="Arial" panose="020B0604020202020204" pitchFamily="34" charset="0"/>
              <a:cs typeface="Arial" panose="020B0604020202020204" pitchFamily="34" charset="0"/>
            </a:endParaRPr>
          </a:p>
          <a:p>
            <a:pPr algn="ctr" defTabSz="914400" eaLnBrk="0" fontAlgn="base" hangingPunct="0">
              <a:spcBef>
                <a:spcPct val="0"/>
              </a:spcBef>
              <a:spcAft>
                <a:spcPct val="0"/>
              </a:spcAft>
            </a:pPr>
            <a:r>
              <a:rPr lang="pt-BR" sz="900" b="1" kern="0">
                <a:solidFill>
                  <a:schemeClr val="bg1"/>
                </a:solidFill>
                <a:latin typeface="Arial" panose="020B0604020202020204" pitchFamily="34" charset="0"/>
                <a:cs typeface="Arial" panose="020B0604020202020204" pitchFamily="34" charset="0"/>
              </a:rPr>
              <a:t>Planejamento</a:t>
            </a:r>
            <a:endParaRPr lang="pt-BR" sz="1100" b="1" kern="0">
              <a:solidFill>
                <a:schemeClr val="bg1"/>
              </a:solidFill>
              <a:latin typeface="Arial" panose="020B0604020202020204" pitchFamily="34" charset="0"/>
              <a:cs typeface="Arial" panose="020B0604020202020204" pitchFamily="34" charset="0"/>
            </a:endParaRPr>
          </a:p>
        </xdr:txBody>
      </xdr:sp>
      <xdr:sp macro="" textlink="">
        <xdr:nvSpPr>
          <xdr:cNvPr id="24" name="Pentágono 23"/>
          <xdr:cNvSpPr/>
        </xdr:nvSpPr>
        <xdr:spPr>
          <a:xfrm>
            <a:off x="6805045" y="2637558"/>
            <a:ext cx="1555306" cy="342106"/>
          </a:xfrm>
          <a:prstGeom prst="homePlate">
            <a:avLst/>
          </a:prstGeom>
          <a:solidFill>
            <a:srgbClr val="00AFB2"/>
          </a:solidFill>
          <a:ln w="19050" cap="flat" cmpd="sng" algn="ctr">
            <a:solidFill>
              <a:schemeClr val="bg1"/>
            </a:solidFill>
            <a:prstDash val="solid"/>
            <a:round/>
            <a:headEnd type="none" w="med" len="med"/>
            <a:tailEnd type="none" w="med" len="med"/>
          </a:ln>
          <a:effectLst/>
        </xdr:spPr>
        <xdr:txBody>
          <a:bodyPr vert="horz" wrap="square" lIns="72000" tIns="0" rIns="0" bIns="0" numCol="1" rtlCol="0" anchor="t" anchorCtr="0" compatLnSpc="1">
            <a:prstTxWarp prst="textNoShape">
              <a:avLst/>
            </a:prstTxWarp>
          </a:bodyPr>
          <a:lstStyle>
            <a:defPPr>
              <a:defRPr lang="en-US"/>
            </a:defPPr>
            <a:lvl1pPr marL="0" algn="l" defTabSz="609570" rtl="0" eaLnBrk="1" latinLnBrk="0" hangingPunct="1">
              <a:defRPr sz="2400" kern="1200">
                <a:solidFill>
                  <a:schemeClr val="tx1"/>
                </a:solidFill>
                <a:latin typeface="+mn-lt"/>
                <a:ea typeface="+mn-ea"/>
                <a:cs typeface="+mn-cs"/>
              </a:defRPr>
            </a:lvl1pPr>
            <a:lvl2pPr marL="609570" algn="l" defTabSz="609570" rtl="0" eaLnBrk="1" latinLnBrk="0" hangingPunct="1">
              <a:defRPr sz="2400" kern="1200">
                <a:solidFill>
                  <a:schemeClr val="tx1"/>
                </a:solidFill>
                <a:latin typeface="+mn-lt"/>
                <a:ea typeface="+mn-ea"/>
                <a:cs typeface="+mn-cs"/>
              </a:defRPr>
            </a:lvl2pPr>
            <a:lvl3pPr marL="1219140" algn="l" defTabSz="609570" rtl="0" eaLnBrk="1" latinLnBrk="0" hangingPunct="1">
              <a:defRPr sz="2400" kern="1200">
                <a:solidFill>
                  <a:schemeClr val="tx1"/>
                </a:solidFill>
                <a:latin typeface="+mn-lt"/>
                <a:ea typeface="+mn-ea"/>
                <a:cs typeface="+mn-cs"/>
              </a:defRPr>
            </a:lvl3pPr>
            <a:lvl4pPr marL="1828709" algn="l" defTabSz="609570" rtl="0" eaLnBrk="1" latinLnBrk="0" hangingPunct="1">
              <a:defRPr sz="2400" kern="1200">
                <a:solidFill>
                  <a:schemeClr val="tx1"/>
                </a:solidFill>
                <a:latin typeface="+mn-lt"/>
                <a:ea typeface="+mn-ea"/>
                <a:cs typeface="+mn-cs"/>
              </a:defRPr>
            </a:lvl4pPr>
            <a:lvl5pPr marL="2438278" algn="l" defTabSz="609570" rtl="0" eaLnBrk="1" latinLnBrk="0" hangingPunct="1">
              <a:defRPr sz="2400" kern="1200">
                <a:solidFill>
                  <a:schemeClr val="tx1"/>
                </a:solidFill>
                <a:latin typeface="+mn-lt"/>
                <a:ea typeface="+mn-ea"/>
                <a:cs typeface="+mn-cs"/>
              </a:defRPr>
            </a:lvl5pPr>
            <a:lvl6pPr marL="3047848" algn="l" defTabSz="609570" rtl="0" eaLnBrk="1" latinLnBrk="0" hangingPunct="1">
              <a:defRPr sz="2400" kern="1200">
                <a:solidFill>
                  <a:schemeClr val="tx1"/>
                </a:solidFill>
                <a:latin typeface="+mn-lt"/>
                <a:ea typeface="+mn-ea"/>
                <a:cs typeface="+mn-cs"/>
              </a:defRPr>
            </a:lvl6pPr>
            <a:lvl7pPr marL="3657418" algn="l" defTabSz="609570" rtl="0" eaLnBrk="1" latinLnBrk="0" hangingPunct="1">
              <a:defRPr sz="2400" kern="1200">
                <a:solidFill>
                  <a:schemeClr val="tx1"/>
                </a:solidFill>
                <a:latin typeface="+mn-lt"/>
                <a:ea typeface="+mn-ea"/>
                <a:cs typeface="+mn-cs"/>
              </a:defRPr>
            </a:lvl7pPr>
            <a:lvl8pPr marL="4266987" algn="l" defTabSz="609570" rtl="0" eaLnBrk="1" latinLnBrk="0" hangingPunct="1">
              <a:defRPr sz="2400" kern="1200">
                <a:solidFill>
                  <a:schemeClr val="tx1"/>
                </a:solidFill>
                <a:latin typeface="+mn-lt"/>
                <a:ea typeface="+mn-ea"/>
                <a:cs typeface="+mn-cs"/>
              </a:defRPr>
            </a:lvl8pPr>
            <a:lvl9pPr marL="4876557" algn="l" defTabSz="609570" rtl="0" eaLnBrk="1" latinLnBrk="0" hangingPunct="1">
              <a:defRPr sz="2400" kern="1200">
                <a:solidFill>
                  <a:schemeClr val="tx1"/>
                </a:solidFill>
                <a:latin typeface="+mn-lt"/>
                <a:ea typeface="+mn-ea"/>
                <a:cs typeface="+mn-cs"/>
              </a:defRPr>
            </a:lvl9pPr>
          </a:lstStyle>
          <a:p>
            <a:pPr algn="ctr" defTabSz="914400" eaLnBrk="0" fontAlgn="base" hangingPunct="0">
              <a:spcBef>
                <a:spcPct val="0"/>
              </a:spcBef>
              <a:spcAft>
                <a:spcPct val="0"/>
              </a:spcAft>
            </a:pPr>
            <a:endParaRPr lang="pt-BR" sz="300" b="1" kern="0">
              <a:solidFill>
                <a:schemeClr val="bg1"/>
              </a:solidFill>
              <a:latin typeface="Arial" panose="020B0604020202020204" pitchFamily="34" charset="0"/>
              <a:cs typeface="Arial" panose="020B0604020202020204" pitchFamily="34" charset="0"/>
            </a:endParaRPr>
          </a:p>
          <a:p>
            <a:pPr algn="ctr" defTabSz="914400" eaLnBrk="0" fontAlgn="base" hangingPunct="0">
              <a:spcBef>
                <a:spcPct val="0"/>
              </a:spcBef>
              <a:spcAft>
                <a:spcPct val="0"/>
              </a:spcAft>
            </a:pPr>
            <a:r>
              <a:rPr lang="pt-BR" sz="900" b="1" kern="0">
                <a:solidFill>
                  <a:schemeClr val="bg1"/>
                </a:solidFill>
                <a:latin typeface="Arial" panose="020B0604020202020204" pitchFamily="34" charset="0"/>
                <a:cs typeface="Arial" panose="020B0604020202020204" pitchFamily="34" charset="0"/>
              </a:rPr>
              <a:t>Desenho da Solução</a:t>
            </a:r>
            <a:endParaRPr lang="pt-BR" sz="1100" b="1" kern="0">
              <a:solidFill>
                <a:schemeClr val="bg1"/>
              </a:solidFill>
              <a:latin typeface="Arial" panose="020B0604020202020204" pitchFamily="34" charset="0"/>
              <a:cs typeface="Arial" panose="020B0604020202020204" pitchFamily="34" charset="0"/>
            </a:endParaRPr>
          </a:p>
        </xdr:txBody>
      </xdr:sp>
      <xdr:sp macro="" textlink="">
        <xdr:nvSpPr>
          <xdr:cNvPr id="25" name="Pentágono 24"/>
          <xdr:cNvSpPr/>
        </xdr:nvSpPr>
        <xdr:spPr>
          <a:xfrm>
            <a:off x="6014113" y="2650629"/>
            <a:ext cx="961213" cy="342106"/>
          </a:xfrm>
          <a:prstGeom prst="homePlate">
            <a:avLst/>
          </a:prstGeom>
          <a:solidFill>
            <a:srgbClr val="00AFB2"/>
          </a:solidFill>
          <a:ln w="19050" cap="flat" cmpd="sng" algn="ctr">
            <a:solidFill>
              <a:schemeClr val="bg1"/>
            </a:solidFill>
            <a:prstDash val="solid"/>
            <a:round/>
            <a:headEnd type="none" w="med" len="med"/>
            <a:tailEnd type="none" w="med" len="med"/>
          </a:ln>
          <a:effectLst/>
        </xdr:spPr>
        <xdr:txBody>
          <a:bodyPr vert="horz" wrap="square" lIns="72000" tIns="0" rIns="0" bIns="0" numCol="1" rtlCol="0" anchor="t" anchorCtr="0" compatLnSpc="1">
            <a:prstTxWarp prst="textNoShape">
              <a:avLst/>
            </a:prstTxWarp>
          </a:bodyPr>
          <a:lstStyle>
            <a:defPPr>
              <a:defRPr lang="en-US"/>
            </a:defPPr>
            <a:lvl1pPr marL="0" algn="l" defTabSz="609570" rtl="0" eaLnBrk="1" latinLnBrk="0" hangingPunct="1">
              <a:defRPr sz="2400" kern="1200">
                <a:solidFill>
                  <a:schemeClr val="tx1"/>
                </a:solidFill>
                <a:latin typeface="+mn-lt"/>
                <a:ea typeface="+mn-ea"/>
                <a:cs typeface="+mn-cs"/>
              </a:defRPr>
            </a:lvl1pPr>
            <a:lvl2pPr marL="609570" algn="l" defTabSz="609570" rtl="0" eaLnBrk="1" latinLnBrk="0" hangingPunct="1">
              <a:defRPr sz="2400" kern="1200">
                <a:solidFill>
                  <a:schemeClr val="tx1"/>
                </a:solidFill>
                <a:latin typeface="+mn-lt"/>
                <a:ea typeface="+mn-ea"/>
                <a:cs typeface="+mn-cs"/>
              </a:defRPr>
            </a:lvl2pPr>
            <a:lvl3pPr marL="1219140" algn="l" defTabSz="609570" rtl="0" eaLnBrk="1" latinLnBrk="0" hangingPunct="1">
              <a:defRPr sz="2400" kern="1200">
                <a:solidFill>
                  <a:schemeClr val="tx1"/>
                </a:solidFill>
                <a:latin typeface="+mn-lt"/>
                <a:ea typeface="+mn-ea"/>
                <a:cs typeface="+mn-cs"/>
              </a:defRPr>
            </a:lvl3pPr>
            <a:lvl4pPr marL="1828709" algn="l" defTabSz="609570" rtl="0" eaLnBrk="1" latinLnBrk="0" hangingPunct="1">
              <a:defRPr sz="2400" kern="1200">
                <a:solidFill>
                  <a:schemeClr val="tx1"/>
                </a:solidFill>
                <a:latin typeface="+mn-lt"/>
                <a:ea typeface="+mn-ea"/>
                <a:cs typeface="+mn-cs"/>
              </a:defRPr>
            </a:lvl4pPr>
            <a:lvl5pPr marL="2438278" algn="l" defTabSz="609570" rtl="0" eaLnBrk="1" latinLnBrk="0" hangingPunct="1">
              <a:defRPr sz="2400" kern="1200">
                <a:solidFill>
                  <a:schemeClr val="tx1"/>
                </a:solidFill>
                <a:latin typeface="+mn-lt"/>
                <a:ea typeface="+mn-ea"/>
                <a:cs typeface="+mn-cs"/>
              </a:defRPr>
            </a:lvl5pPr>
            <a:lvl6pPr marL="3047848" algn="l" defTabSz="609570" rtl="0" eaLnBrk="1" latinLnBrk="0" hangingPunct="1">
              <a:defRPr sz="2400" kern="1200">
                <a:solidFill>
                  <a:schemeClr val="tx1"/>
                </a:solidFill>
                <a:latin typeface="+mn-lt"/>
                <a:ea typeface="+mn-ea"/>
                <a:cs typeface="+mn-cs"/>
              </a:defRPr>
            </a:lvl6pPr>
            <a:lvl7pPr marL="3657418" algn="l" defTabSz="609570" rtl="0" eaLnBrk="1" latinLnBrk="0" hangingPunct="1">
              <a:defRPr sz="2400" kern="1200">
                <a:solidFill>
                  <a:schemeClr val="tx1"/>
                </a:solidFill>
                <a:latin typeface="+mn-lt"/>
                <a:ea typeface="+mn-ea"/>
                <a:cs typeface="+mn-cs"/>
              </a:defRPr>
            </a:lvl7pPr>
            <a:lvl8pPr marL="4266987" algn="l" defTabSz="609570" rtl="0" eaLnBrk="1" latinLnBrk="0" hangingPunct="1">
              <a:defRPr sz="2400" kern="1200">
                <a:solidFill>
                  <a:schemeClr val="tx1"/>
                </a:solidFill>
                <a:latin typeface="+mn-lt"/>
                <a:ea typeface="+mn-ea"/>
                <a:cs typeface="+mn-cs"/>
              </a:defRPr>
            </a:lvl8pPr>
            <a:lvl9pPr marL="4876557" algn="l" defTabSz="609570" rtl="0" eaLnBrk="1" latinLnBrk="0" hangingPunct="1">
              <a:defRPr sz="2400" kern="1200">
                <a:solidFill>
                  <a:schemeClr val="tx1"/>
                </a:solidFill>
                <a:latin typeface="+mn-lt"/>
                <a:ea typeface="+mn-ea"/>
                <a:cs typeface="+mn-cs"/>
              </a:defRPr>
            </a:lvl9pPr>
          </a:lstStyle>
          <a:p>
            <a:pPr algn="ctr" defTabSz="914400" eaLnBrk="0" fontAlgn="base" hangingPunct="0">
              <a:spcBef>
                <a:spcPct val="0"/>
              </a:spcBef>
              <a:spcAft>
                <a:spcPct val="0"/>
              </a:spcAft>
            </a:pPr>
            <a:endParaRPr lang="pt-BR" sz="300" b="1" kern="0">
              <a:solidFill>
                <a:schemeClr val="bg1"/>
              </a:solidFill>
              <a:latin typeface="Arial" panose="020B0604020202020204" pitchFamily="34" charset="0"/>
              <a:cs typeface="Arial" panose="020B0604020202020204" pitchFamily="34" charset="0"/>
            </a:endParaRPr>
          </a:p>
          <a:p>
            <a:pPr algn="ctr" defTabSz="914400" eaLnBrk="0" fontAlgn="base" hangingPunct="0">
              <a:spcBef>
                <a:spcPct val="0"/>
              </a:spcBef>
              <a:spcAft>
                <a:spcPct val="0"/>
              </a:spcAft>
            </a:pPr>
            <a:r>
              <a:rPr lang="pt-BR" sz="900" b="1" kern="0">
                <a:solidFill>
                  <a:schemeClr val="bg1"/>
                </a:solidFill>
                <a:latin typeface="Arial" panose="020B0604020202020204" pitchFamily="34" charset="0"/>
                <a:cs typeface="Arial" panose="020B0604020202020204" pitchFamily="34" charset="0"/>
              </a:rPr>
              <a:t>Em Planej. Preliminar</a:t>
            </a:r>
            <a:endParaRPr lang="pt-BR" sz="1100" b="1" kern="0">
              <a:solidFill>
                <a:schemeClr val="bg1"/>
              </a:solidFill>
              <a:latin typeface="Arial" panose="020B0604020202020204" pitchFamily="34" charset="0"/>
              <a:cs typeface="Arial" panose="020B0604020202020204" pitchFamily="34" charset="0"/>
            </a:endParaRPr>
          </a:p>
        </xdr:txBody>
      </xdr:sp>
      <xdr:sp macro="" textlink="">
        <xdr:nvSpPr>
          <xdr:cNvPr id="26" name="Pentágono 25"/>
          <xdr:cNvSpPr/>
        </xdr:nvSpPr>
        <xdr:spPr>
          <a:xfrm>
            <a:off x="5258277" y="2649112"/>
            <a:ext cx="900975" cy="342106"/>
          </a:xfrm>
          <a:prstGeom prst="homePlate">
            <a:avLst/>
          </a:prstGeom>
          <a:solidFill>
            <a:srgbClr val="00AFB2"/>
          </a:solidFill>
          <a:ln w="19050" cap="flat" cmpd="sng" algn="ctr">
            <a:solidFill>
              <a:schemeClr val="bg1"/>
            </a:solidFill>
            <a:prstDash val="solid"/>
            <a:round/>
            <a:headEnd type="none" w="med" len="med"/>
            <a:tailEnd type="none" w="med" len="med"/>
          </a:ln>
          <a:effectLst/>
        </xdr:spPr>
        <xdr:txBody>
          <a:bodyPr vert="horz" wrap="square" lIns="72000" tIns="0" rIns="0" bIns="0" numCol="1" rtlCol="0" anchor="t" anchorCtr="0" compatLnSpc="1">
            <a:prstTxWarp prst="textNoShape">
              <a:avLst/>
            </a:prstTxWarp>
          </a:bodyPr>
          <a:lstStyle>
            <a:defPPr>
              <a:defRPr lang="en-US"/>
            </a:defPPr>
            <a:lvl1pPr marL="0" algn="l" defTabSz="609570" rtl="0" eaLnBrk="1" latinLnBrk="0" hangingPunct="1">
              <a:defRPr sz="2400" kern="1200">
                <a:solidFill>
                  <a:schemeClr val="tx1"/>
                </a:solidFill>
                <a:latin typeface="+mn-lt"/>
                <a:ea typeface="+mn-ea"/>
                <a:cs typeface="+mn-cs"/>
              </a:defRPr>
            </a:lvl1pPr>
            <a:lvl2pPr marL="609570" algn="l" defTabSz="609570" rtl="0" eaLnBrk="1" latinLnBrk="0" hangingPunct="1">
              <a:defRPr sz="2400" kern="1200">
                <a:solidFill>
                  <a:schemeClr val="tx1"/>
                </a:solidFill>
                <a:latin typeface="+mn-lt"/>
                <a:ea typeface="+mn-ea"/>
                <a:cs typeface="+mn-cs"/>
              </a:defRPr>
            </a:lvl2pPr>
            <a:lvl3pPr marL="1219140" algn="l" defTabSz="609570" rtl="0" eaLnBrk="1" latinLnBrk="0" hangingPunct="1">
              <a:defRPr sz="2400" kern="1200">
                <a:solidFill>
                  <a:schemeClr val="tx1"/>
                </a:solidFill>
                <a:latin typeface="+mn-lt"/>
                <a:ea typeface="+mn-ea"/>
                <a:cs typeface="+mn-cs"/>
              </a:defRPr>
            </a:lvl3pPr>
            <a:lvl4pPr marL="1828709" algn="l" defTabSz="609570" rtl="0" eaLnBrk="1" latinLnBrk="0" hangingPunct="1">
              <a:defRPr sz="2400" kern="1200">
                <a:solidFill>
                  <a:schemeClr val="tx1"/>
                </a:solidFill>
                <a:latin typeface="+mn-lt"/>
                <a:ea typeface="+mn-ea"/>
                <a:cs typeface="+mn-cs"/>
              </a:defRPr>
            </a:lvl4pPr>
            <a:lvl5pPr marL="2438278" algn="l" defTabSz="609570" rtl="0" eaLnBrk="1" latinLnBrk="0" hangingPunct="1">
              <a:defRPr sz="2400" kern="1200">
                <a:solidFill>
                  <a:schemeClr val="tx1"/>
                </a:solidFill>
                <a:latin typeface="+mn-lt"/>
                <a:ea typeface="+mn-ea"/>
                <a:cs typeface="+mn-cs"/>
              </a:defRPr>
            </a:lvl5pPr>
            <a:lvl6pPr marL="3047848" algn="l" defTabSz="609570" rtl="0" eaLnBrk="1" latinLnBrk="0" hangingPunct="1">
              <a:defRPr sz="2400" kern="1200">
                <a:solidFill>
                  <a:schemeClr val="tx1"/>
                </a:solidFill>
                <a:latin typeface="+mn-lt"/>
                <a:ea typeface="+mn-ea"/>
                <a:cs typeface="+mn-cs"/>
              </a:defRPr>
            </a:lvl6pPr>
            <a:lvl7pPr marL="3657418" algn="l" defTabSz="609570" rtl="0" eaLnBrk="1" latinLnBrk="0" hangingPunct="1">
              <a:defRPr sz="2400" kern="1200">
                <a:solidFill>
                  <a:schemeClr val="tx1"/>
                </a:solidFill>
                <a:latin typeface="+mn-lt"/>
                <a:ea typeface="+mn-ea"/>
                <a:cs typeface="+mn-cs"/>
              </a:defRPr>
            </a:lvl7pPr>
            <a:lvl8pPr marL="4266987" algn="l" defTabSz="609570" rtl="0" eaLnBrk="1" latinLnBrk="0" hangingPunct="1">
              <a:defRPr sz="2400" kern="1200">
                <a:solidFill>
                  <a:schemeClr val="tx1"/>
                </a:solidFill>
                <a:latin typeface="+mn-lt"/>
                <a:ea typeface="+mn-ea"/>
                <a:cs typeface="+mn-cs"/>
              </a:defRPr>
            </a:lvl8pPr>
            <a:lvl9pPr marL="4876557" algn="l" defTabSz="609570" rtl="0" eaLnBrk="1" latinLnBrk="0" hangingPunct="1">
              <a:defRPr sz="2400" kern="1200">
                <a:solidFill>
                  <a:schemeClr val="tx1"/>
                </a:solidFill>
                <a:latin typeface="+mn-lt"/>
                <a:ea typeface="+mn-ea"/>
                <a:cs typeface="+mn-cs"/>
              </a:defRPr>
            </a:lvl9pPr>
          </a:lstStyle>
          <a:p>
            <a:pPr algn="ctr" defTabSz="914400" eaLnBrk="0" fontAlgn="base" hangingPunct="0">
              <a:spcBef>
                <a:spcPct val="0"/>
              </a:spcBef>
              <a:spcAft>
                <a:spcPct val="0"/>
              </a:spcAft>
            </a:pPr>
            <a:endParaRPr lang="pt-BR" sz="300" b="1" kern="0">
              <a:solidFill>
                <a:schemeClr val="bg1"/>
              </a:solidFill>
              <a:latin typeface="Arial" panose="020B0604020202020204" pitchFamily="34" charset="0"/>
              <a:cs typeface="Arial" panose="020B0604020202020204" pitchFamily="34" charset="0"/>
            </a:endParaRPr>
          </a:p>
          <a:p>
            <a:pPr algn="ctr" defTabSz="914400" eaLnBrk="0" fontAlgn="base" hangingPunct="0">
              <a:spcBef>
                <a:spcPct val="0"/>
              </a:spcBef>
              <a:spcAft>
                <a:spcPct val="0"/>
              </a:spcAft>
            </a:pPr>
            <a:r>
              <a:rPr lang="pt-BR" sz="900" b="1" kern="0">
                <a:solidFill>
                  <a:schemeClr val="bg1"/>
                </a:solidFill>
                <a:latin typeface="Arial" panose="020B0604020202020204" pitchFamily="34" charset="0"/>
                <a:cs typeface="Arial" panose="020B0604020202020204" pitchFamily="34" charset="0"/>
              </a:rPr>
              <a:t>Em Macro estimativa</a:t>
            </a:r>
            <a:endParaRPr lang="pt-BR" sz="1100" b="1" kern="0">
              <a:solidFill>
                <a:schemeClr val="bg1"/>
              </a:solidFill>
              <a:latin typeface="Arial" panose="020B0604020202020204" pitchFamily="34" charset="0"/>
              <a:cs typeface="Arial" panose="020B0604020202020204" pitchFamily="34" charset="0"/>
            </a:endParaRPr>
          </a:p>
        </xdr:txBody>
      </xdr:sp>
      <xdr:sp macro="" textlink="">
        <xdr:nvSpPr>
          <xdr:cNvPr id="28" name="Pentágono 27"/>
          <xdr:cNvSpPr/>
        </xdr:nvSpPr>
        <xdr:spPr>
          <a:xfrm>
            <a:off x="4407952" y="2653233"/>
            <a:ext cx="1039976" cy="342106"/>
          </a:xfrm>
          <a:prstGeom prst="homePlate">
            <a:avLst/>
          </a:prstGeom>
          <a:solidFill>
            <a:srgbClr val="00AFB2"/>
          </a:solidFill>
          <a:ln w="19050" cap="flat" cmpd="sng" algn="ctr">
            <a:solidFill>
              <a:schemeClr val="bg1"/>
            </a:solidFill>
            <a:prstDash val="solid"/>
            <a:round/>
            <a:headEnd type="none" w="med" len="med"/>
            <a:tailEnd type="none" w="med" len="med"/>
          </a:ln>
          <a:effectLst/>
        </xdr:spPr>
        <xdr:txBody>
          <a:bodyPr vert="horz" wrap="square" lIns="72000" tIns="0" rIns="0" bIns="0" numCol="1" rtlCol="0" anchor="t" anchorCtr="0" compatLnSpc="1">
            <a:prstTxWarp prst="textNoShape">
              <a:avLst/>
            </a:prstTxWarp>
          </a:bodyPr>
          <a:lstStyle>
            <a:defPPr>
              <a:defRPr lang="en-US"/>
            </a:defPPr>
            <a:lvl1pPr marL="0" algn="l" defTabSz="609570" rtl="0" eaLnBrk="1" latinLnBrk="0" hangingPunct="1">
              <a:defRPr sz="2400" kern="1200">
                <a:solidFill>
                  <a:schemeClr val="tx1"/>
                </a:solidFill>
                <a:latin typeface="+mn-lt"/>
                <a:ea typeface="+mn-ea"/>
                <a:cs typeface="+mn-cs"/>
              </a:defRPr>
            </a:lvl1pPr>
            <a:lvl2pPr marL="609570" algn="l" defTabSz="609570" rtl="0" eaLnBrk="1" latinLnBrk="0" hangingPunct="1">
              <a:defRPr sz="2400" kern="1200">
                <a:solidFill>
                  <a:schemeClr val="tx1"/>
                </a:solidFill>
                <a:latin typeface="+mn-lt"/>
                <a:ea typeface="+mn-ea"/>
                <a:cs typeface="+mn-cs"/>
              </a:defRPr>
            </a:lvl2pPr>
            <a:lvl3pPr marL="1219140" algn="l" defTabSz="609570" rtl="0" eaLnBrk="1" latinLnBrk="0" hangingPunct="1">
              <a:defRPr sz="2400" kern="1200">
                <a:solidFill>
                  <a:schemeClr val="tx1"/>
                </a:solidFill>
                <a:latin typeface="+mn-lt"/>
                <a:ea typeface="+mn-ea"/>
                <a:cs typeface="+mn-cs"/>
              </a:defRPr>
            </a:lvl3pPr>
            <a:lvl4pPr marL="1828709" algn="l" defTabSz="609570" rtl="0" eaLnBrk="1" latinLnBrk="0" hangingPunct="1">
              <a:defRPr sz="2400" kern="1200">
                <a:solidFill>
                  <a:schemeClr val="tx1"/>
                </a:solidFill>
                <a:latin typeface="+mn-lt"/>
                <a:ea typeface="+mn-ea"/>
                <a:cs typeface="+mn-cs"/>
              </a:defRPr>
            </a:lvl4pPr>
            <a:lvl5pPr marL="2438278" algn="l" defTabSz="609570" rtl="0" eaLnBrk="1" latinLnBrk="0" hangingPunct="1">
              <a:defRPr sz="2400" kern="1200">
                <a:solidFill>
                  <a:schemeClr val="tx1"/>
                </a:solidFill>
                <a:latin typeface="+mn-lt"/>
                <a:ea typeface="+mn-ea"/>
                <a:cs typeface="+mn-cs"/>
              </a:defRPr>
            </a:lvl5pPr>
            <a:lvl6pPr marL="3047848" algn="l" defTabSz="609570" rtl="0" eaLnBrk="1" latinLnBrk="0" hangingPunct="1">
              <a:defRPr sz="2400" kern="1200">
                <a:solidFill>
                  <a:schemeClr val="tx1"/>
                </a:solidFill>
                <a:latin typeface="+mn-lt"/>
                <a:ea typeface="+mn-ea"/>
                <a:cs typeface="+mn-cs"/>
              </a:defRPr>
            </a:lvl6pPr>
            <a:lvl7pPr marL="3657418" algn="l" defTabSz="609570" rtl="0" eaLnBrk="1" latinLnBrk="0" hangingPunct="1">
              <a:defRPr sz="2400" kern="1200">
                <a:solidFill>
                  <a:schemeClr val="tx1"/>
                </a:solidFill>
                <a:latin typeface="+mn-lt"/>
                <a:ea typeface="+mn-ea"/>
                <a:cs typeface="+mn-cs"/>
              </a:defRPr>
            </a:lvl7pPr>
            <a:lvl8pPr marL="4266987" algn="l" defTabSz="609570" rtl="0" eaLnBrk="1" latinLnBrk="0" hangingPunct="1">
              <a:defRPr sz="2400" kern="1200">
                <a:solidFill>
                  <a:schemeClr val="tx1"/>
                </a:solidFill>
                <a:latin typeface="+mn-lt"/>
                <a:ea typeface="+mn-ea"/>
                <a:cs typeface="+mn-cs"/>
              </a:defRPr>
            </a:lvl8pPr>
            <a:lvl9pPr marL="4876557" algn="l" defTabSz="609570" rtl="0" eaLnBrk="1" latinLnBrk="0" hangingPunct="1">
              <a:defRPr sz="2400" kern="1200">
                <a:solidFill>
                  <a:schemeClr val="tx1"/>
                </a:solidFill>
                <a:latin typeface="+mn-lt"/>
                <a:ea typeface="+mn-ea"/>
                <a:cs typeface="+mn-cs"/>
              </a:defRPr>
            </a:lvl9pPr>
          </a:lstStyle>
          <a:p>
            <a:pPr algn="ctr" defTabSz="914400" eaLnBrk="0" fontAlgn="base" hangingPunct="0">
              <a:spcBef>
                <a:spcPct val="0"/>
              </a:spcBef>
              <a:spcAft>
                <a:spcPct val="0"/>
              </a:spcAft>
            </a:pPr>
            <a:r>
              <a:rPr lang="pt-BR" sz="900" b="1" kern="0">
                <a:solidFill>
                  <a:schemeClr val="bg1"/>
                </a:solidFill>
                <a:latin typeface="Arial" panose="020B0604020202020204" pitchFamily="34" charset="0"/>
                <a:cs typeface="Arial" panose="020B0604020202020204" pitchFamily="34" charset="0"/>
              </a:rPr>
              <a:t>Em Aval. de Arquitetura</a:t>
            </a:r>
            <a:endParaRPr lang="pt-BR" sz="1100" b="1" kern="0">
              <a:solidFill>
                <a:schemeClr val="bg1"/>
              </a:solidFill>
              <a:latin typeface="Arial" panose="020B0604020202020204" pitchFamily="34" charset="0"/>
              <a:cs typeface="Arial" panose="020B0604020202020204" pitchFamily="34" charset="0"/>
            </a:endParaRPr>
          </a:p>
        </xdr:txBody>
      </xdr:sp>
      <xdr:sp macro="" textlink="">
        <xdr:nvSpPr>
          <xdr:cNvPr id="29" name="Pentágono 28"/>
          <xdr:cNvSpPr/>
        </xdr:nvSpPr>
        <xdr:spPr>
          <a:xfrm>
            <a:off x="3613820" y="2653271"/>
            <a:ext cx="961213" cy="342106"/>
          </a:xfrm>
          <a:prstGeom prst="homePlate">
            <a:avLst/>
          </a:prstGeom>
          <a:solidFill>
            <a:srgbClr val="00AFB2"/>
          </a:solidFill>
          <a:ln w="19050" cap="flat" cmpd="sng" algn="ctr">
            <a:solidFill>
              <a:schemeClr val="bg1"/>
            </a:solidFill>
            <a:prstDash val="solid"/>
            <a:round/>
            <a:headEnd type="none" w="med" len="med"/>
            <a:tailEnd type="none" w="med" len="med"/>
          </a:ln>
          <a:effectLst/>
        </xdr:spPr>
        <xdr:txBody>
          <a:bodyPr vert="horz" wrap="square" lIns="72000" tIns="0" rIns="0" bIns="0" numCol="1" rtlCol="0" anchor="t" anchorCtr="0" compatLnSpc="1">
            <a:prstTxWarp prst="textNoShape">
              <a:avLst/>
            </a:prstTxWarp>
          </a:bodyPr>
          <a:lstStyle>
            <a:defPPr>
              <a:defRPr lang="en-US"/>
            </a:defPPr>
            <a:lvl1pPr marL="0" algn="l" defTabSz="609570" rtl="0" eaLnBrk="1" latinLnBrk="0" hangingPunct="1">
              <a:defRPr sz="2400" kern="1200">
                <a:solidFill>
                  <a:schemeClr val="tx1"/>
                </a:solidFill>
                <a:latin typeface="+mn-lt"/>
                <a:ea typeface="+mn-ea"/>
                <a:cs typeface="+mn-cs"/>
              </a:defRPr>
            </a:lvl1pPr>
            <a:lvl2pPr marL="609570" algn="l" defTabSz="609570" rtl="0" eaLnBrk="1" latinLnBrk="0" hangingPunct="1">
              <a:defRPr sz="2400" kern="1200">
                <a:solidFill>
                  <a:schemeClr val="tx1"/>
                </a:solidFill>
                <a:latin typeface="+mn-lt"/>
                <a:ea typeface="+mn-ea"/>
                <a:cs typeface="+mn-cs"/>
              </a:defRPr>
            </a:lvl2pPr>
            <a:lvl3pPr marL="1219140" algn="l" defTabSz="609570" rtl="0" eaLnBrk="1" latinLnBrk="0" hangingPunct="1">
              <a:defRPr sz="2400" kern="1200">
                <a:solidFill>
                  <a:schemeClr val="tx1"/>
                </a:solidFill>
                <a:latin typeface="+mn-lt"/>
                <a:ea typeface="+mn-ea"/>
                <a:cs typeface="+mn-cs"/>
              </a:defRPr>
            </a:lvl3pPr>
            <a:lvl4pPr marL="1828709" algn="l" defTabSz="609570" rtl="0" eaLnBrk="1" latinLnBrk="0" hangingPunct="1">
              <a:defRPr sz="2400" kern="1200">
                <a:solidFill>
                  <a:schemeClr val="tx1"/>
                </a:solidFill>
                <a:latin typeface="+mn-lt"/>
                <a:ea typeface="+mn-ea"/>
                <a:cs typeface="+mn-cs"/>
              </a:defRPr>
            </a:lvl4pPr>
            <a:lvl5pPr marL="2438278" algn="l" defTabSz="609570" rtl="0" eaLnBrk="1" latinLnBrk="0" hangingPunct="1">
              <a:defRPr sz="2400" kern="1200">
                <a:solidFill>
                  <a:schemeClr val="tx1"/>
                </a:solidFill>
                <a:latin typeface="+mn-lt"/>
                <a:ea typeface="+mn-ea"/>
                <a:cs typeface="+mn-cs"/>
              </a:defRPr>
            </a:lvl5pPr>
            <a:lvl6pPr marL="3047848" algn="l" defTabSz="609570" rtl="0" eaLnBrk="1" latinLnBrk="0" hangingPunct="1">
              <a:defRPr sz="2400" kern="1200">
                <a:solidFill>
                  <a:schemeClr val="tx1"/>
                </a:solidFill>
                <a:latin typeface="+mn-lt"/>
                <a:ea typeface="+mn-ea"/>
                <a:cs typeface="+mn-cs"/>
              </a:defRPr>
            </a:lvl6pPr>
            <a:lvl7pPr marL="3657418" algn="l" defTabSz="609570" rtl="0" eaLnBrk="1" latinLnBrk="0" hangingPunct="1">
              <a:defRPr sz="2400" kern="1200">
                <a:solidFill>
                  <a:schemeClr val="tx1"/>
                </a:solidFill>
                <a:latin typeface="+mn-lt"/>
                <a:ea typeface="+mn-ea"/>
                <a:cs typeface="+mn-cs"/>
              </a:defRPr>
            </a:lvl7pPr>
            <a:lvl8pPr marL="4266987" algn="l" defTabSz="609570" rtl="0" eaLnBrk="1" latinLnBrk="0" hangingPunct="1">
              <a:defRPr sz="2400" kern="1200">
                <a:solidFill>
                  <a:schemeClr val="tx1"/>
                </a:solidFill>
                <a:latin typeface="+mn-lt"/>
                <a:ea typeface="+mn-ea"/>
                <a:cs typeface="+mn-cs"/>
              </a:defRPr>
            </a:lvl8pPr>
            <a:lvl9pPr marL="4876557" algn="l" defTabSz="609570" rtl="0" eaLnBrk="1" latinLnBrk="0" hangingPunct="1">
              <a:defRPr sz="2400" kern="1200">
                <a:solidFill>
                  <a:schemeClr val="tx1"/>
                </a:solidFill>
                <a:latin typeface="+mn-lt"/>
                <a:ea typeface="+mn-ea"/>
                <a:cs typeface="+mn-cs"/>
              </a:defRPr>
            </a:lvl9pPr>
          </a:lstStyle>
          <a:p>
            <a:pPr algn="ctr" defTabSz="914400" eaLnBrk="0" fontAlgn="base" hangingPunct="0">
              <a:spcBef>
                <a:spcPct val="0"/>
              </a:spcBef>
              <a:spcAft>
                <a:spcPct val="0"/>
              </a:spcAft>
            </a:pPr>
            <a:endParaRPr lang="pt-BR" sz="500" b="1" kern="0">
              <a:solidFill>
                <a:schemeClr val="bg1"/>
              </a:solidFill>
              <a:latin typeface="Arial" panose="020B0604020202020204" pitchFamily="34" charset="0"/>
              <a:cs typeface="Arial" panose="020B0604020202020204" pitchFamily="34" charset="0"/>
            </a:endParaRPr>
          </a:p>
          <a:p>
            <a:pPr algn="ctr" defTabSz="914400" eaLnBrk="0" fontAlgn="base" hangingPunct="0">
              <a:spcBef>
                <a:spcPct val="0"/>
              </a:spcBef>
              <a:spcAft>
                <a:spcPct val="0"/>
              </a:spcAft>
            </a:pPr>
            <a:r>
              <a:rPr lang="pt-BR" sz="900" b="1" kern="0">
                <a:solidFill>
                  <a:schemeClr val="bg1"/>
                </a:solidFill>
                <a:latin typeface="Arial" panose="020B0604020202020204" pitchFamily="34" charset="0"/>
                <a:cs typeface="Arial" panose="020B0604020202020204" pitchFamily="34" charset="0"/>
              </a:rPr>
              <a:t>Em Criação</a:t>
            </a:r>
            <a:endParaRPr lang="pt-BR" sz="1100" b="1" kern="0">
              <a:solidFill>
                <a:schemeClr val="bg1"/>
              </a:solidFill>
              <a:latin typeface="Arial" panose="020B0604020202020204" pitchFamily="34" charset="0"/>
              <a:cs typeface="Arial" panose="020B0604020202020204" pitchFamily="34" charset="0"/>
            </a:endParaRPr>
          </a:p>
        </xdr:txBody>
      </xdr:sp>
      <xdr:sp macro="" textlink="">
        <xdr:nvSpPr>
          <xdr:cNvPr id="30" name="Pentágono 29"/>
          <xdr:cNvSpPr/>
        </xdr:nvSpPr>
        <xdr:spPr>
          <a:xfrm>
            <a:off x="2724896" y="2649612"/>
            <a:ext cx="1039976" cy="342106"/>
          </a:xfrm>
          <a:prstGeom prst="homePlate">
            <a:avLst/>
          </a:prstGeom>
          <a:solidFill>
            <a:srgbClr val="E05206"/>
          </a:solidFill>
          <a:ln w="19050" cap="flat" cmpd="sng" algn="ctr">
            <a:solidFill>
              <a:schemeClr val="bg1"/>
            </a:solidFill>
            <a:prstDash val="solid"/>
            <a:round/>
            <a:headEnd type="none" w="med" len="med"/>
            <a:tailEnd type="none" w="med" len="med"/>
          </a:ln>
          <a:effectLst/>
        </xdr:spPr>
        <xdr:txBody>
          <a:bodyPr vert="horz" wrap="square" lIns="72000" tIns="0" rIns="0" bIns="0" numCol="1" rtlCol="0" anchor="t" anchorCtr="0" compatLnSpc="1">
            <a:prstTxWarp prst="textNoShape">
              <a:avLst/>
            </a:prstTxWarp>
          </a:bodyPr>
          <a:lstStyle>
            <a:defPPr>
              <a:defRPr lang="en-US"/>
            </a:defPPr>
            <a:lvl1pPr marL="0" algn="l" defTabSz="609570" rtl="0" eaLnBrk="1" latinLnBrk="0" hangingPunct="1">
              <a:defRPr sz="2400" kern="1200">
                <a:solidFill>
                  <a:schemeClr val="tx1"/>
                </a:solidFill>
                <a:latin typeface="+mn-lt"/>
                <a:ea typeface="+mn-ea"/>
                <a:cs typeface="+mn-cs"/>
              </a:defRPr>
            </a:lvl1pPr>
            <a:lvl2pPr marL="609570" algn="l" defTabSz="609570" rtl="0" eaLnBrk="1" latinLnBrk="0" hangingPunct="1">
              <a:defRPr sz="2400" kern="1200">
                <a:solidFill>
                  <a:schemeClr val="tx1"/>
                </a:solidFill>
                <a:latin typeface="+mn-lt"/>
                <a:ea typeface="+mn-ea"/>
                <a:cs typeface="+mn-cs"/>
              </a:defRPr>
            </a:lvl2pPr>
            <a:lvl3pPr marL="1219140" algn="l" defTabSz="609570" rtl="0" eaLnBrk="1" latinLnBrk="0" hangingPunct="1">
              <a:defRPr sz="2400" kern="1200">
                <a:solidFill>
                  <a:schemeClr val="tx1"/>
                </a:solidFill>
                <a:latin typeface="+mn-lt"/>
                <a:ea typeface="+mn-ea"/>
                <a:cs typeface="+mn-cs"/>
              </a:defRPr>
            </a:lvl3pPr>
            <a:lvl4pPr marL="1828709" algn="l" defTabSz="609570" rtl="0" eaLnBrk="1" latinLnBrk="0" hangingPunct="1">
              <a:defRPr sz="2400" kern="1200">
                <a:solidFill>
                  <a:schemeClr val="tx1"/>
                </a:solidFill>
                <a:latin typeface="+mn-lt"/>
                <a:ea typeface="+mn-ea"/>
                <a:cs typeface="+mn-cs"/>
              </a:defRPr>
            </a:lvl4pPr>
            <a:lvl5pPr marL="2438278" algn="l" defTabSz="609570" rtl="0" eaLnBrk="1" latinLnBrk="0" hangingPunct="1">
              <a:defRPr sz="2400" kern="1200">
                <a:solidFill>
                  <a:schemeClr val="tx1"/>
                </a:solidFill>
                <a:latin typeface="+mn-lt"/>
                <a:ea typeface="+mn-ea"/>
                <a:cs typeface="+mn-cs"/>
              </a:defRPr>
            </a:lvl5pPr>
            <a:lvl6pPr marL="3047848" algn="l" defTabSz="609570" rtl="0" eaLnBrk="1" latinLnBrk="0" hangingPunct="1">
              <a:defRPr sz="2400" kern="1200">
                <a:solidFill>
                  <a:schemeClr val="tx1"/>
                </a:solidFill>
                <a:latin typeface="+mn-lt"/>
                <a:ea typeface="+mn-ea"/>
                <a:cs typeface="+mn-cs"/>
              </a:defRPr>
            </a:lvl6pPr>
            <a:lvl7pPr marL="3657418" algn="l" defTabSz="609570" rtl="0" eaLnBrk="1" latinLnBrk="0" hangingPunct="1">
              <a:defRPr sz="2400" kern="1200">
                <a:solidFill>
                  <a:schemeClr val="tx1"/>
                </a:solidFill>
                <a:latin typeface="+mn-lt"/>
                <a:ea typeface="+mn-ea"/>
                <a:cs typeface="+mn-cs"/>
              </a:defRPr>
            </a:lvl7pPr>
            <a:lvl8pPr marL="4266987" algn="l" defTabSz="609570" rtl="0" eaLnBrk="1" latinLnBrk="0" hangingPunct="1">
              <a:defRPr sz="2400" kern="1200">
                <a:solidFill>
                  <a:schemeClr val="tx1"/>
                </a:solidFill>
                <a:latin typeface="+mn-lt"/>
                <a:ea typeface="+mn-ea"/>
                <a:cs typeface="+mn-cs"/>
              </a:defRPr>
            </a:lvl8pPr>
            <a:lvl9pPr marL="4876557" algn="l" defTabSz="609570" rtl="0" eaLnBrk="1" latinLnBrk="0" hangingPunct="1">
              <a:defRPr sz="2400" kern="1200">
                <a:solidFill>
                  <a:schemeClr val="tx1"/>
                </a:solidFill>
                <a:latin typeface="+mn-lt"/>
                <a:ea typeface="+mn-ea"/>
                <a:cs typeface="+mn-cs"/>
              </a:defRPr>
            </a:lvl9pPr>
          </a:lstStyle>
          <a:p>
            <a:pPr algn="ctr" defTabSz="914400" eaLnBrk="0" fontAlgn="base" hangingPunct="0">
              <a:spcBef>
                <a:spcPct val="0"/>
              </a:spcBef>
              <a:spcAft>
                <a:spcPct val="0"/>
              </a:spcAft>
            </a:pPr>
            <a:endParaRPr lang="pt-BR" sz="600" b="1" kern="0">
              <a:solidFill>
                <a:schemeClr val="bg1"/>
              </a:solidFill>
              <a:latin typeface="Arial" panose="020B0604020202020204" pitchFamily="34" charset="0"/>
              <a:cs typeface="Arial" panose="020B0604020202020204" pitchFamily="34" charset="0"/>
            </a:endParaRPr>
          </a:p>
          <a:p>
            <a:pPr algn="ctr" defTabSz="914400" eaLnBrk="0" fontAlgn="base" hangingPunct="0">
              <a:spcBef>
                <a:spcPct val="0"/>
              </a:spcBef>
              <a:spcAft>
                <a:spcPct val="0"/>
              </a:spcAft>
            </a:pPr>
            <a:r>
              <a:rPr lang="pt-BR" sz="900" b="1" kern="0">
                <a:solidFill>
                  <a:schemeClr val="bg1"/>
                </a:solidFill>
                <a:latin typeface="Arial" panose="020B0604020202020204" pitchFamily="34" charset="0"/>
                <a:cs typeface="Arial" panose="020B0604020202020204" pitchFamily="34" charset="0"/>
              </a:rPr>
              <a:t>Priorização</a:t>
            </a:r>
            <a:endParaRPr lang="pt-BR" sz="1100" b="1" kern="0">
              <a:solidFill>
                <a:schemeClr val="bg1"/>
              </a:solidFill>
              <a:latin typeface="Arial" panose="020B0604020202020204" pitchFamily="34" charset="0"/>
              <a:cs typeface="Arial" panose="020B0604020202020204" pitchFamily="34" charset="0"/>
            </a:endParaRPr>
          </a:p>
        </xdr:txBody>
      </xdr:sp>
      <xdr:sp macro="" textlink="">
        <xdr:nvSpPr>
          <xdr:cNvPr id="31" name="Pentágono 30"/>
          <xdr:cNvSpPr/>
        </xdr:nvSpPr>
        <xdr:spPr>
          <a:xfrm>
            <a:off x="1832531" y="2662645"/>
            <a:ext cx="1039976" cy="342106"/>
          </a:xfrm>
          <a:prstGeom prst="homePlate">
            <a:avLst/>
          </a:prstGeom>
          <a:solidFill>
            <a:srgbClr val="E05206"/>
          </a:solidFill>
          <a:ln w="19050" cap="flat" cmpd="sng" algn="ctr">
            <a:solidFill>
              <a:schemeClr val="bg1"/>
            </a:solidFill>
            <a:prstDash val="solid"/>
            <a:round/>
            <a:headEnd type="none" w="med" len="med"/>
            <a:tailEnd type="none" w="med" len="med"/>
          </a:ln>
          <a:effectLst/>
        </xdr:spPr>
        <xdr:txBody>
          <a:bodyPr vert="horz" wrap="square" lIns="72000" tIns="0" rIns="0" bIns="0" numCol="1" rtlCol="0" anchor="t" anchorCtr="0" compatLnSpc="1">
            <a:prstTxWarp prst="textNoShape">
              <a:avLst/>
            </a:prstTxWarp>
          </a:bodyPr>
          <a:lstStyle>
            <a:defPPr>
              <a:defRPr lang="en-US"/>
            </a:defPPr>
            <a:lvl1pPr marL="0" algn="l" defTabSz="609570" rtl="0" eaLnBrk="1" latinLnBrk="0" hangingPunct="1">
              <a:defRPr sz="2400" kern="1200">
                <a:solidFill>
                  <a:schemeClr val="tx1"/>
                </a:solidFill>
                <a:latin typeface="+mn-lt"/>
                <a:ea typeface="+mn-ea"/>
                <a:cs typeface="+mn-cs"/>
              </a:defRPr>
            </a:lvl1pPr>
            <a:lvl2pPr marL="609570" algn="l" defTabSz="609570" rtl="0" eaLnBrk="1" latinLnBrk="0" hangingPunct="1">
              <a:defRPr sz="2400" kern="1200">
                <a:solidFill>
                  <a:schemeClr val="tx1"/>
                </a:solidFill>
                <a:latin typeface="+mn-lt"/>
                <a:ea typeface="+mn-ea"/>
                <a:cs typeface="+mn-cs"/>
              </a:defRPr>
            </a:lvl2pPr>
            <a:lvl3pPr marL="1219140" algn="l" defTabSz="609570" rtl="0" eaLnBrk="1" latinLnBrk="0" hangingPunct="1">
              <a:defRPr sz="2400" kern="1200">
                <a:solidFill>
                  <a:schemeClr val="tx1"/>
                </a:solidFill>
                <a:latin typeface="+mn-lt"/>
                <a:ea typeface="+mn-ea"/>
                <a:cs typeface="+mn-cs"/>
              </a:defRPr>
            </a:lvl3pPr>
            <a:lvl4pPr marL="1828709" algn="l" defTabSz="609570" rtl="0" eaLnBrk="1" latinLnBrk="0" hangingPunct="1">
              <a:defRPr sz="2400" kern="1200">
                <a:solidFill>
                  <a:schemeClr val="tx1"/>
                </a:solidFill>
                <a:latin typeface="+mn-lt"/>
                <a:ea typeface="+mn-ea"/>
                <a:cs typeface="+mn-cs"/>
              </a:defRPr>
            </a:lvl4pPr>
            <a:lvl5pPr marL="2438278" algn="l" defTabSz="609570" rtl="0" eaLnBrk="1" latinLnBrk="0" hangingPunct="1">
              <a:defRPr sz="2400" kern="1200">
                <a:solidFill>
                  <a:schemeClr val="tx1"/>
                </a:solidFill>
                <a:latin typeface="+mn-lt"/>
                <a:ea typeface="+mn-ea"/>
                <a:cs typeface="+mn-cs"/>
              </a:defRPr>
            </a:lvl5pPr>
            <a:lvl6pPr marL="3047848" algn="l" defTabSz="609570" rtl="0" eaLnBrk="1" latinLnBrk="0" hangingPunct="1">
              <a:defRPr sz="2400" kern="1200">
                <a:solidFill>
                  <a:schemeClr val="tx1"/>
                </a:solidFill>
                <a:latin typeface="+mn-lt"/>
                <a:ea typeface="+mn-ea"/>
                <a:cs typeface="+mn-cs"/>
              </a:defRPr>
            </a:lvl6pPr>
            <a:lvl7pPr marL="3657418" algn="l" defTabSz="609570" rtl="0" eaLnBrk="1" latinLnBrk="0" hangingPunct="1">
              <a:defRPr sz="2400" kern="1200">
                <a:solidFill>
                  <a:schemeClr val="tx1"/>
                </a:solidFill>
                <a:latin typeface="+mn-lt"/>
                <a:ea typeface="+mn-ea"/>
                <a:cs typeface="+mn-cs"/>
              </a:defRPr>
            </a:lvl7pPr>
            <a:lvl8pPr marL="4266987" algn="l" defTabSz="609570" rtl="0" eaLnBrk="1" latinLnBrk="0" hangingPunct="1">
              <a:defRPr sz="2400" kern="1200">
                <a:solidFill>
                  <a:schemeClr val="tx1"/>
                </a:solidFill>
                <a:latin typeface="+mn-lt"/>
                <a:ea typeface="+mn-ea"/>
                <a:cs typeface="+mn-cs"/>
              </a:defRPr>
            </a:lvl8pPr>
            <a:lvl9pPr marL="4876557" algn="l" defTabSz="609570" rtl="0" eaLnBrk="1" latinLnBrk="0" hangingPunct="1">
              <a:defRPr sz="2400" kern="1200">
                <a:solidFill>
                  <a:schemeClr val="tx1"/>
                </a:solidFill>
                <a:latin typeface="+mn-lt"/>
                <a:ea typeface="+mn-ea"/>
                <a:cs typeface="+mn-cs"/>
              </a:defRPr>
            </a:lvl9pPr>
          </a:lstStyle>
          <a:p>
            <a:pPr algn="ctr" defTabSz="914400" eaLnBrk="0" fontAlgn="base" hangingPunct="0">
              <a:spcBef>
                <a:spcPct val="0"/>
              </a:spcBef>
              <a:spcAft>
                <a:spcPct val="0"/>
              </a:spcAft>
            </a:pPr>
            <a:r>
              <a:rPr lang="pt-BR" sz="900" b="1" kern="0">
                <a:solidFill>
                  <a:schemeClr val="bg1"/>
                </a:solidFill>
                <a:latin typeface="Arial" panose="020B0604020202020204" pitchFamily="34" charset="0"/>
                <a:cs typeface="Arial" panose="020B0604020202020204" pitchFamily="34" charset="0"/>
              </a:rPr>
              <a:t>Aprov. Áreas Impactadas</a:t>
            </a:r>
            <a:endParaRPr lang="pt-BR" sz="1100" b="1" kern="0">
              <a:solidFill>
                <a:schemeClr val="bg1"/>
              </a:solidFill>
              <a:latin typeface="Arial" panose="020B0604020202020204" pitchFamily="34" charset="0"/>
              <a:cs typeface="Arial" panose="020B0604020202020204" pitchFamily="34" charset="0"/>
            </a:endParaRPr>
          </a:p>
        </xdr:txBody>
      </xdr:sp>
      <xdr:sp macro="" textlink="">
        <xdr:nvSpPr>
          <xdr:cNvPr id="32" name="Pentágono 31"/>
          <xdr:cNvSpPr/>
        </xdr:nvSpPr>
        <xdr:spPr>
          <a:xfrm>
            <a:off x="1020989" y="2662683"/>
            <a:ext cx="961213" cy="342106"/>
          </a:xfrm>
          <a:prstGeom prst="homePlate">
            <a:avLst/>
          </a:prstGeom>
          <a:solidFill>
            <a:srgbClr val="E05206"/>
          </a:solidFill>
          <a:ln w="19050" cap="flat" cmpd="sng" algn="ctr">
            <a:solidFill>
              <a:schemeClr val="bg1"/>
            </a:solidFill>
            <a:prstDash val="solid"/>
            <a:round/>
            <a:headEnd type="none" w="med" len="med"/>
            <a:tailEnd type="none" w="med" len="med"/>
          </a:ln>
          <a:effectLst/>
        </xdr:spPr>
        <xdr:txBody>
          <a:bodyPr vert="horz" wrap="square" lIns="72000" tIns="0" rIns="0" bIns="0" numCol="1" rtlCol="0" anchor="t" anchorCtr="0" compatLnSpc="1">
            <a:prstTxWarp prst="textNoShape">
              <a:avLst/>
            </a:prstTxWarp>
          </a:bodyPr>
          <a:lstStyle>
            <a:defPPr>
              <a:defRPr lang="en-US"/>
            </a:defPPr>
            <a:lvl1pPr marL="0" algn="l" defTabSz="609570" rtl="0" eaLnBrk="1" latinLnBrk="0" hangingPunct="1">
              <a:defRPr sz="2400" kern="1200">
                <a:solidFill>
                  <a:schemeClr val="tx1"/>
                </a:solidFill>
                <a:latin typeface="+mn-lt"/>
                <a:ea typeface="+mn-ea"/>
                <a:cs typeface="+mn-cs"/>
              </a:defRPr>
            </a:lvl1pPr>
            <a:lvl2pPr marL="609570" algn="l" defTabSz="609570" rtl="0" eaLnBrk="1" latinLnBrk="0" hangingPunct="1">
              <a:defRPr sz="2400" kern="1200">
                <a:solidFill>
                  <a:schemeClr val="tx1"/>
                </a:solidFill>
                <a:latin typeface="+mn-lt"/>
                <a:ea typeface="+mn-ea"/>
                <a:cs typeface="+mn-cs"/>
              </a:defRPr>
            </a:lvl2pPr>
            <a:lvl3pPr marL="1219140" algn="l" defTabSz="609570" rtl="0" eaLnBrk="1" latinLnBrk="0" hangingPunct="1">
              <a:defRPr sz="2400" kern="1200">
                <a:solidFill>
                  <a:schemeClr val="tx1"/>
                </a:solidFill>
                <a:latin typeface="+mn-lt"/>
                <a:ea typeface="+mn-ea"/>
                <a:cs typeface="+mn-cs"/>
              </a:defRPr>
            </a:lvl3pPr>
            <a:lvl4pPr marL="1828709" algn="l" defTabSz="609570" rtl="0" eaLnBrk="1" latinLnBrk="0" hangingPunct="1">
              <a:defRPr sz="2400" kern="1200">
                <a:solidFill>
                  <a:schemeClr val="tx1"/>
                </a:solidFill>
                <a:latin typeface="+mn-lt"/>
                <a:ea typeface="+mn-ea"/>
                <a:cs typeface="+mn-cs"/>
              </a:defRPr>
            </a:lvl4pPr>
            <a:lvl5pPr marL="2438278" algn="l" defTabSz="609570" rtl="0" eaLnBrk="1" latinLnBrk="0" hangingPunct="1">
              <a:defRPr sz="2400" kern="1200">
                <a:solidFill>
                  <a:schemeClr val="tx1"/>
                </a:solidFill>
                <a:latin typeface="+mn-lt"/>
                <a:ea typeface="+mn-ea"/>
                <a:cs typeface="+mn-cs"/>
              </a:defRPr>
            </a:lvl5pPr>
            <a:lvl6pPr marL="3047848" algn="l" defTabSz="609570" rtl="0" eaLnBrk="1" latinLnBrk="0" hangingPunct="1">
              <a:defRPr sz="2400" kern="1200">
                <a:solidFill>
                  <a:schemeClr val="tx1"/>
                </a:solidFill>
                <a:latin typeface="+mn-lt"/>
                <a:ea typeface="+mn-ea"/>
                <a:cs typeface="+mn-cs"/>
              </a:defRPr>
            </a:lvl6pPr>
            <a:lvl7pPr marL="3657418" algn="l" defTabSz="609570" rtl="0" eaLnBrk="1" latinLnBrk="0" hangingPunct="1">
              <a:defRPr sz="2400" kern="1200">
                <a:solidFill>
                  <a:schemeClr val="tx1"/>
                </a:solidFill>
                <a:latin typeface="+mn-lt"/>
                <a:ea typeface="+mn-ea"/>
                <a:cs typeface="+mn-cs"/>
              </a:defRPr>
            </a:lvl7pPr>
            <a:lvl8pPr marL="4266987" algn="l" defTabSz="609570" rtl="0" eaLnBrk="1" latinLnBrk="0" hangingPunct="1">
              <a:defRPr sz="2400" kern="1200">
                <a:solidFill>
                  <a:schemeClr val="tx1"/>
                </a:solidFill>
                <a:latin typeface="+mn-lt"/>
                <a:ea typeface="+mn-ea"/>
                <a:cs typeface="+mn-cs"/>
              </a:defRPr>
            </a:lvl8pPr>
            <a:lvl9pPr marL="4876557" algn="l" defTabSz="609570" rtl="0" eaLnBrk="1" latinLnBrk="0" hangingPunct="1">
              <a:defRPr sz="2400" kern="1200">
                <a:solidFill>
                  <a:schemeClr val="tx1"/>
                </a:solidFill>
                <a:latin typeface="+mn-lt"/>
                <a:ea typeface="+mn-ea"/>
                <a:cs typeface="+mn-cs"/>
              </a:defRPr>
            </a:lvl9pPr>
          </a:lstStyle>
          <a:p>
            <a:pPr algn="ctr" defTabSz="914400" eaLnBrk="0" fontAlgn="base" hangingPunct="0">
              <a:spcBef>
                <a:spcPct val="0"/>
              </a:spcBef>
              <a:spcAft>
                <a:spcPct val="0"/>
              </a:spcAft>
            </a:pPr>
            <a:r>
              <a:rPr lang="pt-BR" sz="900" b="1" kern="0">
                <a:solidFill>
                  <a:schemeClr val="bg1"/>
                </a:solidFill>
                <a:latin typeface="Arial" panose="020B0604020202020204" pitchFamily="34" charset="0"/>
                <a:cs typeface="Arial" panose="020B0604020202020204" pitchFamily="34" charset="0"/>
              </a:rPr>
              <a:t>Espec. Requisitos</a:t>
            </a:r>
            <a:endParaRPr lang="pt-BR" sz="1100" b="1" kern="0">
              <a:solidFill>
                <a:schemeClr val="bg1"/>
              </a:solidFill>
              <a:latin typeface="Arial" panose="020B0604020202020204" pitchFamily="34" charset="0"/>
              <a:cs typeface="Arial" panose="020B0604020202020204" pitchFamily="34"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104774</xdr:colOff>
      <xdr:row>5</xdr:row>
      <xdr:rowOff>47625</xdr:rowOff>
    </xdr:from>
    <xdr:to>
      <xdr:col>3</xdr:col>
      <xdr:colOff>6648450</xdr:colOff>
      <xdr:row>6</xdr:row>
      <xdr:rowOff>191179</xdr:rowOff>
    </xdr:to>
    <xdr:pic>
      <xdr:nvPicPr>
        <xdr:cNvPr id="2" name="Image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4" y="733425"/>
          <a:ext cx="8934451" cy="343579"/>
        </a:xfrm>
        <a:prstGeom prst="rect">
          <a:avLst/>
        </a:prstGeom>
      </xdr:spPr>
    </xdr:pic>
    <xdr:clientData/>
  </xdr:twoCellAnchor>
  <xdr:twoCellAnchor>
    <xdr:from>
      <xdr:col>1</xdr:col>
      <xdr:colOff>323850</xdr:colOff>
      <xdr:row>7</xdr:row>
      <xdr:rowOff>28575</xdr:rowOff>
    </xdr:from>
    <xdr:to>
      <xdr:col>1</xdr:col>
      <xdr:colOff>323850</xdr:colOff>
      <xdr:row>8</xdr:row>
      <xdr:rowOff>19050</xdr:rowOff>
    </xdr:to>
    <xdr:cxnSp macro="">
      <xdr:nvCxnSpPr>
        <xdr:cNvPr id="3" name="Conector de seta reta 2"/>
        <xdr:cNvCxnSpPr/>
      </xdr:nvCxnSpPr>
      <xdr:spPr>
        <a:xfrm>
          <a:off x="438150" y="1038225"/>
          <a:ext cx="0" cy="1524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19050</xdr:colOff>
      <xdr:row>8</xdr:row>
      <xdr:rowOff>47625</xdr:rowOff>
    </xdr:from>
    <xdr:to>
      <xdr:col>1</xdr:col>
      <xdr:colOff>1543050</xdr:colOff>
      <xdr:row>9</xdr:row>
      <xdr:rowOff>123825</xdr:rowOff>
    </xdr:to>
    <xdr:sp macro="" textlink="">
      <xdr:nvSpPr>
        <xdr:cNvPr id="4" name="Arredondar Retângulo em um Canto Único 3"/>
        <xdr:cNvSpPr/>
      </xdr:nvSpPr>
      <xdr:spPr>
        <a:xfrm>
          <a:off x="133350" y="1219200"/>
          <a:ext cx="1524000" cy="238125"/>
        </a:xfrm>
        <a:prstGeom prst="round1Rec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pt-BR" sz="800"/>
            <a:t>Aplicar Simulador de Tipificação</a:t>
          </a:r>
          <a:endParaRPr lang="pt-BR" sz="800" b="1" baseline="0"/>
        </a:p>
        <a:p>
          <a:pPr algn="l"/>
          <a:endParaRPr lang="pt-BR" sz="8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3</xdr:row>
      <xdr:rowOff>38100</xdr:rowOff>
    </xdr:from>
    <xdr:to>
      <xdr:col>6</xdr:col>
      <xdr:colOff>0</xdr:colOff>
      <xdr:row>5</xdr:row>
      <xdr:rowOff>29254</xdr:rowOff>
    </xdr:to>
    <xdr:pic>
      <xdr:nvPicPr>
        <xdr:cNvPr id="6" name="Imagem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300" y="561975"/>
          <a:ext cx="8553450" cy="343579"/>
        </a:xfrm>
        <a:prstGeom prst="rect">
          <a:avLst/>
        </a:prstGeom>
      </xdr:spPr>
    </xdr:pic>
    <xdr:clientData/>
  </xdr:twoCellAnchor>
  <xdr:twoCellAnchor>
    <xdr:from>
      <xdr:col>1</xdr:col>
      <xdr:colOff>2196077</xdr:colOff>
      <xdr:row>4</xdr:row>
      <xdr:rowOff>114304</xdr:rowOff>
    </xdr:from>
    <xdr:to>
      <xdr:col>1</xdr:col>
      <xdr:colOff>3686174</xdr:colOff>
      <xdr:row>5</xdr:row>
      <xdr:rowOff>76202</xdr:rowOff>
    </xdr:to>
    <xdr:sp macro="" textlink="">
      <xdr:nvSpPr>
        <xdr:cNvPr id="12" name="Chave direita 11"/>
        <xdr:cNvSpPr/>
      </xdr:nvSpPr>
      <xdr:spPr>
        <a:xfrm rot="5400000">
          <a:off x="2993514" y="145542"/>
          <a:ext cx="123823" cy="1490097"/>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pt-BR" sz="1100"/>
        </a:p>
      </xdr:txBody>
    </xdr:sp>
    <xdr:clientData/>
  </xdr:twoCellAnchor>
  <xdr:twoCellAnchor>
    <xdr:from>
      <xdr:col>1</xdr:col>
      <xdr:colOff>3629025</xdr:colOff>
      <xdr:row>5</xdr:row>
      <xdr:rowOff>91187</xdr:rowOff>
    </xdr:from>
    <xdr:to>
      <xdr:col>2</xdr:col>
      <xdr:colOff>1533526</xdr:colOff>
      <xdr:row>7</xdr:row>
      <xdr:rowOff>127887</xdr:rowOff>
    </xdr:to>
    <xdr:sp macro="" textlink="">
      <xdr:nvSpPr>
        <xdr:cNvPr id="3" name="Arredondar Retângulo em um Canto Único 2"/>
        <xdr:cNvSpPr/>
      </xdr:nvSpPr>
      <xdr:spPr>
        <a:xfrm>
          <a:off x="3695700" y="929387"/>
          <a:ext cx="2047876" cy="360550"/>
        </a:xfrm>
        <a:prstGeom prst="round1Rec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pt-BR" sz="800"/>
            <a:t>Caracterizar considerando</a:t>
          </a:r>
          <a:r>
            <a:rPr lang="pt-BR" sz="800" baseline="0"/>
            <a:t> Critérios Técnicos</a:t>
          </a:r>
        </a:p>
        <a:p>
          <a:pPr algn="l"/>
          <a:r>
            <a:rPr lang="pt-BR" sz="800" b="1" baseline="0"/>
            <a:t>Responsável: Líder Técnicos</a:t>
          </a:r>
          <a:endParaRPr lang="pt-BR" sz="800"/>
        </a:p>
      </xdr:txBody>
    </xdr:sp>
    <xdr:clientData/>
  </xdr:twoCellAnchor>
  <xdr:twoCellAnchor>
    <xdr:from>
      <xdr:col>1</xdr:col>
      <xdr:colOff>2941125</xdr:colOff>
      <xdr:row>5</xdr:row>
      <xdr:rowOff>76202</xdr:rowOff>
    </xdr:from>
    <xdr:to>
      <xdr:col>1</xdr:col>
      <xdr:colOff>3619499</xdr:colOff>
      <xdr:row>6</xdr:row>
      <xdr:rowOff>104777</xdr:rowOff>
    </xdr:to>
    <xdr:cxnSp macro="">
      <xdr:nvCxnSpPr>
        <xdr:cNvPr id="22" name="Conector angulado 21"/>
        <xdr:cNvCxnSpPr>
          <a:stCxn id="12" idx="1"/>
        </xdr:cNvCxnSpPr>
      </xdr:nvCxnSpPr>
      <xdr:spPr>
        <a:xfrm rot="16200000" flipH="1">
          <a:off x="3299362" y="708565"/>
          <a:ext cx="190500" cy="678374"/>
        </a:xfrm>
        <a:prstGeom prst="bentConnector4">
          <a:avLst>
            <a:gd name="adj1" fmla="val 100000"/>
            <a:gd name="adj2" fmla="val 54563"/>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504824</xdr:colOff>
      <xdr:row>5</xdr:row>
      <xdr:rowOff>109959</xdr:rowOff>
    </xdr:from>
    <xdr:to>
      <xdr:col>1</xdr:col>
      <xdr:colOff>2762250</xdr:colOff>
      <xdr:row>7</xdr:row>
      <xdr:rowOff>128168</xdr:rowOff>
    </xdr:to>
    <xdr:sp macro="" textlink="">
      <xdr:nvSpPr>
        <xdr:cNvPr id="25" name="Arredondar Retângulo em um Canto Único 24"/>
        <xdr:cNvSpPr/>
      </xdr:nvSpPr>
      <xdr:spPr>
        <a:xfrm>
          <a:off x="571499" y="948159"/>
          <a:ext cx="2257426" cy="342059"/>
        </a:xfrm>
        <a:prstGeom prst="round1Rec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pt-BR" sz="800"/>
            <a:t>Caracterizar considerando </a:t>
          </a:r>
          <a:r>
            <a:rPr lang="pt-BR" sz="800" baseline="0"/>
            <a:t>Critérios Estratégicos</a:t>
          </a:r>
        </a:p>
        <a:p>
          <a:pPr algn="l"/>
          <a:r>
            <a:rPr lang="pt-BR" sz="800" b="1" baseline="0"/>
            <a:t>Responsável: Analista de Negócio</a:t>
          </a:r>
        </a:p>
        <a:p>
          <a:pPr algn="l"/>
          <a:endParaRPr lang="pt-BR" sz="800"/>
        </a:p>
      </xdr:txBody>
    </xdr:sp>
    <xdr:clientData/>
  </xdr:twoCellAnchor>
  <xdr:twoCellAnchor>
    <xdr:from>
      <xdr:col>1</xdr:col>
      <xdr:colOff>2124075</xdr:colOff>
      <xdr:row>4</xdr:row>
      <xdr:rowOff>114300</xdr:rowOff>
    </xdr:from>
    <xdr:to>
      <xdr:col>1</xdr:col>
      <xdr:colOff>2124075</xdr:colOff>
      <xdr:row>5</xdr:row>
      <xdr:rowOff>104775</xdr:rowOff>
    </xdr:to>
    <xdr:cxnSp macro="">
      <xdr:nvCxnSpPr>
        <xdr:cNvPr id="34" name="Conector de seta reta 33"/>
        <xdr:cNvCxnSpPr/>
      </xdr:nvCxnSpPr>
      <xdr:spPr>
        <a:xfrm>
          <a:off x="2238375" y="819150"/>
          <a:ext cx="0" cy="1524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66674</xdr:colOff>
      <xdr:row>0</xdr:row>
      <xdr:rowOff>104775</xdr:rowOff>
    </xdr:from>
    <xdr:to>
      <xdr:col>2</xdr:col>
      <xdr:colOff>95249</xdr:colOff>
      <xdr:row>4</xdr:row>
      <xdr:rowOff>155575</xdr:rowOff>
    </xdr:to>
    <xdr:pic>
      <xdr:nvPicPr>
        <xdr:cNvPr id="2" name="Imagem 1" descr="Oi_mass_logo_3_1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499" y="104775"/>
          <a:ext cx="733425"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10" name="Tabela10" displayName="Tabela10" ref="B11:I200" totalsRowShown="0" headerRowDxfId="52" dataDxfId="51">
  <autoFilter ref="B11:I200"/>
  <sortState ref="B12:I200">
    <sortCondition ref="C11:C200"/>
  </sortState>
  <tableColumns count="8">
    <tableColumn id="1" name="Domínio" dataDxfId="50"/>
    <tableColumn id="2" name="Frente" dataDxfId="49"/>
    <tableColumn id="3" name="Questão" dataDxfId="48"/>
    <tableColumn id="8" name="Resposta" dataDxfId="47"/>
    <tableColumn id="6" name="Peso" dataDxfId="46"/>
    <tableColumn id="7" name="Valor" dataDxfId="45">
      <calculatedColumnFormula>IFERROR(VLOOKUP(Tabela10[[#This Row],[Resposta]],Tabela57[],2,0)*Tabela10[[#This Row],[Peso]],0)</calculatedColumnFormula>
    </tableColumn>
    <tableColumn id="4" name="Observação" dataDxfId="44"/>
    <tableColumn id="5" name="Observação 2" dataDxfId="43"/>
  </tableColumns>
  <tableStyleInfo name="TableStyleMedium2" showFirstColumn="0" showLastColumn="0" showRowStripes="1" showColumnStripes="0"/>
</table>
</file>

<file path=xl/tables/table10.xml><?xml version="1.0" encoding="utf-8"?>
<table xmlns="http://schemas.openxmlformats.org/spreadsheetml/2006/main" id="12" name="Tabela12" displayName="Tabela12" ref="B2:F8" totalsRowShown="0" headerRowDxfId="8" headerRowBorderDxfId="7" tableBorderDxfId="6" totalsRowBorderDxfId="5">
  <autoFilter ref="B2:F8"/>
  <tableColumns count="5">
    <tableColumn id="1" name="Não Desenvolvimento" dataDxfId="4"/>
    <tableColumn id="2" name="Até 16 h" dataDxfId="3"/>
    <tableColumn id="3" name="de 17h a 100 h e Especiais*" dataDxfId="2"/>
    <tableColumn id="4" name="de 101h a 500h" dataDxfId="1"/>
    <tableColumn id="5" name="&gt;500h" dataDxfId="0"/>
  </tableColumns>
  <tableStyleInfo name="TableStyleMedium2" showFirstColumn="0" showLastColumn="0" showRowStripes="1" showColumnStripes="0"/>
</table>
</file>

<file path=xl/tables/table2.xml><?xml version="1.0" encoding="utf-8"?>
<table xmlns="http://schemas.openxmlformats.org/spreadsheetml/2006/main" id="6" name="Tabela57" displayName="Tabela57" ref="G3:H5" totalsRowShown="0" headerRowDxfId="40" dataDxfId="39">
  <autoFilter ref="G3:H5"/>
  <tableColumns count="2">
    <tableColumn id="1" name="S/N" dataDxfId="38"/>
    <tableColumn id="2" name="Complexidade" dataDxfId="37"/>
  </tableColumns>
  <tableStyleInfo name="TableStyleMedium2" showFirstColumn="0" showLastColumn="0" showRowStripes="1" showColumnStripes="0"/>
</table>
</file>

<file path=xl/tables/table3.xml><?xml version="1.0" encoding="utf-8"?>
<table xmlns="http://schemas.openxmlformats.org/spreadsheetml/2006/main" id="8" name="Tabela579" displayName="Tabela579" ref="G7:H10" totalsRowShown="0" headerRowDxfId="36" dataDxfId="35">
  <autoFilter ref="G7:H10"/>
  <tableColumns count="2">
    <tableColumn id="1" name="Impacto" dataDxfId="34"/>
    <tableColumn id="2" name="Complexidade" dataDxfId="33"/>
  </tableColumns>
  <tableStyleInfo name="TableStyleMedium2" showFirstColumn="0" showLastColumn="0" showRowStripes="1" showColumnStripes="0"/>
</table>
</file>

<file path=xl/tables/table4.xml><?xml version="1.0" encoding="utf-8"?>
<table xmlns="http://schemas.openxmlformats.org/spreadsheetml/2006/main" id="9" name="Tabela57910" displayName="Tabela57910" ref="G12:H15" totalsRowShown="0" headerRowDxfId="32" dataDxfId="31">
  <autoFilter ref="G12:H15"/>
  <tableColumns count="2">
    <tableColumn id="1" name="Quantidade" dataDxfId="30"/>
    <tableColumn id="2" name="Complexidade" dataDxfId="29"/>
  </tableColumns>
  <tableStyleInfo name="TableStyleMedium2" showFirstColumn="0" showLastColumn="0" showRowStripes="1" showColumnStripes="0"/>
</table>
</file>

<file path=xl/tables/table5.xml><?xml version="1.0" encoding="utf-8"?>
<table xmlns="http://schemas.openxmlformats.org/spreadsheetml/2006/main" id="11" name="Tabela5791012" displayName="Tabela5791012" ref="G17:H20" totalsRowShown="0" headerRowDxfId="28" dataDxfId="27">
  <autoFilter ref="G17:H20"/>
  <tableColumns count="2">
    <tableColumn id="1" name="Infra" dataDxfId="26"/>
    <tableColumn id="2" name="Complexidade" dataDxfId="25"/>
  </tableColumns>
  <tableStyleInfo name="TableStyleMedium2" showFirstColumn="0" showLastColumn="0" showRowStripes="1" showColumnStripes="0"/>
</table>
</file>

<file path=xl/tables/table6.xml><?xml version="1.0" encoding="utf-8"?>
<table xmlns="http://schemas.openxmlformats.org/spreadsheetml/2006/main" id="13" name="Tabela579101214" displayName="Tabela579101214" ref="G22:H25" totalsRowShown="0" headerRowDxfId="24" dataDxfId="23">
  <autoFilter ref="G22:H25"/>
  <tableColumns count="2">
    <tableColumn id="1" name="Duração do Projeto em Meses" dataDxfId="22"/>
    <tableColumn id="2" name="Complexidade" dataDxfId="21"/>
  </tableColumns>
  <tableStyleInfo name="TableStyleMedium2" showFirstColumn="0" showLastColumn="0" showRowStripes="1" showColumnStripes="0"/>
</table>
</file>

<file path=xl/tables/table7.xml><?xml version="1.0" encoding="utf-8"?>
<table xmlns="http://schemas.openxmlformats.org/spreadsheetml/2006/main" id="15" name="Tabela57910121416" displayName="Tabela57910121416" ref="G27:H30" totalsRowShown="0" headerRowDxfId="20" dataDxfId="19">
  <autoFilter ref="G27:H30"/>
  <tableColumns count="2">
    <tableColumn id="1" name="Envolvimento Engenharia" dataDxfId="18"/>
    <tableColumn id="2" name="Complexidade" dataDxfId="17"/>
  </tableColumns>
  <tableStyleInfo name="TableStyleMedium2" showFirstColumn="0" showLastColumn="0" showRowStripes="1" showColumnStripes="0"/>
</table>
</file>

<file path=xl/tables/table8.xml><?xml version="1.0" encoding="utf-8"?>
<table xmlns="http://schemas.openxmlformats.org/spreadsheetml/2006/main" id="16" name="Tabela5791012141617" displayName="Tabela5791012141617" ref="G32:H35" totalsRowShown="0" headerRowDxfId="16" dataDxfId="15">
  <autoFilter ref="G32:H35"/>
  <tableColumns count="2">
    <tableColumn id="1" name="Entidade Terceira" dataDxfId="14"/>
    <tableColumn id="2" name="Complexidade" dataDxfId="13"/>
  </tableColumns>
  <tableStyleInfo name="TableStyleMedium2" showFirstColumn="0" showLastColumn="0" showRowStripes="1" showColumnStripes="0"/>
</table>
</file>

<file path=xl/tables/table9.xml><?xml version="1.0" encoding="utf-8"?>
<table xmlns="http://schemas.openxmlformats.org/spreadsheetml/2006/main" id="17" name="Tabela579101214161718" displayName="Tabela579101214161718" ref="G37:H41" totalsRowShown="0" headerRowDxfId="12" dataDxfId="11">
  <autoFilter ref="G37:H41"/>
  <tableColumns count="2">
    <tableColumn id="1" name="Valor da ME" dataDxfId="10"/>
    <tableColumn id="2" name="Complexidade" dataDxfId="9"/>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omments" Target="../comments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printerSettings" Target="../printerSettings/printerSettings4.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9" Type="http://schemas.openxmlformats.org/officeDocument/2006/relationships/table" Target="../tables/table9.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4"/>
  <dimension ref="B1:H29"/>
  <sheetViews>
    <sheetView showGridLines="0" workbookViewId="0">
      <selection activeCell="C14" sqref="C14"/>
    </sheetView>
  </sheetViews>
  <sheetFormatPr defaultColWidth="29.7109375" defaultRowHeight="12.75" x14ac:dyDescent="0.2"/>
  <cols>
    <col min="1" max="1" width="1.7109375" style="3" customWidth="1"/>
    <col min="2" max="2" width="47.5703125" style="3" customWidth="1"/>
    <col min="3" max="3" width="33.28515625" style="3" customWidth="1"/>
    <col min="4" max="4" width="35.7109375" style="3" hidden="1" customWidth="1"/>
    <col min="5" max="6" width="29.7109375" style="3" hidden="1" customWidth="1"/>
    <col min="7" max="7" width="63" style="3" customWidth="1"/>
    <col min="8" max="8" width="31.85546875" style="3" customWidth="1"/>
    <col min="9" max="16384" width="29.7109375" style="3"/>
  </cols>
  <sheetData>
    <row r="1" spans="2:8" ht="15.75" x14ac:dyDescent="0.2">
      <c r="B1" s="125" t="s">
        <v>133</v>
      </c>
      <c r="C1" s="126"/>
      <c r="D1" s="126"/>
      <c r="E1" s="126"/>
      <c r="F1" s="126"/>
      <c r="G1" s="126"/>
    </row>
    <row r="2" spans="2:8" x14ac:dyDescent="0.2">
      <c r="B2" s="128" t="s">
        <v>304</v>
      </c>
      <c r="C2" s="128"/>
      <c r="D2" s="128"/>
      <c r="E2" s="128"/>
      <c r="F2" s="128"/>
      <c r="G2" s="128"/>
    </row>
    <row r="3" spans="2:8" x14ac:dyDescent="0.2">
      <c r="B3" s="25"/>
      <c r="C3" s="25"/>
      <c r="D3" s="25"/>
      <c r="E3" s="25"/>
      <c r="F3" s="25"/>
      <c r="G3" s="25"/>
    </row>
    <row r="4" spans="2:8" x14ac:dyDescent="0.2">
      <c r="B4" s="25"/>
      <c r="C4" s="25"/>
      <c r="D4" s="25"/>
      <c r="E4" s="25"/>
      <c r="F4" s="25"/>
      <c r="G4" s="25"/>
    </row>
    <row r="5" spans="2:8" x14ac:dyDescent="0.2">
      <c r="B5" s="25"/>
      <c r="C5" s="25"/>
      <c r="D5" s="25"/>
      <c r="E5" s="25"/>
      <c r="F5" s="25"/>
      <c r="G5" s="25"/>
    </row>
    <row r="6" spans="2:8" ht="18.75" x14ac:dyDescent="0.3">
      <c r="B6" s="15"/>
      <c r="C6" s="15"/>
      <c r="D6" s="15"/>
      <c r="E6" s="15"/>
      <c r="F6" s="15"/>
      <c r="G6" s="15"/>
    </row>
    <row r="7" spans="2:8" ht="18.75" x14ac:dyDescent="0.3">
      <c r="B7" s="15"/>
      <c r="C7" s="15"/>
      <c r="D7" s="15"/>
      <c r="E7" s="15"/>
      <c r="F7" s="15"/>
      <c r="G7" s="15"/>
    </row>
    <row r="8" spans="2:8" ht="6" customHeight="1" x14ac:dyDescent="0.3">
      <c r="B8" s="15"/>
      <c r="C8" s="15"/>
      <c r="D8" s="15"/>
      <c r="E8" s="15"/>
      <c r="F8" s="15"/>
      <c r="G8" s="15"/>
    </row>
    <row r="9" spans="2:8" ht="0.75" customHeight="1" x14ac:dyDescent="0.3">
      <c r="B9" s="15"/>
      <c r="C9" s="15"/>
      <c r="D9" s="15"/>
      <c r="E9" s="15"/>
      <c r="F9" s="15"/>
      <c r="G9" s="15"/>
    </row>
    <row r="10" spans="2:8" ht="15.75" x14ac:dyDescent="0.25">
      <c r="B10" s="135" t="s">
        <v>206</v>
      </c>
      <c r="C10" s="135"/>
    </row>
    <row r="11" spans="2:8" ht="15.75" customHeight="1" x14ac:dyDescent="0.2">
      <c r="B11" s="20" t="s">
        <v>0</v>
      </c>
      <c r="C11" s="20" t="s">
        <v>1</v>
      </c>
    </row>
    <row r="12" spans="2:8" ht="15.75" customHeight="1" x14ac:dyDescent="0.2">
      <c r="B12" s="18" t="s">
        <v>115</v>
      </c>
      <c r="C12" s="19"/>
      <c r="D12" s="4" t="s">
        <v>114</v>
      </c>
      <c r="E12" s="3" t="e">
        <f>IF(AND(#REF!="Sim",#REF!= "cerca de 30 ou menos"),"Sim","Não")</f>
        <v>#REF!</v>
      </c>
    </row>
    <row r="13" spans="2:8" ht="25.5" x14ac:dyDescent="0.2">
      <c r="B13" s="18" t="s">
        <v>384</v>
      </c>
      <c r="C13" s="19"/>
      <c r="D13" s="4"/>
    </row>
    <row r="14" spans="2:8" ht="15.75" customHeight="1" x14ac:dyDescent="0.2">
      <c r="B14" s="18" t="s">
        <v>205</v>
      </c>
      <c r="C14" s="19"/>
      <c r="D14" s="4"/>
    </row>
    <row r="15" spans="2:8" ht="15.75" customHeight="1" x14ac:dyDescent="0.2">
      <c r="B15" s="18" t="s">
        <v>76</v>
      </c>
      <c r="C15" s="19"/>
      <c r="D15" s="4"/>
      <c r="G15" s="127" t="str">
        <f>IFERROR(IF(C15="Acima de 17h","  &gt;&gt; Necessário Tipificar o Projeto. Favor preencher a aba CALCULO TIPIFICAÇÃO"," ")," ")</f>
        <v xml:space="preserve"> </v>
      </c>
      <c r="H15" s="127"/>
    </row>
    <row r="16" spans="2:8" ht="15.75" customHeight="1" x14ac:dyDescent="0.2">
      <c r="B16" s="53" t="s">
        <v>303</v>
      </c>
      <c r="C16" s="84">
        <f>IF('Calculo Tipificação'!G202=0,0,IF('Calculo Tipificação'!G202&lt;100,"&lt;500h","&gt;500h"))</f>
        <v>0</v>
      </c>
      <c r="D16" s="4"/>
      <c r="G16" s="127" t="str">
        <f>IFERROR(IF(C16="&gt;500h","  &gt;&gt; Necessário Caracterizar o Projeto. Favor preencher a aba CALCULO CARACTERIZAÇÃO"," &gt;&gt; Não Preencher ")," &gt;&gt; Não preencher ")</f>
        <v xml:space="preserve"> &gt;&gt; Não Preencher </v>
      </c>
      <c r="H16" s="127"/>
    </row>
    <row r="17" spans="2:8" ht="23.25" customHeight="1" x14ac:dyDescent="0.2">
      <c r="B17" s="133">
        <f>IF(AND(C13="Sim",C16&lt;&gt;"&gt;500h"),"Fast Track Exceção",IF(AND(C12="Somente uma",C14="Não",C15="Até 16h"),"Fast Track Padrão",IF(AND(C14="Sim",C15="Até 16h"),"Fast Track Exceção",IF(C15="Acima de 17h",C16,C16))))</f>
        <v>0</v>
      </c>
      <c r="C17" s="134"/>
      <c r="F17" s="127"/>
      <c r="G17" s="127"/>
    </row>
    <row r="18" spans="2:8" hidden="1" x14ac:dyDescent="0.2">
      <c r="B18" s="3" t="s">
        <v>134</v>
      </c>
      <c r="C18" s="3" t="s">
        <v>135</v>
      </c>
    </row>
    <row r="19" spans="2:8" ht="5.25" customHeight="1" x14ac:dyDescent="0.25">
      <c r="B19" s="23"/>
    </row>
    <row r="20" spans="2:8" ht="18.75" x14ac:dyDescent="0.3">
      <c r="B20" s="129" t="s">
        <v>118</v>
      </c>
      <c r="C20" s="130"/>
      <c r="D20" s="42"/>
      <c r="E20" s="42"/>
    </row>
    <row r="21" spans="2:8" ht="13.5" customHeight="1" x14ac:dyDescent="0.3">
      <c r="B21" s="21" t="s">
        <v>88</v>
      </c>
      <c r="C21" s="22" t="str">
        <f>IF(OR(B17="&lt;500h",B17="Fast Track Exceção"),"Automática",IF(B17="&gt;500h","Comitê","Não se Aplica"))</f>
        <v>Não se Aplica</v>
      </c>
      <c r="D21" s="42"/>
      <c r="E21" s="42"/>
      <c r="G21" s="131" t="s">
        <v>128</v>
      </c>
      <c r="H21" s="132"/>
    </row>
    <row r="22" spans="2:8" x14ac:dyDescent="0.2">
      <c r="B22" s="21" t="s">
        <v>188</v>
      </c>
      <c r="C22" s="22" t="str">
        <f>IF(OR(B17="Fast Track Padrão",B17="Fast Track Exceção"),B17,"Desenvolvimento")</f>
        <v>Desenvolvimento</v>
      </c>
      <c r="D22" s="131" t="s">
        <v>129</v>
      </c>
      <c r="E22" s="132"/>
      <c r="G22" s="131" t="s">
        <v>214</v>
      </c>
      <c r="H22" s="132"/>
    </row>
    <row r="23" spans="2:8" x14ac:dyDescent="0.2">
      <c r="B23" s="21" t="s">
        <v>89</v>
      </c>
      <c r="C23" s="22" t="str">
        <f>IF(C21="Comitê",'Calculo Caracterização'!F30,"TIPO A")</f>
        <v>TIPO A</v>
      </c>
      <c r="D23" s="131" t="s">
        <v>130</v>
      </c>
      <c r="E23" s="132"/>
      <c r="G23" s="131" t="s">
        <v>130</v>
      </c>
      <c r="H23" s="132"/>
    </row>
    <row r="24" spans="2:8" ht="12.75" customHeight="1" x14ac:dyDescent="0.3">
      <c r="B24" s="21" t="s">
        <v>212</v>
      </c>
      <c r="C24" s="22" t="str">
        <f>IF(C22="Fast Track Padrão","SD+RFP",IF(C22="Fast Track Exceção","Documentação Específica","Padrão"))</f>
        <v>Padrão</v>
      </c>
      <c r="D24" s="15"/>
      <c r="E24" s="15"/>
      <c r="G24" s="131" t="s">
        <v>215</v>
      </c>
      <c r="H24" s="132"/>
    </row>
    <row r="25" spans="2:8" ht="12.75" customHeight="1" x14ac:dyDescent="0.3">
      <c r="B25" s="76" t="s">
        <v>213</v>
      </c>
      <c r="C25" s="22" t="str">
        <f>IF(C22="Fast Track Padrão","Ficha gerada no final em massa",IF(C22="Fast Track Exceção","Ficha gerada no final em massa","Ficha gerada por demanda"))</f>
        <v>Ficha gerada por demanda</v>
      </c>
      <c r="D25" s="15"/>
      <c r="E25" s="15"/>
      <c r="G25" s="131" t="s">
        <v>216</v>
      </c>
      <c r="H25" s="132"/>
    </row>
    <row r="26" spans="2:8" ht="17.25" customHeight="1" x14ac:dyDescent="0.2">
      <c r="B26" s="21" t="s">
        <v>207</v>
      </c>
      <c r="C26" s="22" t="str">
        <f>IF(C21="Comitê","Demanda GO",IF(OR(C22="Fast Track Padrão",C22="Fast Track Exceção"),"Não demanda GO","Go Automático"))</f>
        <v>Go Automático</v>
      </c>
      <c r="D26" s="131" t="s">
        <v>131</v>
      </c>
      <c r="E26" s="132"/>
      <c r="G26" s="131" t="s">
        <v>217</v>
      </c>
      <c r="H26" s="132"/>
    </row>
    <row r="27" spans="2:8" ht="12.75" customHeight="1" x14ac:dyDescent="0.3">
      <c r="B27" s="43" t="s">
        <v>218</v>
      </c>
      <c r="C27" s="15"/>
      <c r="D27" s="15"/>
      <c r="E27" s="15"/>
    </row>
    <row r="28" spans="2:8" ht="12.75" customHeight="1" x14ac:dyDescent="0.3">
      <c r="B28" s="43" t="s">
        <v>219</v>
      </c>
      <c r="C28" s="15"/>
      <c r="D28" s="15"/>
      <c r="E28" s="15"/>
    </row>
    <row r="29" spans="2:8" ht="12.75" customHeight="1" x14ac:dyDescent="0.2">
      <c r="B29" s="43" t="s">
        <v>132</v>
      </c>
    </row>
  </sheetData>
  <sheetProtection formatCells="0" selectLockedCells="1" selectUnlockedCells="1"/>
  <mergeCells count="17">
    <mergeCell ref="G24:H24"/>
    <mergeCell ref="G21:H21"/>
    <mergeCell ref="D26:E26"/>
    <mergeCell ref="G26:H26"/>
    <mergeCell ref="G25:H25"/>
    <mergeCell ref="G22:H22"/>
    <mergeCell ref="G23:H23"/>
    <mergeCell ref="B20:C20"/>
    <mergeCell ref="D22:E22"/>
    <mergeCell ref="D23:E23"/>
    <mergeCell ref="B17:C17"/>
    <mergeCell ref="B10:C10"/>
    <mergeCell ref="B1:G1"/>
    <mergeCell ref="F17:G17"/>
    <mergeCell ref="G15:H15"/>
    <mergeCell ref="G16:H16"/>
    <mergeCell ref="B2:G2"/>
  </mergeCells>
  <pageMargins left="0.511811024" right="0.511811024" top="0.78740157499999996" bottom="0.78740157499999996" header="0.31496062000000002" footer="0.31496062000000002"/>
  <pageSetup paperSize="9" orientation="portrait" r:id="rId1"/>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Pesos!$G$4:$G$5</xm:f>
          </x14:formula1>
          <xm:sqref>C13:C14</xm:sqref>
        </x14:dataValidation>
        <x14:dataValidation type="list" allowBlank="1" showInputMessage="1" showErrorMessage="1">
          <x14:formula1>
            <xm:f>Pesos!$B$4:$B$5</xm:f>
          </x14:formula1>
          <xm:sqref>C12</xm:sqref>
        </x14:dataValidation>
        <x14:dataValidation type="list" allowBlank="1" showInputMessage="1" showErrorMessage="1">
          <x14:formula1>
            <xm:f>Pesos!$B$6:$B$7</xm:f>
          </x14:formula1>
          <xm:sqref>C15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02"/>
  <sheetViews>
    <sheetView showGridLines="0" topLeftCell="A28" zoomScale="80" zoomScaleNormal="80" workbookViewId="0">
      <selection activeCell="E16" sqref="E16"/>
    </sheetView>
  </sheetViews>
  <sheetFormatPr defaultRowHeight="15.75" customHeight="1" x14ac:dyDescent="0.25"/>
  <cols>
    <col min="1" max="1" width="1.42578125" style="48" customWidth="1"/>
    <col min="2" max="2" width="23.140625" style="50" customWidth="1"/>
    <col min="3" max="3" width="16.140625" style="48" bestFit="1" customWidth="1"/>
    <col min="4" max="4" width="106.140625" style="83" bestFit="1" customWidth="1"/>
    <col min="5" max="5" width="12.5703125" style="48" bestFit="1" customWidth="1"/>
    <col min="6" max="7" width="7.42578125" style="50" customWidth="1"/>
    <col min="8" max="8" width="12.140625" style="50" hidden="1" customWidth="1"/>
    <col min="9" max="9" width="74.42578125" style="48" hidden="1" customWidth="1"/>
    <col min="10" max="16384" width="9.140625" style="48"/>
  </cols>
  <sheetData>
    <row r="1" spans="2:9" ht="15.75" customHeight="1" x14ac:dyDescent="0.25">
      <c r="B1" s="137" t="s">
        <v>127</v>
      </c>
      <c r="C1" s="138"/>
      <c r="D1" s="138"/>
      <c r="E1" s="138"/>
      <c r="F1" s="138"/>
      <c r="G1" s="138"/>
    </row>
    <row r="2" spans="2:9" ht="15.75" customHeight="1" x14ac:dyDescent="0.2">
      <c r="B2" s="29" t="s">
        <v>110</v>
      </c>
      <c r="C2" s="28"/>
      <c r="D2" s="79"/>
      <c r="E2" s="28"/>
      <c r="F2" s="27"/>
      <c r="G2" s="27"/>
    </row>
    <row r="3" spans="2:9" ht="15.75" customHeight="1" x14ac:dyDescent="0.2">
      <c r="B3" s="28" t="s">
        <v>109</v>
      </c>
      <c r="C3" s="28"/>
      <c r="D3" s="79"/>
      <c r="E3" s="28"/>
      <c r="F3" s="27"/>
      <c r="G3" s="27"/>
    </row>
    <row r="4" spans="2:9" ht="12.75" x14ac:dyDescent="0.2">
      <c r="B4" s="136" t="s">
        <v>322</v>
      </c>
      <c r="C4" s="136"/>
      <c r="D4" s="136"/>
      <c r="E4" s="136"/>
      <c r="F4" s="136"/>
      <c r="G4" s="136"/>
    </row>
    <row r="5" spans="2:9" ht="15.75" customHeight="1" x14ac:dyDescent="0.2">
      <c r="B5" s="121" t="s">
        <v>119</v>
      </c>
      <c r="C5" s="28"/>
      <c r="D5" s="79"/>
      <c r="E5" s="28"/>
      <c r="F5" s="27"/>
      <c r="G5" s="27"/>
    </row>
    <row r="6" spans="2:9" ht="15.75" customHeight="1" x14ac:dyDescent="0.2">
      <c r="B6" s="3"/>
      <c r="C6" s="3"/>
      <c r="D6" s="80"/>
      <c r="E6" s="3"/>
      <c r="F6" s="3"/>
      <c r="G6" s="3"/>
    </row>
    <row r="7" spans="2:9" ht="15.75" customHeight="1" x14ac:dyDescent="0.2">
      <c r="B7" s="3"/>
      <c r="C7" s="3"/>
      <c r="D7" s="80"/>
      <c r="E7" s="3"/>
      <c r="F7" s="3"/>
      <c r="G7" s="3"/>
    </row>
    <row r="8" spans="2:9" ht="15.75" customHeight="1" x14ac:dyDescent="0.2">
      <c r="B8" s="3"/>
      <c r="C8" s="3"/>
      <c r="D8" s="80"/>
      <c r="E8" s="3"/>
      <c r="F8" s="3"/>
      <c r="G8" s="3"/>
    </row>
    <row r="9" spans="2:9" ht="15.75" customHeight="1" x14ac:dyDescent="0.2">
      <c r="B9" s="3"/>
      <c r="C9" s="3"/>
      <c r="D9" s="80"/>
      <c r="E9" s="3"/>
      <c r="F9" s="3"/>
      <c r="G9" s="3"/>
    </row>
    <row r="10" spans="2:9" ht="15.75" customHeight="1" x14ac:dyDescent="0.2">
      <c r="B10" s="1"/>
      <c r="C10" s="1"/>
      <c r="D10" s="81"/>
      <c r="E10" s="1"/>
      <c r="F10" s="3"/>
      <c r="G10" s="3"/>
    </row>
    <row r="11" spans="2:9" s="50" customFormat="1" ht="12.75" x14ac:dyDescent="0.25">
      <c r="B11" s="36" t="s">
        <v>360</v>
      </c>
      <c r="C11" s="36" t="s">
        <v>361</v>
      </c>
      <c r="D11" s="36" t="s">
        <v>153</v>
      </c>
      <c r="E11" s="120" t="s">
        <v>181</v>
      </c>
      <c r="F11" s="36" t="s">
        <v>2</v>
      </c>
      <c r="G11" s="36" t="s">
        <v>180</v>
      </c>
      <c r="H11" s="44" t="s">
        <v>154</v>
      </c>
      <c r="I11" s="46" t="s">
        <v>179</v>
      </c>
    </row>
    <row r="12" spans="2:9" s="50" customFormat="1" ht="12.75" x14ac:dyDescent="0.25">
      <c r="B12" s="104" t="s">
        <v>358</v>
      </c>
      <c r="C12" s="104" t="s">
        <v>140</v>
      </c>
      <c r="D12" s="105" t="s">
        <v>352</v>
      </c>
      <c r="E12" s="108"/>
      <c r="F12" s="106">
        <v>50</v>
      </c>
      <c r="G12" s="106">
        <f>IFERROR(VLOOKUP(Tabela10[[#This Row],[Resposta]],Tabela57[],2,0)*Tabela10[[#This Row],[Peso]],0)</f>
        <v>0</v>
      </c>
      <c r="H12" s="44"/>
      <c r="I12" s="47"/>
    </row>
    <row r="13" spans="2:9" s="50" customFormat="1" ht="12.75" x14ac:dyDescent="0.25">
      <c r="B13" s="104" t="s">
        <v>358</v>
      </c>
      <c r="C13" s="104" t="s">
        <v>140</v>
      </c>
      <c r="D13" s="105" t="s">
        <v>351</v>
      </c>
      <c r="E13" s="108"/>
      <c r="F13" s="106">
        <v>50</v>
      </c>
      <c r="G13" s="106">
        <f>IFERROR(VLOOKUP(Tabela10[[#This Row],[Resposta]],Tabela57[],2,0)*Tabela10[[#This Row],[Peso]],0)</f>
        <v>0</v>
      </c>
      <c r="H13" s="44"/>
      <c r="I13" s="47"/>
    </row>
    <row r="14" spans="2:9" s="50" customFormat="1" ht="12.75" x14ac:dyDescent="0.25">
      <c r="B14" s="104" t="s">
        <v>358</v>
      </c>
      <c r="C14" s="104" t="s">
        <v>140</v>
      </c>
      <c r="D14" s="105" t="s">
        <v>353</v>
      </c>
      <c r="E14" s="108"/>
      <c r="F14" s="106">
        <v>50</v>
      </c>
      <c r="G14" s="106">
        <f>IFERROR(VLOOKUP(Tabela10[[#This Row],[Resposta]],Tabela57[],2,0)*Tabela10[[#This Row],[Peso]],0)</f>
        <v>0</v>
      </c>
      <c r="H14" s="44"/>
      <c r="I14" s="47"/>
    </row>
    <row r="15" spans="2:9" s="50" customFormat="1" ht="15.75" customHeight="1" x14ac:dyDescent="0.25">
      <c r="B15" s="104" t="s">
        <v>358</v>
      </c>
      <c r="C15" s="104" t="s">
        <v>140</v>
      </c>
      <c r="D15" s="105" t="s">
        <v>355</v>
      </c>
      <c r="E15" s="108"/>
      <c r="F15" s="106">
        <v>25</v>
      </c>
      <c r="G15" s="106">
        <f>IFERROR(VLOOKUP(Tabela10[[#This Row],[Resposta]],Tabela57[],2,0)*Tabela10[[#This Row],[Peso]],0)</f>
        <v>0</v>
      </c>
      <c r="H15" s="44"/>
      <c r="I15" s="47"/>
    </row>
    <row r="16" spans="2:9" s="50" customFormat="1" ht="15.75" customHeight="1" x14ac:dyDescent="0.25">
      <c r="B16" s="104" t="s">
        <v>358</v>
      </c>
      <c r="C16" s="104" t="s">
        <v>140</v>
      </c>
      <c r="D16" s="105" t="s">
        <v>354</v>
      </c>
      <c r="E16" s="108"/>
      <c r="F16" s="106">
        <v>25</v>
      </c>
      <c r="G16" s="106">
        <f>IFERROR(VLOOKUP(Tabela10[[#This Row],[Resposta]],Tabela57[],2,0)*Tabela10[[#This Row],[Peso]],0)</f>
        <v>0</v>
      </c>
      <c r="H16" s="44"/>
      <c r="I16" s="47"/>
    </row>
    <row r="17" spans="2:9" s="50" customFormat="1" ht="15.75" customHeight="1" x14ac:dyDescent="0.25">
      <c r="B17" s="104" t="s">
        <v>358</v>
      </c>
      <c r="C17" s="104" t="s">
        <v>140</v>
      </c>
      <c r="D17" s="105" t="s">
        <v>356</v>
      </c>
      <c r="E17" s="108"/>
      <c r="F17" s="106">
        <v>50</v>
      </c>
      <c r="G17" s="106">
        <f>IFERROR(VLOOKUP(Tabela10[[#This Row],[Resposta]],Tabela57[],2,0)*Tabela10[[#This Row],[Peso]],0)</f>
        <v>0</v>
      </c>
      <c r="H17" s="77"/>
      <c r="I17" s="78"/>
    </row>
    <row r="18" spans="2:9" s="50" customFormat="1" ht="15.75" customHeight="1" x14ac:dyDescent="0.25">
      <c r="B18" s="104" t="s">
        <v>358</v>
      </c>
      <c r="C18" s="104" t="s">
        <v>140</v>
      </c>
      <c r="D18" s="105" t="s">
        <v>357</v>
      </c>
      <c r="E18" s="108"/>
      <c r="F18" s="106">
        <v>50</v>
      </c>
      <c r="G18" s="106">
        <f>IFERROR(VLOOKUP(Tabela10[[#This Row],[Resposta]],Tabela57[],2,0)*Tabela10[[#This Row],[Peso]],0)</f>
        <v>0</v>
      </c>
      <c r="H18" s="77"/>
      <c r="I18" s="78"/>
    </row>
    <row r="19" spans="2:9" s="50" customFormat="1" ht="25.5" x14ac:dyDescent="0.25">
      <c r="B19" s="104" t="s">
        <v>177</v>
      </c>
      <c r="C19" s="104" t="s">
        <v>177</v>
      </c>
      <c r="D19" s="105" t="s">
        <v>178</v>
      </c>
      <c r="E19" s="108"/>
      <c r="F19" s="106">
        <v>100</v>
      </c>
      <c r="G19" s="106">
        <f>IFERROR(VLOOKUP(Tabela10[[#This Row],[Resposta]],Tabela57[],2,0)*Tabela10[[#This Row],[Peso]],0)</f>
        <v>0</v>
      </c>
      <c r="H19" s="46" t="s">
        <v>145</v>
      </c>
      <c r="I19" s="47"/>
    </row>
    <row r="20" spans="2:9" s="50" customFormat="1" ht="25.5" x14ac:dyDescent="0.25">
      <c r="B20" s="106" t="s">
        <v>152</v>
      </c>
      <c r="C20" s="106" t="s">
        <v>359</v>
      </c>
      <c r="D20" s="111" t="s">
        <v>274</v>
      </c>
      <c r="E20" s="108"/>
      <c r="F20" s="106">
        <v>50</v>
      </c>
      <c r="G20" s="106">
        <f>IFERROR(VLOOKUP(Tabela10[[#This Row],[Resposta]],Tabela57[],2,0)*Tabela10[[#This Row],[Peso]],0)</f>
        <v>0</v>
      </c>
      <c r="H20" s="51" t="s">
        <v>147</v>
      </c>
      <c r="I20" s="46" t="s">
        <v>143</v>
      </c>
    </row>
    <row r="21" spans="2:9" s="50" customFormat="1" ht="15.75" customHeight="1" x14ac:dyDescent="0.25">
      <c r="B21" s="106" t="s">
        <v>152</v>
      </c>
      <c r="C21" s="106" t="s">
        <v>359</v>
      </c>
      <c r="D21" s="105" t="s">
        <v>275</v>
      </c>
      <c r="E21" s="108"/>
      <c r="F21" s="106">
        <v>50</v>
      </c>
      <c r="G21" s="106">
        <f>IFERROR(VLOOKUP(Tabela10[[#This Row],[Resposta]],Tabela57[],2,0)*Tabela10[[#This Row],[Peso]],0)</f>
        <v>0</v>
      </c>
      <c r="H21" s="51" t="s">
        <v>147</v>
      </c>
      <c r="I21" s="46" t="s">
        <v>143</v>
      </c>
    </row>
    <row r="22" spans="2:9" s="50" customFormat="1" ht="25.5" x14ac:dyDescent="0.25">
      <c r="B22" s="106" t="s">
        <v>152</v>
      </c>
      <c r="C22" s="106" t="s">
        <v>359</v>
      </c>
      <c r="D22" s="111" t="s">
        <v>276</v>
      </c>
      <c r="E22" s="108"/>
      <c r="F22" s="106">
        <v>50</v>
      </c>
      <c r="G22" s="106">
        <f>IFERROR(VLOOKUP(Tabela10[[#This Row],[Resposta]],Tabela57[],2,0)*Tabela10[[#This Row],[Peso]],0)</f>
        <v>0</v>
      </c>
      <c r="H22" s="51" t="s">
        <v>147</v>
      </c>
      <c r="I22" s="46" t="s">
        <v>144</v>
      </c>
    </row>
    <row r="23" spans="2:9" s="50" customFormat="1" ht="15.75" customHeight="1" x14ac:dyDescent="0.25">
      <c r="B23" s="106" t="s">
        <v>152</v>
      </c>
      <c r="C23" s="106" t="s">
        <v>359</v>
      </c>
      <c r="D23" s="105" t="s">
        <v>277</v>
      </c>
      <c r="E23" s="108"/>
      <c r="F23" s="106">
        <v>50</v>
      </c>
      <c r="G23" s="106">
        <f>IFERROR(VLOOKUP(Tabela10[[#This Row],[Resposta]],Tabela57[],2,0)*Tabela10[[#This Row],[Peso]],0)</f>
        <v>0</v>
      </c>
      <c r="H23" s="51" t="s">
        <v>147</v>
      </c>
      <c r="I23" s="46" t="s">
        <v>144</v>
      </c>
    </row>
    <row r="24" spans="2:9" s="50" customFormat="1" ht="15.75" customHeight="1" x14ac:dyDescent="0.25">
      <c r="B24" s="106" t="s">
        <v>152</v>
      </c>
      <c r="C24" s="106" t="s">
        <v>359</v>
      </c>
      <c r="D24" s="105" t="s">
        <v>278</v>
      </c>
      <c r="E24" s="108"/>
      <c r="F24" s="112">
        <v>50</v>
      </c>
      <c r="G24" s="113">
        <f>IFERROR(VLOOKUP(Tabela10[[#This Row],[Resposta]],Tabela57[],2,0)*Tabela10[[#This Row],[Peso]],0)</f>
        <v>0</v>
      </c>
      <c r="I24" s="47"/>
    </row>
    <row r="25" spans="2:9" s="50" customFormat="1" ht="15.75" customHeight="1" x14ac:dyDescent="0.25">
      <c r="B25" s="106" t="s">
        <v>152</v>
      </c>
      <c r="C25" s="106" t="s">
        <v>359</v>
      </c>
      <c r="D25" s="105" t="s">
        <v>279</v>
      </c>
      <c r="E25" s="108"/>
      <c r="F25" s="106">
        <v>100</v>
      </c>
      <c r="G25" s="106">
        <f>IFERROR(VLOOKUP(Tabela10[[#This Row],[Resposta]],Tabela57[],2,0)*Tabela10[[#This Row],[Peso]],0)</f>
        <v>0</v>
      </c>
      <c r="H25" s="46" t="s">
        <v>145</v>
      </c>
      <c r="I25" s="47"/>
    </row>
    <row r="26" spans="2:9" s="50" customFormat="1" ht="15.75" customHeight="1" x14ac:dyDescent="0.25">
      <c r="B26" s="106" t="s">
        <v>220</v>
      </c>
      <c r="C26" s="106" t="s">
        <v>220</v>
      </c>
      <c r="D26" s="107" t="s">
        <v>10</v>
      </c>
      <c r="E26" s="108"/>
      <c r="F26" s="109">
        <v>100</v>
      </c>
      <c r="G26" s="110">
        <f>IFERROR(VLOOKUP(Tabela10[[#This Row],[Resposta]],Tabela57[],2,0)*Tabela10[[#This Row],[Peso]],0)</f>
        <v>0</v>
      </c>
      <c r="H26" s="77"/>
      <c r="I26" s="78"/>
    </row>
    <row r="27" spans="2:9" s="50" customFormat="1" ht="15.75" customHeight="1" x14ac:dyDescent="0.25">
      <c r="B27" s="106" t="s">
        <v>220</v>
      </c>
      <c r="C27" s="106" t="s">
        <v>220</v>
      </c>
      <c r="D27" s="111" t="s">
        <v>271</v>
      </c>
      <c r="E27" s="108"/>
      <c r="F27" s="109">
        <v>100</v>
      </c>
      <c r="G27" s="110">
        <f>IFERROR(VLOOKUP(Tabela10[[#This Row],[Resposta]],Tabela57[],2,0)*Tabela10[[#This Row],[Peso]],0)</f>
        <v>0</v>
      </c>
      <c r="H27" s="77"/>
      <c r="I27" s="78"/>
    </row>
    <row r="28" spans="2:9" s="50" customFormat="1" ht="15.75" customHeight="1" x14ac:dyDescent="0.25">
      <c r="B28" s="106" t="s">
        <v>220</v>
      </c>
      <c r="C28" s="106" t="s">
        <v>220</v>
      </c>
      <c r="D28" s="107" t="s">
        <v>11</v>
      </c>
      <c r="E28" s="108"/>
      <c r="F28" s="109">
        <v>100</v>
      </c>
      <c r="G28" s="110">
        <f>IFERROR(VLOOKUP(Tabela10[[#This Row],[Resposta]],Tabela57[],2,0)*Tabela10[[#This Row],[Peso]],0)</f>
        <v>0</v>
      </c>
      <c r="H28" s="77"/>
      <c r="I28" s="78"/>
    </row>
    <row r="29" spans="2:9" s="50" customFormat="1" ht="15.75" customHeight="1" x14ac:dyDescent="0.25">
      <c r="B29" s="106" t="s">
        <v>220</v>
      </c>
      <c r="C29" s="106" t="s">
        <v>220</v>
      </c>
      <c r="D29" s="107" t="s">
        <v>17</v>
      </c>
      <c r="E29" s="108"/>
      <c r="F29" s="109">
        <v>100</v>
      </c>
      <c r="G29" s="110">
        <f>IFERROR(VLOOKUP(Tabela10[[#This Row],[Resposta]],Tabela57[],2,0)*Tabela10[[#This Row],[Peso]],0)</f>
        <v>0</v>
      </c>
      <c r="H29" s="77"/>
      <c r="I29" s="78"/>
    </row>
    <row r="30" spans="2:9" s="50" customFormat="1" ht="15.75" customHeight="1" x14ac:dyDescent="0.25">
      <c r="B30" s="106" t="s">
        <v>220</v>
      </c>
      <c r="C30" s="106" t="s">
        <v>220</v>
      </c>
      <c r="D30" s="107" t="s">
        <v>272</v>
      </c>
      <c r="E30" s="108"/>
      <c r="F30" s="109">
        <v>100</v>
      </c>
      <c r="G30" s="110">
        <f>IFERROR(VLOOKUP(Tabela10[[#This Row],[Resposta]],Tabela57[],2,0)*Tabela10[[#This Row],[Peso]],0)</f>
        <v>0</v>
      </c>
      <c r="H30" s="77"/>
      <c r="I30" s="78"/>
    </row>
    <row r="31" spans="2:9" s="50" customFormat="1" ht="15.75" customHeight="1" x14ac:dyDescent="0.25">
      <c r="B31" s="106" t="s">
        <v>220</v>
      </c>
      <c r="C31" s="106" t="s">
        <v>220</v>
      </c>
      <c r="D31" s="107" t="s">
        <v>18</v>
      </c>
      <c r="E31" s="108"/>
      <c r="F31" s="109">
        <v>100</v>
      </c>
      <c r="G31" s="110">
        <f>IFERROR(VLOOKUP(Tabela10[[#This Row],[Resposta]],Tabela57[],2,0)*Tabela10[[#This Row],[Peso]],0)</f>
        <v>0</v>
      </c>
      <c r="H31" s="77"/>
      <c r="I31" s="78"/>
    </row>
    <row r="32" spans="2:9" s="50" customFormat="1" ht="15.75" customHeight="1" x14ac:dyDescent="0.25">
      <c r="B32" s="106" t="s">
        <v>220</v>
      </c>
      <c r="C32" s="106" t="s">
        <v>220</v>
      </c>
      <c r="D32" s="107" t="s">
        <v>19</v>
      </c>
      <c r="E32" s="108"/>
      <c r="F32" s="109">
        <v>100</v>
      </c>
      <c r="G32" s="110">
        <f>IFERROR(VLOOKUP(Tabela10[[#This Row],[Resposta]],Tabela57[],2,0)*Tabela10[[#This Row],[Peso]],0)</f>
        <v>0</v>
      </c>
      <c r="H32" s="77"/>
      <c r="I32" s="78"/>
    </row>
    <row r="33" spans="2:9" s="50" customFormat="1" ht="15.75" customHeight="1" x14ac:dyDescent="0.25">
      <c r="B33" s="106" t="s">
        <v>220</v>
      </c>
      <c r="C33" s="106" t="s">
        <v>220</v>
      </c>
      <c r="D33" s="107" t="s">
        <v>20</v>
      </c>
      <c r="E33" s="108"/>
      <c r="F33" s="109">
        <v>100</v>
      </c>
      <c r="G33" s="110">
        <f>IFERROR(VLOOKUP(Tabela10[[#This Row],[Resposta]],Tabela57[],2,0)*Tabela10[[#This Row],[Peso]],0)</f>
        <v>0</v>
      </c>
      <c r="H33" s="77"/>
      <c r="I33" s="78"/>
    </row>
    <row r="34" spans="2:9" s="50" customFormat="1" ht="15.75" customHeight="1" x14ac:dyDescent="0.25">
      <c r="B34" s="106" t="s">
        <v>220</v>
      </c>
      <c r="C34" s="106" t="s">
        <v>220</v>
      </c>
      <c r="D34" s="107" t="s">
        <v>21</v>
      </c>
      <c r="E34" s="108"/>
      <c r="F34" s="109">
        <v>100</v>
      </c>
      <c r="G34" s="110">
        <f>IFERROR(VLOOKUP(Tabela10[[#This Row],[Resposta]],Tabela57[],2,0)*Tabela10[[#This Row],[Peso]],0)</f>
        <v>0</v>
      </c>
      <c r="H34" s="77"/>
      <c r="I34" s="78"/>
    </row>
    <row r="35" spans="2:9" s="50" customFormat="1" ht="15.75" customHeight="1" x14ac:dyDescent="0.25">
      <c r="B35" s="106" t="s">
        <v>220</v>
      </c>
      <c r="C35" s="106" t="s">
        <v>220</v>
      </c>
      <c r="D35" s="107" t="s">
        <v>27</v>
      </c>
      <c r="E35" s="108"/>
      <c r="F35" s="109">
        <v>100</v>
      </c>
      <c r="G35" s="110">
        <f>IFERROR(VLOOKUP(Tabela10[[#This Row],[Resposta]],Tabela57[],2,0)*Tabela10[[#This Row],[Peso]],0)</f>
        <v>0</v>
      </c>
      <c r="H35" s="77"/>
      <c r="I35" s="78"/>
    </row>
    <row r="36" spans="2:9" s="50" customFormat="1" ht="15.75" customHeight="1" x14ac:dyDescent="0.25">
      <c r="B36" s="106" t="s">
        <v>220</v>
      </c>
      <c r="C36" s="106" t="s">
        <v>220</v>
      </c>
      <c r="D36" s="107" t="s">
        <v>28</v>
      </c>
      <c r="E36" s="108"/>
      <c r="F36" s="109">
        <v>100</v>
      </c>
      <c r="G36" s="110">
        <f>IFERROR(VLOOKUP(Tabela10[[#This Row],[Resposta]],Tabela57[],2,0)*Tabela10[[#This Row],[Peso]],0)</f>
        <v>0</v>
      </c>
      <c r="H36" s="77"/>
      <c r="I36" s="78"/>
    </row>
    <row r="37" spans="2:9" s="50" customFormat="1" ht="15.75" customHeight="1" x14ac:dyDescent="0.25">
      <c r="B37" s="106" t="s">
        <v>220</v>
      </c>
      <c r="C37" s="106" t="s">
        <v>220</v>
      </c>
      <c r="D37" s="107" t="s">
        <v>29</v>
      </c>
      <c r="E37" s="108"/>
      <c r="F37" s="109">
        <v>70</v>
      </c>
      <c r="G37" s="110">
        <f>IFERROR(VLOOKUP(Tabela10[[#This Row],[Resposta]],Tabela57[],2,0)*Tabela10[[#This Row],[Peso]],0)</f>
        <v>0</v>
      </c>
      <c r="H37" s="77"/>
      <c r="I37" s="78"/>
    </row>
    <row r="38" spans="2:9" s="50" customFormat="1" ht="15.75" customHeight="1" x14ac:dyDescent="0.25">
      <c r="B38" s="104" t="s">
        <v>173</v>
      </c>
      <c r="C38" s="104" t="s">
        <v>173</v>
      </c>
      <c r="D38" s="111" t="s">
        <v>317</v>
      </c>
      <c r="E38" s="108"/>
      <c r="F38" s="112">
        <v>100</v>
      </c>
      <c r="G38" s="112">
        <f>IFERROR(VLOOKUP(Tabela10[[#This Row],[Resposta]],Tabela57[],2,0)*Tabela10[[#This Row],[Peso]],0)</f>
        <v>0</v>
      </c>
      <c r="H38" s="49"/>
      <c r="I38" s="47"/>
    </row>
    <row r="39" spans="2:9" s="50" customFormat="1" ht="15.75" customHeight="1" x14ac:dyDescent="0.25">
      <c r="B39" s="104" t="s">
        <v>173</v>
      </c>
      <c r="C39" s="104" t="s">
        <v>173</v>
      </c>
      <c r="D39" s="111" t="s">
        <v>318</v>
      </c>
      <c r="E39" s="108"/>
      <c r="F39" s="112">
        <v>50</v>
      </c>
      <c r="G39" s="112">
        <f>IFERROR(VLOOKUP(Tabela10[[#This Row],[Resposta]],Tabela57[],2,0)*Tabela10[[#This Row],[Peso]],0)</f>
        <v>0</v>
      </c>
      <c r="H39" s="49"/>
      <c r="I39" s="47"/>
    </row>
    <row r="40" spans="2:9" s="50" customFormat="1" ht="15.75" customHeight="1" x14ac:dyDescent="0.25">
      <c r="B40" s="104" t="s">
        <v>173</v>
      </c>
      <c r="C40" s="104" t="s">
        <v>173</v>
      </c>
      <c r="D40" s="111" t="s">
        <v>319</v>
      </c>
      <c r="E40" s="108"/>
      <c r="F40" s="112">
        <v>50</v>
      </c>
      <c r="G40" s="112">
        <f>IFERROR(VLOOKUP(Tabela10[[#This Row],[Resposta]],Tabela57[],2,0)*Tabela10[[#This Row],[Peso]],0)</f>
        <v>0</v>
      </c>
      <c r="H40" s="49" t="s">
        <v>174</v>
      </c>
      <c r="I40" s="47"/>
    </row>
    <row r="41" spans="2:9" s="50" customFormat="1" ht="12.75" x14ac:dyDescent="0.25">
      <c r="B41" s="106" t="s">
        <v>173</v>
      </c>
      <c r="C41" s="106" t="s">
        <v>173</v>
      </c>
      <c r="D41" s="111" t="s">
        <v>320</v>
      </c>
      <c r="E41" s="108"/>
      <c r="F41" s="112">
        <v>50</v>
      </c>
      <c r="G41" s="112">
        <f>IFERROR(VLOOKUP(Tabela10[[#This Row],[Resposta]],Tabela57[],2,0)*Tabela10[[#This Row],[Peso]],0)</f>
        <v>0</v>
      </c>
      <c r="H41" s="46" t="s">
        <v>174</v>
      </c>
      <c r="I41" s="47"/>
    </row>
    <row r="42" spans="2:9" s="50" customFormat="1" ht="15.75" customHeight="1" x14ac:dyDescent="0.25">
      <c r="B42" s="104" t="s">
        <v>173</v>
      </c>
      <c r="C42" s="104" t="s">
        <v>173</v>
      </c>
      <c r="D42" s="111" t="s">
        <v>321</v>
      </c>
      <c r="E42" s="108"/>
      <c r="F42" s="112">
        <v>100</v>
      </c>
      <c r="G42" s="112">
        <f>IFERROR(VLOOKUP(Tabela10[[#This Row],[Resposta]],Tabela57[],2,0)*Tabela10[[#This Row],[Peso]],0)</f>
        <v>0</v>
      </c>
      <c r="H42" s="46"/>
      <c r="I42" s="47"/>
    </row>
    <row r="43" spans="2:9" s="50" customFormat="1" ht="15.75" customHeight="1" x14ac:dyDescent="0.25">
      <c r="B43" s="104" t="s">
        <v>62</v>
      </c>
      <c r="C43" s="104" t="s">
        <v>62</v>
      </c>
      <c r="D43" s="111" t="s">
        <v>22</v>
      </c>
      <c r="E43" s="108"/>
      <c r="F43" s="112">
        <v>100</v>
      </c>
      <c r="G43" s="112">
        <f>IFERROR(VLOOKUP(Tabela10[[#This Row],[Resposta]],Tabela57[],2,0)*Tabela10[[#This Row],[Peso]],0)</f>
        <v>0</v>
      </c>
      <c r="H43" s="46" t="s">
        <v>145</v>
      </c>
      <c r="I43" s="45" t="s">
        <v>52</v>
      </c>
    </row>
    <row r="44" spans="2:9" s="50" customFormat="1" ht="15.75" customHeight="1" x14ac:dyDescent="0.25">
      <c r="B44" s="104" t="s">
        <v>62</v>
      </c>
      <c r="C44" s="104" t="s">
        <v>62</v>
      </c>
      <c r="D44" s="111" t="s">
        <v>175</v>
      </c>
      <c r="E44" s="108"/>
      <c r="F44" s="112">
        <v>50</v>
      </c>
      <c r="G44" s="112">
        <f>IFERROR(VLOOKUP(Tabela10[[#This Row],[Resposta]],Tabela57[],2,0)*Tabela10[[#This Row],[Peso]],0)</f>
        <v>0</v>
      </c>
      <c r="H44" s="49" t="s">
        <v>164</v>
      </c>
      <c r="I44" s="47"/>
    </row>
    <row r="45" spans="2:9" s="50" customFormat="1" ht="15.75" customHeight="1" x14ac:dyDescent="0.25">
      <c r="B45" s="104" t="s">
        <v>62</v>
      </c>
      <c r="C45" s="104" t="s">
        <v>62</v>
      </c>
      <c r="D45" s="111" t="s">
        <v>176</v>
      </c>
      <c r="E45" s="108"/>
      <c r="F45" s="112">
        <v>50</v>
      </c>
      <c r="G45" s="112">
        <f>IFERROR(VLOOKUP(Tabela10[[#This Row],[Resposta]],Tabela57[],2,0)*Tabela10[[#This Row],[Peso]],0)</f>
        <v>0</v>
      </c>
      <c r="H45" s="49" t="s">
        <v>164</v>
      </c>
      <c r="I45" s="47"/>
    </row>
    <row r="46" spans="2:9" s="50" customFormat="1" ht="15.75" customHeight="1" x14ac:dyDescent="0.25">
      <c r="B46" s="106" t="s">
        <v>156</v>
      </c>
      <c r="C46" s="106" t="s">
        <v>156</v>
      </c>
      <c r="D46" s="105" t="s">
        <v>12</v>
      </c>
      <c r="E46" s="108"/>
      <c r="F46" s="106">
        <v>100</v>
      </c>
      <c r="G46" s="106">
        <f>IFERROR(VLOOKUP(Tabela10[[#This Row],[Resposta]],Tabela57[],2,0)*Tabela10[[#This Row],[Peso]],0)</f>
        <v>0</v>
      </c>
      <c r="H46" s="46" t="s">
        <v>145</v>
      </c>
      <c r="I46" s="47"/>
    </row>
    <row r="47" spans="2:9" s="50" customFormat="1" ht="12.75" x14ac:dyDescent="0.25">
      <c r="B47" s="106" t="s">
        <v>156</v>
      </c>
      <c r="C47" s="106" t="s">
        <v>156</v>
      </c>
      <c r="D47" s="105" t="s">
        <v>13</v>
      </c>
      <c r="E47" s="108"/>
      <c r="F47" s="106">
        <v>100</v>
      </c>
      <c r="G47" s="106">
        <f>IFERROR(VLOOKUP(Tabela10[[#This Row],[Resposta]],Tabela57[],2,0)*Tabela10[[#This Row],[Peso]],0)</f>
        <v>0</v>
      </c>
      <c r="H47" s="46" t="s">
        <v>145</v>
      </c>
      <c r="I47" s="47"/>
    </row>
    <row r="48" spans="2:9" s="50" customFormat="1" ht="12.75" x14ac:dyDescent="0.25">
      <c r="B48" s="106" t="s">
        <v>156</v>
      </c>
      <c r="C48" s="106" t="s">
        <v>156</v>
      </c>
      <c r="D48" s="105" t="s">
        <v>157</v>
      </c>
      <c r="E48" s="108"/>
      <c r="F48" s="106">
        <v>100</v>
      </c>
      <c r="G48" s="106">
        <f>IFERROR(VLOOKUP(Tabela10[[#This Row],[Resposta]],Tabela57[],2,0)*Tabela10[[#This Row],[Peso]],0)</f>
        <v>0</v>
      </c>
      <c r="H48" s="46" t="s">
        <v>145</v>
      </c>
      <c r="I48" s="47"/>
    </row>
    <row r="49" spans="2:9" s="50" customFormat="1" ht="15.75" customHeight="1" x14ac:dyDescent="0.25">
      <c r="B49" s="106" t="s">
        <v>152</v>
      </c>
      <c r="C49" s="106" t="s">
        <v>155</v>
      </c>
      <c r="D49" s="105" t="s">
        <v>151</v>
      </c>
      <c r="E49" s="108"/>
      <c r="F49" s="106">
        <v>100</v>
      </c>
      <c r="G49" s="106">
        <f>IFERROR(VLOOKUP(Tabela10[[#This Row],[Resposta]],Tabela57[],2,0)*Tabela10[[#This Row],[Peso]],0)</f>
        <v>0</v>
      </c>
      <c r="H49" s="46" t="s">
        <v>145</v>
      </c>
      <c r="I49" s="47"/>
    </row>
    <row r="50" spans="2:9" s="50" customFormat="1" ht="15.75" customHeight="1" x14ac:dyDescent="0.25">
      <c r="B50" s="106" t="s">
        <v>220</v>
      </c>
      <c r="C50" s="106" t="s">
        <v>221</v>
      </c>
      <c r="D50" s="111" t="s">
        <v>222</v>
      </c>
      <c r="E50" s="108"/>
      <c r="F50" s="106">
        <v>100</v>
      </c>
      <c r="G50" s="110">
        <f>IFERROR(VLOOKUP(Tabela10[[#This Row],[Resposta]],Tabela57[],2,0)*Tabela10[[#This Row],[Peso]],0)</f>
        <v>0</v>
      </c>
      <c r="H50" s="77"/>
      <c r="I50" s="78"/>
    </row>
    <row r="51" spans="2:9" s="50" customFormat="1" ht="15.75" customHeight="1" x14ac:dyDescent="0.25">
      <c r="B51" s="106" t="s">
        <v>220</v>
      </c>
      <c r="C51" s="106" t="s">
        <v>221</v>
      </c>
      <c r="D51" s="107" t="s">
        <v>223</v>
      </c>
      <c r="E51" s="108"/>
      <c r="F51" s="109">
        <v>50</v>
      </c>
      <c r="G51" s="110">
        <f>IFERROR(VLOOKUP(Tabela10[[#This Row],[Resposta]],Tabela57[],2,0)*Tabela10[[#This Row],[Peso]],0)</f>
        <v>0</v>
      </c>
      <c r="H51" s="77"/>
      <c r="I51" s="78"/>
    </row>
    <row r="52" spans="2:9" s="50" customFormat="1" ht="15.75" customHeight="1" x14ac:dyDescent="0.25">
      <c r="B52" s="106" t="s">
        <v>220</v>
      </c>
      <c r="C52" s="106" t="s">
        <v>221</v>
      </c>
      <c r="D52" s="107" t="s">
        <v>224</v>
      </c>
      <c r="E52" s="108"/>
      <c r="F52" s="109">
        <v>100</v>
      </c>
      <c r="G52" s="110">
        <f>IFERROR(VLOOKUP(Tabela10[[#This Row],[Resposta]],Tabela57[],2,0)*Tabela10[[#This Row],[Peso]],0)</f>
        <v>0</v>
      </c>
      <c r="H52" s="77"/>
      <c r="I52" s="78"/>
    </row>
    <row r="53" spans="2:9" s="50" customFormat="1" ht="15.75" customHeight="1" x14ac:dyDescent="0.25">
      <c r="B53" s="106" t="s">
        <v>220</v>
      </c>
      <c r="C53" s="106" t="s">
        <v>221</v>
      </c>
      <c r="D53" s="107" t="s">
        <v>225</v>
      </c>
      <c r="E53" s="108"/>
      <c r="F53" s="109">
        <v>50</v>
      </c>
      <c r="G53" s="110">
        <f>IFERROR(VLOOKUP(Tabela10[[#This Row],[Resposta]],Tabela57[],2,0)*Tabela10[[#This Row],[Peso]],0)</f>
        <v>0</v>
      </c>
      <c r="H53" s="77"/>
      <c r="I53" s="78"/>
    </row>
    <row r="54" spans="2:9" s="50" customFormat="1" ht="15.75" customHeight="1" x14ac:dyDescent="0.25">
      <c r="B54" s="106" t="s">
        <v>220</v>
      </c>
      <c r="C54" s="106" t="s">
        <v>221</v>
      </c>
      <c r="D54" s="107" t="s">
        <v>226</v>
      </c>
      <c r="E54" s="108"/>
      <c r="F54" s="109">
        <v>50</v>
      </c>
      <c r="G54" s="110">
        <f>IFERROR(VLOOKUP(Tabela10[[#This Row],[Resposta]],Tabela57[],2,0)*Tabela10[[#This Row],[Peso]],0)</f>
        <v>0</v>
      </c>
      <c r="H54" s="77"/>
      <c r="I54" s="78"/>
    </row>
    <row r="55" spans="2:9" s="50" customFormat="1" ht="15.75" customHeight="1" x14ac:dyDescent="0.25">
      <c r="B55" s="106" t="s">
        <v>220</v>
      </c>
      <c r="C55" s="106" t="s">
        <v>221</v>
      </c>
      <c r="D55" s="107" t="s">
        <v>227</v>
      </c>
      <c r="E55" s="108"/>
      <c r="F55" s="109">
        <v>100</v>
      </c>
      <c r="G55" s="110">
        <f>IFERROR(VLOOKUP(Tabela10[[#This Row],[Resposta]],Tabela57[],2,0)*Tabela10[[#This Row],[Peso]],0)</f>
        <v>0</v>
      </c>
      <c r="H55" s="77"/>
      <c r="I55" s="78"/>
    </row>
    <row r="56" spans="2:9" s="50" customFormat="1" ht="15.75" customHeight="1" x14ac:dyDescent="0.25">
      <c r="B56" s="106" t="s">
        <v>220</v>
      </c>
      <c r="C56" s="106" t="s">
        <v>221</v>
      </c>
      <c r="D56" s="107" t="s">
        <v>228</v>
      </c>
      <c r="E56" s="108"/>
      <c r="F56" s="109">
        <v>50</v>
      </c>
      <c r="G56" s="110">
        <f>IFERROR(VLOOKUP(Tabela10[[#This Row],[Resposta]],Tabela57[],2,0)*Tabela10[[#This Row],[Peso]],0)</f>
        <v>0</v>
      </c>
      <c r="H56" s="77"/>
      <c r="I56" s="78"/>
    </row>
    <row r="57" spans="2:9" s="50" customFormat="1" ht="15.75" customHeight="1" x14ac:dyDescent="0.25">
      <c r="B57" s="106" t="s">
        <v>220</v>
      </c>
      <c r="C57" s="106" t="s">
        <v>221</v>
      </c>
      <c r="D57" s="107" t="s">
        <v>229</v>
      </c>
      <c r="E57" s="108"/>
      <c r="F57" s="109">
        <v>100</v>
      </c>
      <c r="G57" s="110">
        <f>IFERROR(VLOOKUP(Tabela10[[#This Row],[Resposta]],Tabela57[],2,0)*Tabela10[[#This Row],[Peso]],0)</f>
        <v>0</v>
      </c>
      <c r="H57" s="77"/>
      <c r="I57" s="78"/>
    </row>
    <row r="58" spans="2:9" s="50" customFormat="1" ht="15.75" customHeight="1" x14ac:dyDescent="0.25">
      <c r="B58" s="106" t="s">
        <v>220</v>
      </c>
      <c r="C58" s="106" t="s">
        <v>221</v>
      </c>
      <c r="D58" s="107" t="s">
        <v>230</v>
      </c>
      <c r="E58" s="108"/>
      <c r="F58" s="109">
        <v>100</v>
      </c>
      <c r="G58" s="110">
        <f>IFERROR(VLOOKUP(Tabela10[[#This Row],[Resposta]],Tabela57[],2,0)*Tabela10[[#This Row],[Peso]],0)</f>
        <v>0</v>
      </c>
      <c r="H58" s="77"/>
      <c r="I58" s="78"/>
    </row>
    <row r="59" spans="2:9" s="50" customFormat="1" ht="15.75" customHeight="1" x14ac:dyDescent="0.25">
      <c r="B59" s="106" t="s">
        <v>220</v>
      </c>
      <c r="C59" s="106" t="s">
        <v>221</v>
      </c>
      <c r="D59" s="107" t="s">
        <v>231</v>
      </c>
      <c r="E59" s="108"/>
      <c r="F59" s="109">
        <v>50</v>
      </c>
      <c r="G59" s="110">
        <f>IFERROR(VLOOKUP(Tabela10[[#This Row],[Resposta]],Tabela57[],2,0)*Tabela10[[#This Row],[Peso]],0)</f>
        <v>0</v>
      </c>
      <c r="H59" s="77"/>
      <c r="I59" s="78"/>
    </row>
    <row r="60" spans="2:9" s="50" customFormat="1" ht="15.75" customHeight="1" x14ac:dyDescent="0.25">
      <c r="B60" s="106" t="s">
        <v>220</v>
      </c>
      <c r="C60" s="106" t="s">
        <v>221</v>
      </c>
      <c r="D60" s="111" t="s">
        <v>232</v>
      </c>
      <c r="E60" s="108"/>
      <c r="F60" s="106">
        <v>33</v>
      </c>
      <c r="G60" s="110">
        <f>IFERROR(VLOOKUP(Tabela10[[#This Row],[Resposta]],Tabela57[],2,0)*Tabela10[[#This Row],[Peso]],0)</f>
        <v>0</v>
      </c>
      <c r="H60" s="77"/>
      <c r="I60" s="78"/>
    </row>
    <row r="61" spans="2:9" s="50" customFormat="1" ht="15.75" customHeight="1" x14ac:dyDescent="0.25">
      <c r="B61" s="106" t="s">
        <v>220</v>
      </c>
      <c r="C61" s="106" t="s">
        <v>221</v>
      </c>
      <c r="D61" s="111" t="s">
        <v>233</v>
      </c>
      <c r="E61" s="108"/>
      <c r="F61" s="106">
        <v>33</v>
      </c>
      <c r="G61" s="110">
        <f>IFERROR(VLOOKUP(Tabela10[[#This Row],[Resposta]],Tabela57[],2,0)*Tabela10[[#This Row],[Peso]],0)</f>
        <v>0</v>
      </c>
      <c r="H61" s="77"/>
      <c r="I61" s="78"/>
    </row>
    <row r="62" spans="2:9" s="50" customFormat="1" ht="15.75" customHeight="1" x14ac:dyDescent="0.25">
      <c r="B62" s="106" t="s">
        <v>220</v>
      </c>
      <c r="C62" s="106" t="s">
        <v>221</v>
      </c>
      <c r="D62" s="111" t="s">
        <v>234</v>
      </c>
      <c r="E62" s="108"/>
      <c r="F62" s="106">
        <v>33</v>
      </c>
      <c r="G62" s="110">
        <f>IFERROR(VLOOKUP(Tabela10[[#This Row],[Resposta]],Tabela57[],2,0)*Tabela10[[#This Row],[Peso]],0)</f>
        <v>0</v>
      </c>
      <c r="H62" s="77"/>
      <c r="I62" s="78"/>
    </row>
    <row r="63" spans="2:9" s="50" customFormat="1" ht="15.75" customHeight="1" x14ac:dyDescent="0.25">
      <c r="B63" s="106" t="s">
        <v>220</v>
      </c>
      <c r="C63" s="106" t="s">
        <v>221</v>
      </c>
      <c r="D63" s="111" t="s">
        <v>235</v>
      </c>
      <c r="E63" s="108"/>
      <c r="F63" s="106">
        <v>33</v>
      </c>
      <c r="G63" s="110">
        <f>IFERROR(VLOOKUP(Tabela10[[#This Row],[Resposta]],Tabela57[],2,0)*Tabela10[[#This Row],[Peso]],0)</f>
        <v>0</v>
      </c>
      <c r="H63" s="77"/>
      <c r="I63" s="78"/>
    </row>
    <row r="64" spans="2:9" s="50" customFormat="1" ht="15.75" customHeight="1" x14ac:dyDescent="0.25">
      <c r="B64" s="106" t="s">
        <v>220</v>
      </c>
      <c r="C64" s="106" t="s">
        <v>221</v>
      </c>
      <c r="D64" s="111" t="s">
        <v>236</v>
      </c>
      <c r="E64" s="108"/>
      <c r="F64" s="106">
        <v>33</v>
      </c>
      <c r="G64" s="110">
        <f>IFERROR(VLOOKUP(Tabela10[[#This Row],[Resposta]],Tabela57[],2,0)*Tabela10[[#This Row],[Peso]],0)</f>
        <v>0</v>
      </c>
      <c r="H64" s="77"/>
      <c r="I64" s="78"/>
    </row>
    <row r="65" spans="2:9" s="50" customFormat="1" ht="15.75" customHeight="1" x14ac:dyDescent="0.25">
      <c r="B65" s="106" t="s">
        <v>220</v>
      </c>
      <c r="C65" s="106" t="s">
        <v>221</v>
      </c>
      <c r="D65" s="111" t="s">
        <v>237</v>
      </c>
      <c r="E65" s="108"/>
      <c r="F65" s="106">
        <v>33</v>
      </c>
      <c r="G65" s="110">
        <f>IFERROR(VLOOKUP(Tabela10[[#This Row],[Resposta]],Tabela57[],2,0)*Tabela10[[#This Row],[Peso]],0)</f>
        <v>0</v>
      </c>
      <c r="H65" s="77"/>
      <c r="I65" s="78"/>
    </row>
    <row r="66" spans="2:9" s="50" customFormat="1" ht="12.75" x14ac:dyDescent="0.25">
      <c r="B66" s="106" t="s">
        <v>220</v>
      </c>
      <c r="C66" s="106" t="s">
        <v>221</v>
      </c>
      <c r="D66" s="111" t="s">
        <v>238</v>
      </c>
      <c r="E66" s="108"/>
      <c r="F66" s="106">
        <v>50</v>
      </c>
      <c r="G66" s="110">
        <f>IFERROR(VLOOKUP(Tabela10[[#This Row],[Resposta]],Tabela57[],2,0)*Tabela10[[#This Row],[Peso]],0)</f>
        <v>0</v>
      </c>
      <c r="H66" s="77"/>
      <c r="I66" s="78"/>
    </row>
    <row r="67" spans="2:9" s="50" customFormat="1" ht="12.75" x14ac:dyDescent="0.25">
      <c r="B67" s="106" t="s">
        <v>220</v>
      </c>
      <c r="C67" s="106" t="s">
        <v>221</v>
      </c>
      <c r="D67" s="111" t="s">
        <v>239</v>
      </c>
      <c r="E67" s="108"/>
      <c r="F67" s="106">
        <v>100</v>
      </c>
      <c r="G67" s="110">
        <f>IFERROR(VLOOKUP(Tabela10[[#This Row],[Resposta]],Tabela57[],2,0)*Tabela10[[#This Row],[Peso]],0)</f>
        <v>0</v>
      </c>
      <c r="H67" s="77"/>
      <c r="I67" s="78"/>
    </row>
    <row r="68" spans="2:9" s="50" customFormat="1" ht="15.75" customHeight="1" x14ac:dyDescent="0.25">
      <c r="B68" s="106" t="s">
        <v>220</v>
      </c>
      <c r="C68" s="106" t="s">
        <v>221</v>
      </c>
      <c r="D68" s="111" t="s">
        <v>240</v>
      </c>
      <c r="E68" s="108"/>
      <c r="F68" s="106">
        <v>100</v>
      </c>
      <c r="G68" s="110">
        <f>IFERROR(VLOOKUP(Tabela10[[#This Row],[Resposta]],Tabela57[],2,0)*Tabela10[[#This Row],[Peso]],0)</f>
        <v>0</v>
      </c>
      <c r="H68" s="77"/>
      <c r="I68" s="78"/>
    </row>
    <row r="69" spans="2:9" s="50" customFormat="1" ht="15.75" customHeight="1" x14ac:dyDescent="0.25">
      <c r="B69" s="106" t="s">
        <v>220</v>
      </c>
      <c r="C69" s="106" t="s">
        <v>221</v>
      </c>
      <c r="D69" s="111" t="s">
        <v>241</v>
      </c>
      <c r="E69" s="108"/>
      <c r="F69" s="106">
        <v>100</v>
      </c>
      <c r="G69" s="110">
        <f>IFERROR(VLOOKUP(Tabela10[[#This Row],[Resposta]],Tabela57[],2,0)*Tabela10[[#This Row],[Peso]],0)</f>
        <v>0</v>
      </c>
      <c r="H69" s="77"/>
      <c r="I69" s="78"/>
    </row>
    <row r="70" spans="2:9" s="50" customFormat="1" ht="15.75" customHeight="1" x14ac:dyDescent="0.25">
      <c r="B70" s="106" t="s">
        <v>220</v>
      </c>
      <c r="C70" s="106" t="s">
        <v>221</v>
      </c>
      <c r="D70" s="111" t="s">
        <v>242</v>
      </c>
      <c r="E70" s="108"/>
      <c r="F70" s="106">
        <v>100</v>
      </c>
      <c r="G70" s="110">
        <f>IFERROR(VLOOKUP(Tabela10[[#This Row],[Resposta]],Tabela57[],2,0)*Tabela10[[#This Row],[Peso]],0)</f>
        <v>0</v>
      </c>
      <c r="H70" s="77"/>
      <c r="I70" s="78"/>
    </row>
    <row r="71" spans="2:9" s="50" customFormat="1" ht="15.75" customHeight="1" x14ac:dyDescent="0.25">
      <c r="B71" s="106" t="s">
        <v>220</v>
      </c>
      <c r="C71" s="106" t="s">
        <v>221</v>
      </c>
      <c r="D71" s="111" t="s">
        <v>243</v>
      </c>
      <c r="E71" s="108"/>
      <c r="F71" s="106">
        <v>100</v>
      </c>
      <c r="G71" s="110">
        <f>IFERROR(VLOOKUP(Tabela10[[#This Row],[Resposta]],Tabela57[],2,0)*Tabela10[[#This Row],[Peso]],0)</f>
        <v>0</v>
      </c>
      <c r="H71" s="77"/>
      <c r="I71" s="78"/>
    </row>
    <row r="72" spans="2:9" s="50" customFormat="1" ht="12.75" x14ac:dyDescent="0.25">
      <c r="B72" s="106" t="s">
        <v>220</v>
      </c>
      <c r="C72" s="106" t="s">
        <v>221</v>
      </c>
      <c r="D72" s="111" t="s">
        <v>244</v>
      </c>
      <c r="E72" s="108"/>
      <c r="F72" s="106">
        <v>25</v>
      </c>
      <c r="G72" s="110">
        <f>IFERROR(VLOOKUP(Tabela10[[#This Row],[Resposta]],Tabela57[],2,0)*Tabela10[[#This Row],[Peso]],0)</f>
        <v>0</v>
      </c>
      <c r="H72" s="77"/>
      <c r="I72" s="78"/>
    </row>
    <row r="73" spans="2:9" s="50" customFormat="1" ht="12.75" x14ac:dyDescent="0.25">
      <c r="B73" s="106" t="s">
        <v>220</v>
      </c>
      <c r="C73" s="106" t="s">
        <v>221</v>
      </c>
      <c r="D73" s="111" t="s">
        <v>245</v>
      </c>
      <c r="E73" s="108"/>
      <c r="F73" s="106">
        <v>25</v>
      </c>
      <c r="G73" s="110">
        <f>IFERROR(VLOOKUP(Tabela10[[#This Row],[Resposta]],Tabela57[],2,0)*Tabela10[[#This Row],[Peso]],0)</f>
        <v>0</v>
      </c>
      <c r="H73" s="77"/>
      <c r="I73" s="78"/>
    </row>
    <row r="74" spans="2:9" s="50" customFormat="1" ht="15.75" customHeight="1" x14ac:dyDescent="0.25">
      <c r="B74" s="106" t="s">
        <v>220</v>
      </c>
      <c r="C74" s="106" t="s">
        <v>221</v>
      </c>
      <c r="D74" s="111" t="s">
        <v>246</v>
      </c>
      <c r="E74" s="108"/>
      <c r="F74" s="106">
        <v>25</v>
      </c>
      <c r="G74" s="110">
        <f>IFERROR(VLOOKUP(Tabela10[[#This Row],[Resposta]],Tabela57[],2,0)*Tabela10[[#This Row],[Peso]],0)</f>
        <v>0</v>
      </c>
      <c r="H74" s="77"/>
      <c r="I74" s="78"/>
    </row>
    <row r="75" spans="2:9" s="50" customFormat="1" ht="15.75" customHeight="1" x14ac:dyDescent="0.25">
      <c r="B75" s="106" t="s">
        <v>152</v>
      </c>
      <c r="C75" s="106" t="s">
        <v>58</v>
      </c>
      <c r="D75" s="105" t="s">
        <v>366</v>
      </c>
      <c r="E75" s="108"/>
      <c r="F75" s="106">
        <v>100</v>
      </c>
      <c r="G75" s="106">
        <f>IFERROR(VLOOKUP(Tabela10[[#This Row],[Resposta]],Tabela57[],2,0)*Tabela10[[#This Row],[Peso]],0)</f>
        <v>0</v>
      </c>
      <c r="H75" s="46" t="s">
        <v>145</v>
      </c>
      <c r="I75" s="47"/>
    </row>
    <row r="76" spans="2:9" s="50" customFormat="1" ht="15.75" customHeight="1" x14ac:dyDescent="0.25">
      <c r="B76" s="106" t="s">
        <v>152</v>
      </c>
      <c r="C76" s="106" t="s">
        <v>58</v>
      </c>
      <c r="D76" s="105" t="s">
        <v>146</v>
      </c>
      <c r="E76" s="108"/>
      <c r="F76" s="106">
        <v>100</v>
      </c>
      <c r="G76" s="106">
        <f>IFERROR(VLOOKUP(Tabela10[[#This Row],[Resposta]],Tabela57[],2,0)*Tabela10[[#This Row],[Peso]],0)</f>
        <v>0</v>
      </c>
      <c r="H76" s="46" t="s">
        <v>145</v>
      </c>
      <c r="I76" s="47"/>
    </row>
    <row r="77" spans="2:9" s="50" customFormat="1" ht="15.75" customHeight="1" x14ac:dyDescent="0.25">
      <c r="B77" s="106" t="s">
        <v>58</v>
      </c>
      <c r="C77" s="106" t="s">
        <v>58</v>
      </c>
      <c r="D77" s="111" t="s">
        <v>208</v>
      </c>
      <c r="E77" s="108"/>
      <c r="F77" s="106">
        <v>100</v>
      </c>
      <c r="G77" s="106">
        <f>IFERROR(VLOOKUP(Tabela10[[#This Row],[Resposta]],Tabela57[],2,0)*Tabela10[[#This Row],[Peso]],0)</f>
        <v>0</v>
      </c>
      <c r="H77" s="44"/>
      <c r="I77" s="47"/>
    </row>
    <row r="78" spans="2:9" s="50" customFormat="1" ht="15.75" customHeight="1" x14ac:dyDescent="0.25">
      <c r="B78" s="106" t="s">
        <v>58</v>
      </c>
      <c r="C78" s="106" t="s">
        <v>58</v>
      </c>
      <c r="D78" s="111" t="s">
        <v>47</v>
      </c>
      <c r="E78" s="108"/>
      <c r="F78" s="112">
        <v>100</v>
      </c>
      <c r="G78" s="113">
        <f>IFERROR(VLOOKUP(Tabela10[[#This Row],[Resposta]],Tabela57[],2,0)*Tabela10[[#This Row],[Peso]],0)</f>
        <v>0</v>
      </c>
      <c r="H78" s="44"/>
      <c r="I78" s="47"/>
    </row>
    <row r="79" spans="2:9" s="50" customFormat="1" ht="15.75" customHeight="1" x14ac:dyDescent="0.25">
      <c r="B79" s="106" t="s">
        <v>58</v>
      </c>
      <c r="C79" s="106" t="s">
        <v>58</v>
      </c>
      <c r="D79" s="111" t="s">
        <v>17</v>
      </c>
      <c r="E79" s="108"/>
      <c r="F79" s="106">
        <v>100</v>
      </c>
      <c r="G79" s="106">
        <f>IFERROR(VLOOKUP(Tabela10[[#This Row],[Resposta]],Tabela57[],2,0)*Tabela10[[#This Row],[Peso]],0)</f>
        <v>0</v>
      </c>
      <c r="H79" s="44"/>
      <c r="I79" s="47"/>
    </row>
    <row r="80" spans="2:9" s="50" customFormat="1" ht="15.75" customHeight="1" x14ac:dyDescent="0.25">
      <c r="B80" s="106" t="s">
        <v>58</v>
      </c>
      <c r="C80" s="106" t="s">
        <v>58</v>
      </c>
      <c r="D80" s="111" t="s">
        <v>21</v>
      </c>
      <c r="E80" s="108"/>
      <c r="F80" s="112">
        <v>100</v>
      </c>
      <c r="G80" s="113">
        <f>IFERROR(VLOOKUP(Tabela10[[#This Row],[Resposta]],Tabela57[],2,0)*Tabela10[[#This Row],[Peso]],0)</f>
        <v>0</v>
      </c>
      <c r="H80" s="44"/>
      <c r="I80" s="47"/>
    </row>
    <row r="81" spans="2:9" s="50" customFormat="1" ht="15.75" customHeight="1" x14ac:dyDescent="0.25">
      <c r="B81" s="106" t="s">
        <v>58</v>
      </c>
      <c r="C81" s="106" t="s">
        <v>58</v>
      </c>
      <c r="D81" s="111" t="s">
        <v>27</v>
      </c>
      <c r="E81" s="108"/>
      <c r="F81" s="112">
        <v>100</v>
      </c>
      <c r="G81" s="113">
        <f>IFERROR(VLOOKUP(Tabela10[[#This Row],[Resposta]],Tabela57[],2,0)*Tabela10[[#This Row],[Peso]],0)</f>
        <v>0</v>
      </c>
      <c r="H81" s="44"/>
      <c r="I81" s="47"/>
    </row>
    <row r="82" spans="2:9" s="50" customFormat="1" ht="15.75" customHeight="1" x14ac:dyDescent="0.25">
      <c r="B82" s="106" t="s">
        <v>58</v>
      </c>
      <c r="C82" s="106" t="s">
        <v>58</v>
      </c>
      <c r="D82" s="111" t="s">
        <v>45</v>
      </c>
      <c r="E82" s="108"/>
      <c r="F82" s="112">
        <v>100</v>
      </c>
      <c r="G82" s="113">
        <f>IFERROR(VLOOKUP(Tabela10[[#This Row],[Resposta]],Tabela57[],2,0)*Tabela10[[#This Row],[Peso]],0)</f>
        <v>0</v>
      </c>
      <c r="H82" s="44"/>
      <c r="I82" s="47"/>
    </row>
    <row r="83" spans="2:9" s="50" customFormat="1" ht="15.75" customHeight="1" x14ac:dyDescent="0.25">
      <c r="B83" s="106" t="s">
        <v>58</v>
      </c>
      <c r="C83" s="106" t="s">
        <v>58</v>
      </c>
      <c r="D83" s="111" t="s">
        <v>46</v>
      </c>
      <c r="E83" s="108"/>
      <c r="F83" s="112">
        <v>100</v>
      </c>
      <c r="G83" s="113">
        <f>IFERROR(VLOOKUP(Tabela10[[#This Row],[Resposta]],Tabela57[],2,0)*Tabela10[[#This Row],[Peso]],0)</f>
        <v>0</v>
      </c>
      <c r="H83" s="44"/>
      <c r="I83" s="47"/>
    </row>
    <row r="84" spans="2:9" s="50" customFormat="1" ht="15.75" customHeight="1" x14ac:dyDescent="0.25">
      <c r="B84" s="104" t="s">
        <v>142</v>
      </c>
      <c r="C84" s="104" t="s">
        <v>142</v>
      </c>
      <c r="D84" s="105" t="s">
        <v>160</v>
      </c>
      <c r="E84" s="108"/>
      <c r="F84" s="104">
        <v>100</v>
      </c>
      <c r="G84" s="104">
        <f>IFERROR(VLOOKUP(Tabela10[[#This Row],[Resposta]],Tabela57[],2,0)*Tabela10[[#This Row],[Peso]],0)</f>
        <v>0</v>
      </c>
      <c r="H84" s="49" t="s">
        <v>161</v>
      </c>
      <c r="I84" s="45" t="s">
        <v>162</v>
      </c>
    </row>
    <row r="85" spans="2:9" s="50" customFormat="1" ht="15.75" customHeight="1" x14ac:dyDescent="0.25">
      <c r="B85" s="104" t="s">
        <v>142</v>
      </c>
      <c r="C85" s="104" t="s">
        <v>142</v>
      </c>
      <c r="D85" s="105" t="s">
        <v>163</v>
      </c>
      <c r="E85" s="108"/>
      <c r="F85" s="104">
        <v>50</v>
      </c>
      <c r="G85" s="104">
        <f>IFERROR(VLOOKUP(Tabela10[[#This Row],[Resposta]],Tabela57[],2,0)*Tabela10[[#This Row],[Peso]],0)</f>
        <v>0</v>
      </c>
      <c r="H85" s="49" t="s">
        <v>164</v>
      </c>
      <c r="I85" s="45" t="s">
        <v>165</v>
      </c>
    </row>
    <row r="86" spans="2:9" s="50" customFormat="1" ht="15" customHeight="1" x14ac:dyDescent="0.25">
      <c r="B86" s="104" t="s">
        <v>142</v>
      </c>
      <c r="C86" s="104" t="s">
        <v>142</v>
      </c>
      <c r="D86" s="105" t="s">
        <v>30</v>
      </c>
      <c r="E86" s="108"/>
      <c r="F86" s="104">
        <v>100</v>
      </c>
      <c r="G86" s="104">
        <f>IFERROR(VLOOKUP(Tabela10[[#This Row],[Resposta]],Tabela57[],2,0)*Tabela10[[#This Row],[Peso]],0)</f>
        <v>0</v>
      </c>
      <c r="H86" s="49" t="s">
        <v>161</v>
      </c>
      <c r="I86" s="45" t="s">
        <v>166</v>
      </c>
    </row>
    <row r="87" spans="2:9" s="50" customFormat="1" ht="15.75" customHeight="1" x14ac:dyDescent="0.25">
      <c r="B87" s="104" t="s">
        <v>142</v>
      </c>
      <c r="C87" s="104" t="s">
        <v>142</v>
      </c>
      <c r="D87" s="105" t="s">
        <v>167</v>
      </c>
      <c r="E87" s="108"/>
      <c r="F87" s="104">
        <v>50</v>
      </c>
      <c r="G87" s="104">
        <f>IFERROR(VLOOKUP(Tabela10[[#This Row],[Resposta]],Tabela57[],2,0)*Tabela10[[#This Row],[Peso]],0)</f>
        <v>0</v>
      </c>
      <c r="H87" s="49" t="s">
        <v>147</v>
      </c>
      <c r="I87" s="45" t="s">
        <v>168</v>
      </c>
    </row>
    <row r="88" spans="2:9" s="50" customFormat="1" ht="15.75" customHeight="1" x14ac:dyDescent="0.25">
      <c r="B88" s="104" t="s">
        <v>142</v>
      </c>
      <c r="C88" s="104" t="s">
        <v>142</v>
      </c>
      <c r="D88" s="105" t="s">
        <v>31</v>
      </c>
      <c r="E88" s="108"/>
      <c r="F88" s="104">
        <v>100</v>
      </c>
      <c r="G88" s="104">
        <f>IFERROR(VLOOKUP(Tabela10[[#This Row],[Resposta]],Tabela57[],2,0)*Tabela10[[#This Row],[Peso]],0)</f>
        <v>0</v>
      </c>
      <c r="H88" s="49" t="s">
        <v>161</v>
      </c>
      <c r="I88" s="45" t="s">
        <v>53</v>
      </c>
    </row>
    <row r="89" spans="2:9" s="50" customFormat="1" ht="15.75" customHeight="1" x14ac:dyDescent="0.25">
      <c r="B89" s="104" t="s">
        <v>142</v>
      </c>
      <c r="C89" s="104" t="s">
        <v>142</v>
      </c>
      <c r="D89" s="105" t="s">
        <v>32</v>
      </c>
      <c r="E89" s="108"/>
      <c r="F89" s="104">
        <v>100</v>
      </c>
      <c r="G89" s="104">
        <f>IFERROR(VLOOKUP(Tabela10[[#This Row],[Resposta]],Tabela57[],2,0)*Tabela10[[#This Row],[Peso]],0)</f>
        <v>0</v>
      </c>
      <c r="H89" s="49" t="s">
        <v>161</v>
      </c>
      <c r="I89" s="45" t="s">
        <v>169</v>
      </c>
    </row>
    <row r="90" spans="2:9" s="50" customFormat="1" ht="15.75" customHeight="1" x14ac:dyDescent="0.25">
      <c r="B90" s="104" t="s">
        <v>142</v>
      </c>
      <c r="C90" s="104" t="s">
        <v>142</v>
      </c>
      <c r="D90" s="105" t="s">
        <v>170</v>
      </c>
      <c r="E90" s="108"/>
      <c r="F90" s="104">
        <v>50</v>
      </c>
      <c r="G90" s="104">
        <f>IFERROR(VLOOKUP(Tabela10[[#This Row],[Resposta]],Tabela57[],2,0)*Tabela10[[#This Row],[Peso]],0)</f>
        <v>0</v>
      </c>
      <c r="H90" s="49" t="s">
        <v>164</v>
      </c>
      <c r="I90" s="45" t="s">
        <v>171</v>
      </c>
    </row>
    <row r="91" spans="2:9" s="50" customFormat="1" ht="15.75" customHeight="1" x14ac:dyDescent="0.25">
      <c r="B91" s="104" t="s">
        <v>142</v>
      </c>
      <c r="C91" s="104" t="s">
        <v>142</v>
      </c>
      <c r="D91" s="105" t="s">
        <v>33</v>
      </c>
      <c r="E91" s="108"/>
      <c r="F91" s="104">
        <v>100</v>
      </c>
      <c r="G91" s="104">
        <f>IFERROR(VLOOKUP(Tabela10[[#This Row],[Resposta]],Tabela57[],2,0)*Tabela10[[#This Row],[Peso]],0)</f>
        <v>0</v>
      </c>
      <c r="H91" s="49" t="s">
        <v>161</v>
      </c>
      <c r="I91" s="45" t="s">
        <v>172</v>
      </c>
    </row>
    <row r="92" spans="2:9" s="50" customFormat="1" ht="15.75" customHeight="1" x14ac:dyDescent="0.25">
      <c r="B92" s="104" t="s">
        <v>70</v>
      </c>
      <c r="C92" s="104" t="s">
        <v>305</v>
      </c>
      <c r="D92" s="105" t="s">
        <v>307</v>
      </c>
      <c r="E92" s="108"/>
      <c r="F92" s="106">
        <v>50</v>
      </c>
      <c r="G92" s="106">
        <f>IFERROR(VLOOKUP(Tabela10[[#This Row],[Resposta]],Tabela57[],2,0)*Tabela10[[#This Row],[Peso]],0)</f>
        <v>0</v>
      </c>
      <c r="H92" s="77"/>
      <c r="I92" s="78"/>
    </row>
    <row r="93" spans="2:9" s="50" customFormat="1" ht="15.75" customHeight="1" x14ac:dyDescent="0.25">
      <c r="B93" s="104" t="s">
        <v>70</v>
      </c>
      <c r="C93" s="104" t="s">
        <v>305</v>
      </c>
      <c r="D93" s="105" t="s">
        <v>308</v>
      </c>
      <c r="E93" s="108"/>
      <c r="F93" s="109">
        <v>50</v>
      </c>
      <c r="G93" s="110">
        <f>IFERROR(VLOOKUP(Tabela10[[#This Row],[Resposta]],Tabela57[],2,0)*Tabela10[[#This Row],[Peso]],0)</f>
        <v>0</v>
      </c>
      <c r="H93" s="77"/>
      <c r="I93" s="78"/>
    </row>
    <row r="94" spans="2:9" s="50" customFormat="1" ht="12.75" x14ac:dyDescent="0.25">
      <c r="B94" s="104" t="s">
        <v>70</v>
      </c>
      <c r="C94" s="104" t="s">
        <v>305</v>
      </c>
      <c r="D94" s="105" t="s">
        <v>309</v>
      </c>
      <c r="E94" s="108"/>
      <c r="F94" s="109">
        <v>50</v>
      </c>
      <c r="G94" s="110">
        <f>IFERROR(VLOOKUP(Tabela10[[#This Row],[Resposta]],Tabela57[],2,0)*Tabela10[[#This Row],[Peso]],0)</f>
        <v>0</v>
      </c>
      <c r="H94" s="77"/>
      <c r="I94" s="78"/>
    </row>
    <row r="95" spans="2:9" s="50" customFormat="1" ht="12.75" x14ac:dyDescent="0.25">
      <c r="B95" s="104" t="s">
        <v>70</v>
      </c>
      <c r="C95" s="104" t="s">
        <v>305</v>
      </c>
      <c r="D95" s="105" t="s">
        <v>310</v>
      </c>
      <c r="E95" s="108"/>
      <c r="F95" s="109">
        <v>50</v>
      </c>
      <c r="G95" s="110">
        <f>IFERROR(VLOOKUP(Tabela10[[#This Row],[Resposta]],Tabela57[],2,0)*Tabela10[[#This Row],[Peso]],0)</f>
        <v>0</v>
      </c>
      <c r="H95" s="77"/>
      <c r="I95" s="78"/>
    </row>
    <row r="96" spans="2:9" s="50" customFormat="1" ht="15.75" customHeight="1" x14ac:dyDescent="0.25">
      <c r="B96" s="104" t="s">
        <v>70</v>
      </c>
      <c r="C96" s="104" t="s">
        <v>305</v>
      </c>
      <c r="D96" s="105" t="s">
        <v>311</v>
      </c>
      <c r="E96" s="108"/>
      <c r="F96" s="109">
        <v>50</v>
      </c>
      <c r="G96" s="110">
        <f>IFERROR(VLOOKUP(Tabela10[[#This Row],[Resposta]],Tabela57[],2,0)*Tabela10[[#This Row],[Peso]],0)</f>
        <v>0</v>
      </c>
      <c r="H96" s="77"/>
      <c r="I96" s="78"/>
    </row>
    <row r="97" spans="2:9" s="50" customFormat="1" ht="15.75" customHeight="1" x14ac:dyDescent="0.25">
      <c r="B97" s="104" t="s">
        <v>70</v>
      </c>
      <c r="C97" s="104" t="s">
        <v>305</v>
      </c>
      <c r="D97" s="105" t="s">
        <v>365</v>
      </c>
      <c r="E97" s="108"/>
      <c r="F97" s="109">
        <v>50</v>
      </c>
      <c r="G97" s="110">
        <f>IFERROR(VLOOKUP(Tabela10[[#This Row],[Resposta]],Tabela57[],2,0)*Tabela10[[#This Row],[Peso]],0)</f>
        <v>0</v>
      </c>
      <c r="H97" s="77"/>
      <c r="I97" s="78"/>
    </row>
    <row r="98" spans="2:9" s="50" customFormat="1" ht="15.75" customHeight="1" x14ac:dyDescent="0.25">
      <c r="B98" s="104" t="s">
        <v>70</v>
      </c>
      <c r="C98" s="104" t="s">
        <v>305</v>
      </c>
      <c r="D98" s="105" t="s">
        <v>312</v>
      </c>
      <c r="E98" s="108"/>
      <c r="F98" s="106">
        <v>50</v>
      </c>
      <c r="G98" s="106">
        <f>IFERROR(VLOOKUP(Tabela10[[#This Row],[Resposta]],Tabela57[],2,0)*Tabela10[[#This Row],[Peso]],0)</f>
        <v>0</v>
      </c>
      <c r="H98" s="77"/>
      <c r="I98" s="78"/>
    </row>
    <row r="99" spans="2:9" s="50" customFormat="1" ht="15.75" customHeight="1" x14ac:dyDescent="0.25">
      <c r="B99" s="104" t="s">
        <v>70</v>
      </c>
      <c r="C99" s="104" t="s">
        <v>305</v>
      </c>
      <c r="D99" s="105" t="s">
        <v>306</v>
      </c>
      <c r="E99" s="108"/>
      <c r="F99" s="106">
        <v>100</v>
      </c>
      <c r="G99" s="106">
        <f>IFERROR(VLOOKUP(Tabela10[[#This Row],[Resposta]],Tabela57[],2,0)*Tabela10[[#This Row],[Peso]],0)</f>
        <v>0</v>
      </c>
      <c r="H99" s="77"/>
      <c r="I99" s="78"/>
    </row>
    <row r="100" spans="2:9" s="50" customFormat="1" ht="15.75" customHeight="1" x14ac:dyDescent="0.25">
      <c r="B100" s="114" t="s">
        <v>61</v>
      </c>
      <c r="C100" s="114" t="s">
        <v>61</v>
      </c>
      <c r="D100" s="115" t="s">
        <v>14</v>
      </c>
      <c r="E100" s="108"/>
      <c r="F100" s="116">
        <v>100</v>
      </c>
      <c r="G100" s="116">
        <f>IFERROR(VLOOKUP(Tabela10[[#This Row],[Resposta]],Tabela57[],2,0)*Tabela10[[#This Row],[Peso]],0)</f>
        <v>0</v>
      </c>
      <c r="H100" s="51" t="s">
        <v>145</v>
      </c>
      <c r="I100" s="52" t="s">
        <v>49</v>
      </c>
    </row>
    <row r="101" spans="2:9" s="50" customFormat="1" ht="15.75" customHeight="1" x14ac:dyDescent="0.25">
      <c r="B101" s="114" t="s">
        <v>61</v>
      </c>
      <c r="C101" s="114" t="s">
        <v>61</v>
      </c>
      <c r="D101" s="115" t="s">
        <v>15</v>
      </c>
      <c r="E101" s="108"/>
      <c r="F101" s="116">
        <v>100</v>
      </c>
      <c r="G101" s="116">
        <f>IFERROR(VLOOKUP(Tabela10[[#This Row],[Resposta]],Tabela57[],2,0)*Tabela10[[#This Row],[Peso]],0)</f>
        <v>0</v>
      </c>
      <c r="H101" s="51" t="s">
        <v>145</v>
      </c>
      <c r="I101" s="52" t="s">
        <v>50</v>
      </c>
    </row>
    <row r="102" spans="2:9" s="50" customFormat="1" ht="15.75" customHeight="1" x14ac:dyDescent="0.25">
      <c r="B102" s="114" t="s">
        <v>61</v>
      </c>
      <c r="C102" s="114" t="s">
        <v>61</v>
      </c>
      <c r="D102" s="115" t="s">
        <v>16</v>
      </c>
      <c r="E102" s="108"/>
      <c r="F102" s="116">
        <v>100</v>
      </c>
      <c r="G102" s="116">
        <f>IFERROR(VLOOKUP(Tabela10[[#This Row],[Resposta]],Tabela57[],2,0)*Tabela10[[#This Row],[Peso]],0)</f>
        <v>0</v>
      </c>
      <c r="H102" s="51" t="s">
        <v>145</v>
      </c>
      <c r="I102" s="52" t="s">
        <v>51</v>
      </c>
    </row>
    <row r="103" spans="2:9" s="50" customFormat="1" ht="12.75" x14ac:dyDescent="0.25">
      <c r="B103" s="106" t="s">
        <v>152</v>
      </c>
      <c r="C103" s="106" t="s">
        <v>148</v>
      </c>
      <c r="D103" s="105" t="s">
        <v>149</v>
      </c>
      <c r="E103" s="108"/>
      <c r="F103" s="106">
        <v>50</v>
      </c>
      <c r="G103" s="106">
        <f>IFERROR(VLOOKUP(Tabela10[[#This Row],[Resposta]],Tabela57[],2,0)*Tabela10[[#This Row],[Peso]],0)</f>
        <v>0</v>
      </c>
      <c r="H103" s="46" t="s">
        <v>147</v>
      </c>
      <c r="I103" s="47"/>
    </row>
    <row r="104" spans="2:9" s="50" customFormat="1" ht="15.75" customHeight="1" x14ac:dyDescent="0.25">
      <c r="B104" s="106" t="s">
        <v>152</v>
      </c>
      <c r="C104" s="106" t="s">
        <v>148</v>
      </c>
      <c r="D104" s="105" t="s">
        <v>150</v>
      </c>
      <c r="E104" s="108"/>
      <c r="F104" s="106">
        <v>100</v>
      </c>
      <c r="G104" s="106">
        <f>IFERROR(VLOOKUP(Tabela10[[#This Row],[Resposta]],Tabela57[],2,0)*Tabela10[[#This Row],[Peso]],0)</f>
        <v>0</v>
      </c>
      <c r="H104" s="46" t="s">
        <v>145</v>
      </c>
      <c r="I104" s="47"/>
    </row>
    <row r="105" spans="2:9" s="50" customFormat="1" ht="15.75" customHeight="1" x14ac:dyDescent="0.25">
      <c r="B105" s="106" t="s">
        <v>220</v>
      </c>
      <c r="C105" s="117" t="s">
        <v>261</v>
      </c>
      <c r="D105" s="107" t="s">
        <v>222</v>
      </c>
      <c r="E105" s="108"/>
      <c r="F105" s="109">
        <v>100</v>
      </c>
      <c r="G105" s="110">
        <f>IFERROR(VLOOKUP(Tabela10[[#This Row],[Resposta]],Tabela57[],2,0)*Tabela10[[#This Row],[Peso]],0)</f>
        <v>0</v>
      </c>
      <c r="H105" s="77"/>
      <c r="I105" s="78"/>
    </row>
    <row r="106" spans="2:9" s="50" customFormat="1" ht="15.75" customHeight="1" x14ac:dyDescent="0.25">
      <c r="B106" s="106" t="s">
        <v>220</v>
      </c>
      <c r="C106" s="117" t="s">
        <v>261</v>
      </c>
      <c r="D106" s="107" t="s">
        <v>223</v>
      </c>
      <c r="E106" s="108"/>
      <c r="F106" s="109">
        <v>50</v>
      </c>
      <c r="G106" s="110">
        <f>IFERROR(VLOOKUP(Tabela10[[#This Row],[Resposta]],Tabela57[],2,0)*Tabela10[[#This Row],[Peso]],0)</f>
        <v>0</v>
      </c>
      <c r="H106" s="77"/>
      <c r="I106" s="78"/>
    </row>
    <row r="107" spans="2:9" s="50" customFormat="1" ht="15.75" customHeight="1" x14ac:dyDescent="0.25">
      <c r="B107" s="106" t="s">
        <v>220</v>
      </c>
      <c r="C107" s="117" t="s">
        <v>261</v>
      </c>
      <c r="D107" s="107" t="s">
        <v>224</v>
      </c>
      <c r="E107" s="108"/>
      <c r="F107" s="109">
        <v>100</v>
      </c>
      <c r="G107" s="110">
        <f>IFERROR(VLOOKUP(Tabela10[[#This Row],[Resposta]],Tabela57[],2,0)*Tabela10[[#This Row],[Peso]],0)</f>
        <v>0</v>
      </c>
      <c r="H107" s="77"/>
      <c r="I107" s="78"/>
    </row>
    <row r="108" spans="2:9" s="50" customFormat="1" ht="15.75" customHeight="1" x14ac:dyDescent="0.25">
      <c r="B108" s="106" t="s">
        <v>220</v>
      </c>
      <c r="C108" s="117" t="s">
        <v>261</v>
      </c>
      <c r="D108" s="107" t="s">
        <v>225</v>
      </c>
      <c r="E108" s="108"/>
      <c r="F108" s="109">
        <v>50</v>
      </c>
      <c r="G108" s="110">
        <f>IFERROR(VLOOKUP(Tabela10[[#This Row],[Resposta]],Tabela57[],2,0)*Tabela10[[#This Row],[Peso]],0)</f>
        <v>0</v>
      </c>
      <c r="H108" s="77"/>
      <c r="I108" s="78"/>
    </row>
    <row r="109" spans="2:9" s="50" customFormat="1" ht="15.75" customHeight="1" x14ac:dyDescent="0.25">
      <c r="B109" s="106" t="s">
        <v>220</v>
      </c>
      <c r="C109" s="117" t="s">
        <v>261</v>
      </c>
      <c r="D109" s="107" t="s">
        <v>226</v>
      </c>
      <c r="E109" s="108"/>
      <c r="F109" s="109">
        <v>50</v>
      </c>
      <c r="G109" s="110">
        <f>IFERROR(VLOOKUP(Tabela10[[#This Row],[Resposta]],Tabela57[],2,0)*Tabela10[[#This Row],[Peso]],0)</f>
        <v>0</v>
      </c>
      <c r="H109" s="77"/>
      <c r="I109" s="78"/>
    </row>
    <row r="110" spans="2:9" s="50" customFormat="1" ht="15.75" customHeight="1" x14ac:dyDescent="0.25">
      <c r="B110" s="106" t="s">
        <v>220</v>
      </c>
      <c r="C110" s="117" t="s">
        <v>261</v>
      </c>
      <c r="D110" s="107" t="s">
        <v>227</v>
      </c>
      <c r="E110" s="108"/>
      <c r="F110" s="109">
        <v>100</v>
      </c>
      <c r="G110" s="110">
        <f>IFERROR(VLOOKUP(Tabela10[[#This Row],[Resposta]],Tabela57[],2,0)*Tabela10[[#This Row],[Peso]],0)</f>
        <v>0</v>
      </c>
      <c r="H110" s="77"/>
      <c r="I110" s="78"/>
    </row>
    <row r="111" spans="2:9" s="50" customFormat="1" ht="15.75" customHeight="1" x14ac:dyDescent="0.25">
      <c r="B111" s="106" t="s">
        <v>220</v>
      </c>
      <c r="C111" s="117" t="s">
        <v>261</v>
      </c>
      <c r="D111" s="107" t="s">
        <v>228</v>
      </c>
      <c r="E111" s="108"/>
      <c r="F111" s="109">
        <v>50</v>
      </c>
      <c r="G111" s="110">
        <f>IFERROR(VLOOKUP(Tabela10[[#This Row],[Resposta]],Tabela57[],2,0)*Tabela10[[#This Row],[Peso]],0)</f>
        <v>0</v>
      </c>
      <c r="H111" s="77"/>
      <c r="I111" s="78"/>
    </row>
    <row r="112" spans="2:9" s="50" customFormat="1" ht="15.75" customHeight="1" x14ac:dyDescent="0.25">
      <c r="B112" s="106" t="s">
        <v>220</v>
      </c>
      <c r="C112" s="117" t="s">
        <v>261</v>
      </c>
      <c r="D112" s="107" t="s">
        <v>229</v>
      </c>
      <c r="E112" s="108"/>
      <c r="F112" s="109">
        <v>50</v>
      </c>
      <c r="G112" s="110">
        <f>IFERROR(VLOOKUP(Tabela10[[#This Row],[Resposta]],Tabela57[],2,0)*Tabela10[[#This Row],[Peso]],0)</f>
        <v>0</v>
      </c>
      <c r="H112" s="77"/>
      <c r="I112" s="78"/>
    </row>
    <row r="113" spans="1:9" s="50" customFormat="1" ht="15.75" customHeight="1" x14ac:dyDescent="0.25">
      <c r="B113" s="106" t="s">
        <v>220</v>
      </c>
      <c r="C113" s="117" t="s">
        <v>261</v>
      </c>
      <c r="D113" s="107" t="s">
        <v>262</v>
      </c>
      <c r="E113" s="108"/>
      <c r="F113" s="109">
        <v>25</v>
      </c>
      <c r="G113" s="110">
        <f>IFERROR(VLOOKUP(Tabela10[[#This Row],[Resposta]],Tabela57[],2,0)*Tabela10[[#This Row],[Peso]],0)</f>
        <v>0</v>
      </c>
      <c r="H113" s="77"/>
      <c r="I113" s="78"/>
    </row>
    <row r="114" spans="1:9" s="50" customFormat="1" ht="15.75" customHeight="1" x14ac:dyDescent="0.25">
      <c r="B114" s="106" t="s">
        <v>220</v>
      </c>
      <c r="C114" s="117" t="s">
        <v>261</v>
      </c>
      <c r="D114" s="107" t="s">
        <v>263</v>
      </c>
      <c r="E114" s="108"/>
      <c r="F114" s="109">
        <v>25</v>
      </c>
      <c r="G114" s="110">
        <f>IFERROR(VLOOKUP(Tabela10[[#This Row],[Resposta]],Tabela57[],2,0)*Tabela10[[#This Row],[Peso]],0)</f>
        <v>0</v>
      </c>
      <c r="H114" s="77"/>
      <c r="I114" s="78"/>
    </row>
    <row r="115" spans="1:9" s="50" customFormat="1" ht="15.75" customHeight="1" x14ac:dyDescent="0.25">
      <c r="B115" s="106" t="s">
        <v>220</v>
      </c>
      <c r="C115" s="117" t="s">
        <v>261</v>
      </c>
      <c r="D115" s="107" t="s">
        <v>264</v>
      </c>
      <c r="E115" s="108"/>
      <c r="F115" s="109">
        <v>25</v>
      </c>
      <c r="G115" s="110">
        <f>IFERROR(VLOOKUP(Tabela10[[#This Row],[Resposta]],Tabela57[],2,0)*Tabela10[[#This Row],[Peso]],0)</f>
        <v>0</v>
      </c>
      <c r="H115" s="77"/>
      <c r="I115" s="78"/>
    </row>
    <row r="116" spans="1:9" s="50" customFormat="1" ht="15.75" customHeight="1" x14ac:dyDescent="0.25">
      <c r="A116" s="50">
        <v>100</v>
      </c>
      <c r="B116" s="106" t="s">
        <v>220</v>
      </c>
      <c r="C116" s="117" t="s">
        <v>261</v>
      </c>
      <c r="D116" s="107" t="s">
        <v>265</v>
      </c>
      <c r="E116" s="108"/>
      <c r="F116" s="109">
        <v>25</v>
      </c>
      <c r="G116" s="110">
        <f>IFERROR(VLOOKUP(Tabela10[[#This Row],[Resposta]],Tabela57[],2,0)*Tabela10[[#This Row],[Peso]],0)</f>
        <v>0</v>
      </c>
      <c r="H116" s="77"/>
      <c r="I116" s="78"/>
    </row>
    <row r="117" spans="1:9" s="50" customFormat="1" ht="15.75" customHeight="1" x14ac:dyDescent="0.25">
      <c r="A117" s="50">
        <v>50</v>
      </c>
      <c r="B117" s="106" t="s">
        <v>220</v>
      </c>
      <c r="C117" s="117" t="s">
        <v>261</v>
      </c>
      <c r="D117" s="107" t="s">
        <v>266</v>
      </c>
      <c r="E117" s="108"/>
      <c r="F117" s="109">
        <v>50</v>
      </c>
      <c r="G117" s="110">
        <f>IFERROR(VLOOKUP(Tabela10[[#This Row],[Resposta]],Tabela57[],2,0)*Tabela10[[#This Row],[Peso]],0)</f>
        <v>0</v>
      </c>
      <c r="H117" s="77"/>
      <c r="I117" s="78"/>
    </row>
    <row r="118" spans="1:9" s="50" customFormat="1" ht="12.75" x14ac:dyDescent="0.25">
      <c r="A118" s="50">
        <v>100</v>
      </c>
      <c r="B118" s="106" t="s">
        <v>220</v>
      </c>
      <c r="C118" s="117" t="s">
        <v>261</v>
      </c>
      <c r="D118" s="107" t="s">
        <v>267</v>
      </c>
      <c r="E118" s="108"/>
      <c r="F118" s="109">
        <v>50</v>
      </c>
      <c r="G118" s="110">
        <f>IFERROR(VLOOKUP(Tabela10[[#This Row],[Resposta]],Tabela57[],2,0)*Tabela10[[#This Row],[Peso]],0)</f>
        <v>0</v>
      </c>
      <c r="H118" s="77"/>
      <c r="I118" s="78"/>
    </row>
    <row r="119" spans="1:9" s="50" customFormat="1" ht="15.75" customHeight="1" x14ac:dyDescent="0.25">
      <c r="A119" s="50">
        <v>50</v>
      </c>
      <c r="B119" s="106" t="s">
        <v>220</v>
      </c>
      <c r="C119" s="117" t="s">
        <v>261</v>
      </c>
      <c r="D119" s="107" t="s">
        <v>268</v>
      </c>
      <c r="E119" s="108"/>
      <c r="F119" s="109">
        <v>100</v>
      </c>
      <c r="G119" s="110">
        <f>IFERROR(VLOOKUP(Tabela10[[#This Row],[Resposta]],Tabela57[],2,0)*Tabela10[[#This Row],[Peso]],0)</f>
        <v>0</v>
      </c>
      <c r="H119" s="77"/>
      <c r="I119" s="78"/>
    </row>
    <row r="120" spans="1:9" s="50" customFormat="1" ht="12.75" x14ac:dyDescent="0.25">
      <c r="A120" s="50">
        <v>50</v>
      </c>
      <c r="B120" s="106" t="s">
        <v>220</v>
      </c>
      <c r="C120" s="117" t="s">
        <v>261</v>
      </c>
      <c r="D120" s="107" t="s">
        <v>269</v>
      </c>
      <c r="E120" s="108"/>
      <c r="F120" s="109">
        <v>100</v>
      </c>
      <c r="G120" s="110">
        <f>IFERROR(VLOOKUP(Tabela10[[#This Row],[Resposta]],Tabela57[],2,0)*Tabela10[[#This Row],[Peso]],0)</f>
        <v>0</v>
      </c>
      <c r="H120" s="77"/>
      <c r="I120" s="78"/>
    </row>
    <row r="121" spans="1:9" s="50" customFormat="1" ht="25.5" x14ac:dyDescent="0.25">
      <c r="A121" s="50">
        <v>100</v>
      </c>
      <c r="B121" s="106" t="s">
        <v>220</v>
      </c>
      <c r="C121" s="117" t="s">
        <v>261</v>
      </c>
      <c r="D121" s="107" t="s">
        <v>270</v>
      </c>
      <c r="E121" s="108"/>
      <c r="F121" s="109">
        <v>100</v>
      </c>
      <c r="G121" s="110">
        <f>IFERROR(VLOOKUP(Tabela10[[#This Row],[Resposta]],Tabela57[],2,0)*Tabela10[[#This Row],[Peso]],0)</f>
        <v>0</v>
      </c>
      <c r="H121" s="77"/>
      <c r="I121" s="78"/>
    </row>
    <row r="122" spans="1:9" s="50" customFormat="1" ht="15.75" customHeight="1" x14ac:dyDescent="0.25">
      <c r="A122" s="50">
        <v>50</v>
      </c>
      <c r="B122" s="104" t="s">
        <v>138</v>
      </c>
      <c r="C122" s="104" t="s">
        <v>375</v>
      </c>
      <c r="D122" s="105" t="s">
        <v>376</v>
      </c>
      <c r="E122" s="108"/>
      <c r="F122" s="106">
        <v>50</v>
      </c>
      <c r="G122" s="122">
        <f>IFERROR(VLOOKUP(Tabela10[[#This Row],[Resposta]],Tabela57[],2,0)*Tabela10[[#This Row],[Peso]],0)</f>
        <v>0</v>
      </c>
      <c r="H122" s="123"/>
      <c r="I122" s="124"/>
    </row>
    <row r="123" spans="1:9" s="50" customFormat="1" ht="15.75" customHeight="1" x14ac:dyDescent="0.25">
      <c r="A123" s="50">
        <v>50</v>
      </c>
      <c r="B123" s="104" t="s">
        <v>138</v>
      </c>
      <c r="C123" s="104" t="s">
        <v>375</v>
      </c>
      <c r="D123" s="105" t="s">
        <v>377</v>
      </c>
      <c r="E123" s="108"/>
      <c r="F123" s="106">
        <v>50</v>
      </c>
      <c r="G123" s="122">
        <f>IFERROR(VLOOKUP(Tabela10[[#This Row],[Resposta]],Tabela57[],2,0)*Tabela10[[#This Row],[Peso]],0)</f>
        <v>0</v>
      </c>
      <c r="H123" s="123"/>
      <c r="I123" s="124"/>
    </row>
    <row r="124" spans="1:9" ht="15.75" customHeight="1" x14ac:dyDescent="0.25">
      <c r="A124" s="48">
        <v>25</v>
      </c>
      <c r="B124" s="104" t="s">
        <v>138</v>
      </c>
      <c r="C124" s="104" t="s">
        <v>375</v>
      </c>
      <c r="D124" s="105" t="s">
        <v>378</v>
      </c>
      <c r="E124" s="108"/>
      <c r="F124" s="106">
        <v>50</v>
      </c>
      <c r="G124" s="122">
        <f>IFERROR(VLOOKUP(Tabela10[[#This Row],[Resposta]],Tabela57[],2,0)*Tabela10[[#This Row],[Peso]],0)</f>
        <v>0</v>
      </c>
      <c r="H124" s="123"/>
      <c r="I124" s="124"/>
    </row>
    <row r="125" spans="1:9" ht="12.75" x14ac:dyDescent="0.25">
      <c r="A125" s="48">
        <v>25</v>
      </c>
      <c r="B125" s="118" t="s">
        <v>137</v>
      </c>
      <c r="C125" s="118" t="s">
        <v>299</v>
      </c>
      <c r="D125" s="111" t="s">
        <v>282</v>
      </c>
      <c r="E125" s="108"/>
      <c r="F125" s="109">
        <v>100</v>
      </c>
      <c r="G125" s="110">
        <f>IFERROR(VLOOKUP(Tabela10[[#This Row],[Resposta]],Tabela57[],2,0)*Tabela10[[#This Row],[Peso]],0)</f>
        <v>0</v>
      </c>
      <c r="H125" s="77"/>
      <c r="I125" s="78"/>
    </row>
    <row r="126" spans="1:9" ht="15.75" customHeight="1" x14ac:dyDescent="0.25">
      <c r="A126" s="48">
        <v>25</v>
      </c>
      <c r="B126" s="118" t="s">
        <v>137</v>
      </c>
      <c r="C126" s="118" t="s">
        <v>299</v>
      </c>
      <c r="D126" s="111" t="s">
        <v>283</v>
      </c>
      <c r="E126" s="108"/>
      <c r="F126" s="109">
        <v>100</v>
      </c>
      <c r="G126" s="110">
        <f>IFERROR(VLOOKUP(Tabela10[[#This Row],[Resposta]],Tabela57[],2,0)*Tabela10[[#This Row],[Peso]],0)</f>
        <v>0</v>
      </c>
      <c r="H126" s="77"/>
      <c r="I126" s="78"/>
    </row>
    <row r="127" spans="1:9" ht="15.75" customHeight="1" x14ac:dyDescent="0.25">
      <c r="A127" s="48">
        <v>25</v>
      </c>
      <c r="B127" s="118" t="s">
        <v>137</v>
      </c>
      <c r="C127" s="118" t="s">
        <v>299</v>
      </c>
      <c r="D127" s="111" t="s">
        <v>284</v>
      </c>
      <c r="E127" s="108"/>
      <c r="F127" s="109">
        <v>100</v>
      </c>
      <c r="G127" s="110">
        <f>IFERROR(VLOOKUP(Tabela10[[#This Row],[Resposta]],Tabela57[],2,0)*Tabela10[[#This Row],[Peso]],0)</f>
        <v>0</v>
      </c>
      <c r="H127" s="77"/>
      <c r="I127" s="78"/>
    </row>
    <row r="128" spans="1:9" ht="15.75" customHeight="1" x14ac:dyDescent="0.25">
      <c r="B128" s="118" t="s">
        <v>137</v>
      </c>
      <c r="C128" s="118" t="s">
        <v>299</v>
      </c>
      <c r="D128" s="111" t="s">
        <v>364</v>
      </c>
      <c r="E128" s="108"/>
      <c r="F128" s="109">
        <v>100</v>
      </c>
      <c r="G128" s="110">
        <f>IFERROR(VLOOKUP(Tabela10[[#This Row],[Resposta]],Tabela57[],2,0)*Tabela10[[#This Row],[Peso]],0)</f>
        <v>0</v>
      </c>
      <c r="H128" s="77"/>
      <c r="I128" s="78"/>
    </row>
    <row r="129" spans="1:9" ht="15.75" customHeight="1" x14ac:dyDescent="0.25">
      <c r="A129" s="48">
        <v>100</v>
      </c>
      <c r="B129" s="118" t="s">
        <v>137</v>
      </c>
      <c r="C129" s="118" t="s">
        <v>299</v>
      </c>
      <c r="D129" s="111" t="s">
        <v>285</v>
      </c>
      <c r="E129" s="108"/>
      <c r="F129" s="109">
        <v>100</v>
      </c>
      <c r="G129" s="110">
        <f>IFERROR(VLOOKUP(Tabela10[[#This Row],[Resposta]],Tabela57[],2,0)*Tabela10[[#This Row],[Peso]],0)</f>
        <v>0</v>
      </c>
      <c r="H129" s="77"/>
      <c r="I129" s="78"/>
    </row>
    <row r="130" spans="1:9" ht="15.75" customHeight="1" x14ac:dyDescent="0.25">
      <c r="A130" s="48">
        <v>100</v>
      </c>
      <c r="B130" s="118" t="s">
        <v>137</v>
      </c>
      <c r="C130" s="118" t="s">
        <v>299</v>
      </c>
      <c r="D130" s="111" t="s">
        <v>286</v>
      </c>
      <c r="E130" s="108"/>
      <c r="F130" s="109">
        <v>100</v>
      </c>
      <c r="G130" s="110">
        <f>IFERROR(VLOOKUP(Tabela10[[#This Row],[Resposta]],Tabela57[],2,0)*Tabela10[[#This Row],[Peso]],0)</f>
        <v>0</v>
      </c>
      <c r="H130" s="77"/>
      <c r="I130" s="78"/>
    </row>
    <row r="131" spans="1:9" ht="15.75" customHeight="1" x14ac:dyDescent="0.25">
      <c r="B131" s="118" t="s">
        <v>137</v>
      </c>
      <c r="C131" s="118" t="s">
        <v>299</v>
      </c>
      <c r="D131" s="111" t="s">
        <v>287</v>
      </c>
      <c r="E131" s="108"/>
      <c r="F131" s="109">
        <v>100</v>
      </c>
      <c r="G131" s="110">
        <f>IFERROR(VLOOKUP(Tabela10[[#This Row],[Resposta]],Tabela57[],2,0)*Tabela10[[#This Row],[Peso]],0)</f>
        <v>0</v>
      </c>
      <c r="H131" s="77"/>
      <c r="I131" s="78"/>
    </row>
    <row r="132" spans="1:9" ht="15.75" customHeight="1" x14ac:dyDescent="0.25">
      <c r="B132" s="118" t="s">
        <v>137</v>
      </c>
      <c r="C132" s="118" t="s">
        <v>299</v>
      </c>
      <c r="D132" s="111" t="s">
        <v>288</v>
      </c>
      <c r="E132" s="108"/>
      <c r="F132" s="109">
        <v>100</v>
      </c>
      <c r="G132" s="110">
        <f>IFERROR(VLOOKUP(Tabela10[[#This Row],[Resposta]],Tabela57[],2,0)*Tabela10[[#This Row],[Peso]],0)</f>
        <v>0</v>
      </c>
      <c r="H132" s="77"/>
      <c r="I132" s="78"/>
    </row>
    <row r="133" spans="1:9" ht="15.75" customHeight="1" x14ac:dyDescent="0.25">
      <c r="B133" s="118" t="s">
        <v>137</v>
      </c>
      <c r="C133" s="118" t="s">
        <v>299</v>
      </c>
      <c r="D133" s="111" t="s">
        <v>289</v>
      </c>
      <c r="E133" s="108"/>
      <c r="F133" s="109">
        <v>100</v>
      </c>
      <c r="G133" s="110">
        <f>IFERROR(VLOOKUP(Tabela10[[#This Row],[Resposta]],Tabela57[],2,0)*Tabela10[[#This Row],[Peso]],0)</f>
        <v>0</v>
      </c>
      <c r="H133" s="77"/>
      <c r="I133" s="78"/>
    </row>
    <row r="134" spans="1:9" ht="15.75" customHeight="1" x14ac:dyDescent="0.25">
      <c r="B134" s="118" t="s">
        <v>137</v>
      </c>
      <c r="C134" s="118" t="s">
        <v>299</v>
      </c>
      <c r="D134" s="111" t="s">
        <v>369</v>
      </c>
      <c r="E134" s="108"/>
      <c r="F134" s="109">
        <f>IF(Tabela10[[#This Row],[Resposta]]="Até três",50,100)</f>
        <v>100</v>
      </c>
      <c r="G134" s="110">
        <f>IF(Tabela10[[#This Row],[Resposta]]="Até três",50,IF(Tabela10[[#This Row],[Resposta]]="Mais de três",100,0))</f>
        <v>0</v>
      </c>
      <c r="H134" s="77"/>
      <c r="I134" s="78"/>
    </row>
    <row r="135" spans="1:9" ht="15.75" customHeight="1" x14ac:dyDescent="0.25">
      <c r="B135" s="118" t="s">
        <v>137</v>
      </c>
      <c r="C135" s="118" t="s">
        <v>299</v>
      </c>
      <c r="D135" s="111" t="s">
        <v>158</v>
      </c>
      <c r="E135" s="108"/>
      <c r="F135" s="109">
        <v>50</v>
      </c>
      <c r="G135" s="110">
        <f>IFERROR(VLOOKUP(Tabela10[[#This Row],[Resposta]],Tabela57[],2,0)*Tabela10[[#This Row],[Peso]],0)</f>
        <v>0</v>
      </c>
      <c r="H135" s="77"/>
      <c r="I135" s="78"/>
    </row>
    <row r="136" spans="1:9" ht="15.75" customHeight="1" x14ac:dyDescent="0.25">
      <c r="B136" s="118" t="s">
        <v>137</v>
      </c>
      <c r="C136" s="118" t="s">
        <v>299</v>
      </c>
      <c r="D136" s="111" t="s">
        <v>290</v>
      </c>
      <c r="E136" s="108"/>
      <c r="F136" s="109">
        <v>50</v>
      </c>
      <c r="G136" s="110">
        <f>IFERROR(VLOOKUP(Tabela10[[#This Row],[Resposta]],Tabela57[],2,0)*Tabela10[[#This Row],[Peso]],0)</f>
        <v>0</v>
      </c>
      <c r="H136" s="77"/>
      <c r="I136" s="78"/>
    </row>
    <row r="137" spans="1:9" ht="15.75" customHeight="1" x14ac:dyDescent="0.25">
      <c r="B137" s="118" t="s">
        <v>137</v>
      </c>
      <c r="C137" s="118" t="s">
        <v>299</v>
      </c>
      <c r="D137" s="111" t="s">
        <v>291</v>
      </c>
      <c r="E137" s="108"/>
      <c r="F137" s="109">
        <v>50</v>
      </c>
      <c r="G137" s="110">
        <f>IFERROR(VLOOKUP(Tabela10[[#This Row],[Resposta]],Tabela57[],2,0)*Tabela10[[#This Row],[Peso]],0)</f>
        <v>0</v>
      </c>
      <c r="H137" s="77"/>
      <c r="I137" s="78"/>
    </row>
    <row r="138" spans="1:9" ht="15.75" customHeight="1" x14ac:dyDescent="0.25">
      <c r="B138" s="118" t="s">
        <v>137</v>
      </c>
      <c r="C138" s="118" t="s">
        <v>299</v>
      </c>
      <c r="D138" s="111" t="s">
        <v>159</v>
      </c>
      <c r="E138" s="108"/>
      <c r="F138" s="109">
        <v>50</v>
      </c>
      <c r="G138" s="110">
        <f>IFERROR(VLOOKUP(Tabela10[[#This Row],[Resposta]],Tabela57[],2,0)*Tabela10[[#This Row],[Peso]],0)</f>
        <v>0</v>
      </c>
      <c r="H138" s="77"/>
      <c r="I138" s="78"/>
    </row>
    <row r="139" spans="1:9" ht="15.75" customHeight="1" x14ac:dyDescent="0.25">
      <c r="B139" s="118" t="s">
        <v>137</v>
      </c>
      <c r="C139" s="118" t="s">
        <v>299</v>
      </c>
      <c r="D139" s="111" t="s">
        <v>292</v>
      </c>
      <c r="E139" s="108"/>
      <c r="F139" s="109">
        <v>50</v>
      </c>
      <c r="G139" s="110">
        <f>IFERROR(VLOOKUP(Tabela10[[#This Row],[Resposta]],Tabela57[],2,0)*Tabela10[[#This Row],[Peso]],0)</f>
        <v>0</v>
      </c>
      <c r="H139" s="77"/>
      <c r="I139" s="78"/>
    </row>
    <row r="140" spans="1:9" ht="15.75" customHeight="1" x14ac:dyDescent="0.25">
      <c r="B140" s="118" t="s">
        <v>137</v>
      </c>
      <c r="C140" s="118" t="s">
        <v>299</v>
      </c>
      <c r="D140" s="111" t="s">
        <v>293</v>
      </c>
      <c r="E140" s="108"/>
      <c r="F140" s="109">
        <v>50</v>
      </c>
      <c r="G140" s="110">
        <f>IFERROR(VLOOKUP(Tabela10[[#This Row],[Resposta]],Tabela57[],2,0)*Tabela10[[#This Row],[Peso]],0)</f>
        <v>0</v>
      </c>
      <c r="H140" s="77"/>
      <c r="I140" s="78"/>
    </row>
    <row r="141" spans="1:9" ht="15.75" customHeight="1" x14ac:dyDescent="0.25">
      <c r="B141" s="118" t="s">
        <v>137</v>
      </c>
      <c r="C141" s="118" t="s">
        <v>299</v>
      </c>
      <c r="D141" s="111" t="s">
        <v>294</v>
      </c>
      <c r="E141" s="108"/>
      <c r="F141" s="109">
        <v>100</v>
      </c>
      <c r="G141" s="110">
        <f>IFERROR(VLOOKUP(Tabela10[[#This Row],[Resposta]],Tabela57[],2,0)*Tabela10[[#This Row],[Peso]],0)</f>
        <v>0</v>
      </c>
      <c r="H141" s="77"/>
      <c r="I141" s="78"/>
    </row>
    <row r="142" spans="1:9" ht="15.75" customHeight="1" x14ac:dyDescent="0.25">
      <c r="B142" s="118" t="s">
        <v>137</v>
      </c>
      <c r="C142" s="118" t="s">
        <v>64</v>
      </c>
      <c r="D142" s="111" t="s">
        <v>34</v>
      </c>
      <c r="E142" s="108"/>
      <c r="F142" s="109">
        <v>100</v>
      </c>
      <c r="G142" s="110">
        <f>IFERROR(VLOOKUP(Tabela10[[#This Row],[Resposta]],Tabela57[],2,0)*Tabela10[[#This Row],[Peso]],0)</f>
        <v>0</v>
      </c>
      <c r="H142" s="77"/>
      <c r="I142" s="78"/>
    </row>
    <row r="143" spans="1:9" ht="15.75" customHeight="1" x14ac:dyDescent="0.25">
      <c r="B143" s="118" t="s">
        <v>137</v>
      </c>
      <c r="C143" s="118" t="s">
        <v>64</v>
      </c>
      <c r="D143" s="111" t="s">
        <v>35</v>
      </c>
      <c r="E143" s="108"/>
      <c r="F143" s="109">
        <v>100</v>
      </c>
      <c r="G143" s="110">
        <f>IFERROR(VLOOKUP(Tabela10[[#This Row],[Resposta]],Tabela57[],2,0)*Tabela10[[#This Row],[Peso]],0)</f>
        <v>0</v>
      </c>
      <c r="H143" s="77"/>
      <c r="I143" s="78"/>
    </row>
    <row r="144" spans="1:9" ht="15.75" customHeight="1" x14ac:dyDescent="0.25">
      <c r="B144" s="118" t="s">
        <v>137</v>
      </c>
      <c r="C144" s="118" t="s">
        <v>64</v>
      </c>
      <c r="D144" s="111" t="s">
        <v>36</v>
      </c>
      <c r="E144" s="108"/>
      <c r="F144" s="109">
        <v>100</v>
      </c>
      <c r="G144" s="110">
        <f>IFERROR(VLOOKUP(Tabela10[[#This Row],[Resposta]],Tabela57[],2,0)*Tabela10[[#This Row],[Peso]],0)</f>
        <v>0</v>
      </c>
      <c r="H144" s="77"/>
      <c r="I144" s="78"/>
    </row>
    <row r="145" spans="2:9" ht="15.75" customHeight="1" x14ac:dyDescent="0.25">
      <c r="B145" s="118" t="s">
        <v>137</v>
      </c>
      <c r="C145" s="118" t="s">
        <v>64</v>
      </c>
      <c r="D145" s="111" t="s">
        <v>37</v>
      </c>
      <c r="E145" s="108"/>
      <c r="F145" s="109">
        <v>100</v>
      </c>
      <c r="G145" s="110">
        <f>IFERROR(VLOOKUP(Tabela10[[#This Row],[Resposta]],Tabela57[],2,0)*Tabela10[[#This Row],[Peso]],0)</f>
        <v>0</v>
      </c>
      <c r="H145" s="77"/>
      <c r="I145" s="78"/>
    </row>
    <row r="146" spans="2:9" ht="12.75" x14ac:dyDescent="0.25">
      <c r="B146" s="118" t="s">
        <v>137</v>
      </c>
      <c r="C146" s="118" t="s">
        <v>64</v>
      </c>
      <c r="D146" s="111" t="s">
        <v>38</v>
      </c>
      <c r="E146" s="108"/>
      <c r="F146" s="109">
        <v>100</v>
      </c>
      <c r="G146" s="110">
        <f>IFERROR(VLOOKUP(Tabela10[[#This Row],[Resposta]],Tabela57[],2,0)*Tabela10[[#This Row],[Peso]],0)</f>
        <v>0</v>
      </c>
      <c r="H146" s="77"/>
      <c r="I146" s="78"/>
    </row>
    <row r="147" spans="2:9" ht="12.75" x14ac:dyDescent="0.25">
      <c r="B147" s="118" t="s">
        <v>137</v>
      </c>
      <c r="C147" s="118" t="s">
        <v>64</v>
      </c>
      <c r="D147" s="111" t="s">
        <v>39</v>
      </c>
      <c r="E147" s="108"/>
      <c r="F147" s="109">
        <v>100</v>
      </c>
      <c r="G147" s="110">
        <f>IFERROR(VLOOKUP(Tabela10[[#This Row],[Resposta]],Tabela57[],2,0)*Tabela10[[#This Row],[Peso]],0)</f>
        <v>0</v>
      </c>
      <c r="H147" s="77"/>
      <c r="I147" s="78"/>
    </row>
    <row r="148" spans="2:9" ht="12.75" x14ac:dyDescent="0.25">
      <c r="B148" s="118" t="s">
        <v>137</v>
      </c>
      <c r="C148" s="118" t="s">
        <v>64</v>
      </c>
      <c r="D148" s="111" t="s">
        <v>280</v>
      </c>
      <c r="E148" s="108"/>
      <c r="F148" s="109">
        <v>100</v>
      </c>
      <c r="G148" s="110">
        <f>IFERROR(VLOOKUP(Tabela10[[#This Row],[Resposta]],Tabela57[],2,0)*Tabela10[[#This Row],[Peso]],0)</f>
        <v>0</v>
      </c>
      <c r="H148" s="77"/>
      <c r="I148" s="78"/>
    </row>
    <row r="149" spans="2:9" ht="12.75" x14ac:dyDescent="0.25">
      <c r="B149" s="118" t="s">
        <v>137</v>
      </c>
      <c r="C149" s="118" t="s">
        <v>64</v>
      </c>
      <c r="D149" s="111" t="s">
        <v>281</v>
      </c>
      <c r="E149" s="108"/>
      <c r="F149" s="109">
        <v>100</v>
      </c>
      <c r="G149" s="110">
        <f>IFERROR(VLOOKUP(Tabela10[[#This Row],[Resposta]],Tabela57[],2,0)*Tabela10[[#This Row],[Peso]],0)</f>
        <v>0</v>
      </c>
      <c r="H149" s="77"/>
      <c r="I149" s="78"/>
    </row>
    <row r="150" spans="2:9" ht="15.75" customHeight="1" x14ac:dyDescent="0.25">
      <c r="B150" s="118" t="s">
        <v>137</v>
      </c>
      <c r="C150" s="118" t="s">
        <v>64</v>
      </c>
      <c r="D150" s="111" t="s">
        <v>40</v>
      </c>
      <c r="E150" s="108"/>
      <c r="F150" s="109">
        <v>100</v>
      </c>
      <c r="G150" s="110">
        <f>IFERROR(VLOOKUP(Tabela10[[#This Row],[Resposta]],Tabela57[],2,0)*Tabela10[[#This Row],[Peso]],0)</f>
        <v>0</v>
      </c>
      <c r="H150" s="77"/>
      <c r="I150" s="78"/>
    </row>
    <row r="151" spans="2:9" ht="15.75" customHeight="1" x14ac:dyDescent="0.25">
      <c r="B151" s="118" t="s">
        <v>137</v>
      </c>
      <c r="C151" s="118" t="s">
        <v>64</v>
      </c>
      <c r="D151" s="111" t="s">
        <v>41</v>
      </c>
      <c r="E151" s="108"/>
      <c r="F151" s="109">
        <v>100</v>
      </c>
      <c r="G151" s="110">
        <f>IFERROR(VLOOKUP(Tabela10[[#This Row],[Resposta]],Tabela57[],2,0)*Tabela10[[#This Row],[Peso]],0)</f>
        <v>0</v>
      </c>
      <c r="H151" s="77"/>
      <c r="I151" s="78"/>
    </row>
    <row r="152" spans="2:9" ht="15.75" customHeight="1" x14ac:dyDescent="0.25">
      <c r="B152" s="118" t="s">
        <v>137</v>
      </c>
      <c r="C152" s="118" t="s">
        <v>64</v>
      </c>
      <c r="D152" s="111" t="s">
        <v>42</v>
      </c>
      <c r="E152" s="108"/>
      <c r="F152" s="109">
        <v>100</v>
      </c>
      <c r="G152" s="110">
        <f>IFERROR(VLOOKUP(Tabela10[[#This Row],[Resposta]],Tabela57[],2,0)*Tabela10[[#This Row],[Peso]],0)</f>
        <v>0</v>
      </c>
      <c r="H152" s="77"/>
      <c r="I152" s="78"/>
    </row>
    <row r="153" spans="2:9" ht="15.75" customHeight="1" x14ac:dyDescent="0.25">
      <c r="B153" s="118" t="s">
        <v>137</v>
      </c>
      <c r="C153" s="118" t="s">
        <v>64</v>
      </c>
      <c r="D153" s="111" t="s">
        <v>43</v>
      </c>
      <c r="E153" s="108"/>
      <c r="F153" s="109">
        <v>100</v>
      </c>
      <c r="G153" s="110">
        <f>IFERROR(VLOOKUP(Tabela10[[#This Row],[Resposta]],Tabela57[],2,0)*Tabela10[[#This Row],[Peso]],0)</f>
        <v>0</v>
      </c>
      <c r="H153" s="77"/>
      <c r="I153" s="78"/>
    </row>
    <row r="154" spans="2:9" ht="15.75" customHeight="1" x14ac:dyDescent="0.25">
      <c r="B154" s="118" t="s">
        <v>137</v>
      </c>
      <c r="C154" s="118" t="s">
        <v>64</v>
      </c>
      <c r="D154" s="111" t="s">
        <v>370</v>
      </c>
      <c r="E154" s="108"/>
      <c r="F154" s="109">
        <f>IF(Tabela10[[#This Row],[Resposta]]="Até três",50,100)</f>
        <v>100</v>
      </c>
      <c r="G154" s="110">
        <f>IF(Tabela10[[#This Row],[Resposta]]="Até três",50,IF(Tabela10[[#This Row],[Resposta]]="Mais de três",100,0))</f>
        <v>0</v>
      </c>
      <c r="H154" s="77"/>
      <c r="I154" s="78"/>
    </row>
    <row r="155" spans="2:9" ht="15.75" customHeight="1" x14ac:dyDescent="0.25">
      <c r="B155" s="118" t="s">
        <v>137</v>
      </c>
      <c r="C155" s="118" t="s">
        <v>64</v>
      </c>
      <c r="D155" s="111" t="s">
        <v>44</v>
      </c>
      <c r="E155" s="108"/>
      <c r="F155" s="109">
        <v>100</v>
      </c>
      <c r="G155" s="110">
        <f>IFERROR(VLOOKUP(Tabela10[[#This Row],[Resposta]],Tabela57[],2,0)*Tabela10[[#This Row],[Peso]],0)</f>
        <v>0</v>
      </c>
      <c r="H155" s="77"/>
      <c r="I155" s="78"/>
    </row>
    <row r="156" spans="2:9" ht="12.75" x14ac:dyDescent="0.25">
      <c r="B156" s="118" t="s">
        <v>137</v>
      </c>
      <c r="C156" s="118" t="s">
        <v>300</v>
      </c>
      <c r="D156" s="111" t="s">
        <v>295</v>
      </c>
      <c r="E156" s="108"/>
      <c r="F156" s="109">
        <v>100</v>
      </c>
      <c r="G156" s="110">
        <f>IFERROR(VLOOKUP(Tabela10[[#This Row],[Resposta]],Tabela57[],2,0)*Tabela10[[#This Row],[Peso]],0)</f>
        <v>0</v>
      </c>
      <c r="H156" s="77"/>
      <c r="I156" s="78"/>
    </row>
    <row r="157" spans="2:9" ht="12.75" x14ac:dyDescent="0.25">
      <c r="B157" s="118" t="s">
        <v>137</v>
      </c>
      <c r="C157" s="118" t="s">
        <v>300</v>
      </c>
      <c r="D157" s="111" t="s">
        <v>371</v>
      </c>
      <c r="E157" s="108"/>
      <c r="F157" s="109">
        <f>IF(Tabela10[[#This Row],[Resposta]]="Até três",50,100)</f>
        <v>100</v>
      </c>
      <c r="G157" s="110">
        <f>IF(Tabela10[[#This Row],[Resposta]]="Até três",50,IF(Tabela10[[#This Row],[Resposta]]="Mais de três",100,0))</f>
        <v>0</v>
      </c>
      <c r="H157" s="77"/>
      <c r="I157" s="78"/>
    </row>
    <row r="158" spans="2:9" ht="12.75" x14ac:dyDescent="0.25">
      <c r="B158" s="118" t="s">
        <v>137</v>
      </c>
      <c r="C158" s="118" t="s">
        <v>300</v>
      </c>
      <c r="D158" s="111" t="s">
        <v>296</v>
      </c>
      <c r="E158" s="108"/>
      <c r="F158" s="109">
        <v>100</v>
      </c>
      <c r="G158" s="110">
        <f>IFERROR(VLOOKUP(Tabela10[[#This Row],[Resposta]],Tabela57[],2,0)*Tabela10[[#This Row],[Peso]],0)</f>
        <v>0</v>
      </c>
      <c r="H158" s="77"/>
      <c r="I158" s="78"/>
    </row>
    <row r="159" spans="2:9" ht="12.75" x14ac:dyDescent="0.25">
      <c r="B159" s="118" t="s">
        <v>137</v>
      </c>
      <c r="C159" s="118" t="s">
        <v>300</v>
      </c>
      <c r="D159" s="111" t="s">
        <v>297</v>
      </c>
      <c r="E159" s="108"/>
      <c r="F159" s="109">
        <v>100</v>
      </c>
      <c r="G159" s="110">
        <f>IFERROR(VLOOKUP(Tabela10[[#This Row],[Resposta]],Tabela57[],2,0)*Tabela10[[#This Row],[Peso]],0)</f>
        <v>0</v>
      </c>
      <c r="H159" s="77"/>
      <c r="I159" s="78"/>
    </row>
    <row r="160" spans="2:9" ht="15.75" customHeight="1" x14ac:dyDescent="0.25">
      <c r="B160" s="118" t="s">
        <v>137</v>
      </c>
      <c r="C160" s="118" t="s">
        <v>300</v>
      </c>
      <c r="D160" s="111" t="s">
        <v>298</v>
      </c>
      <c r="E160" s="108"/>
      <c r="F160" s="109">
        <v>100</v>
      </c>
      <c r="G160" s="110">
        <f>IFERROR(VLOOKUP(Tabela10[[#This Row],[Resposta]],Tabela57[],2,0)*Tabela10[[#This Row],[Peso]],0)</f>
        <v>0</v>
      </c>
      <c r="H160" s="77"/>
      <c r="I160" s="78"/>
    </row>
    <row r="161" spans="2:9" ht="15.75" customHeight="1" x14ac:dyDescent="0.25">
      <c r="B161" s="118" t="s">
        <v>137</v>
      </c>
      <c r="C161" s="118" t="s">
        <v>300</v>
      </c>
      <c r="D161" s="111" t="s">
        <v>372</v>
      </c>
      <c r="E161" s="108"/>
      <c r="F161" s="109">
        <f>IF(Tabela10[[#This Row],[Resposta]]="Até três",50,100)</f>
        <v>100</v>
      </c>
      <c r="G161" s="110">
        <f>IF(Tabela10[[#This Row],[Resposta]]="Até três",50,IF(Tabela10[[#This Row],[Resposta]]="Mais de três",100,0))</f>
        <v>0</v>
      </c>
      <c r="H161" s="77"/>
      <c r="I161" s="78"/>
    </row>
    <row r="162" spans="2:9" ht="15.75" customHeight="1" x14ac:dyDescent="0.25">
      <c r="B162" s="104" t="s">
        <v>358</v>
      </c>
      <c r="C162" s="104" t="s">
        <v>139</v>
      </c>
      <c r="D162" s="105" t="s">
        <v>362</v>
      </c>
      <c r="E162" s="108"/>
      <c r="F162" s="109">
        <v>50</v>
      </c>
      <c r="G162" s="110">
        <f>IFERROR(VLOOKUP(Tabela10[[#This Row],[Resposta]],Tabela57[],2,0)*Tabela10[[#This Row],[Peso]],0)</f>
        <v>0</v>
      </c>
      <c r="H162" s="77"/>
      <c r="I162" s="78"/>
    </row>
    <row r="163" spans="2:9" ht="15.75" customHeight="1" x14ac:dyDescent="0.25">
      <c r="B163" s="104" t="s">
        <v>358</v>
      </c>
      <c r="C163" s="104" t="s">
        <v>139</v>
      </c>
      <c r="D163" s="105" t="s">
        <v>363</v>
      </c>
      <c r="E163" s="108"/>
      <c r="F163" s="109">
        <v>50</v>
      </c>
      <c r="G163" s="110">
        <f>IFERROR(VLOOKUP(Tabela10[[#This Row],[Resposta]],Tabela57[],2,0)*Tabela10[[#This Row],[Peso]],0)</f>
        <v>0</v>
      </c>
      <c r="H163" s="77"/>
      <c r="I163" s="78"/>
    </row>
    <row r="164" spans="2:9" ht="15.75" customHeight="1" x14ac:dyDescent="0.25">
      <c r="B164" s="104" t="s">
        <v>358</v>
      </c>
      <c r="C164" s="104" t="s">
        <v>139</v>
      </c>
      <c r="D164" s="105" t="s">
        <v>373</v>
      </c>
      <c r="E164" s="108"/>
      <c r="F164" s="109">
        <f>IF(Tabela10[[#This Row],[Resposta]]="Até três",50,100)</f>
        <v>100</v>
      </c>
      <c r="G164" s="110">
        <f>IF(Tabela10[[#This Row],[Resposta]]="Até três",50,IF(Tabela10[[#This Row],[Resposta]]="Mais de três",100,0))</f>
        <v>0</v>
      </c>
      <c r="H164" s="77"/>
      <c r="I164" s="78"/>
    </row>
    <row r="165" spans="2:9" ht="15.75" customHeight="1" x14ac:dyDescent="0.25">
      <c r="B165" s="104" t="s">
        <v>358</v>
      </c>
      <c r="C165" s="104" t="s">
        <v>139</v>
      </c>
      <c r="D165" s="105" t="s">
        <v>313</v>
      </c>
      <c r="E165" s="108"/>
      <c r="F165" s="109">
        <v>100</v>
      </c>
      <c r="G165" s="110">
        <f>IFERROR(VLOOKUP(Tabela10[[#This Row],[Resposta]],Tabela57[],2,0)*Tabela10[[#This Row],[Peso]],0)</f>
        <v>0</v>
      </c>
      <c r="H165" s="77"/>
      <c r="I165" s="78"/>
    </row>
    <row r="166" spans="2:9" ht="18" customHeight="1" x14ac:dyDescent="0.25">
      <c r="B166" s="104" t="s">
        <v>358</v>
      </c>
      <c r="C166" s="104" t="s">
        <v>139</v>
      </c>
      <c r="D166" s="105" t="s">
        <v>314</v>
      </c>
      <c r="E166" s="108"/>
      <c r="F166" s="109">
        <v>100</v>
      </c>
      <c r="G166" s="110">
        <f>IFERROR(VLOOKUP(Tabela10[[#This Row],[Resposta]],Tabela57[],2,0)*Tabela10[[#This Row],[Peso]],0)</f>
        <v>0</v>
      </c>
      <c r="H166" s="77"/>
      <c r="I166" s="78"/>
    </row>
    <row r="167" spans="2:9" ht="15.75" customHeight="1" x14ac:dyDescent="0.25">
      <c r="B167" s="104" t="s">
        <v>358</v>
      </c>
      <c r="C167" s="104" t="s">
        <v>139</v>
      </c>
      <c r="D167" s="105" t="s">
        <v>315</v>
      </c>
      <c r="E167" s="108"/>
      <c r="F167" s="109">
        <v>100</v>
      </c>
      <c r="G167" s="110">
        <f>IFERROR(VLOOKUP(Tabela10[[#This Row],[Resposta]],Tabela57[],2,0)*Tabela10[[#This Row],[Peso]],0)</f>
        <v>0</v>
      </c>
      <c r="H167" s="77"/>
      <c r="I167" s="78"/>
    </row>
    <row r="168" spans="2:9" ht="15.75" customHeight="1" x14ac:dyDescent="0.25">
      <c r="B168" s="104" t="s">
        <v>358</v>
      </c>
      <c r="C168" s="104" t="s">
        <v>139</v>
      </c>
      <c r="D168" s="105" t="s">
        <v>316</v>
      </c>
      <c r="E168" s="108"/>
      <c r="F168" s="109">
        <v>100</v>
      </c>
      <c r="G168" s="110">
        <f>IFERROR(VLOOKUP(Tabela10[[#This Row],[Resposta]],Tabela57[],2,0)*Tabela10[[#This Row],[Peso]],0)</f>
        <v>0</v>
      </c>
      <c r="H168" s="77"/>
      <c r="I168" s="78"/>
    </row>
    <row r="169" spans="2:9" ht="12.75" x14ac:dyDescent="0.25">
      <c r="B169" s="104" t="s">
        <v>358</v>
      </c>
      <c r="C169" s="104" t="s">
        <v>139</v>
      </c>
      <c r="D169" s="105" t="s">
        <v>374</v>
      </c>
      <c r="E169" s="108"/>
      <c r="F169" s="109">
        <f>IF(Tabela10[[#This Row],[Resposta]]="Até três",50,100)</f>
        <v>100</v>
      </c>
      <c r="G169" s="110">
        <f>IF(Tabela10[[#This Row],[Resposta]]="Até três",50,IF(Tabela10[[#This Row],[Resposta]]="Mais de três",100,0))</f>
        <v>0</v>
      </c>
      <c r="H169" s="77"/>
      <c r="I169" s="78"/>
    </row>
    <row r="170" spans="2:9" ht="15.75" customHeight="1" x14ac:dyDescent="0.25">
      <c r="B170" s="104" t="s">
        <v>141</v>
      </c>
      <c r="C170" s="104" t="s">
        <v>141</v>
      </c>
      <c r="D170" s="105" t="s">
        <v>301</v>
      </c>
      <c r="E170" s="108"/>
      <c r="F170" s="106">
        <v>50</v>
      </c>
      <c r="G170" s="106">
        <f>IFERROR(VLOOKUP(Tabela10[[#This Row],[Resposta]],Tabela57[],2,0)*Tabela10[[#This Row],[Peso]],0)</f>
        <v>0</v>
      </c>
      <c r="H170" s="46" t="s">
        <v>147</v>
      </c>
      <c r="I170" s="47"/>
    </row>
    <row r="171" spans="2:9" ht="15.75" customHeight="1" x14ac:dyDescent="0.25">
      <c r="B171" s="104" t="s">
        <v>141</v>
      </c>
      <c r="C171" s="104" t="s">
        <v>141</v>
      </c>
      <c r="D171" s="105" t="s">
        <v>302</v>
      </c>
      <c r="E171" s="108"/>
      <c r="F171" s="106">
        <v>50</v>
      </c>
      <c r="G171" s="106">
        <f>IFERROR(VLOOKUP(Tabela10[[#This Row],[Resposta]],Tabela57[],2,0)*Tabela10[[#This Row],[Peso]],0)</f>
        <v>0</v>
      </c>
      <c r="H171" s="46" t="s">
        <v>147</v>
      </c>
      <c r="I171" s="47"/>
    </row>
    <row r="172" spans="2:9" ht="12.75" x14ac:dyDescent="0.25">
      <c r="B172" s="104" t="s">
        <v>141</v>
      </c>
      <c r="C172" s="104" t="s">
        <v>141</v>
      </c>
      <c r="D172" s="105" t="s">
        <v>23</v>
      </c>
      <c r="E172" s="108"/>
      <c r="F172" s="104">
        <v>100</v>
      </c>
      <c r="G172" s="104">
        <f>IFERROR(VLOOKUP(Tabela10[[#This Row],[Resposta]],Tabela57[],2,0)*Tabela10[[#This Row],[Peso]],0)</f>
        <v>0</v>
      </c>
      <c r="H172" s="46" t="s">
        <v>145</v>
      </c>
      <c r="I172" s="47"/>
    </row>
    <row r="173" spans="2:9" ht="15.75" customHeight="1" x14ac:dyDescent="0.25">
      <c r="B173" s="104" t="s">
        <v>141</v>
      </c>
      <c r="C173" s="104" t="s">
        <v>141</v>
      </c>
      <c r="D173" s="105" t="s">
        <v>24</v>
      </c>
      <c r="E173" s="108"/>
      <c r="F173" s="104">
        <v>100</v>
      </c>
      <c r="G173" s="104">
        <f>IFERROR(VLOOKUP(Tabela10[[#This Row],[Resposta]],Tabela57[],2,0)*Tabela10[[#This Row],[Peso]],0)</f>
        <v>0</v>
      </c>
      <c r="H173" s="46" t="s">
        <v>145</v>
      </c>
      <c r="I173" s="47"/>
    </row>
    <row r="174" spans="2:9" ht="15.75" customHeight="1" x14ac:dyDescent="0.25">
      <c r="B174" s="104" t="s">
        <v>141</v>
      </c>
      <c r="C174" s="104" t="s">
        <v>141</v>
      </c>
      <c r="D174" s="105" t="s">
        <v>25</v>
      </c>
      <c r="E174" s="108"/>
      <c r="F174" s="104">
        <v>100</v>
      </c>
      <c r="G174" s="104">
        <f>IFERROR(VLOOKUP(Tabela10[[#This Row],[Resposta]],Tabela57[],2,0)*Tabela10[[#This Row],[Peso]],0)</f>
        <v>0</v>
      </c>
      <c r="H174" s="46" t="s">
        <v>145</v>
      </c>
      <c r="I174" s="47"/>
    </row>
    <row r="175" spans="2:9" ht="15.75" customHeight="1" x14ac:dyDescent="0.25">
      <c r="B175" s="104" t="s">
        <v>141</v>
      </c>
      <c r="C175" s="104" t="s">
        <v>141</v>
      </c>
      <c r="D175" s="105" t="s">
        <v>26</v>
      </c>
      <c r="E175" s="108"/>
      <c r="F175" s="104">
        <v>100</v>
      </c>
      <c r="G175" s="104">
        <f>IFERROR(VLOOKUP(Tabela10[[#This Row],[Resposta]],Tabela57[],2,0)*Tabela10[[#This Row],[Peso]],0)</f>
        <v>0</v>
      </c>
      <c r="H175" s="46" t="s">
        <v>145</v>
      </c>
      <c r="I175" s="47"/>
    </row>
    <row r="176" spans="2:9" ht="15.75" customHeight="1" x14ac:dyDescent="0.25">
      <c r="B176" s="106" t="s">
        <v>220</v>
      </c>
      <c r="C176" s="106" t="s">
        <v>260</v>
      </c>
      <c r="D176" s="111" t="s">
        <v>222</v>
      </c>
      <c r="E176" s="108"/>
      <c r="F176" s="106">
        <v>100</v>
      </c>
      <c r="G176" s="106">
        <f>IFERROR(VLOOKUP(Tabela10[[#This Row],[Resposta]],Tabela57[],2,0)*Tabela10[[#This Row],[Peso]],0)</f>
        <v>0</v>
      </c>
      <c r="H176" s="77"/>
      <c r="I176" s="78"/>
    </row>
    <row r="177" spans="2:9" ht="15.75" customHeight="1" x14ac:dyDescent="0.25">
      <c r="B177" s="106" t="s">
        <v>220</v>
      </c>
      <c r="C177" s="106" t="s">
        <v>260</v>
      </c>
      <c r="D177" s="107" t="s">
        <v>223</v>
      </c>
      <c r="E177" s="108"/>
      <c r="F177" s="109">
        <v>50</v>
      </c>
      <c r="G177" s="110">
        <f>IFERROR(VLOOKUP(Tabela10[[#This Row],[Resposta]],Tabela57[],2,0)*Tabela10[[#This Row],[Peso]],0)</f>
        <v>0</v>
      </c>
      <c r="H177" s="77"/>
      <c r="I177" s="78"/>
    </row>
    <row r="178" spans="2:9" ht="15.75" customHeight="1" x14ac:dyDescent="0.25">
      <c r="B178" s="106" t="s">
        <v>220</v>
      </c>
      <c r="C178" s="106" t="s">
        <v>260</v>
      </c>
      <c r="D178" s="107" t="s">
        <v>224</v>
      </c>
      <c r="E178" s="108"/>
      <c r="F178" s="109">
        <v>100</v>
      </c>
      <c r="G178" s="110">
        <f>IFERROR(VLOOKUP(Tabela10[[#This Row],[Resposta]],Tabela57[],2,0)*Tabela10[[#This Row],[Peso]],0)</f>
        <v>0</v>
      </c>
      <c r="H178" s="77"/>
      <c r="I178" s="78"/>
    </row>
    <row r="179" spans="2:9" ht="12.75" x14ac:dyDescent="0.25">
      <c r="B179" s="106" t="s">
        <v>220</v>
      </c>
      <c r="C179" s="106" t="s">
        <v>260</v>
      </c>
      <c r="D179" s="107" t="s">
        <v>225</v>
      </c>
      <c r="E179" s="108"/>
      <c r="F179" s="109">
        <v>50</v>
      </c>
      <c r="G179" s="110">
        <f>IFERROR(VLOOKUP(Tabela10[[#This Row],[Resposta]],Tabela57[],2,0)*Tabela10[[#This Row],[Peso]],0)</f>
        <v>0</v>
      </c>
      <c r="H179" s="77"/>
      <c r="I179" s="78"/>
    </row>
    <row r="180" spans="2:9" ht="12.75" x14ac:dyDescent="0.25">
      <c r="B180" s="106" t="s">
        <v>220</v>
      </c>
      <c r="C180" s="106" t="s">
        <v>260</v>
      </c>
      <c r="D180" s="107" t="s">
        <v>226</v>
      </c>
      <c r="E180" s="108"/>
      <c r="F180" s="109">
        <v>50</v>
      </c>
      <c r="G180" s="110">
        <f>IFERROR(VLOOKUP(Tabela10[[#This Row],[Resposta]],Tabela57[],2,0)*Tabela10[[#This Row],[Peso]],0)</f>
        <v>0</v>
      </c>
      <c r="H180" s="77"/>
      <c r="I180" s="78"/>
    </row>
    <row r="181" spans="2:9" ht="12.75" x14ac:dyDescent="0.25">
      <c r="B181" s="106" t="s">
        <v>220</v>
      </c>
      <c r="C181" s="106" t="s">
        <v>260</v>
      </c>
      <c r="D181" s="107" t="s">
        <v>227</v>
      </c>
      <c r="E181" s="108"/>
      <c r="F181" s="109">
        <v>100</v>
      </c>
      <c r="G181" s="110">
        <f>IFERROR(VLOOKUP(Tabela10[[#This Row],[Resposta]],Tabela57[],2,0)*Tabela10[[#This Row],[Peso]],0)</f>
        <v>0</v>
      </c>
      <c r="H181" s="77"/>
      <c r="I181" s="78"/>
    </row>
    <row r="182" spans="2:9" ht="15.75" customHeight="1" x14ac:dyDescent="0.25">
      <c r="B182" s="106" t="s">
        <v>220</v>
      </c>
      <c r="C182" s="106" t="s">
        <v>260</v>
      </c>
      <c r="D182" s="107" t="s">
        <v>228</v>
      </c>
      <c r="E182" s="108"/>
      <c r="F182" s="109">
        <v>50</v>
      </c>
      <c r="G182" s="110">
        <f>IFERROR(VLOOKUP(Tabela10[[#This Row],[Resposta]],Tabela57[],2,0)*Tabela10[[#This Row],[Peso]],0)</f>
        <v>0</v>
      </c>
      <c r="H182" s="77"/>
      <c r="I182" s="78"/>
    </row>
    <row r="183" spans="2:9" ht="15.75" customHeight="1" x14ac:dyDescent="0.25">
      <c r="B183" s="106" t="s">
        <v>220</v>
      </c>
      <c r="C183" s="106" t="s">
        <v>260</v>
      </c>
      <c r="D183" s="107" t="s">
        <v>229</v>
      </c>
      <c r="E183" s="108"/>
      <c r="F183" s="109">
        <v>100</v>
      </c>
      <c r="G183" s="110">
        <f>IFERROR(VLOOKUP(Tabela10[[#This Row],[Resposta]],Tabela57[],2,0)*Tabela10[[#This Row],[Peso]],0)</f>
        <v>0</v>
      </c>
      <c r="H183" s="77"/>
      <c r="I183" s="78"/>
    </row>
    <row r="184" spans="2:9" ht="15.75" customHeight="1" x14ac:dyDescent="0.25">
      <c r="B184" s="106" t="s">
        <v>220</v>
      </c>
      <c r="C184" s="106" t="s">
        <v>260</v>
      </c>
      <c r="D184" s="107" t="s">
        <v>247</v>
      </c>
      <c r="E184" s="108"/>
      <c r="F184" s="109">
        <v>100</v>
      </c>
      <c r="G184" s="110">
        <f>IFERROR(VLOOKUP(Tabela10[[#This Row],[Resposta]],Tabela57[],2,0)*Tabela10[[#This Row],[Peso]],0)</f>
        <v>0</v>
      </c>
      <c r="H184" s="77"/>
      <c r="I184" s="78"/>
    </row>
    <row r="185" spans="2:9" ht="15.75" customHeight="1" x14ac:dyDescent="0.25">
      <c r="B185" s="106" t="s">
        <v>220</v>
      </c>
      <c r="C185" s="106" t="s">
        <v>260</v>
      </c>
      <c r="D185" s="107" t="s">
        <v>231</v>
      </c>
      <c r="E185" s="108"/>
      <c r="F185" s="109">
        <v>50</v>
      </c>
      <c r="G185" s="110">
        <f>IFERROR(VLOOKUP(Tabela10[[#This Row],[Resposta]],Tabela57[],2,0)*Tabela10[[#This Row],[Peso]],0)</f>
        <v>0</v>
      </c>
      <c r="H185" s="77"/>
      <c r="I185" s="78"/>
    </row>
    <row r="186" spans="2:9" ht="15.75" customHeight="1" x14ac:dyDescent="0.25">
      <c r="B186" s="106" t="s">
        <v>220</v>
      </c>
      <c r="C186" s="106" t="s">
        <v>260</v>
      </c>
      <c r="D186" s="111" t="s">
        <v>248</v>
      </c>
      <c r="E186" s="108"/>
      <c r="F186" s="106">
        <v>33</v>
      </c>
      <c r="G186" s="106">
        <f>IFERROR(VLOOKUP(Tabela10[[#This Row],[Resposta]],Tabela57[],2,0)*Tabela10[[#This Row],[Peso]],0)</f>
        <v>0</v>
      </c>
      <c r="H186" s="77"/>
      <c r="I186" s="78"/>
    </row>
    <row r="187" spans="2:9" ht="21" customHeight="1" x14ac:dyDescent="0.25">
      <c r="B187" s="106" t="s">
        <v>220</v>
      </c>
      <c r="C187" s="106" t="s">
        <v>260</v>
      </c>
      <c r="D187" s="111" t="s">
        <v>249</v>
      </c>
      <c r="E187" s="108"/>
      <c r="F187" s="106">
        <v>33</v>
      </c>
      <c r="G187" s="106">
        <f>IFERROR(VLOOKUP(Tabela10[[#This Row],[Resposta]],Tabela57[],2,0)*Tabela10[[#This Row],[Peso]],0)</f>
        <v>0</v>
      </c>
      <c r="H187" s="77"/>
      <c r="I187" s="78"/>
    </row>
    <row r="188" spans="2:9" ht="12.75" x14ac:dyDescent="0.25">
      <c r="B188" s="106" t="s">
        <v>220</v>
      </c>
      <c r="C188" s="106" t="s">
        <v>260</v>
      </c>
      <c r="D188" s="111" t="s">
        <v>250</v>
      </c>
      <c r="E188" s="108"/>
      <c r="F188" s="106">
        <v>33</v>
      </c>
      <c r="G188" s="106">
        <f>IFERROR(VLOOKUP(Tabela10[[#This Row],[Resposta]],Tabela57[],2,0)*Tabela10[[#This Row],[Peso]],0)</f>
        <v>0</v>
      </c>
      <c r="H188" s="77"/>
      <c r="I188" s="78"/>
    </row>
    <row r="189" spans="2:9" ht="15.75" customHeight="1" x14ac:dyDescent="0.25">
      <c r="B189" s="106" t="s">
        <v>220</v>
      </c>
      <c r="C189" s="106" t="s">
        <v>260</v>
      </c>
      <c r="D189" s="111" t="s">
        <v>251</v>
      </c>
      <c r="E189" s="108"/>
      <c r="F189" s="106">
        <v>25</v>
      </c>
      <c r="G189" s="106">
        <f>IFERROR(VLOOKUP(Tabela10[[#This Row],[Resposta]],Tabela57[],2,0)*Tabela10[[#This Row],[Peso]],0)</f>
        <v>0</v>
      </c>
      <c r="H189" s="77"/>
      <c r="I189" s="78"/>
    </row>
    <row r="190" spans="2:9" ht="15.75" customHeight="1" x14ac:dyDescent="0.25">
      <c r="B190" s="106" t="s">
        <v>220</v>
      </c>
      <c r="C190" s="106" t="s">
        <v>260</v>
      </c>
      <c r="D190" s="111" t="s">
        <v>252</v>
      </c>
      <c r="E190" s="108"/>
      <c r="F190" s="106">
        <v>25</v>
      </c>
      <c r="G190" s="106">
        <f>IFERROR(VLOOKUP(Tabela10[[#This Row],[Resposta]],Tabela57[],2,0)*Tabela10[[#This Row],[Peso]],0)</f>
        <v>0</v>
      </c>
      <c r="H190" s="77"/>
      <c r="I190" s="78"/>
    </row>
    <row r="191" spans="2:9" ht="15.75" customHeight="1" x14ac:dyDescent="0.25">
      <c r="B191" s="106" t="s">
        <v>220</v>
      </c>
      <c r="C191" s="106" t="s">
        <v>260</v>
      </c>
      <c r="D191" s="111" t="s">
        <v>253</v>
      </c>
      <c r="E191" s="108"/>
      <c r="F191" s="106">
        <v>25</v>
      </c>
      <c r="G191" s="106">
        <f>IFERROR(VLOOKUP(Tabela10[[#This Row],[Resposta]],Tabela57[],2,0)*Tabela10[[#This Row],[Peso]],0)</f>
        <v>0</v>
      </c>
      <c r="H191" s="77"/>
      <c r="I191" s="78"/>
    </row>
    <row r="192" spans="2:9" ht="15.75" customHeight="1" x14ac:dyDescent="0.25">
      <c r="B192" s="106" t="s">
        <v>220</v>
      </c>
      <c r="C192" s="106" t="s">
        <v>260</v>
      </c>
      <c r="D192" s="111" t="s">
        <v>254</v>
      </c>
      <c r="E192" s="108"/>
      <c r="F192" s="106">
        <v>25</v>
      </c>
      <c r="G192" s="106">
        <f>IFERROR(VLOOKUP(Tabela10[[#This Row],[Resposta]],Tabela57[],2,0)*Tabela10[[#This Row],[Peso]],0)</f>
        <v>0</v>
      </c>
      <c r="H192" s="77"/>
      <c r="I192" s="78"/>
    </row>
    <row r="193" spans="2:9" ht="15.75" customHeight="1" x14ac:dyDescent="0.25">
      <c r="B193" s="106" t="s">
        <v>220</v>
      </c>
      <c r="C193" s="106" t="s">
        <v>260</v>
      </c>
      <c r="D193" s="111" t="s">
        <v>255</v>
      </c>
      <c r="E193" s="108"/>
      <c r="F193" s="106">
        <v>100</v>
      </c>
      <c r="G193" s="106">
        <f>IFERROR(VLOOKUP(Tabela10[[#This Row],[Resposta]],Tabela57[],2,0)*Tabela10[[#This Row],[Peso]],0)</f>
        <v>0</v>
      </c>
      <c r="H193" s="77"/>
      <c r="I193" s="78"/>
    </row>
    <row r="194" spans="2:9" ht="15.75" customHeight="1" x14ac:dyDescent="0.25">
      <c r="B194" s="106" t="s">
        <v>220</v>
      </c>
      <c r="C194" s="106" t="s">
        <v>260</v>
      </c>
      <c r="D194" s="111" t="s">
        <v>240</v>
      </c>
      <c r="E194" s="108"/>
      <c r="F194" s="106">
        <v>100</v>
      </c>
      <c r="G194" s="106">
        <f>IFERROR(VLOOKUP(Tabela10[[#This Row],[Resposta]],Tabela57[],2,0)*Tabela10[[#This Row],[Peso]],0)</f>
        <v>0</v>
      </c>
      <c r="H194" s="77"/>
      <c r="I194" s="78"/>
    </row>
    <row r="195" spans="2:9" ht="15.75" customHeight="1" x14ac:dyDescent="0.25">
      <c r="B195" s="106" t="s">
        <v>220</v>
      </c>
      <c r="C195" s="106" t="s">
        <v>260</v>
      </c>
      <c r="D195" s="111" t="s">
        <v>256</v>
      </c>
      <c r="E195" s="108"/>
      <c r="F195" s="106">
        <v>100</v>
      </c>
      <c r="G195" s="106">
        <f>IFERROR(VLOOKUP(Tabela10[[#This Row],[Resposta]],Tabela57[],2,0)*Tabela10[[#This Row],[Peso]],0)</f>
        <v>0</v>
      </c>
      <c r="H195" s="77"/>
      <c r="I195" s="78"/>
    </row>
    <row r="196" spans="2:9" ht="15.75" customHeight="1" x14ac:dyDescent="0.25">
      <c r="B196" s="106" t="s">
        <v>220</v>
      </c>
      <c r="C196" s="106" t="s">
        <v>260</v>
      </c>
      <c r="D196" s="111" t="s">
        <v>257</v>
      </c>
      <c r="E196" s="108"/>
      <c r="F196" s="106">
        <v>100</v>
      </c>
      <c r="G196" s="106">
        <f>IFERROR(VLOOKUP(Tabela10[[#This Row],[Resposta]],Tabela57[],2,0)*Tabela10[[#This Row],[Peso]],0)</f>
        <v>0</v>
      </c>
      <c r="H196" s="77"/>
      <c r="I196" s="78"/>
    </row>
    <row r="197" spans="2:9" ht="15.75" customHeight="1" x14ac:dyDescent="0.25">
      <c r="B197" s="106" t="s">
        <v>220</v>
      </c>
      <c r="C197" s="106" t="s">
        <v>260</v>
      </c>
      <c r="D197" s="111" t="s">
        <v>258</v>
      </c>
      <c r="E197" s="108"/>
      <c r="F197" s="106">
        <v>100</v>
      </c>
      <c r="G197" s="106">
        <f>IFERROR(VLOOKUP(Tabela10[[#This Row],[Resposta]],Tabela57[],2,0)*Tabela10[[#This Row],[Peso]],0)</f>
        <v>0</v>
      </c>
      <c r="H197" s="77"/>
      <c r="I197" s="78"/>
    </row>
    <row r="198" spans="2:9" ht="15.75" customHeight="1" x14ac:dyDescent="0.25">
      <c r="B198" s="106" t="s">
        <v>220</v>
      </c>
      <c r="C198" s="106" t="s">
        <v>260</v>
      </c>
      <c r="D198" s="111" t="s">
        <v>259</v>
      </c>
      <c r="E198" s="108"/>
      <c r="F198" s="106">
        <v>25</v>
      </c>
      <c r="G198" s="106">
        <f>IFERROR(VLOOKUP(Tabela10[[#This Row],[Resposta]],Tabela57[],2,0)*Tabela10[[#This Row],[Peso]],0)</f>
        <v>0</v>
      </c>
      <c r="H198" s="77"/>
      <c r="I198" s="78"/>
    </row>
    <row r="199" spans="2:9" ht="15.75" customHeight="1" x14ac:dyDescent="0.25">
      <c r="B199" s="106" t="s">
        <v>220</v>
      </c>
      <c r="C199" s="106" t="s">
        <v>260</v>
      </c>
      <c r="D199" s="111" t="s">
        <v>245</v>
      </c>
      <c r="E199" s="108"/>
      <c r="F199" s="106">
        <v>25</v>
      </c>
      <c r="G199" s="106">
        <f>IFERROR(VLOOKUP(Tabela10[[#This Row],[Resposta]],Tabela57[],2,0)*Tabela10[[#This Row],[Peso]],0)</f>
        <v>0</v>
      </c>
      <c r="H199" s="77"/>
      <c r="I199" s="78"/>
    </row>
    <row r="200" spans="2:9" ht="12.75" x14ac:dyDescent="0.25">
      <c r="B200" s="106" t="s">
        <v>220</v>
      </c>
      <c r="C200" s="106" t="s">
        <v>260</v>
      </c>
      <c r="D200" s="111" t="s">
        <v>246</v>
      </c>
      <c r="E200" s="108"/>
      <c r="F200" s="106">
        <v>25</v>
      </c>
      <c r="G200" s="106">
        <f>IFERROR(VLOOKUP(Tabela10[[#This Row],[Resposta]],Tabela57[],2,0)*Tabela10[[#This Row],[Peso]],0)</f>
        <v>0</v>
      </c>
      <c r="H200" s="77"/>
      <c r="I200" s="78"/>
    </row>
    <row r="202" spans="2:9" ht="15.75" customHeight="1" x14ac:dyDescent="0.25">
      <c r="B202" s="54"/>
      <c r="C202" s="55"/>
      <c r="D202" s="82"/>
      <c r="E202" s="55"/>
      <c r="F202" s="56" t="s">
        <v>113</v>
      </c>
      <c r="G202" s="56">
        <f>SUM(Tabela10[Valor])</f>
        <v>0</v>
      </c>
    </row>
  </sheetData>
  <mergeCells count="2">
    <mergeCell ref="B4:G4"/>
    <mergeCell ref="B1:G1"/>
  </mergeCells>
  <pageMargins left="0.511811024" right="0.511811024" top="0.78740157499999996" bottom="0.78740157499999996" header="0.31496062000000002" footer="0.31496062000000002"/>
  <pageSetup paperSize="9" orientation="portrait" r:id="rId1"/>
  <drawing r:id="rId2"/>
  <legacyDrawing r:id="rId3"/>
  <tableParts count="1">
    <tablePart r:id="rId4"/>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Pesos!$G$4:$G$5</xm:f>
          </x14:formula1>
          <xm:sqref>E12:E133 E135:E153 E155:E156 E158:E160 E162:E163 E165:E168 E170:E200</xm:sqref>
        </x14:dataValidation>
        <x14:dataValidation type="list" allowBlank="1" showInputMessage="1" showErrorMessage="1">
          <x14:formula1>
            <xm:f>Pesos!$B$8:$B$9</xm:f>
          </x14:formula1>
          <xm:sqref>E134 E154 E157 E161 E164 E169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1"/>
  <dimension ref="B1:O30"/>
  <sheetViews>
    <sheetView showGridLines="0" workbookViewId="0">
      <selection activeCell="J17" sqref="J17"/>
    </sheetView>
  </sheetViews>
  <sheetFormatPr defaultRowHeight="12.75" x14ac:dyDescent="0.2"/>
  <cols>
    <col min="1" max="1" width="1.7109375" style="3" customWidth="1"/>
    <col min="2" max="2" width="64.42578125" style="3" customWidth="1"/>
    <col min="3" max="3" width="33.28515625" style="3" customWidth="1"/>
    <col min="4" max="4" width="7.140625" style="1" hidden="1" customWidth="1"/>
    <col min="5" max="5" width="9.85546875" style="12" bestFit="1" customWidth="1"/>
    <col min="6" max="6" width="20.7109375" style="3" customWidth="1"/>
    <col min="7" max="7" width="5.5703125" style="3" customWidth="1"/>
    <col min="8" max="8" width="12.42578125" style="3" bestFit="1" customWidth="1"/>
    <col min="9" max="10" width="9.140625" style="3"/>
    <col min="11" max="11" width="17.28515625" style="3" hidden="1" customWidth="1"/>
    <col min="12" max="16384" width="9.140625" style="3"/>
  </cols>
  <sheetData>
    <row r="1" spans="2:15" ht="15.75" customHeight="1" x14ac:dyDescent="0.2">
      <c r="B1" s="126" t="s">
        <v>126</v>
      </c>
      <c r="C1" s="126"/>
      <c r="D1" s="126"/>
      <c r="E1" s="126"/>
      <c r="F1" s="126"/>
    </row>
    <row r="2" spans="2:15" ht="12.75" customHeight="1" x14ac:dyDescent="0.25">
      <c r="B2" s="35" t="s">
        <v>116</v>
      </c>
      <c r="C2" s="35"/>
      <c r="D2" s="34"/>
      <c r="E2" s="141"/>
      <c r="F2" s="141"/>
    </row>
    <row r="3" spans="2:15" ht="12.75" customHeight="1" x14ac:dyDescent="0.25">
      <c r="B3" s="26" t="s">
        <v>117</v>
      </c>
      <c r="C3" s="26"/>
      <c r="D3" s="34"/>
      <c r="E3" s="142"/>
      <c r="F3" s="142"/>
    </row>
    <row r="4" spans="2:15" ht="15" customHeight="1" x14ac:dyDescent="0.2">
      <c r="B4" s="30"/>
      <c r="C4" s="30"/>
      <c r="D4" s="31"/>
      <c r="E4" s="32"/>
      <c r="F4" s="30"/>
    </row>
    <row r="5" spans="2:15" x14ac:dyDescent="0.2">
      <c r="B5" s="30"/>
      <c r="C5" s="30"/>
      <c r="D5" s="31"/>
      <c r="E5" s="32"/>
      <c r="F5" s="30"/>
    </row>
    <row r="6" spans="2:15" x14ac:dyDescent="0.2">
      <c r="B6" s="30"/>
      <c r="C6" s="30"/>
      <c r="D6" s="31"/>
      <c r="E6" s="32"/>
      <c r="F6" s="30"/>
    </row>
    <row r="7" spans="2:15" s="16" customFormat="1" x14ac:dyDescent="0.2">
      <c r="B7" s="33"/>
      <c r="C7" s="30"/>
      <c r="D7" s="30"/>
      <c r="E7" s="30"/>
      <c r="F7" s="30"/>
      <c r="G7" s="3"/>
      <c r="H7" s="3"/>
      <c r="I7" s="3"/>
      <c r="J7" s="3"/>
      <c r="K7" s="3"/>
      <c r="L7" s="3"/>
      <c r="M7" s="3"/>
      <c r="N7" s="3"/>
      <c r="O7" s="3"/>
    </row>
    <row r="8" spans="2:15" s="16" customFormat="1" x14ac:dyDescent="0.2">
      <c r="B8" s="33"/>
      <c r="C8" s="30"/>
      <c r="D8" s="30"/>
      <c r="E8" s="30"/>
      <c r="F8" s="30"/>
      <c r="G8" s="3"/>
      <c r="H8" s="3"/>
      <c r="I8" s="3"/>
      <c r="J8" s="3"/>
      <c r="K8" s="3"/>
      <c r="L8" s="3"/>
      <c r="M8" s="3"/>
      <c r="N8" s="3"/>
      <c r="O8" s="3"/>
    </row>
    <row r="9" spans="2:15" s="16" customFormat="1" ht="15.75" customHeight="1" x14ac:dyDescent="0.25">
      <c r="B9" s="140" t="s">
        <v>124</v>
      </c>
      <c r="C9" s="140"/>
      <c r="D9" s="140"/>
      <c r="E9" s="140"/>
      <c r="F9" s="140"/>
      <c r="G9" s="3"/>
      <c r="H9" s="3"/>
      <c r="I9" s="3"/>
      <c r="J9" s="3"/>
      <c r="K9" s="3"/>
      <c r="L9" s="3"/>
      <c r="M9" s="3"/>
      <c r="N9" s="3"/>
      <c r="O9" s="3"/>
    </row>
    <row r="10" spans="2:15" x14ac:dyDescent="0.2">
      <c r="B10" s="36" t="s">
        <v>0</v>
      </c>
      <c r="C10" s="36" t="s">
        <v>1</v>
      </c>
      <c r="D10" s="36" t="s">
        <v>56</v>
      </c>
      <c r="E10" s="36" t="s">
        <v>77</v>
      </c>
      <c r="F10" s="36" t="s">
        <v>78</v>
      </c>
      <c r="K10" s="3" t="s">
        <v>81</v>
      </c>
    </row>
    <row r="11" spans="2:15" x14ac:dyDescent="0.2">
      <c r="B11" s="37" t="s">
        <v>84</v>
      </c>
      <c r="C11" s="119"/>
      <c r="D11" s="38" t="str">
        <f>IFERROR(VLOOKUP(C11,Tabela579[#All],2,0)," ")</f>
        <v xml:space="preserve"> </v>
      </c>
      <c r="E11" s="39">
        <v>3</v>
      </c>
      <c r="F11" s="39" t="str">
        <f>IF(C11="","",E11*(IF(D11="A",1,IF(D11="B",5,10))))</f>
        <v/>
      </c>
    </row>
    <row r="12" spans="2:15" x14ac:dyDescent="0.2">
      <c r="B12" s="37" t="s">
        <v>3</v>
      </c>
      <c r="C12" s="119"/>
      <c r="D12" s="38" t="str">
        <f>IFERROR(VLOOKUP(C12,Tabela579[#All],2,0)," ")</f>
        <v xml:space="preserve"> </v>
      </c>
      <c r="E12" s="39">
        <v>1</v>
      </c>
      <c r="F12" s="39" t="str">
        <f>IF(C12="","",E12*(IF(D12="A",1,IF(D12="B",5,10))))</f>
        <v/>
      </c>
    </row>
    <row r="13" spans="2:15" x14ac:dyDescent="0.2">
      <c r="B13" s="37" t="s">
        <v>122</v>
      </c>
      <c r="C13" s="119"/>
      <c r="D13" s="38" t="str">
        <f>IFERROR(VLOOKUP(C13,Tabela579[#All],2,0)," ")</f>
        <v xml:space="preserve"> </v>
      </c>
      <c r="E13" s="39">
        <v>2</v>
      </c>
      <c r="F13" s="39" t="str">
        <f>IF(C13="","",E13*(IF(D13="A",1,IF(D13="B",5,10))))</f>
        <v/>
      </c>
    </row>
    <row r="14" spans="2:15" x14ac:dyDescent="0.2">
      <c r="B14" s="37" t="s">
        <v>123</v>
      </c>
      <c r="C14" s="119"/>
      <c r="D14" s="38" t="str">
        <f>IFERROR(VLOOKUP(C14,Tabela579[#All],2,0)," ")</f>
        <v xml:space="preserve"> </v>
      </c>
      <c r="E14" s="39">
        <v>5</v>
      </c>
      <c r="F14" s="39" t="str">
        <f>IF(C14="","",E14*(IF(D14="A",1,IF(D14="B",5,10))))</f>
        <v/>
      </c>
    </row>
    <row r="15" spans="2:15" x14ac:dyDescent="0.2">
      <c r="B15" s="139" t="s">
        <v>348</v>
      </c>
      <c r="C15" s="139"/>
      <c r="D15" s="139"/>
      <c r="E15" s="40" t="str">
        <f>IF(SUM(F11:F14)=0,"",SUM(F11:F14))</f>
        <v/>
      </c>
      <c r="F15" s="40" t="str">
        <f>IF(E15="","",IF(E15&lt;55,"TIPO A",IF(E15&lt;80,"TIPO B","TIPO C")))</f>
        <v/>
      </c>
    </row>
    <row r="16" spans="2:15" ht="3" customHeight="1" x14ac:dyDescent="0.2">
      <c r="B16" s="17"/>
      <c r="C16" s="17"/>
      <c r="D16" s="31"/>
      <c r="E16" s="32"/>
      <c r="F16" s="30"/>
    </row>
    <row r="17" spans="2:6" ht="15.75" x14ac:dyDescent="0.25">
      <c r="B17" s="140" t="s">
        <v>125</v>
      </c>
      <c r="C17" s="140"/>
      <c r="D17" s="140"/>
      <c r="E17" s="140"/>
      <c r="F17" s="140"/>
    </row>
    <row r="18" spans="2:6" x14ac:dyDescent="0.2">
      <c r="B18" s="36" t="s">
        <v>0</v>
      </c>
      <c r="C18" s="36" t="s">
        <v>1</v>
      </c>
      <c r="D18" s="36" t="s">
        <v>56</v>
      </c>
      <c r="E18" s="36" t="s">
        <v>2</v>
      </c>
      <c r="F18" s="36" t="s">
        <v>78</v>
      </c>
    </row>
    <row r="19" spans="2:6" ht="12.75" customHeight="1" x14ac:dyDescent="0.2">
      <c r="B19" s="41" t="s">
        <v>341</v>
      </c>
      <c r="C19" s="119"/>
      <c r="D19" s="38" t="str">
        <f>IFERROR(VLOOKUP(C19,Tabela57910[#All],2,0)," ")</f>
        <v xml:space="preserve"> </v>
      </c>
      <c r="E19" s="39">
        <v>2</v>
      </c>
      <c r="F19" s="39" t="str">
        <f>IF(C19="","",E19*(IF(D19="A",1,IF(D19="B",5,10))))</f>
        <v/>
      </c>
    </row>
    <row r="20" spans="2:6" ht="12.75" customHeight="1" x14ac:dyDescent="0.2">
      <c r="B20" s="41" t="s">
        <v>350</v>
      </c>
      <c r="C20" s="119"/>
      <c r="D20" s="38" t="str">
        <f>IFERROR(VLOOKUP(C20,Tabela57910[#All],2,0)," ")</f>
        <v xml:space="preserve"> </v>
      </c>
      <c r="E20" s="39">
        <v>4</v>
      </c>
      <c r="F20" s="39" t="str">
        <f>IF(C20="","",E20*(IF(D20="A",1,IF(D20="B",5,10))))</f>
        <v/>
      </c>
    </row>
    <row r="21" spans="2:6" x14ac:dyDescent="0.2">
      <c r="B21" s="41" t="s">
        <v>342</v>
      </c>
      <c r="C21" s="119"/>
      <c r="D21" s="38" t="str">
        <f>IFERROR(VLOOKUP(C21,Tabela57910[#All],2,0)," ")</f>
        <v xml:space="preserve"> </v>
      </c>
      <c r="E21" s="39">
        <v>4</v>
      </c>
      <c r="F21" s="39" t="str">
        <f>IF(C21="","",E21*(IF(D21="A",-5,IF(D21="B",5,10))))</f>
        <v/>
      </c>
    </row>
    <row r="22" spans="2:6" x14ac:dyDescent="0.2">
      <c r="B22" s="41" t="s">
        <v>4</v>
      </c>
      <c r="C22" s="119"/>
      <c r="D22" s="38" t="str">
        <f>IFERROR(VLOOKUP(C22,Tabela5791012[#All],2,0)," ")</f>
        <v xml:space="preserve"> </v>
      </c>
      <c r="E22" s="39">
        <v>1</v>
      </c>
      <c r="F22" s="39" t="str">
        <f>IF(C22="","",E22*(IF(D22="A",1,IF(D22="B",5,10))))</f>
        <v/>
      </c>
    </row>
    <row r="23" spans="2:6" ht="14.25" customHeight="1" x14ac:dyDescent="0.2">
      <c r="B23" s="41" t="s">
        <v>86</v>
      </c>
      <c r="C23" s="119"/>
      <c r="D23" s="38" t="str">
        <f>IFERROR(VLOOKUP(C23,Tabela579101214[#All],2,0)," ")</f>
        <v xml:space="preserve"> </v>
      </c>
      <c r="E23" s="39">
        <v>3</v>
      </c>
      <c r="F23" s="39" t="str">
        <f>IF(C23="","",E23*(IF(D23="A",1,IF(D23="B",5,10))))</f>
        <v/>
      </c>
    </row>
    <row r="24" spans="2:6" x14ac:dyDescent="0.2">
      <c r="B24" s="41" t="s">
        <v>6</v>
      </c>
      <c r="C24" s="119"/>
      <c r="D24" s="38" t="str">
        <f>IFERROR(VLOOKUP(C24,Tabela57910121416[#All],2,0)," ")</f>
        <v xml:space="preserve"> </v>
      </c>
      <c r="E24" s="39">
        <v>2</v>
      </c>
      <c r="F24" s="39" t="str">
        <f>IF(C24="","",E24*(IF(D24="A",1,IF(D24="B",5,10))))</f>
        <v/>
      </c>
    </row>
    <row r="25" spans="2:6" x14ac:dyDescent="0.2">
      <c r="B25" s="41" t="s">
        <v>7</v>
      </c>
      <c r="C25" s="119"/>
      <c r="D25" s="38" t="str">
        <f>IFERROR(VLOOKUP(C25,Tabela5791012141617[#All],2,0)," ")</f>
        <v xml:space="preserve"> </v>
      </c>
      <c r="E25" s="39">
        <v>1</v>
      </c>
      <c r="F25" s="39" t="str">
        <f>IF(C25="","",E25*(IF(D25="A",1,IF(D25="B",5,10))))</f>
        <v/>
      </c>
    </row>
    <row r="26" spans="2:6" x14ac:dyDescent="0.2">
      <c r="B26" s="41" t="s">
        <v>8</v>
      </c>
      <c r="C26" s="119"/>
      <c r="D26" s="38" t="str">
        <f>IFERROR(VLOOKUP(C26,Tabela5791012141617[#All],2,0)," ")</f>
        <v xml:space="preserve"> </v>
      </c>
      <c r="E26" s="39">
        <v>1</v>
      </c>
      <c r="F26" s="39" t="str">
        <f>IF(C26="","",E26*(IF(D26="A",1,IF(D26="B",5,10))))</f>
        <v/>
      </c>
    </row>
    <row r="27" spans="2:6" x14ac:dyDescent="0.2">
      <c r="B27" s="41" t="s">
        <v>107</v>
      </c>
      <c r="C27" s="119"/>
      <c r="D27" s="38" t="str">
        <f>IFERROR(VLOOKUP(C27,Tabela579101214161718[#All],2,0)," ")</f>
        <v xml:space="preserve"> </v>
      </c>
      <c r="E27" s="39">
        <v>3</v>
      </c>
      <c r="F27" s="39" t="str">
        <f>IF(C27="","",E27*(IF(D27="A",1,IF(D27="B",5,IF(D27="C",10,15)))))</f>
        <v/>
      </c>
    </row>
    <row r="28" spans="2:6" x14ac:dyDescent="0.2">
      <c r="B28" s="139" t="s">
        <v>349</v>
      </c>
      <c r="C28" s="139"/>
      <c r="D28" s="139"/>
      <c r="E28" s="40" t="str">
        <f>IF(SUM(F19:F27)=0,"",SUM(F19:F27))</f>
        <v/>
      </c>
      <c r="F28" s="40" t="str">
        <f>IF(E28="","",IF(E28&lt;=69,"TIPO A",IF(E28&lt;=99,"TIPO B","TIPO C")))</f>
        <v/>
      </c>
    </row>
    <row r="30" spans="2:6" x14ac:dyDescent="0.2">
      <c r="B30" s="139" t="s">
        <v>343</v>
      </c>
      <c r="C30" s="139"/>
      <c r="D30" s="139"/>
      <c r="E30" s="40"/>
      <c r="F30" s="40" t="str">
        <f>IF(F15&lt;&gt;"TIPO C",F28,IF(F28="TIPO A","TIPO B","TIPO C"))</f>
        <v/>
      </c>
    </row>
  </sheetData>
  <mergeCells count="7">
    <mergeCell ref="B30:D30"/>
    <mergeCell ref="B1:F1"/>
    <mergeCell ref="B28:D28"/>
    <mergeCell ref="B9:F9"/>
    <mergeCell ref="E2:F3"/>
    <mergeCell ref="B17:F17"/>
    <mergeCell ref="B15:D15"/>
  </mergeCells>
  <conditionalFormatting sqref="F28">
    <cfRule type="expression" dxfId="42" priority="2">
      <formula>IF(AND($E$28&gt;=55,$E$28&lt;=70),TRUE(),FALSE())</formula>
    </cfRule>
  </conditionalFormatting>
  <conditionalFormatting sqref="F30">
    <cfRule type="expression" dxfId="41" priority="1">
      <formula>IF(AND($E$28&gt;=55,$E$28&lt;=70),TRUE(),FALSE())</formula>
    </cfRule>
  </conditionalFormatting>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7">
        <x14:dataValidation type="list" allowBlank="1" showInputMessage="1" showErrorMessage="1">
          <x14:formula1>
            <xm:f>Pesos!$G$18:$G$20</xm:f>
          </x14:formula1>
          <xm:sqref>C22</xm:sqref>
        </x14:dataValidation>
        <x14:dataValidation type="list" allowBlank="1" showInputMessage="1" showErrorMessage="1">
          <x14:formula1>
            <xm:f>Pesos!$G$23:$G$25</xm:f>
          </x14:formula1>
          <xm:sqref>C23</xm:sqref>
        </x14:dataValidation>
        <x14:dataValidation type="list" allowBlank="1" showInputMessage="1" showErrorMessage="1">
          <x14:formula1>
            <xm:f>Pesos!$G$28:$G$30</xm:f>
          </x14:formula1>
          <xm:sqref>C24</xm:sqref>
        </x14:dataValidation>
        <x14:dataValidation type="list" allowBlank="1" showInputMessage="1" showErrorMessage="1">
          <x14:formula1>
            <xm:f>Pesos!$G$33:$G$35</xm:f>
          </x14:formula1>
          <xm:sqref>C25:C26</xm:sqref>
        </x14:dataValidation>
        <x14:dataValidation type="list" allowBlank="1" showInputMessage="1" showErrorMessage="1">
          <x14:formula1>
            <xm:f>Pesos!$G$38:$G$41</xm:f>
          </x14:formula1>
          <xm:sqref>C27</xm:sqref>
        </x14:dataValidation>
        <x14:dataValidation type="list" allowBlank="1" showInputMessage="1" showErrorMessage="1">
          <x14:formula1>
            <xm:f>Pesos!$G$8:$G$10</xm:f>
          </x14:formula1>
          <xm:sqref>C11:C14</xm:sqref>
        </x14:dataValidation>
        <x14:dataValidation type="list" allowBlank="1" showInputMessage="1" showErrorMessage="1">
          <x14:formula1>
            <xm:f>Pesos!$G$13:$G$15</xm:f>
          </x14:formula1>
          <xm:sqref>C19:C21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
  <dimension ref="A1:H55"/>
  <sheetViews>
    <sheetView workbookViewId="0">
      <selection activeCell="D9" sqref="D9"/>
    </sheetView>
  </sheetViews>
  <sheetFormatPr defaultRowHeight="12.75" x14ac:dyDescent="0.2"/>
  <cols>
    <col min="1" max="1" width="15.28515625" style="14" customWidth="1"/>
    <col min="2" max="2" width="49.5703125" style="3" bestFit="1" customWidth="1"/>
    <col min="3" max="3" width="11.7109375" style="3" customWidth="1"/>
    <col min="4" max="4" width="9.140625" style="3"/>
    <col min="5" max="5" width="17.140625" style="3" customWidth="1"/>
    <col min="6" max="6" width="9.140625" style="3"/>
    <col min="7" max="7" width="43.85546875" style="3" customWidth="1"/>
    <col min="8" max="8" width="16.28515625" style="3" bestFit="1" customWidth="1"/>
    <col min="9" max="16384" width="9.140625" style="3"/>
  </cols>
  <sheetData>
    <row r="1" spans="1:8" ht="15.75" x14ac:dyDescent="0.2">
      <c r="A1" s="143" t="s">
        <v>111</v>
      </c>
      <c r="B1" s="143"/>
      <c r="C1" s="143"/>
      <c r="D1" s="143"/>
      <c r="E1" s="143"/>
      <c r="F1" s="143"/>
      <c r="G1" s="143"/>
      <c r="H1" s="143"/>
    </row>
    <row r="3" spans="1:8" x14ac:dyDescent="0.2">
      <c r="A3" s="13"/>
      <c r="B3" s="2" t="s">
        <v>0</v>
      </c>
      <c r="C3" s="2" t="s">
        <v>55</v>
      </c>
      <c r="D3" s="2" t="s">
        <v>2</v>
      </c>
      <c r="E3" s="2" t="s">
        <v>54</v>
      </c>
      <c r="G3" s="3" t="s">
        <v>71</v>
      </c>
      <c r="H3" s="3" t="s">
        <v>54</v>
      </c>
    </row>
    <row r="4" spans="1:8" ht="12.75" customHeight="1" x14ac:dyDescent="0.2">
      <c r="A4" s="145" t="s">
        <v>72</v>
      </c>
      <c r="B4" s="7" t="s">
        <v>120</v>
      </c>
      <c r="C4" s="7">
        <v>3</v>
      </c>
      <c r="D4" s="7">
        <v>1</v>
      </c>
      <c r="E4" s="7">
        <f>C4*D4</f>
        <v>3</v>
      </c>
      <c r="G4" s="3" t="s">
        <v>60</v>
      </c>
      <c r="H4" s="3">
        <v>1</v>
      </c>
    </row>
    <row r="5" spans="1:8" x14ac:dyDescent="0.2">
      <c r="A5" s="146"/>
      <c r="B5" s="7" t="s">
        <v>121</v>
      </c>
      <c r="C5" s="7">
        <v>1</v>
      </c>
      <c r="D5" s="7">
        <v>1</v>
      </c>
      <c r="E5" s="7">
        <f t="shared" ref="E5" si="0">C5*D5</f>
        <v>1</v>
      </c>
      <c r="G5" s="3" t="s">
        <v>59</v>
      </c>
      <c r="H5" s="3">
        <v>0</v>
      </c>
    </row>
    <row r="6" spans="1:8" x14ac:dyDescent="0.2">
      <c r="A6" s="147" t="s">
        <v>76</v>
      </c>
      <c r="B6" s="3" t="s">
        <v>273</v>
      </c>
      <c r="C6" s="3">
        <v>3</v>
      </c>
      <c r="D6" s="3">
        <v>1</v>
      </c>
      <c r="E6" s="3">
        <f t="shared" ref="E6:E7" si="1">C6*D6</f>
        <v>3</v>
      </c>
    </row>
    <row r="7" spans="1:8" ht="16.5" customHeight="1" x14ac:dyDescent="0.2">
      <c r="A7" s="148"/>
      <c r="B7" s="3" t="s">
        <v>57</v>
      </c>
      <c r="C7" s="3">
        <v>2</v>
      </c>
      <c r="D7" s="3">
        <v>1</v>
      </c>
      <c r="E7" s="3">
        <f t="shared" si="1"/>
        <v>2</v>
      </c>
      <c r="G7" s="3" t="s">
        <v>91</v>
      </c>
      <c r="H7" s="3" t="s">
        <v>54</v>
      </c>
    </row>
    <row r="8" spans="1:8" ht="18" customHeight="1" x14ac:dyDescent="0.2">
      <c r="A8" s="149" t="s">
        <v>93</v>
      </c>
      <c r="B8" s="7" t="s">
        <v>367</v>
      </c>
      <c r="C8" s="7">
        <v>50</v>
      </c>
      <c r="G8" s="3" t="s">
        <v>92</v>
      </c>
      <c r="H8" s="3" t="s">
        <v>68</v>
      </c>
    </row>
    <row r="9" spans="1:8" ht="12.75" customHeight="1" x14ac:dyDescent="0.2">
      <c r="A9" s="150"/>
      <c r="B9" s="7" t="s">
        <v>368</v>
      </c>
      <c r="C9" s="7">
        <v>100</v>
      </c>
      <c r="G9" s="3" t="s">
        <v>85</v>
      </c>
      <c r="H9" s="3" t="s">
        <v>69</v>
      </c>
    </row>
    <row r="10" spans="1:8" ht="12.75" customHeight="1" x14ac:dyDescent="0.2">
      <c r="A10" s="3"/>
      <c r="G10" s="3" t="s">
        <v>83</v>
      </c>
      <c r="H10" s="3" t="s">
        <v>82</v>
      </c>
    </row>
    <row r="11" spans="1:8" x14ac:dyDescent="0.2">
      <c r="A11" s="3"/>
      <c r="B11" s="144" t="s">
        <v>112</v>
      </c>
      <c r="C11" s="144"/>
      <c r="D11" s="144"/>
    </row>
    <row r="12" spans="1:8" ht="12.75" customHeight="1" x14ac:dyDescent="0.2">
      <c r="A12" s="3"/>
      <c r="B12" s="11"/>
      <c r="G12" s="3" t="s">
        <v>93</v>
      </c>
      <c r="H12" s="3" t="s">
        <v>54</v>
      </c>
    </row>
    <row r="13" spans="1:8" ht="25.5" customHeight="1" x14ac:dyDescent="0.2">
      <c r="A13" s="3"/>
      <c r="B13" s="5" t="s">
        <v>79</v>
      </c>
      <c r="C13" s="6" t="s">
        <v>9</v>
      </c>
      <c r="D13" s="5" t="s">
        <v>80</v>
      </c>
      <c r="G13" s="3" t="s">
        <v>90</v>
      </c>
      <c r="H13" s="3" t="s">
        <v>68</v>
      </c>
    </row>
    <row r="14" spans="1:8" x14ac:dyDescent="0.2">
      <c r="A14" s="3"/>
      <c r="B14" s="7" t="s">
        <v>68</v>
      </c>
      <c r="C14" s="8" t="s">
        <v>68</v>
      </c>
      <c r="D14" s="7" t="s">
        <v>68</v>
      </c>
      <c r="G14" s="3" t="s">
        <v>87</v>
      </c>
      <c r="H14" s="3" t="s">
        <v>69</v>
      </c>
    </row>
    <row r="15" spans="1:8" ht="15" customHeight="1" x14ac:dyDescent="0.2">
      <c r="A15" s="3"/>
      <c r="B15" s="9" t="s">
        <v>68</v>
      </c>
      <c r="C15" s="10" t="s">
        <v>69</v>
      </c>
      <c r="D15" s="9" t="s">
        <v>69</v>
      </c>
      <c r="G15" s="3" t="s">
        <v>94</v>
      </c>
      <c r="H15" s="3" t="s">
        <v>82</v>
      </c>
    </row>
    <row r="16" spans="1:8" x14ac:dyDescent="0.2">
      <c r="A16" s="3"/>
      <c r="B16" s="7" t="s">
        <v>68</v>
      </c>
      <c r="C16" s="8" t="s">
        <v>82</v>
      </c>
      <c r="D16" s="7" t="s">
        <v>82</v>
      </c>
    </row>
    <row r="17" spans="1:8" x14ac:dyDescent="0.2">
      <c r="A17" s="3"/>
      <c r="B17" s="9" t="s">
        <v>69</v>
      </c>
      <c r="C17" s="10" t="s">
        <v>68</v>
      </c>
      <c r="D17" s="9" t="s">
        <v>68</v>
      </c>
      <c r="G17" s="3" t="s">
        <v>95</v>
      </c>
      <c r="H17" s="3" t="s">
        <v>54</v>
      </c>
    </row>
    <row r="18" spans="1:8" x14ac:dyDescent="0.2">
      <c r="A18" s="3"/>
      <c r="B18" s="7" t="s">
        <v>69</v>
      </c>
      <c r="C18" s="8" t="s">
        <v>69</v>
      </c>
      <c r="D18" s="7" t="s">
        <v>69</v>
      </c>
      <c r="G18" s="3" t="s">
        <v>73</v>
      </c>
      <c r="H18" s="3" t="s">
        <v>68</v>
      </c>
    </row>
    <row r="19" spans="1:8" ht="12.75" customHeight="1" x14ac:dyDescent="0.2">
      <c r="A19" s="3"/>
      <c r="B19" s="9" t="s">
        <v>69</v>
      </c>
      <c r="C19" s="10" t="s">
        <v>82</v>
      </c>
      <c r="D19" s="9" t="s">
        <v>82</v>
      </c>
      <c r="G19" s="3" t="s">
        <v>74</v>
      </c>
      <c r="H19" s="3" t="s">
        <v>69</v>
      </c>
    </row>
    <row r="20" spans="1:8" x14ac:dyDescent="0.2">
      <c r="A20" s="3"/>
      <c r="B20" s="7" t="s">
        <v>82</v>
      </c>
      <c r="C20" s="8" t="s">
        <v>68</v>
      </c>
      <c r="D20" s="7" t="s">
        <v>69</v>
      </c>
      <c r="G20" s="3" t="s">
        <v>75</v>
      </c>
      <c r="H20" s="3" t="s">
        <v>82</v>
      </c>
    </row>
    <row r="21" spans="1:8" x14ac:dyDescent="0.2">
      <c r="A21" s="3"/>
      <c r="B21" s="9" t="s">
        <v>82</v>
      </c>
      <c r="C21" s="10" t="s">
        <v>69</v>
      </c>
      <c r="D21" s="9" t="s">
        <v>82</v>
      </c>
    </row>
    <row r="22" spans="1:8" x14ac:dyDescent="0.2">
      <c r="A22" s="3"/>
      <c r="B22" s="7" t="s">
        <v>82</v>
      </c>
      <c r="C22" s="8" t="s">
        <v>82</v>
      </c>
      <c r="D22" s="7" t="s">
        <v>82</v>
      </c>
      <c r="G22" s="3" t="s">
        <v>5</v>
      </c>
      <c r="H22" s="3" t="s">
        <v>54</v>
      </c>
    </row>
    <row r="23" spans="1:8" x14ac:dyDescent="0.2">
      <c r="A23" s="3"/>
      <c r="G23" s="3" t="s">
        <v>96</v>
      </c>
      <c r="H23" s="3" t="s">
        <v>68</v>
      </c>
    </row>
    <row r="24" spans="1:8" x14ac:dyDescent="0.2">
      <c r="A24" s="3"/>
      <c r="G24" s="3" t="s">
        <v>97</v>
      </c>
      <c r="H24" s="3" t="s">
        <v>69</v>
      </c>
    </row>
    <row r="25" spans="1:8" x14ac:dyDescent="0.2">
      <c r="A25" s="3"/>
      <c r="G25" s="3" t="s">
        <v>98</v>
      </c>
      <c r="H25" s="3" t="s">
        <v>82</v>
      </c>
    </row>
    <row r="26" spans="1:8" x14ac:dyDescent="0.2">
      <c r="A26" s="3"/>
      <c r="H26" s="4"/>
    </row>
    <row r="27" spans="1:8" x14ac:dyDescent="0.2">
      <c r="A27" s="3"/>
      <c r="G27" s="3" t="s">
        <v>99</v>
      </c>
      <c r="H27" s="3" t="s">
        <v>54</v>
      </c>
    </row>
    <row r="28" spans="1:8" x14ac:dyDescent="0.2">
      <c r="A28" s="3"/>
      <c r="G28" s="3" t="s">
        <v>100</v>
      </c>
      <c r="H28" s="3" t="s">
        <v>68</v>
      </c>
    </row>
    <row r="29" spans="1:8" x14ac:dyDescent="0.2">
      <c r="A29" s="3"/>
      <c r="G29" s="3" t="s">
        <v>101</v>
      </c>
      <c r="H29" s="3" t="s">
        <v>69</v>
      </c>
    </row>
    <row r="30" spans="1:8" x14ac:dyDescent="0.2">
      <c r="A30" s="3"/>
      <c r="G30" s="3" t="s">
        <v>102</v>
      </c>
      <c r="H30" s="3" t="s">
        <v>82</v>
      </c>
    </row>
    <row r="31" spans="1:8" ht="15.75" customHeight="1" x14ac:dyDescent="0.2">
      <c r="A31" s="11"/>
    </row>
    <row r="32" spans="1:8" x14ac:dyDescent="0.2">
      <c r="A32" s="11"/>
      <c r="G32" s="3" t="s">
        <v>103</v>
      </c>
      <c r="H32" s="3" t="s">
        <v>54</v>
      </c>
    </row>
    <row r="33" spans="1:8" x14ac:dyDescent="0.2">
      <c r="A33" s="11"/>
      <c r="G33" s="3" t="s">
        <v>104</v>
      </c>
      <c r="H33" s="3" t="s">
        <v>68</v>
      </c>
    </row>
    <row r="34" spans="1:8" x14ac:dyDescent="0.2">
      <c r="A34" s="11"/>
      <c r="G34" s="3" t="s">
        <v>105</v>
      </c>
      <c r="H34" s="3" t="s">
        <v>69</v>
      </c>
    </row>
    <row r="35" spans="1:8" x14ac:dyDescent="0.2">
      <c r="A35" s="11"/>
      <c r="G35" s="3" t="s">
        <v>106</v>
      </c>
      <c r="H35" s="3" t="s">
        <v>82</v>
      </c>
    </row>
    <row r="36" spans="1:8" x14ac:dyDescent="0.2">
      <c r="A36" s="11"/>
      <c r="H36" s="10" t="s">
        <v>69</v>
      </c>
    </row>
    <row r="37" spans="1:8" x14ac:dyDescent="0.2">
      <c r="G37" s="3" t="s">
        <v>107</v>
      </c>
      <c r="H37" s="3" t="s">
        <v>54</v>
      </c>
    </row>
    <row r="38" spans="1:8" x14ac:dyDescent="0.2">
      <c r="G38" s="3" t="s">
        <v>108</v>
      </c>
      <c r="H38" s="3" t="s">
        <v>68</v>
      </c>
    </row>
    <row r="39" spans="1:8" x14ac:dyDescent="0.2">
      <c r="G39" s="3" t="s">
        <v>344</v>
      </c>
      <c r="H39" s="3" t="s">
        <v>69</v>
      </c>
    </row>
    <row r="40" spans="1:8" x14ac:dyDescent="0.2">
      <c r="G40" s="3" t="s">
        <v>345</v>
      </c>
      <c r="H40" s="3" t="s">
        <v>82</v>
      </c>
    </row>
    <row r="41" spans="1:8" x14ac:dyDescent="0.2">
      <c r="G41" s="3" t="s">
        <v>346</v>
      </c>
      <c r="H41" s="3" t="s">
        <v>347</v>
      </c>
    </row>
    <row r="55" spans="1:1" x14ac:dyDescent="0.2">
      <c r="A55" s="3"/>
    </row>
  </sheetData>
  <mergeCells count="5">
    <mergeCell ref="A1:H1"/>
    <mergeCell ref="B11:D11"/>
    <mergeCell ref="A4:A5"/>
    <mergeCell ref="A6:A7"/>
    <mergeCell ref="A8:A9"/>
  </mergeCells>
  <pageMargins left="0.511811024" right="0.511811024" top="0.78740157499999996" bottom="0.78740157499999996" header="0.31496062000000002" footer="0.31496062000000002"/>
  <pageSetup paperSize="9" orientation="portrait" r:id="rId1"/>
  <tableParts count="8">
    <tablePart r:id="rId2"/>
    <tablePart r:id="rId3"/>
    <tablePart r:id="rId4"/>
    <tablePart r:id="rId5"/>
    <tablePart r:id="rId6"/>
    <tablePart r:id="rId7"/>
    <tablePart r:id="rId8"/>
    <tablePart r:id="rId9"/>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0" sqref="D20"/>
    </sheetView>
  </sheetViews>
  <sheetFormatPr defaultColWidth="28.28515625" defaultRowHeight="15" x14ac:dyDescent="0.25"/>
  <cols>
    <col min="1" max="1" width="13.85546875" style="24" customWidth="1"/>
    <col min="3" max="3" width="20.85546875" customWidth="1"/>
    <col min="5" max="5" width="21.42578125" style="24" customWidth="1"/>
    <col min="6" max="6" width="16" customWidth="1"/>
  </cols>
  <sheetData>
    <row r="1" spans="1:6" ht="15.75" x14ac:dyDescent="0.25">
      <c r="A1" s="153" t="s">
        <v>182</v>
      </c>
      <c r="B1" s="153"/>
      <c r="C1" s="153"/>
      <c r="D1" s="153"/>
      <c r="E1" s="153"/>
      <c r="F1" s="153"/>
    </row>
    <row r="2" spans="1:6" x14ac:dyDescent="0.25">
      <c r="A2" s="59"/>
      <c r="B2" s="70" t="s">
        <v>183</v>
      </c>
      <c r="C2" s="71" t="s">
        <v>184</v>
      </c>
      <c r="D2" s="71" t="s">
        <v>196</v>
      </c>
      <c r="E2" s="71" t="s">
        <v>187</v>
      </c>
      <c r="F2" s="72" t="s">
        <v>161</v>
      </c>
    </row>
    <row r="3" spans="1:6" x14ac:dyDescent="0.25">
      <c r="A3" s="60" t="s">
        <v>188</v>
      </c>
      <c r="B3" s="61" t="s">
        <v>185</v>
      </c>
      <c r="C3" s="62" t="s">
        <v>65</v>
      </c>
      <c r="D3" s="62" t="s">
        <v>66</v>
      </c>
      <c r="E3" s="62" t="s">
        <v>48</v>
      </c>
      <c r="F3" s="63" t="s">
        <v>48</v>
      </c>
    </row>
    <row r="4" spans="1:6" x14ac:dyDescent="0.25">
      <c r="A4" s="57" t="s">
        <v>190</v>
      </c>
      <c r="B4" s="61" t="s">
        <v>186</v>
      </c>
      <c r="C4" s="62" t="s">
        <v>209</v>
      </c>
      <c r="D4" s="62" t="s">
        <v>209</v>
      </c>
      <c r="E4" s="62" t="s">
        <v>189</v>
      </c>
      <c r="F4" s="63" t="s">
        <v>67</v>
      </c>
    </row>
    <row r="5" spans="1:6" s="24" customFormat="1" x14ac:dyDescent="0.25">
      <c r="A5" s="57" t="s">
        <v>210</v>
      </c>
      <c r="B5" s="61"/>
      <c r="C5" s="62" t="s">
        <v>211</v>
      </c>
      <c r="D5" s="62" t="s">
        <v>211</v>
      </c>
      <c r="E5" s="62"/>
      <c r="F5" s="63"/>
    </row>
    <row r="6" spans="1:6" s="24" customFormat="1" x14ac:dyDescent="0.25">
      <c r="A6" s="57" t="s">
        <v>136</v>
      </c>
      <c r="B6" s="73" t="s">
        <v>59</v>
      </c>
      <c r="C6" s="74" t="s">
        <v>59</v>
      </c>
      <c r="D6" s="74"/>
      <c r="E6" s="74"/>
      <c r="F6" s="75" t="s">
        <v>60</v>
      </c>
    </row>
    <row r="7" spans="1:6" x14ac:dyDescent="0.25">
      <c r="A7" s="58" t="s">
        <v>191</v>
      </c>
      <c r="B7" s="61" t="s">
        <v>192</v>
      </c>
      <c r="C7" s="62" t="s">
        <v>192</v>
      </c>
      <c r="D7" s="62" t="s">
        <v>201</v>
      </c>
      <c r="E7" s="62" t="s">
        <v>193</v>
      </c>
      <c r="F7" s="63" t="s">
        <v>193</v>
      </c>
    </row>
    <row r="8" spans="1:6" x14ac:dyDescent="0.25">
      <c r="A8" s="58" t="s">
        <v>88</v>
      </c>
      <c r="B8" s="64" t="s">
        <v>194</v>
      </c>
      <c r="C8" s="65" t="s">
        <v>194</v>
      </c>
      <c r="D8" s="65" t="s">
        <v>195</v>
      </c>
      <c r="E8" s="65" t="s">
        <v>195</v>
      </c>
      <c r="F8" s="66" t="s">
        <v>88</v>
      </c>
    </row>
    <row r="9" spans="1:6" x14ac:dyDescent="0.25">
      <c r="C9" s="24"/>
    </row>
    <row r="11" spans="1:6" x14ac:dyDescent="0.25">
      <c r="A11" s="152" t="s">
        <v>197</v>
      </c>
      <c r="B11" s="152"/>
      <c r="C11" s="152"/>
      <c r="D11" s="152"/>
      <c r="E11" s="152"/>
      <c r="F11" s="152"/>
    </row>
    <row r="12" spans="1:6" x14ac:dyDescent="0.25">
      <c r="A12" s="67" t="s">
        <v>198</v>
      </c>
      <c r="B12" s="151" t="s">
        <v>202</v>
      </c>
      <c r="C12" s="151"/>
      <c r="D12" s="151"/>
      <c r="E12" s="151"/>
      <c r="F12" s="151"/>
    </row>
    <row r="13" spans="1:6" x14ac:dyDescent="0.25">
      <c r="A13" s="67" t="s">
        <v>63</v>
      </c>
      <c r="B13" s="151" t="s">
        <v>203</v>
      </c>
      <c r="C13" s="151"/>
      <c r="D13" s="151"/>
      <c r="E13" s="151"/>
      <c r="F13" s="151"/>
    </row>
    <row r="14" spans="1:6" x14ac:dyDescent="0.25">
      <c r="A14" s="67" t="s">
        <v>199</v>
      </c>
      <c r="B14" s="151" t="s">
        <v>204</v>
      </c>
      <c r="C14" s="151"/>
      <c r="D14" s="151"/>
      <c r="E14" s="151"/>
      <c r="F14" s="151"/>
    </row>
    <row r="15" spans="1:6" x14ac:dyDescent="0.25">
      <c r="A15" s="67" t="s">
        <v>200</v>
      </c>
      <c r="B15" s="151"/>
      <c r="C15" s="151"/>
      <c r="D15" s="151"/>
      <c r="E15" s="151"/>
      <c r="F15" s="151"/>
    </row>
    <row r="19" spans="2:2" ht="21.75" x14ac:dyDescent="0.25">
      <c r="B19" s="68"/>
    </row>
    <row r="20" spans="2:2" ht="22.5" x14ac:dyDescent="0.25">
      <c r="B20" s="69"/>
    </row>
    <row r="21" spans="2:2" ht="21.75" x14ac:dyDescent="0.25">
      <c r="B21" s="68"/>
    </row>
  </sheetData>
  <mergeCells count="6">
    <mergeCell ref="B15:F15"/>
    <mergeCell ref="A11:F11"/>
    <mergeCell ref="A1:F1"/>
    <mergeCell ref="B12:F12"/>
    <mergeCell ref="B13:F13"/>
    <mergeCell ref="B14:F14"/>
  </mergeCells>
  <pageMargins left="0.511811024" right="0.511811024" top="0.78740157499999996" bottom="0.78740157499999996" header="0.31496062000000002" footer="0.31496062000000002"/>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tabSelected="1" workbookViewId="0">
      <selection activeCell="B16" sqref="B16"/>
    </sheetView>
  </sheetViews>
  <sheetFormatPr defaultColWidth="31.85546875" defaultRowHeight="12.75" x14ac:dyDescent="0.2"/>
  <cols>
    <col min="1" max="1" width="28.140625" style="3" customWidth="1"/>
    <col min="2" max="2" width="99.140625" style="3" customWidth="1"/>
    <col min="3" max="16384" width="31.85546875" style="3"/>
  </cols>
  <sheetData>
    <row r="1" spans="1:2" x14ac:dyDescent="0.2">
      <c r="A1" s="154" t="s">
        <v>197</v>
      </c>
      <c r="B1" s="155"/>
    </row>
    <row r="2" spans="1:2" ht="25.5" x14ac:dyDescent="0.2">
      <c r="A2" s="86" t="s">
        <v>198</v>
      </c>
      <c r="B2" s="85" t="s">
        <v>202</v>
      </c>
    </row>
    <row r="3" spans="1:2" ht="25.5" x14ac:dyDescent="0.2">
      <c r="A3" s="86" t="s">
        <v>388</v>
      </c>
      <c r="B3" s="85" t="s">
        <v>323</v>
      </c>
    </row>
    <row r="4" spans="1:2" ht="25.5" x14ac:dyDescent="0.2">
      <c r="A4" s="86" t="s">
        <v>199</v>
      </c>
      <c r="B4" s="85" t="s">
        <v>204</v>
      </c>
    </row>
    <row r="5" spans="1:2" x14ac:dyDescent="0.2">
      <c r="A5" s="86" t="s">
        <v>200</v>
      </c>
      <c r="B5" s="85" t="s">
        <v>379</v>
      </c>
    </row>
    <row r="6" spans="1:2" ht="25.5" x14ac:dyDescent="0.2">
      <c r="A6" s="86" t="s">
        <v>381</v>
      </c>
      <c r="B6" s="85" t="s">
        <v>380</v>
      </c>
    </row>
    <row r="7" spans="1:2" ht="22.5" customHeight="1" x14ac:dyDescent="0.2">
      <c r="A7" s="86" t="s">
        <v>382</v>
      </c>
      <c r="B7" s="85" t="s">
        <v>383</v>
      </c>
    </row>
    <row r="8" spans="1:2" ht="25.5" x14ac:dyDescent="0.2">
      <c r="A8" s="86" t="s">
        <v>385</v>
      </c>
      <c r="B8" s="85" t="s">
        <v>386</v>
      </c>
    </row>
    <row r="9" spans="1:2" x14ac:dyDescent="0.2">
      <c r="A9" s="86" t="s">
        <v>387</v>
      </c>
      <c r="B9" s="85" t="s">
        <v>389</v>
      </c>
    </row>
    <row r="10" spans="1:2" ht="38.25" x14ac:dyDescent="0.2">
      <c r="A10" s="86" t="s">
        <v>390</v>
      </c>
      <c r="B10" s="85" t="s">
        <v>391</v>
      </c>
    </row>
    <row r="11" spans="1:2" ht="38.25" x14ac:dyDescent="0.2">
      <c r="A11" s="86" t="s">
        <v>399</v>
      </c>
      <c r="B11" s="85" t="s">
        <v>400</v>
      </c>
    </row>
    <row r="12" spans="1:2" ht="25.5" x14ac:dyDescent="0.2">
      <c r="A12" s="86" t="s">
        <v>398</v>
      </c>
      <c r="B12" s="85" t="s">
        <v>401</v>
      </c>
    </row>
  </sheetData>
  <mergeCells count="1">
    <mergeCell ref="A1:B1"/>
  </mergeCells>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H26"/>
  <sheetViews>
    <sheetView showGridLines="0" topLeftCell="A3" workbookViewId="0">
      <selection activeCell="B24" sqref="B24"/>
    </sheetView>
  </sheetViews>
  <sheetFormatPr defaultRowHeight="15" x14ac:dyDescent="0.25"/>
  <cols>
    <col min="1" max="1" width="1.85546875" style="24" customWidth="1"/>
    <col min="2" max="2" width="10.5703125" style="24" customWidth="1"/>
    <col min="3" max="3" width="16.28515625" style="24" customWidth="1"/>
    <col min="4" max="4" width="32.85546875" style="24" customWidth="1"/>
    <col min="5" max="5" width="21.7109375" style="24" customWidth="1"/>
    <col min="6" max="6" width="17.7109375" style="24" customWidth="1"/>
    <col min="7" max="7" width="15.85546875" style="24" customWidth="1"/>
    <col min="8" max="8" width="54.42578125" style="88" customWidth="1"/>
    <col min="9" max="257" width="9.140625" style="24"/>
    <col min="258" max="258" width="14.5703125" style="24" customWidth="1"/>
    <col min="259" max="259" width="16.28515625" style="24" customWidth="1"/>
    <col min="260" max="260" width="40.42578125" style="24" customWidth="1"/>
    <col min="261" max="261" width="21.7109375" style="24" customWidth="1"/>
    <col min="262" max="262" width="17.7109375" style="24" customWidth="1"/>
    <col min="263" max="263" width="15.85546875" style="24" customWidth="1"/>
    <col min="264" max="264" width="45" style="24" customWidth="1"/>
    <col min="265" max="513" width="9.140625" style="24"/>
    <col min="514" max="514" width="14.5703125" style="24" customWidth="1"/>
    <col min="515" max="515" width="16.28515625" style="24" customWidth="1"/>
    <col min="516" max="516" width="40.42578125" style="24" customWidth="1"/>
    <col min="517" max="517" width="21.7109375" style="24" customWidth="1"/>
    <col min="518" max="518" width="17.7109375" style="24" customWidth="1"/>
    <col min="519" max="519" width="15.85546875" style="24" customWidth="1"/>
    <col min="520" max="520" width="45" style="24" customWidth="1"/>
    <col min="521" max="769" width="9.140625" style="24"/>
    <col min="770" max="770" width="14.5703125" style="24" customWidth="1"/>
    <col min="771" max="771" width="16.28515625" style="24" customWidth="1"/>
    <col min="772" max="772" width="40.42578125" style="24" customWidth="1"/>
    <col min="773" max="773" width="21.7109375" style="24" customWidth="1"/>
    <col min="774" max="774" width="17.7109375" style="24" customWidth="1"/>
    <col min="775" max="775" width="15.85546875" style="24" customWidth="1"/>
    <col min="776" max="776" width="45" style="24" customWidth="1"/>
    <col min="777" max="1025" width="9.140625" style="24"/>
    <col min="1026" max="1026" width="14.5703125" style="24" customWidth="1"/>
    <col min="1027" max="1027" width="16.28515625" style="24" customWidth="1"/>
    <col min="1028" max="1028" width="40.42578125" style="24" customWidth="1"/>
    <col min="1029" max="1029" width="21.7109375" style="24" customWidth="1"/>
    <col min="1030" max="1030" width="17.7109375" style="24" customWidth="1"/>
    <col min="1031" max="1031" width="15.85546875" style="24" customWidth="1"/>
    <col min="1032" max="1032" width="45" style="24" customWidth="1"/>
    <col min="1033" max="1281" width="9.140625" style="24"/>
    <col min="1282" max="1282" width="14.5703125" style="24" customWidth="1"/>
    <col min="1283" max="1283" width="16.28515625" style="24" customWidth="1"/>
    <col min="1284" max="1284" width="40.42578125" style="24" customWidth="1"/>
    <col min="1285" max="1285" width="21.7109375" style="24" customWidth="1"/>
    <col min="1286" max="1286" width="17.7109375" style="24" customWidth="1"/>
    <col min="1287" max="1287" width="15.85546875" style="24" customWidth="1"/>
    <col min="1288" max="1288" width="45" style="24" customWidth="1"/>
    <col min="1289" max="1537" width="9.140625" style="24"/>
    <col min="1538" max="1538" width="14.5703125" style="24" customWidth="1"/>
    <col min="1539" max="1539" width="16.28515625" style="24" customWidth="1"/>
    <col min="1540" max="1540" width="40.42578125" style="24" customWidth="1"/>
    <col min="1541" max="1541" width="21.7109375" style="24" customWidth="1"/>
    <col min="1542" max="1542" width="17.7109375" style="24" customWidth="1"/>
    <col min="1543" max="1543" width="15.85546875" style="24" customWidth="1"/>
    <col min="1544" max="1544" width="45" style="24" customWidth="1"/>
    <col min="1545" max="1793" width="9.140625" style="24"/>
    <col min="1794" max="1794" width="14.5703125" style="24" customWidth="1"/>
    <col min="1795" max="1795" width="16.28515625" style="24" customWidth="1"/>
    <col min="1796" max="1796" width="40.42578125" style="24" customWidth="1"/>
    <col min="1797" max="1797" width="21.7109375" style="24" customWidth="1"/>
    <col min="1798" max="1798" width="17.7109375" style="24" customWidth="1"/>
    <col min="1799" max="1799" width="15.85546875" style="24" customWidth="1"/>
    <col min="1800" max="1800" width="45" style="24" customWidth="1"/>
    <col min="1801" max="2049" width="9.140625" style="24"/>
    <col min="2050" max="2050" width="14.5703125" style="24" customWidth="1"/>
    <col min="2051" max="2051" width="16.28515625" style="24" customWidth="1"/>
    <col min="2052" max="2052" width="40.42578125" style="24" customWidth="1"/>
    <col min="2053" max="2053" width="21.7109375" style="24" customWidth="1"/>
    <col min="2054" max="2054" width="17.7109375" style="24" customWidth="1"/>
    <col min="2055" max="2055" width="15.85546875" style="24" customWidth="1"/>
    <col min="2056" max="2056" width="45" style="24" customWidth="1"/>
    <col min="2057" max="2305" width="9.140625" style="24"/>
    <col min="2306" max="2306" width="14.5703125" style="24" customWidth="1"/>
    <col min="2307" max="2307" width="16.28515625" style="24" customWidth="1"/>
    <col min="2308" max="2308" width="40.42578125" style="24" customWidth="1"/>
    <col min="2309" max="2309" width="21.7109375" style="24" customWidth="1"/>
    <col min="2310" max="2310" width="17.7109375" style="24" customWidth="1"/>
    <col min="2311" max="2311" width="15.85546875" style="24" customWidth="1"/>
    <col min="2312" max="2312" width="45" style="24" customWidth="1"/>
    <col min="2313" max="2561" width="9.140625" style="24"/>
    <col min="2562" max="2562" width="14.5703125" style="24" customWidth="1"/>
    <col min="2563" max="2563" width="16.28515625" style="24" customWidth="1"/>
    <col min="2564" max="2564" width="40.42578125" style="24" customWidth="1"/>
    <col min="2565" max="2565" width="21.7109375" style="24" customWidth="1"/>
    <col min="2566" max="2566" width="17.7109375" style="24" customWidth="1"/>
    <col min="2567" max="2567" width="15.85546875" style="24" customWidth="1"/>
    <col min="2568" max="2568" width="45" style="24" customWidth="1"/>
    <col min="2569" max="2817" width="9.140625" style="24"/>
    <col min="2818" max="2818" width="14.5703125" style="24" customWidth="1"/>
    <col min="2819" max="2819" width="16.28515625" style="24" customWidth="1"/>
    <col min="2820" max="2820" width="40.42578125" style="24" customWidth="1"/>
    <col min="2821" max="2821" width="21.7109375" style="24" customWidth="1"/>
    <col min="2822" max="2822" width="17.7109375" style="24" customWidth="1"/>
    <col min="2823" max="2823" width="15.85546875" style="24" customWidth="1"/>
    <col min="2824" max="2824" width="45" style="24" customWidth="1"/>
    <col min="2825" max="3073" width="9.140625" style="24"/>
    <col min="3074" max="3074" width="14.5703125" style="24" customWidth="1"/>
    <col min="3075" max="3075" width="16.28515625" style="24" customWidth="1"/>
    <col min="3076" max="3076" width="40.42578125" style="24" customWidth="1"/>
    <col min="3077" max="3077" width="21.7109375" style="24" customWidth="1"/>
    <col min="3078" max="3078" width="17.7109375" style="24" customWidth="1"/>
    <col min="3079" max="3079" width="15.85546875" style="24" customWidth="1"/>
    <col min="3080" max="3080" width="45" style="24" customWidth="1"/>
    <col min="3081" max="3329" width="9.140625" style="24"/>
    <col min="3330" max="3330" width="14.5703125" style="24" customWidth="1"/>
    <col min="3331" max="3331" width="16.28515625" style="24" customWidth="1"/>
    <col min="3332" max="3332" width="40.42578125" style="24" customWidth="1"/>
    <col min="3333" max="3333" width="21.7109375" style="24" customWidth="1"/>
    <col min="3334" max="3334" width="17.7109375" style="24" customWidth="1"/>
    <col min="3335" max="3335" width="15.85546875" style="24" customWidth="1"/>
    <col min="3336" max="3336" width="45" style="24" customWidth="1"/>
    <col min="3337" max="3585" width="9.140625" style="24"/>
    <col min="3586" max="3586" width="14.5703125" style="24" customWidth="1"/>
    <col min="3587" max="3587" width="16.28515625" style="24" customWidth="1"/>
    <col min="3588" max="3588" width="40.42578125" style="24" customWidth="1"/>
    <col min="3589" max="3589" width="21.7109375" style="24" customWidth="1"/>
    <col min="3590" max="3590" width="17.7109375" style="24" customWidth="1"/>
    <col min="3591" max="3591" width="15.85546875" style="24" customWidth="1"/>
    <col min="3592" max="3592" width="45" style="24" customWidth="1"/>
    <col min="3593" max="3841" width="9.140625" style="24"/>
    <col min="3842" max="3842" width="14.5703125" style="24" customWidth="1"/>
    <col min="3843" max="3843" width="16.28515625" style="24" customWidth="1"/>
    <col min="3844" max="3844" width="40.42578125" style="24" customWidth="1"/>
    <col min="3845" max="3845" width="21.7109375" style="24" customWidth="1"/>
    <col min="3846" max="3846" width="17.7109375" style="24" customWidth="1"/>
    <col min="3847" max="3847" width="15.85546875" style="24" customWidth="1"/>
    <col min="3848" max="3848" width="45" style="24" customWidth="1"/>
    <col min="3849" max="4097" width="9.140625" style="24"/>
    <col min="4098" max="4098" width="14.5703125" style="24" customWidth="1"/>
    <col min="4099" max="4099" width="16.28515625" style="24" customWidth="1"/>
    <col min="4100" max="4100" width="40.42578125" style="24" customWidth="1"/>
    <col min="4101" max="4101" width="21.7109375" style="24" customWidth="1"/>
    <col min="4102" max="4102" width="17.7109375" style="24" customWidth="1"/>
    <col min="4103" max="4103" width="15.85546875" style="24" customWidth="1"/>
    <col min="4104" max="4104" width="45" style="24" customWidth="1"/>
    <col min="4105" max="4353" width="9.140625" style="24"/>
    <col min="4354" max="4354" width="14.5703125" style="24" customWidth="1"/>
    <col min="4355" max="4355" width="16.28515625" style="24" customWidth="1"/>
    <col min="4356" max="4356" width="40.42578125" style="24" customWidth="1"/>
    <col min="4357" max="4357" width="21.7109375" style="24" customWidth="1"/>
    <col min="4358" max="4358" width="17.7109375" style="24" customWidth="1"/>
    <col min="4359" max="4359" width="15.85546875" style="24" customWidth="1"/>
    <col min="4360" max="4360" width="45" style="24" customWidth="1"/>
    <col min="4361" max="4609" width="9.140625" style="24"/>
    <col min="4610" max="4610" width="14.5703125" style="24" customWidth="1"/>
    <col min="4611" max="4611" width="16.28515625" style="24" customWidth="1"/>
    <col min="4612" max="4612" width="40.42578125" style="24" customWidth="1"/>
    <col min="4613" max="4613" width="21.7109375" style="24" customWidth="1"/>
    <col min="4614" max="4614" width="17.7109375" style="24" customWidth="1"/>
    <col min="4615" max="4615" width="15.85546875" style="24" customWidth="1"/>
    <col min="4616" max="4616" width="45" style="24" customWidth="1"/>
    <col min="4617" max="4865" width="9.140625" style="24"/>
    <col min="4866" max="4866" width="14.5703125" style="24" customWidth="1"/>
    <col min="4867" max="4867" width="16.28515625" style="24" customWidth="1"/>
    <col min="4868" max="4868" width="40.42578125" style="24" customWidth="1"/>
    <col min="4869" max="4869" width="21.7109375" style="24" customWidth="1"/>
    <col min="4870" max="4870" width="17.7109375" style="24" customWidth="1"/>
    <col min="4871" max="4871" width="15.85546875" style="24" customWidth="1"/>
    <col min="4872" max="4872" width="45" style="24" customWidth="1"/>
    <col min="4873" max="5121" width="9.140625" style="24"/>
    <col min="5122" max="5122" width="14.5703125" style="24" customWidth="1"/>
    <col min="5123" max="5123" width="16.28515625" style="24" customWidth="1"/>
    <col min="5124" max="5124" width="40.42578125" style="24" customWidth="1"/>
    <col min="5125" max="5125" width="21.7109375" style="24" customWidth="1"/>
    <col min="5126" max="5126" width="17.7109375" style="24" customWidth="1"/>
    <col min="5127" max="5127" width="15.85546875" style="24" customWidth="1"/>
    <col min="5128" max="5128" width="45" style="24" customWidth="1"/>
    <col min="5129" max="5377" width="9.140625" style="24"/>
    <col min="5378" max="5378" width="14.5703125" style="24" customWidth="1"/>
    <col min="5379" max="5379" width="16.28515625" style="24" customWidth="1"/>
    <col min="5380" max="5380" width="40.42578125" style="24" customWidth="1"/>
    <col min="5381" max="5381" width="21.7109375" style="24" customWidth="1"/>
    <col min="5382" max="5382" width="17.7109375" style="24" customWidth="1"/>
    <col min="5383" max="5383" width="15.85546875" style="24" customWidth="1"/>
    <col min="5384" max="5384" width="45" style="24" customWidth="1"/>
    <col min="5385" max="5633" width="9.140625" style="24"/>
    <col min="5634" max="5634" width="14.5703125" style="24" customWidth="1"/>
    <col min="5635" max="5635" width="16.28515625" style="24" customWidth="1"/>
    <col min="5636" max="5636" width="40.42578125" style="24" customWidth="1"/>
    <col min="5637" max="5637" width="21.7109375" style="24" customWidth="1"/>
    <col min="5638" max="5638" width="17.7109375" style="24" customWidth="1"/>
    <col min="5639" max="5639" width="15.85546875" style="24" customWidth="1"/>
    <col min="5640" max="5640" width="45" style="24" customWidth="1"/>
    <col min="5641" max="5889" width="9.140625" style="24"/>
    <col min="5890" max="5890" width="14.5703125" style="24" customWidth="1"/>
    <col min="5891" max="5891" width="16.28515625" style="24" customWidth="1"/>
    <col min="5892" max="5892" width="40.42578125" style="24" customWidth="1"/>
    <col min="5893" max="5893" width="21.7109375" style="24" customWidth="1"/>
    <col min="5894" max="5894" width="17.7109375" style="24" customWidth="1"/>
    <col min="5895" max="5895" width="15.85546875" style="24" customWidth="1"/>
    <col min="5896" max="5896" width="45" style="24" customWidth="1"/>
    <col min="5897" max="6145" width="9.140625" style="24"/>
    <col min="6146" max="6146" width="14.5703125" style="24" customWidth="1"/>
    <col min="6147" max="6147" width="16.28515625" style="24" customWidth="1"/>
    <col min="6148" max="6148" width="40.42578125" style="24" customWidth="1"/>
    <col min="6149" max="6149" width="21.7109375" style="24" customWidth="1"/>
    <col min="6150" max="6150" width="17.7109375" style="24" customWidth="1"/>
    <col min="6151" max="6151" width="15.85546875" style="24" customWidth="1"/>
    <col min="6152" max="6152" width="45" style="24" customWidth="1"/>
    <col min="6153" max="6401" width="9.140625" style="24"/>
    <col min="6402" max="6402" width="14.5703125" style="24" customWidth="1"/>
    <col min="6403" max="6403" width="16.28515625" style="24" customWidth="1"/>
    <col min="6404" max="6404" width="40.42578125" style="24" customWidth="1"/>
    <col min="6405" max="6405" width="21.7109375" style="24" customWidth="1"/>
    <col min="6406" max="6406" width="17.7109375" style="24" customWidth="1"/>
    <col min="6407" max="6407" width="15.85546875" style="24" customWidth="1"/>
    <col min="6408" max="6408" width="45" style="24" customWidth="1"/>
    <col min="6409" max="6657" width="9.140625" style="24"/>
    <col min="6658" max="6658" width="14.5703125" style="24" customWidth="1"/>
    <col min="6659" max="6659" width="16.28515625" style="24" customWidth="1"/>
    <col min="6660" max="6660" width="40.42578125" style="24" customWidth="1"/>
    <col min="6661" max="6661" width="21.7109375" style="24" customWidth="1"/>
    <col min="6662" max="6662" width="17.7109375" style="24" customWidth="1"/>
    <col min="6663" max="6663" width="15.85546875" style="24" customWidth="1"/>
    <col min="6664" max="6664" width="45" style="24" customWidth="1"/>
    <col min="6665" max="6913" width="9.140625" style="24"/>
    <col min="6914" max="6914" width="14.5703125" style="24" customWidth="1"/>
    <col min="6915" max="6915" width="16.28515625" style="24" customWidth="1"/>
    <col min="6916" max="6916" width="40.42578125" style="24" customWidth="1"/>
    <col min="6917" max="6917" width="21.7109375" style="24" customWidth="1"/>
    <col min="6918" max="6918" width="17.7109375" style="24" customWidth="1"/>
    <col min="6919" max="6919" width="15.85546875" style="24" customWidth="1"/>
    <col min="6920" max="6920" width="45" style="24" customWidth="1"/>
    <col min="6921" max="7169" width="9.140625" style="24"/>
    <col min="7170" max="7170" width="14.5703125" style="24" customWidth="1"/>
    <col min="7171" max="7171" width="16.28515625" style="24" customWidth="1"/>
    <col min="7172" max="7172" width="40.42578125" style="24" customWidth="1"/>
    <col min="7173" max="7173" width="21.7109375" style="24" customWidth="1"/>
    <col min="7174" max="7174" width="17.7109375" style="24" customWidth="1"/>
    <col min="7175" max="7175" width="15.85546875" style="24" customWidth="1"/>
    <col min="7176" max="7176" width="45" style="24" customWidth="1"/>
    <col min="7177" max="7425" width="9.140625" style="24"/>
    <col min="7426" max="7426" width="14.5703125" style="24" customWidth="1"/>
    <col min="7427" max="7427" width="16.28515625" style="24" customWidth="1"/>
    <col min="7428" max="7428" width="40.42578125" style="24" customWidth="1"/>
    <col min="7429" max="7429" width="21.7109375" style="24" customWidth="1"/>
    <col min="7430" max="7430" width="17.7109375" style="24" customWidth="1"/>
    <col min="7431" max="7431" width="15.85546875" style="24" customWidth="1"/>
    <col min="7432" max="7432" width="45" style="24" customWidth="1"/>
    <col min="7433" max="7681" width="9.140625" style="24"/>
    <col min="7682" max="7682" width="14.5703125" style="24" customWidth="1"/>
    <col min="7683" max="7683" width="16.28515625" style="24" customWidth="1"/>
    <col min="7684" max="7684" width="40.42578125" style="24" customWidth="1"/>
    <col min="7685" max="7685" width="21.7109375" style="24" customWidth="1"/>
    <col min="7686" max="7686" width="17.7109375" style="24" customWidth="1"/>
    <col min="7687" max="7687" width="15.85546875" style="24" customWidth="1"/>
    <col min="7688" max="7688" width="45" style="24" customWidth="1"/>
    <col min="7689" max="7937" width="9.140625" style="24"/>
    <col min="7938" max="7938" width="14.5703125" style="24" customWidth="1"/>
    <col min="7939" max="7939" width="16.28515625" style="24" customWidth="1"/>
    <col min="7940" max="7940" width="40.42578125" style="24" customWidth="1"/>
    <col min="7941" max="7941" width="21.7109375" style="24" customWidth="1"/>
    <col min="7942" max="7942" width="17.7109375" style="24" customWidth="1"/>
    <col min="7943" max="7943" width="15.85546875" style="24" customWidth="1"/>
    <col min="7944" max="7944" width="45" style="24" customWidth="1"/>
    <col min="7945" max="8193" width="9.140625" style="24"/>
    <col min="8194" max="8194" width="14.5703125" style="24" customWidth="1"/>
    <col min="8195" max="8195" width="16.28515625" style="24" customWidth="1"/>
    <col min="8196" max="8196" width="40.42578125" style="24" customWidth="1"/>
    <col min="8197" max="8197" width="21.7109375" style="24" customWidth="1"/>
    <col min="8198" max="8198" width="17.7109375" style="24" customWidth="1"/>
    <col min="8199" max="8199" width="15.85546875" style="24" customWidth="1"/>
    <col min="8200" max="8200" width="45" style="24" customWidth="1"/>
    <col min="8201" max="8449" width="9.140625" style="24"/>
    <col min="8450" max="8450" width="14.5703125" style="24" customWidth="1"/>
    <col min="8451" max="8451" width="16.28515625" style="24" customWidth="1"/>
    <col min="8452" max="8452" width="40.42578125" style="24" customWidth="1"/>
    <col min="8453" max="8453" width="21.7109375" style="24" customWidth="1"/>
    <col min="8454" max="8454" width="17.7109375" style="24" customWidth="1"/>
    <col min="8455" max="8455" width="15.85546875" style="24" customWidth="1"/>
    <col min="8456" max="8456" width="45" style="24" customWidth="1"/>
    <col min="8457" max="8705" width="9.140625" style="24"/>
    <col min="8706" max="8706" width="14.5703125" style="24" customWidth="1"/>
    <col min="8707" max="8707" width="16.28515625" style="24" customWidth="1"/>
    <col min="8708" max="8708" width="40.42578125" style="24" customWidth="1"/>
    <col min="8709" max="8709" width="21.7109375" style="24" customWidth="1"/>
    <col min="8710" max="8710" width="17.7109375" style="24" customWidth="1"/>
    <col min="8711" max="8711" width="15.85546875" style="24" customWidth="1"/>
    <col min="8712" max="8712" width="45" style="24" customWidth="1"/>
    <col min="8713" max="8961" width="9.140625" style="24"/>
    <col min="8962" max="8962" width="14.5703125" style="24" customWidth="1"/>
    <col min="8963" max="8963" width="16.28515625" style="24" customWidth="1"/>
    <col min="8964" max="8964" width="40.42578125" style="24" customWidth="1"/>
    <col min="8965" max="8965" width="21.7109375" style="24" customWidth="1"/>
    <col min="8966" max="8966" width="17.7109375" style="24" customWidth="1"/>
    <col min="8967" max="8967" width="15.85546875" style="24" customWidth="1"/>
    <col min="8968" max="8968" width="45" style="24" customWidth="1"/>
    <col min="8969" max="9217" width="9.140625" style="24"/>
    <col min="9218" max="9218" width="14.5703125" style="24" customWidth="1"/>
    <col min="9219" max="9219" width="16.28515625" style="24" customWidth="1"/>
    <col min="9220" max="9220" width="40.42578125" style="24" customWidth="1"/>
    <col min="9221" max="9221" width="21.7109375" style="24" customWidth="1"/>
    <col min="9222" max="9222" width="17.7109375" style="24" customWidth="1"/>
    <col min="9223" max="9223" width="15.85546875" style="24" customWidth="1"/>
    <col min="9224" max="9224" width="45" style="24" customWidth="1"/>
    <col min="9225" max="9473" width="9.140625" style="24"/>
    <col min="9474" max="9474" width="14.5703125" style="24" customWidth="1"/>
    <col min="9475" max="9475" width="16.28515625" style="24" customWidth="1"/>
    <col min="9476" max="9476" width="40.42578125" style="24" customWidth="1"/>
    <col min="9477" max="9477" width="21.7109375" style="24" customWidth="1"/>
    <col min="9478" max="9478" width="17.7109375" style="24" customWidth="1"/>
    <col min="9479" max="9479" width="15.85546875" style="24" customWidth="1"/>
    <col min="9480" max="9480" width="45" style="24" customWidth="1"/>
    <col min="9481" max="9729" width="9.140625" style="24"/>
    <col min="9730" max="9730" width="14.5703125" style="24" customWidth="1"/>
    <col min="9731" max="9731" width="16.28515625" style="24" customWidth="1"/>
    <col min="9732" max="9732" width="40.42578125" style="24" customWidth="1"/>
    <col min="9733" max="9733" width="21.7109375" style="24" customWidth="1"/>
    <col min="9734" max="9734" width="17.7109375" style="24" customWidth="1"/>
    <col min="9735" max="9735" width="15.85546875" style="24" customWidth="1"/>
    <col min="9736" max="9736" width="45" style="24" customWidth="1"/>
    <col min="9737" max="9985" width="9.140625" style="24"/>
    <col min="9986" max="9986" width="14.5703125" style="24" customWidth="1"/>
    <col min="9987" max="9987" width="16.28515625" style="24" customWidth="1"/>
    <col min="9988" max="9988" width="40.42578125" style="24" customWidth="1"/>
    <col min="9989" max="9989" width="21.7109375" style="24" customWidth="1"/>
    <col min="9990" max="9990" width="17.7109375" style="24" customWidth="1"/>
    <col min="9991" max="9991" width="15.85546875" style="24" customWidth="1"/>
    <col min="9992" max="9992" width="45" style="24" customWidth="1"/>
    <col min="9993" max="10241" width="9.140625" style="24"/>
    <col min="10242" max="10242" width="14.5703125" style="24" customWidth="1"/>
    <col min="10243" max="10243" width="16.28515625" style="24" customWidth="1"/>
    <col min="10244" max="10244" width="40.42578125" style="24" customWidth="1"/>
    <col min="10245" max="10245" width="21.7109375" style="24" customWidth="1"/>
    <col min="10246" max="10246" width="17.7109375" style="24" customWidth="1"/>
    <col min="10247" max="10247" width="15.85546875" style="24" customWidth="1"/>
    <col min="10248" max="10248" width="45" style="24" customWidth="1"/>
    <col min="10249" max="10497" width="9.140625" style="24"/>
    <col min="10498" max="10498" width="14.5703125" style="24" customWidth="1"/>
    <col min="10499" max="10499" width="16.28515625" style="24" customWidth="1"/>
    <col min="10500" max="10500" width="40.42578125" style="24" customWidth="1"/>
    <col min="10501" max="10501" width="21.7109375" style="24" customWidth="1"/>
    <col min="10502" max="10502" width="17.7109375" style="24" customWidth="1"/>
    <col min="10503" max="10503" width="15.85546875" style="24" customWidth="1"/>
    <col min="10504" max="10504" width="45" style="24" customWidth="1"/>
    <col min="10505" max="10753" width="9.140625" style="24"/>
    <col min="10754" max="10754" width="14.5703125" style="24" customWidth="1"/>
    <col min="10755" max="10755" width="16.28515625" style="24" customWidth="1"/>
    <col min="10756" max="10756" width="40.42578125" style="24" customWidth="1"/>
    <col min="10757" max="10757" width="21.7109375" style="24" customWidth="1"/>
    <col min="10758" max="10758" width="17.7109375" style="24" customWidth="1"/>
    <col min="10759" max="10759" width="15.85546875" style="24" customWidth="1"/>
    <col min="10760" max="10760" width="45" style="24" customWidth="1"/>
    <col min="10761" max="11009" width="9.140625" style="24"/>
    <col min="11010" max="11010" width="14.5703125" style="24" customWidth="1"/>
    <col min="11011" max="11011" width="16.28515625" style="24" customWidth="1"/>
    <col min="11012" max="11012" width="40.42578125" style="24" customWidth="1"/>
    <col min="11013" max="11013" width="21.7109375" style="24" customWidth="1"/>
    <col min="11014" max="11014" width="17.7109375" style="24" customWidth="1"/>
    <col min="11015" max="11015" width="15.85546875" style="24" customWidth="1"/>
    <col min="11016" max="11016" width="45" style="24" customWidth="1"/>
    <col min="11017" max="11265" width="9.140625" style="24"/>
    <col min="11266" max="11266" width="14.5703125" style="24" customWidth="1"/>
    <col min="11267" max="11267" width="16.28515625" style="24" customWidth="1"/>
    <col min="11268" max="11268" width="40.42578125" style="24" customWidth="1"/>
    <col min="11269" max="11269" width="21.7109375" style="24" customWidth="1"/>
    <col min="11270" max="11270" width="17.7109375" style="24" customWidth="1"/>
    <col min="11271" max="11271" width="15.85546875" style="24" customWidth="1"/>
    <col min="11272" max="11272" width="45" style="24" customWidth="1"/>
    <col min="11273" max="11521" width="9.140625" style="24"/>
    <col min="11522" max="11522" width="14.5703125" style="24" customWidth="1"/>
    <col min="11523" max="11523" width="16.28515625" style="24" customWidth="1"/>
    <col min="11524" max="11524" width="40.42578125" style="24" customWidth="1"/>
    <col min="11525" max="11525" width="21.7109375" style="24" customWidth="1"/>
    <col min="11526" max="11526" width="17.7109375" style="24" customWidth="1"/>
    <col min="11527" max="11527" width="15.85546875" style="24" customWidth="1"/>
    <col min="11528" max="11528" width="45" style="24" customWidth="1"/>
    <col min="11529" max="11777" width="9.140625" style="24"/>
    <col min="11778" max="11778" width="14.5703125" style="24" customWidth="1"/>
    <col min="11779" max="11779" width="16.28515625" style="24" customWidth="1"/>
    <col min="11780" max="11780" width="40.42578125" style="24" customWidth="1"/>
    <col min="11781" max="11781" width="21.7109375" style="24" customWidth="1"/>
    <col min="11782" max="11782" width="17.7109375" style="24" customWidth="1"/>
    <col min="11783" max="11783" width="15.85546875" style="24" customWidth="1"/>
    <col min="11784" max="11784" width="45" style="24" customWidth="1"/>
    <col min="11785" max="12033" width="9.140625" style="24"/>
    <col min="12034" max="12034" width="14.5703125" style="24" customWidth="1"/>
    <col min="12035" max="12035" width="16.28515625" style="24" customWidth="1"/>
    <col min="12036" max="12036" width="40.42578125" style="24" customWidth="1"/>
    <col min="12037" max="12037" width="21.7109375" style="24" customWidth="1"/>
    <col min="12038" max="12038" width="17.7109375" style="24" customWidth="1"/>
    <col min="12039" max="12039" width="15.85546875" style="24" customWidth="1"/>
    <col min="12040" max="12040" width="45" style="24" customWidth="1"/>
    <col min="12041" max="12289" width="9.140625" style="24"/>
    <col min="12290" max="12290" width="14.5703125" style="24" customWidth="1"/>
    <col min="12291" max="12291" width="16.28515625" style="24" customWidth="1"/>
    <col min="12292" max="12292" width="40.42578125" style="24" customWidth="1"/>
    <col min="12293" max="12293" width="21.7109375" style="24" customWidth="1"/>
    <col min="12294" max="12294" width="17.7109375" style="24" customWidth="1"/>
    <col min="12295" max="12295" width="15.85546875" style="24" customWidth="1"/>
    <col min="12296" max="12296" width="45" style="24" customWidth="1"/>
    <col min="12297" max="12545" width="9.140625" style="24"/>
    <col min="12546" max="12546" width="14.5703125" style="24" customWidth="1"/>
    <col min="12547" max="12547" width="16.28515625" style="24" customWidth="1"/>
    <col min="12548" max="12548" width="40.42578125" style="24" customWidth="1"/>
    <col min="12549" max="12549" width="21.7109375" style="24" customWidth="1"/>
    <col min="12550" max="12550" width="17.7109375" style="24" customWidth="1"/>
    <col min="12551" max="12551" width="15.85546875" style="24" customWidth="1"/>
    <col min="12552" max="12552" width="45" style="24" customWidth="1"/>
    <col min="12553" max="12801" width="9.140625" style="24"/>
    <col min="12802" max="12802" width="14.5703125" style="24" customWidth="1"/>
    <col min="12803" max="12803" width="16.28515625" style="24" customWidth="1"/>
    <col min="12804" max="12804" width="40.42578125" style="24" customWidth="1"/>
    <col min="12805" max="12805" width="21.7109375" style="24" customWidth="1"/>
    <col min="12806" max="12806" width="17.7109375" style="24" customWidth="1"/>
    <col min="12807" max="12807" width="15.85546875" style="24" customWidth="1"/>
    <col min="12808" max="12808" width="45" style="24" customWidth="1"/>
    <col min="12809" max="13057" width="9.140625" style="24"/>
    <col min="13058" max="13058" width="14.5703125" style="24" customWidth="1"/>
    <col min="13059" max="13059" width="16.28515625" style="24" customWidth="1"/>
    <col min="13060" max="13060" width="40.42578125" style="24" customWidth="1"/>
    <col min="13061" max="13061" width="21.7109375" style="24" customWidth="1"/>
    <col min="13062" max="13062" width="17.7109375" style="24" customWidth="1"/>
    <col min="13063" max="13063" width="15.85546875" style="24" customWidth="1"/>
    <col min="13064" max="13064" width="45" style="24" customWidth="1"/>
    <col min="13065" max="13313" width="9.140625" style="24"/>
    <col min="13314" max="13314" width="14.5703125" style="24" customWidth="1"/>
    <col min="13315" max="13315" width="16.28515625" style="24" customWidth="1"/>
    <col min="13316" max="13316" width="40.42578125" style="24" customWidth="1"/>
    <col min="13317" max="13317" width="21.7109375" style="24" customWidth="1"/>
    <col min="13318" max="13318" width="17.7109375" style="24" customWidth="1"/>
    <col min="13319" max="13319" width="15.85546875" style="24" customWidth="1"/>
    <col min="13320" max="13320" width="45" style="24" customWidth="1"/>
    <col min="13321" max="13569" width="9.140625" style="24"/>
    <col min="13570" max="13570" width="14.5703125" style="24" customWidth="1"/>
    <col min="13571" max="13571" width="16.28515625" style="24" customWidth="1"/>
    <col min="13572" max="13572" width="40.42578125" style="24" customWidth="1"/>
    <col min="13573" max="13573" width="21.7109375" style="24" customWidth="1"/>
    <col min="13574" max="13574" width="17.7109375" style="24" customWidth="1"/>
    <col min="13575" max="13575" width="15.85546875" style="24" customWidth="1"/>
    <col min="13576" max="13576" width="45" style="24" customWidth="1"/>
    <col min="13577" max="13825" width="9.140625" style="24"/>
    <col min="13826" max="13826" width="14.5703125" style="24" customWidth="1"/>
    <col min="13827" max="13827" width="16.28515625" style="24" customWidth="1"/>
    <col min="13828" max="13828" width="40.42578125" style="24" customWidth="1"/>
    <col min="13829" max="13829" width="21.7109375" style="24" customWidth="1"/>
    <col min="13830" max="13830" width="17.7109375" style="24" customWidth="1"/>
    <col min="13831" max="13831" width="15.85546875" style="24" customWidth="1"/>
    <col min="13832" max="13832" width="45" style="24" customWidth="1"/>
    <col min="13833" max="14081" width="9.140625" style="24"/>
    <col min="14082" max="14082" width="14.5703125" style="24" customWidth="1"/>
    <col min="14083" max="14083" width="16.28515625" style="24" customWidth="1"/>
    <col min="14084" max="14084" width="40.42578125" style="24" customWidth="1"/>
    <col min="14085" max="14085" width="21.7109375" style="24" customWidth="1"/>
    <col min="14086" max="14086" width="17.7109375" style="24" customWidth="1"/>
    <col min="14087" max="14087" width="15.85546875" style="24" customWidth="1"/>
    <col min="14088" max="14088" width="45" style="24" customWidth="1"/>
    <col min="14089" max="14337" width="9.140625" style="24"/>
    <col min="14338" max="14338" width="14.5703125" style="24" customWidth="1"/>
    <col min="14339" max="14339" width="16.28515625" style="24" customWidth="1"/>
    <col min="14340" max="14340" width="40.42578125" style="24" customWidth="1"/>
    <col min="14341" max="14341" width="21.7109375" style="24" customWidth="1"/>
    <col min="14342" max="14342" width="17.7109375" style="24" customWidth="1"/>
    <col min="14343" max="14343" width="15.85546875" style="24" customWidth="1"/>
    <col min="14344" max="14344" width="45" style="24" customWidth="1"/>
    <col min="14345" max="14593" width="9.140625" style="24"/>
    <col min="14594" max="14594" width="14.5703125" style="24" customWidth="1"/>
    <col min="14595" max="14595" width="16.28515625" style="24" customWidth="1"/>
    <col min="14596" max="14596" width="40.42578125" style="24" customWidth="1"/>
    <col min="14597" max="14597" width="21.7109375" style="24" customWidth="1"/>
    <col min="14598" max="14598" width="17.7109375" style="24" customWidth="1"/>
    <col min="14599" max="14599" width="15.85546875" style="24" customWidth="1"/>
    <col min="14600" max="14600" width="45" style="24" customWidth="1"/>
    <col min="14601" max="14849" width="9.140625" style="24"/>
    <col min="14850" max="14850" width="14.5703125" style="24" customWidth="1"/>
    <col min="14851" max="14851" width="16.28515625" style="24" customWidth="1"/>
    <col min="14852" max="14852" width="40.42578125" style="24" customWidth="1"/>
    <col min="14853" max="14853" width="21.7109375" style="24" customWidth="1"/>
    <col min="14854" max="14854" width="17.7109375" style="24" customWidth="1"/>
    <col min="14855" max="14855" width="15.85546875" style="24" customWidth="1"/>
    <col min="14856" max="14856" width="45" style="24" customWidth="1"/>
    <col min="14857" max="15105" width="9.140625" style="24"/>
    <col min="15106" max="15106" width="14.5703125" style="24" customWidth="1"/>
    <col min="15107" max="15107" width="16.28515625" style="24" customWidth="1"/>
    <col min="15108" max="15108" width="40.42578125" style="24" customWidth="1"/>
    <col min="15109" max="15109" width="21.7109375" style="24" customWidth="1"/>
    <col min="15110" max="15110" width="17.7109375" style="24" customWidth="1"/>
    <col min="15111" max="15111" width="15.85546875" style="24" customWidth="1"/>
    <col min="15112" max="15112" width="45" style="24" customWidth="1"/>
    <col min="15113" max="15361" width="9.140625" style="24"/>
    <col min="15362" max="15362" width="14.5703125" style="24" customWidth="1"/>
    <col min="15363" max="15363" width="16.28515625" style="24" customWidth="1"/>
    <col min="15364" max="15364" width="40.42578125" style="24" customWidth="1"/>
    <col min="15365" max="15365" width="21.7109375" style="24" customWidth="1"/>
    <col min="15366" max="15366" width="17.7109375" style="24" customWidth="1"/>
    <col min="15367" max="15367" width="15.85546875" style="24" customWidth="1"/>
    <col min="15368" max="15368" width="45" style="24" customWidth="1"/>
    <col min="15369" max="15617" width="9.140625" style="24"/>
    <col min="15618" max="15618" width="14.5703125" style="24" customWidth="1"/>
    <col min="15619" max="15619" width="16.28515625" style="24" customWidth="1"/>
    <col min="15620" max="15620" width="40.42578125" style="24" customWidth="1"/>
    <col min="15621" max="15621" width="21.7109375" style="24" customWidth="1"/>
    <col min="15622" max="15622" width="17.7109375" style="24" customWidth="1"/>
    <col min="15623" max="15623" width="15.85546875" style="24" customWidth="1"/>
    <col min="15624" max="15624" width="45" style="24" customWidth="1"/>
    <col min="15625" max="15873" width="9.140625" style="24"/>
    <col min="15874" max="15874" width="14.5703125" style="24" customWidth="1"/>
    <col min="15875" max="15875" width="16.28515625" style="24" customWidth="1"/>
    <col min="15876" max="15876" width="40.42578125" style="24" customWidth="1"/>
    <col min="15877" max="15877" width="21.7109375" style="24" customWidth="1"/>
    <col min="15878" max="15878" width="17.7109375" style="24" customWidth="1"/>
    <col min="15879" max="15879" width="15.85546875" style="24" customWidth="1"/>
    <col min="15880" max="15880" width="45" style="24" customWidth="1"/>
    <col min="15881" max="16129" width="9.140625" style="24"/>
    <col min="16130" max="16130" width="14.5703125" style="24" customWidth="1"/>
    <col min="16131" max="16131" width="16.28515625" style="24" customWidth="1"/>
    <col min="16132" max="16132" width="40.42578125" style="24" customWidth="1"/>
    <col min="16133" max="16133" width="21.7109375" style="24" customWidth="1"/>
    <col min="16134" max="16134" width="17.7109375" style="24" customWidth="1"/>
    <col min="16135" max="16135" width="15.85546875" style="24" customWidth="1"/>
    <col min="16136" max="16136" width="45" style="24" customWidth="1"/>
    <col min="16137" max="16384" width="9.140625" style="24"/>
  </cols>
  <sheetData>
    <row r="2" spans="2:8" x14ac:dyDescent="0.25">
      <c r="D2" s="87"/>
    </row>
    <row r="5" spans="2:8" ht="18.75" x14ac:dyDescent="0.3">
      <c r="D5" s="89" t="s">
        <v>324</v>
      </c>
    </row>
    <row r="7" spans="2:8" x14ac:dyDescent="0.25">
      <c r="B7" s="158" t="s">
        <v>325</v>
      </c>
      <c r="C7" s="159"/>
      <c r="D7" s="158" t="s">
        <v>326</v>
      </c>
      <c r="E7" s="158" t="s">
        <v>327</v>
      </c>
      <c r="F7" s="160" t="s">
        <v>328</v>
      </c>
      <c r="G7" s="161"/>
    </row>
    <row r="8" spans="2:8" ht="15" customHeight="1" x14ac:dyDescent="0.25">
      <c r="B8" s="159"/>
      <c r="C8" s="159"/>
      <c r="D8" s="159" t="s">
        <v>326</v>
      </c>
      <c r="E8" s="159" t="s">
        <v>327</v>
      </c>
      <c r="F8" s="90" t="s">
        <v>329</v>
      </c>
      <c r="G8" s="90" t="s">
        <v>330</v>
      </c>
      <c r="H8" s="91"/>
    </row>
    <row r="9" spans="2:8" x14ac:dyDescent="0.25">
      <c r="B9" s="156"/>
      <c r="C9" s="157"/>
      <c r="D9" s="92"/>
      <c r="E9" s="92"/>
      <c r="F9" s="92"/>
      <c r="G9" s="92"/>
      <c r="H9" s="93"/>
    </row>
    <row r="10" spans="2:8" x14ac:dyDescent="0.25">
      <c r="B10" s="156"/>
      <c r="C10" s="157"/>
      <c r="D10" s="92"/>
      <c r="E10" s="92"/>
      <c r="F10" s="92"/>
      <c r="G10" s="92"/>
      <c r="H10" s="93"/>
    </row>
    <row r="11" spans="2:8" x14ac:dyDescent="0.25">
      <c r="B11" s="156"/>
      <c r="C11" s="157"/>
      <c r="D11" s="92"/>
      <c r="E11" s="92"/>
      <c r="F11" s="92"/>
      <c r="G11" s="92"/>
      <c r="H11" s="93"/>
    </row>
    <row r="14" spans="2:8" ht="18.75" x14ac:dyDescent="0.3">
      <c r="D14" s="89" t="s">
        <v>331</v>
      </c>
    </row>
    <row r="16" spans="2:8" x14ac:dyDescent="0.25">
      <c r="B16" s="90" t="s">
        <v>332</v>
      </c>
      <c r="C16" s="90" t="s">
        <v>333</v>
      </c>
      <c r="D16" s="90" t="s">
        <v>334</v>
      </c>
      <c r="E16" s="90" t="s">
        <v>335</v>
      </c>
      <c r="F16" s="90" t="s">
        <v>336</v>
      </c>
      <c r="G16" s="90" t="s">
        <v>337</v>
      </c>
      <c r="H16" s="90" t="s">
        <v>338</v>
      </c>
    </row>
    <row r="17" spans="2:8" x14ac:dyDescent="0.25">
      <c r="B17" s="95">
        <v>42726</v>
      </c>
      <c r="C17" s="95" t="s">
        <v>392</v>
      </c>
      <c r="D17" s="92" t="s">
        <v>393</v>
      </c>
      <c r="E17" s="92" t="s">
        <v>394</v>
      </c>
      <c r="F17" s="92" t="s">
        <v>395</v>
      </c>
      <c r="G17" s="92" t="s">
        <v>395</v>
      </c>
      <c r="H17" s="92" t="s">
        <v>393</v>
      </c>
    </row>
    <row r="18" spans="2:8" x14ac:dyDescent="0.25">
      <c r="B18" s="95"/>
      <c r="C18" s="95"/>
      <c r="D18" s="92"/>
      <c r="E18" s="92"/>
      <c r="F18" s="92"/>
      <c r="G18" s="92"/>
      <c r="H18" s="96"/>
    </row>
    <row r="19" spans="2:8" x14ac:dyDescent="0.25">
      <c r="B19" s="94"/>
      <c r="C19" s="95"/>
      <c r="D19" s="92"/>
      <c r="E19" s="92"/>
      <c r="F19" s="92"/>
      <c r="G19" s="92"/>
      <c r="H19" s="96"/>
    </row>
    <row r="21" spans="2:8" ht="15.75" thickBot="1" x14ac:dyDescent="0.3">
      <c r="B21" s="97"/>
      <c r="C21" s="97"/>
      <c r="D21" s="97"/>
      <c r="E21" s="97"/>
      <c r="F21" s="97"/>
      <c r="G21" s="97"/>
      <c r="H21" s="98"/>
    </row>
    <row r="22" spans="2:8" x14ac:dyDescent="0.25">
      <c r="B22" s="99" t="s">
        <v>339</v>
      </c>
      <c r="C22" s="100"/>
      <c r="D22" s="100"/>
      <c r="E22" s="100"/>
      <c r="F22" s="100"/>
      <c r="G22" s="100"/>
      <c r="H22" s="101"/>
    </row>
    <row r="23" spans="2:8" x14ac:dyDescent="0.25">
      <c r="B23" s="102" t="s">
        <v>396</v>
      </c>
    </row>
    <row r="24" spans="2:8" x14ac:dyDescent="0.25">
      <c r="B24" s="102" t="s">
        <v>397</v>
      </c>
    </row>
    <row r="26" spans="2:8" x14ac:dyDescent="0.25">
      <c r="E26" s="103" t="s">
        <v>340</v>
      </c>
    </row>
  </sheetData>
  <mergeCells count="7">
    <mergeCell ref="B11:C11"/>
    <mergeCell ref="B7:C8"/>
    <mergeCell ref="D7:D8"/>
    <mergeCell ref="E7:E8"/>
    <mergeCell ref="F7:G7"/>
    <mergeCell ref="B9:C9"/>
    <mergeCell ref="B10:C10"/>
  </mergeCells>
  <pageMargins left="0.511811024" right="0.511811024" top="0.78740157499999996" bottom="0.78740157499999996" header="0.31496062000000002" footer="0.31496062000000002"/>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ata_x0020_de_x0020_Expira_x00e7__x00e3_o xmlns="4147c134-c124-470b-82c5-8e3262786405">2017-12-22T02:00:00+00:00</Data_x0020_de_x0020_Expira_x00e7__x00e3_o>
    <Aprovado_x0020_Por xmlns="4147c134-c124-470b-82c5-8e3262786405">
      <UserInfo>
        <DisplayName>Leandro Monteiro De Barros Moura</DisplayName>
        <AccountId>761</AccountId>
        <AccountType/>
      </UserInfo>
    </Aprovado_x0020_Por>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749F4BB575B9704D9BEC920E4BF590B1" ma:contentTypeVersion="2" ma:contentTypeDescription="Crie um novo documento." ma:contentTypeScope="" ma:versionID="e058fe7411d3f81d4dee1dcddb1d8d9d">
  <xsd:schema xmlns:xsd="http://www.w3.org/2001/XMLSchema" xmlns:xs="http://www.w3.org/2001/XMLSchema" xmlns:p="http://schemas.microsoft.com/office/2006/metadata/properties" xmlns:ns2="4147c134-c124-470b-82c5-8e3262786405" targetNamespace="http://schemas.microsoft.com/office/2006/metadata/properties" ma:root="true" ma:fieldsID="649b46373682a50546f260fdfb1b6154" ns2:_="">
    <xsd:import namespace="4147c134-c124-470b-82c5-8e3262786405"/>
    <xsd:element name="properties">
      <xsd:complexType>
        <xsd:sequence>
          <xsd:element name="documentManagement">
            <xsd:complexType>
              <xsd:all>
                <xsd:element ref="ns2:Data_x0020_de_x0020_Expira_x00e7__x00e3_o" minOccurs="0"/>
                <xsd:element ref="ns2:Aprovado_x0020_Po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47c134-c124-470b-82c5-8e3262786405" elementFormDefault="qualified">
    <xsd:import namespace="http://schemas.microsoft.com/office/2006/documentManagement/types"/>
    <xsd:import namespace="http://schemas.microsoft.com/office/infopath/2007/PartnerControls"/>
    <xsd:element name="Data_x0020_de_x0020_Expira_x00e7__x00e3_o" ma:index="8" nillable="true" ma:displayName="Data de Expiração" ma:format="DateOnly" ma:internalName="Data_x0020_de_x0020_Expira_x00e7__x00e3_o">
      <xsd:simpleType>
        <xsd:restriction base="dms:DateTime"/>
      </xsd:simpleType>
    </xsd:element>
    <xsd:element name="Aprovado_x0020_Por" ma:index="9" nillable="true" ma:displayName="Aprovado Por" ma:list="UserInfo" ma:SharePointGroup="0" ma:internalName="Aprovado_x0020_Po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BBEEDA2-DB11-4DEC-89CB-B1590C7FE12D}">
  <ds:schemaRefs>
    <ds:schemaRef ds:uri="http://schemas.microsoft.com/sharepoint/v3/contenttype/forms"/>
  </ds:schemaRefs>
</ds:datastoreItem>
</file>

<file path=customXml/itemProps2.xml><?xml version="1.0" encoding="utf-8"?>
<ds:datastoreItem xmlns:ds="http://schemas.openxmlformats.org/officeDocument/2006/customXml" ds:itemID="{83C1A8B1-BE65-417E-A51A-75CBFCF6997A}">
  <ds:schemaRefs>
    <ds:schemaRef ds:uri="http://schemas.openxmlformats.org/package/2006/metadata/core-properties"/>
    <ds:schemaRef ds:uri="http://purl.org/dc/terms/"/>
    <ds:schemaRef ds:uri="4147c134-c124-470b-82c5-8e3262786405"/>
    <ds:schemaRef ds:uri="http://schemas.microsoft.com/office/2006/documentManagement/types"/>
    <ds:schemaRef ds:uri="http://schemas.microsoft.com/office/2006/metadata/properties"/>
    <ds:schemaRef ds:uri="http://purl.org/dc/dcmitype/"/>
    <ds:schemaRef ds:uri="http://www.w3.org/XML/1998/namespace"/>
    <ds:schemaRef ds:uri="http://schemas.microsoft.com/office/infopath/2007/PartnerControls"/>
    <ds:schemaRef ds:uri="http://purl.org/dc/elements/1.1/"/>
  </ds:schemaRefs>
</ds:datastoreItem>
</file>

<file path=customXml/itemProps3.xml><?xml version="1.0" encoding="utf-8"?>
<ds:datastoreItem xmlns:ds="http://schemas.openxmlformats.org/officeDocument/2006/customXml" ds:itemID="{352D0B92-31B2-4EB0-9268-5E22A84B68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47c134-c124-470b-82c5-8e32627864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Grau de Governança</vt:lpstr>
      <vt:lpstr>Calculo Tipificação</vt:lpstr>
      <vt:lpstr>Calculo Caracterização</vt:lpstr>
      <vt:lpstr>Pesos</vt:lpstr>
      <vt:lpstr>Regras</vt:lpstr>
      <vt:lpstr>Fast Track Especial</vt:lpstr>
      <vt:lpstr>Controle_Versão</vt:lpstr>
    </vt:vector>
  </TitlesOfParts>
  <Company>OI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profile</dc:creator>
  <cp:lastModifiedBy>supervisor</cp:lastModifiedBy>
  <dcterms:created xsi:type="dcterms:W3CDTF">2015-05-07T19:01:59Z</dcterms:created>
  <dcterms:modified xsi:type="dcterms:W3CDTF">2017-04-03T13:59:18Z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0x010100749F4BB575B9704D9BEC920E4BF590B1</vt:lpwstr>
  </property>
</Properties>
</file>