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"/>
    </mc:Choice>
  </mc:AlternateContent>
  <bookViews>
    <workbookView xWindow="0" yWindow="15000" windowWidth="8040" windowHeight="2340" tabRatio="813" firstSheet="2" activeTab="10"/>
  </bookViews>
  <sheets>
    <sheet name="dev" sheetId="1" r:id="rId1"/>
    <sheet name="hml" sheetId="2" r:id="rId2"/>
    <sheet name="prd" sheetId="3" r:id="rId3"/>
    <sheet name="Portal" sheetId="4" r:id="rId4"/>
    <sheet name="HLR" sheetId="5" r:id="rId5"/>
    <sheet name="ETL-UDR" sheetId="6" r:id="rId6"/>
    <sheet name="RAID-FMS" sheetId="7" r:id="rId7"/>
    <sheet name="FMS DEV_HML" sheetId="9" r:id="rId8"/>
    <sheet name="FMS PRD" sheetId="8" r:id="rId9"/>
    <sheet name="RFP-HW FMS" sheetId="13" r:id="rId10"/>
    <sheet name="ME Ondas" sheetId="11" r:id="rId11"/>
    <sheet name="rubricas FMS" sheetId="10" r:id="rId12"/>
    <sheet name="Oipedia" sheetId="12" r:id="rId13"/>
  </sheets>
  <externalReferences>
    <externalReference r:id="rId14"/>
  </externalReferences>
  <definedNames>
    <definedName name="_xlnm._FilterDatabase" localSheetId="10" hidden="1">'ME Ondas'!$A$1:$I$23</definedName>
  </definedNames>
  <calcPr calcId="152511" calcOnSave="0"/>
</workbook>
</file>

<file path=xl/calcChain.xml><?xml version="1.0" encoding="utf-8"?>
<calcChain xmlns="http://schemas.openxmlformats.org/spreadsheetml/2006/main">
  <c r="I33" i="11" l="1"/>
  <c r="T32" i="8" l="1"/>
  <c r="T35" i="8"/>
  <c r="T30" i="8"/>
  <c r="T31" i="8"/>
  <c r="B3" i="13" l="1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J2" i="13" l="1"/>
  <c r="T22" i="8" l="1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E31" i="8"/>
  <c r="D31" i="8"/>
  <c r="G15" i="8"/>
  <c r="F15" i="8"/>
  <c r="D15" i="8"/>
  <c r="C15" i="8"/>
  <c r="C35" i="8" l="1"/>
  <c r="I31" i="8"/>
  <c r="H35" i="8" s="1"/>
  <c r="C37" i="8" s="1"/>
  <c r="C39" i="8" s="1"/>
</calcChain>
</file>

<file path=xl/comments1.xml><?xml version="1.0" encoding="utf-8"?>
<comments xmlns="http://schemas.openxmlformats.org/spreadsheetml/2006/main">
  <authors>
    <author>Leandro Marcos Frossard</author>
  </authors>
  <commentList>
    <comment ref="W4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3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<sst xmlns="http://schemas.openxmlformats.org/spreadsheetml/2006/main" count="906" uniqueCount="454">
  <si>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</si>
  <si>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</si>
  <si>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</si>
  <si>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</si>
  <si>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</si>
  <si>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</si>
  <si>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</si>
  <si>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</si>
  <si>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</si>
  <si>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</si>
  <si>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</si>
  <si>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</si>
  <si>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</si>
  <si>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</si>
  <si>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</si>
  <si>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</si>
  <si>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</si>
  <si>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</si>
  <si>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</si>
  <si>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</si>
  <si>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</si>
  <si>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</si>
  <si>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</si>
  <si>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</si>
  <si>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</si>
  <si>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</si>
  <si>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</si>
  <si>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</si>
  <si>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</si>
  <si>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</si>
  <si>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</si>
  <si>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</si>
  <si>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</si>
  <si>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</si>
  <si>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</si>
  <si>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</si>
  <si>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</si>
  <si>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</si>
  <si>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</si>
  <si>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</si>
  <si>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</si>
  <si>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</si>
  <si>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</si>
  <si>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</si>
  <si>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</si>
  <si>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</si>
  <si>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</si>
  <si>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</si>
  <si>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</si>
  <si>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</si>
  <si>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</si>
  <si>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</si>
  <si>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</si>
  <si>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</si>
  <si>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</si>
  <si>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</si>
  <si>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</si>
  <si>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</si>
  <si>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</si>
  <si>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</si>
  <si>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</si>
  <si>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</si>
  <si>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</si>
  <si>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</si>
  <si>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</si>
  <si>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</si>
  <si>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</si>
  <si>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</si>
  <si>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</si>
  <si>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</si>
  <si>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</si>
  <si>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</si>
  <si>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</si>
  <si>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</si>
  <si>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</si>
  <si>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</si>
  <si>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</si>
  <si>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</si>
  <si>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</si>
  <si>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</si>
  <si>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</si>
  <si>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</si>
  <si>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</si>
  <si>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</si>
  <si>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</si>
  <si>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</si>
  <si>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</si>
  <si>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</si>
  <si>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</si>
  <si>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</si>
  <si>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</si>
  <si>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</si>
  <si>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</si>
  <si>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</si>
  <si>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</si>
  <si>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</si>
  <si>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</si>
  <si>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</si>
  <si>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</si>
  <si>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</si>
  <si>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</si>
  <si>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</si>
  <si>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</si>
  <si>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</si>
  <si>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</si>
  <si>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</si>
  <si>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</si>
  <si>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</si>
  <si>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</si>
  <si>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</si>
  <si>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</si>
  <si>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</si>
  <si>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</si>
  <si>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</si>
  <si>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</si>
  <si>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</si>
  <si>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</si>
  <si>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</si>
  <si>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</si>
  <si>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</si>
  <si>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</si>
  <si>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</si>
  <si>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</si>
  <si>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</si>
  <si>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</si>
  <si>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</si>
  <si>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</si>
  <si>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</si>
  <si>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</si>
  <si>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</si>
  <si>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</si>
  <si>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</si>
  <si>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</si>
  <si>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</si>
  <si>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</si>
  <si>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</si>
  <si>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</si>
  <si>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</si>
  <si>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</si>
  <si>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</si>
  <si>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</si>
  <si>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</si>
  <si>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</si>
  <si>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</si>
  <si>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</si>
  <si>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</si>
  <si>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</si>
  <si>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</si>
  <si>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</si>
  <si>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</si>
  <si>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</si>
  <si>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</si>
  <si>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</si>
  <si>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</si>
  <si>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</si>
  <si>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</si>
  <si>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</si>
  <si>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</si>
  <si>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</si>
  <si>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</si>
  <si>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</si>
  <si>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</si>
  <si>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</si>
  <si>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</si>
  <si>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</si>
  <si>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</si>
  <si>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</si>
  <si>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</si>
  <si>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</si>
  <si>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</si>
  <si>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</si>
  <si>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</si>
  <si>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</si>
  <si>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</si>
  <si>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</si>
  <si>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</si>
  <si>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</si>
  <si>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</si>
  <si>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</si>
  <si>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</si>
  <si>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</si>
  <si>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</si>
  <si>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</si>
  <si>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</si>
  <si>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</si>
  <si>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</si>
  <si>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</si>
  <si>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</si>
  <si>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</si>
  <si>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</si>
  <si>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</si>
  <si>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</si>
  <si>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</si>
  <si>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</si>
  <si>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</si>
  <si>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</si>
  <si>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</si>
  <si>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</si>
  <si>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</si>
  <si>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</si>
  <si>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</si>
  <si>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</si>
  <si>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</si>
  <si>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</si>
  <si>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</si>
  <si>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</si>
  <si>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</si>
  <si>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</si>
  <si>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</si>
  <si>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</si>
  <si>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</si>
  <si>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</si>
  <si>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</si>
  <si>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</si>
  <si>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</si>
  <si>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</si>
  <si>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</si>
  <si>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</si>
  <si>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</si>
  <si>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</si>
  <si>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</si>
  <si>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</si>
  <si>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</si>
  <si>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</si>
  <si>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</si>
  <si>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</si>
  <si>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</si>
  <si>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</si>
  <si>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</si>
  <si>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</si>
  <si>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</si>
  <si>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</si>
  <si>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</si>
  <si>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</si>
  <si>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</si>
  <si>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</si>
  <si>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</si>
  <si>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</si>
  <si>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</si>
  <si>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</si>
  <si>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</si>
  <si>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</si>
  <si>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</si>
  <si>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</si>
  <si>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</si>
  <si>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</si>
  <si>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</si>
  <si>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</si>
  <si>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</si>
  <si>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</si>
  <si>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</si>
  <si>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</si>
  <si>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</si>
  <si>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</si>
  <si>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</si>
  <si>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</si>
  <si>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</si>
  <si>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</si>
  <si>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</si>
  <si>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</si>
  <si>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</si>
  <si>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</si>
  <si>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</si>
  <si>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</si>
  <si>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</si>
  <si>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</si>
  <si>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</si>
  <si>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</si>
  <si>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</si>
  <si>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</si>
  <si>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</si>
  <si>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</si>
  <si>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</si>
  <si>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</si>
  <si>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</si>
  <si>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</si>
  <si>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</si>
  <si>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</si>
  <si>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</si>
  <si>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</si>
  <si>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</si>
  <si>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</si>
  <si>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</si>
  <si>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</si>
  <si>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</si>
  <si>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</si>
  <si>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</si>
  <si>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</si>
  <si>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</si>
  <si>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</si>
  <si>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</si>
  <si>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</si>
  <si>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</si>
  <si>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</si>
  <si>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</si>
  <si>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</si>
  <si>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</si>
  <si>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</si>
  <si>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</si>
  <si>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</si>
  <si>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</si>
  <si>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</si>
  <si>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</si>
  <si>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</si>
  <si>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</si>
  <si>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</si>
  <si>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</si>
  <si>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</si>
  <si>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</si>
  <si>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</si>
  <si>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</si>
  <si>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</si>
  <si>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</si>
  <si>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</si>
  <si>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</si>
  <si>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</si>
  <si>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</si>
  <si>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</si>
  <si>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</si>
  <si>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</si>
  <si>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</si>
  <si>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</si>
  <si>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</si>
  <si>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</si>
  <si>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</si>
  <si>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</si>
  <si>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</si>
  <si>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</si>
  <si>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</si>
  <si>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</si>
  <si>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</si>
  <si>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</si>
  <si>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</si>
  <si>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</si>
  <si>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</si>
  <si>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</si>
  <si>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</si>
  <si>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</si>
  <si>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</si>
  <si>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</si>
  <si>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</si>
  <si>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</si>
  <si>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</si>
  <si>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</si>
  <si>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</si>
  <si>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</si>
  <si>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</si>
  <si>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</si>
  <si>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</si>
  <si>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</si>
  <si>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</si>
  <si>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</si>
  <si>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</si>
  <si>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</si>
  <si>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</si>
  <si>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</si>
  <si>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</si>
  <si>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</si>
  <si>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</si>
  <si>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</si>
  <si>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</si>
  <si>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</si>
  <si>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</si>
  <si>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</si>
  <si>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</si>
  <si>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</si>
  <si>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</si>
  <si>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</si>
  <si>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</si>
  <si>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</si>
  <si>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</si>
  <si>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</si>
  <si>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</si>
  <si>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</si>
  <si>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</si>
  <si>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</si>
  <si>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</si>
  <si>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</si>
  <si>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</si>
  <si>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</si>
  <si>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</si>
  <si>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</si>
  <si>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</si>
  <si>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</si>
  <si>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</si>
  <si>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</si>
  <si>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</si>
  <si>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</si>
  <si>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</si>
  <si>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</si>
  <si>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</si>
  <si>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</si>
  <si>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</si>
  <si>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</si>
  <si>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</si>
  <si>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</si>
  <si>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</si>
  <si>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</si>
  <si>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</si>
  <si>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</si>
  <si>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</si>
  <si>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</si>
  <si>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</si>
  <si>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</si>
  <si>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</si>
  <si>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</si>
  <si>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</si>
  <si>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</si>
  <si>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</si>
  <si>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</si>
  <si>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</si>
  <si>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</si>
  <si>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</si>
  <si>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</si>
  <si>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</si>
  <si>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</si>
  <si>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</si>
  <si>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</si>
  <si>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</si>
  <si>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</si>
  <si>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</si>
  <si>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</si>
  <si>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</si>
  <si>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</si>
  <si>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</si>
  <si>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</si>
  <si>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</si>
  <si>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</si>
  <si>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</si>
  <si>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</si>
  <si>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</si>
  <si>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</si>
  <si>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</si>
  <si>
    <t>mem</t>
  </si>
  <si>
    <t>Ghz</t>
  </si>
  <si>
    <t>2.1</t>
  </si>
  <si>
    <t>Oracle Linux</t>
  </si>
  <si>
    <t>Cluster</t>
  </si>
  <si>
    <t>Veritas</t>
  </si>
  <si>
    <t>Servidor</t>
  </si>
  <si>
    <t>2.0</t>
  </si>
  <si>
    <t>2.3</t>
  </si>
  <si>
    <t>Custo NAS</t>
  </si>
  <si>
    <t>N/A</t>
  </si>
  <si>
    <t>HW</t>
  </si>
  <si>
    <t>STO</t>
  </si>
  <si>
    <t>SW</t>
  </si>
  <si>
    <t>HADOOP</t>
  </si>
  <si>
    <t>http://hdcpx02:8888/accounts/login/?next=/</t>
  </si>
  <si>
    <t>oi79649</t>
  </si>
  <si>
    <t>LeBePe17</t>
  </si>
  <si>
    <t>HIVE</t>
  </si>
  <si>
    <t>Linux</t>
  </si>
  <si>
    <t>hdcpx02.interno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</si>
</sst>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  <font>
      <sz val="9"/>
      <color theme="1"/>
      <name val="Simplon BP Light"/>
    </font>
    <font>
      <sz val="9"/>
      <color indexed="81"/>
      <name val="Segoe U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18" fillId="0" borderId="0" xfId="0" applyFont="1"/>
    <xf numFmtId="44" fontId="0" fillId="0" borderId="0" xfId="3" applyFont="1"/>
    <xf numFmtId="0" fontId="18" fillId="13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0" xfId="0" applyFont="1" applyFill="1" applyAlignment="1">
      <alignment horizontal="left" vertical="center"/>
    </xf>
    <xf numFmtId="164" fontId="9" fillId="11" borderId="0" xfId="2" applyNumberFormat="1" applyFont="1" applyFill="1"/>
    <xf numFmtId="0" fontId="9" fillId="11" borderId="0" xfId="0" applyFont="1" applyFill="1" applyAlignment="1">
      <alignment horizontal="left"/>
    </xf>
    <xf numFmtId="44" fontId="9" fillId="11" borderId="0" xfId="3" applyFont="1" applyFill="1"/>
    <xf numFmtId="44" fontId="9" fillId="11" borderId="0" xfId="0" applyNumberFormat="1" applyFont="1" applyFill="1"/>
    <xf numFmtId="44" fontId="9" fillId="0" borderId="0" xfId="3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9" fontId="9" fillId="11" borderId="0" xfId="4" applyFont="1" applyFill="1" applyAlignment="1">
      <alignment horizontal="center" vertical="center"/>
    </xf>
    <xf numFmtId="0" fontId="9" fillId="11" borderId="0" xfId="4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horizontal="center" vertic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79649\AppData\Local\Microsoft\Windows\INetCache\Content.Outlook\JHRCDA59\12_17%20Srv%20x86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a solicitação"/>
      <sheetName val="Dados LPU"/>
      <sheetName val="Lista"/>
      <sheetName val="PLanilha orientadora"/>
      <sheetName val="Planilha Orientadora Acessórios"/>
      <sheetName val="Resumo LPU"/>
    </sheetNames>
    <sheetDataSet>
      <sheetData sheetId="0">
        <row r="2">
          <cell r="C2" t="str">
            <v>Projeto Orçamento</v>
          </cell>
          <cell r="D2" t="str">
            <v>Tipo</v>
          </cell>
          <cell r="E2" t="str">
            <v>Resumo</v>
          </cell>
          <cell r="F2" t="str">
            <v>Total Cores</v>
          </cell>
          <cell r="G2" t="str">
            <v>Memoria</v>
          </cell>
          <cell r="H2" t="str">
            <v>Entrega</v>
          </cell>
          <cell r="I2" t="str">
            <v>Qtde</v>
          </cell>
          <cell r="J2" t="str">
            <v>V. Unit R$</v>
          </cell>
          <cell r="K2" t="str">
            <v>V. Total R$</v>
          </cell>
        </row>
        <row r="4">
          <cell r="C4" t="str">
            <v>Infra DEV/HML [Novo Antifraude RAID-FMS]</v>
          </cell>
          <cell r="D4" t="str">
            <v>Mid 1</v>
          </cell>
          <cell r="E4" t="str">
            <v>Mid 1-  24 Cores x 192GB ( 2x5118 Gold - 12 Cores)</v>
          </cell>
          <cell r="F4">
            <v>24</v>
          </cell>
          <cell r="G4" t="str">
            <v>192GB</v>
          </cell>
          <cell r="H4" t="str">
            <v>Brasília – DF (SIG)</v>
          </cell>
          <cell r="I4">
            <v>1</v>
          </cell>
          <cell r="J4">
            <v>33385.279999999999</v>
          </cell>
          <cell r="K4">
            <v>33385.279999999999</v>
          </cell>
        </row>
        <row r="8">
          <cell r="C8" t="str">
            <v>Infra DEV/HML [Novo Antifraude RAID-FMS]</v>
          </cell>
          <cell r="D8" t="str">
            <v>Esp 1</v>
          </cell>
          <cell r="E8" t="str">
            <v>Esp 1-  44 Cores x 768GB ( 2x6152 Gold - 22 Cores)</v>
          </cell>
          <cell r="F8">
            <v>44</v>
          </cell>
          <cell r="G8" t="str">
            <v>768GB</v>
          </cell>
          <cell r="H8" t="str">
            <v>Brasília – DF (SIG)</v>
          </cell>
          <cell r="I8">
            <v>3</v>
          </cell>
          <cell r="J8">
            <v>79452.800000000003</v>
          </cell>
          <cell r="K8">
            <v>238358.40000000002</v>
          </cell>
        </row>
        <row r="14">
          <cell r="C14" t="str">
            <v>Infra DEV/HML [Novo Antifraude RAID-FMS]</v>
          </cell>
          <cell r="D14" t="str">
            <v>Placa de rede 10 Gb avulso (Dual BaseT)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Brasília – DF (SIG)</v>
          </cell>
          <cell r="I14">
            <v>1</v>
          </cell>
          <cell r="J14">
            <v>1419.04</v>
          </cell>
          <cell r="K14">
            <v>1419.04</v>
          </cell>
        </row>
        <row r="18">
          <cell r="C18" t="str">
            <v>Infra DEV/HML [Novo Antifraude RAID-FMS]</v>
          </cell>
          <cell r="D18" t="str">
            <v xml:space="preserve"> INSTAL Placa de rede 10 Gb avulso (Dual BaseT)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Brasília – DF (SIG)</v>
          </cell>
          <cell r="I18">
            <v>1</v>
          </cell>
          <cell r="J18">
            <v>157.66999999999999</v>
          </cell>
          <cell r="K18">
            <v>157.66999999999999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dcpx02:8888/accounts/login/?next=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97" t="s">
        <v>32</v>
      </c>
      <c r="B20" t="s">
        <v>10</v>
      </c>
      <c r="C20" s="1" t="s">
        <v>11</v>
      </c>
    </row>
    <row r="21" spans="1:3">
      <c r="A21" s="97"/>
      <c r="B21" t="s">
        <v>14</v>
      </c>
      <c r="C21" s="1">
        <v>1559</v>
      </c>
    </row>
    <row r="22" spans="1:3">
      <c r="A22" s="97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4" sqref="D4"/>
    </sheetView>
  </sheetViews>
  <sheetFormatPr defaultRowHeight="15"/>
  <cols>
    <col min="1" max="1" width="3.85546875" customWidth="1"/>
    <col min="2" max="2" width="32.42578125" bestFit="1" customWidth="1"/>
    <col min="3" max="3" width="36.5703125" bestFit="1" customWidth="1"/>
    <col min="4" max="4" width="37.7109375" bestFit="1" customWidth="1"/>
    <col min="10" max="10" width="15.85546875" bestFit="1" customWidth="1"/>
  </cols>
  <sheetData>
    <row r="2" spans="2:10">
      <c r="J2" s="85">
        <f>SUM(J4:J7)</f>
        <v>273320.39</v>
      </c>
    </row>
    <row r="3" spans="2:10">
      <c r="B3" s="86" t="str">
        <f>'[1]Resumo da solicitação'!C2</f>
        <v>Projeto Orçamento</v>
      </c>
      <c r="C3" s="86" t="str">
        <f>'[1]Resumo da solicitação'!D2</f>
        <v>Tipo</v>
      </c>
      <c r="D3" s="86" t="str">
        <f>'[1]Resumo da solicitação'!E2</f>
        <v>Resumo</v>
      </c>
      <c r="E3" s="86" t="str">
        <f>'[1]Resumo da solicitação'!F2</f>
        <v>Total Cores</v>
      </c>
      <c r="F3" s="86" t="str">
        <f>'[1]Resumo da solicitação'!G2</f>
        <v>Memoria</v>
      </c>
      <c r="G3" s="86" t="str">
        <f>'[1]Resumo da solicitação'!H2</f>
        <v>Entrega</v>
      </c>
      <c r="H3" s="86" t="str">
        <f>'[1]Resumo da solicitação'!I2</f>
        <v>Qtde</v>
      </c>
      <c r="I3" s="86" t="str">
        <f>'[1]Resumo da solicitação'!J2</f>
        <v>V. Unit R$</v>
      </c>
      <c r="J3" s="86" t="str">
        <f>'[1]Resumo da solicitação'!K2</f>
        <v>V. Total R$</v>
      </c>
    </row>
    <row r="4" spans="2:10">
      <c r="B4" s="84" t="str">
        <f>'[1]Resumo da solicitação'!C4</f>
        <v>Infra DEV/HML [Novo Antifraude RAID-FMS]</v>
      </c>
      <c r="C4" s="84" t="str">
        <f>'[1]Resumo da solicitação'!D4</f>
        <v>Mid 1</v>
      </c>
      <c r="D4" s="84" t="str">
        <f>'[1]Resumo da solicitação'!E4</f>
        <v>Mid 1-  24 Cores x 192GB ( 2x5118 Gold - 12 Cores)</v>
      </c>
      <c r="E4" s="84">
        <f>'[1]Resumo da solicitação'!F4</f>
        <v>24</v>
      </c>
      <c r="F4" s="84" t="str">
        <f>'[1]Resumo da solicitação'!G4</f>
        <v>192GB</v>
      </c>
      <c r="G4" s="84" t="str">
        <f>'[1]Resumo da solicitação'!H4</f>
        <v>Brasília – DF (SIG)</v>
      </c>
      <c r="H4" s="84">
        <f>'[1]Resumo da solicitação'!I4</f>
        <v>1</v>
      </c>
      <c r="I4" s="84">
        <f>'[1]Resumo da solicitação'!J4</f>
        <v>33385.279999999999</v>
      </c>
      <c r="J4" s="84">
        <f>'[1]Resumo da solicitação'!K4</f>
        <v>33385.279999999999</v>
      </c>
    </row>
    <row r="5" spans="2:10">
      <c r="B5" s="84" t="str">
        <f>'[1]Resumo da solicitação'!C8</f>
        <v>Infra DEV/HML [Novo Antifraude RAID-FMS]</v>
      </c>
      <c r="C5" s="84" t="str">
        <f>'[1]Resumo da solicitação'!D8</f>
        <v>Esp 1</v>
      </c>
      <c r="D5" s="84" t="str">
        <f>'[1]Resumo da solicitação'!E8</f>
        <v>Esp 1-  44 Cores x 768GB ( 2x6152 Gold - 22 Cores)</v>
      </c>
      <c r="E5" s="84">
        <f>'[1]Resumo da solicitação'!F8</f>
        <v>44</v>
      </c>
      <c r="F5" s="84" t="str">
        <f>'[1]Resumo da solicitação'!G8</f>
        <v>768GB</v>
      </c>
      <c r="G5" s="84" t="str">
        <f>'[1]Resumo da solicitação'!H8</f>
        <v>Brasília – DF (SIG)</v>
      </c>
      <c r="H5" s="84">
        <f>'[1]Resumo da solicitação'!I8</f>
        <v>3</v>
      </c>
      <c r="I5" s="84">
        <f>'[1]Resumo da solicitação'!J8</f>
        <v>79452.800000000003</v>
      </c>
      <c r="J5" s="84">
        <f>'[1]Resumo da solicitação'!K8</f>
        <v>238358.40000000002</v>
      </c>
    </row>
    <row r="6" spans="2:10">
      <c r="B6" s="84" t="str">
        <f>'[1]Resumo da solicitação'!C14</f>
        <v>Infra DEV/HML [Novo Antifraude RAID-FMS]</v>
      </c>
      <c r="C6" s="84" t="str">
        <f>'[1]Resumo da solicitação'!D14</f>
        <v>Placa de rede 10 Gb avulso (Dual BaseT)</v>
      </c>
      <c r="D6" s="84" t="str">
        <f>'[1]Resumo da solicitação'!E14</f>
        <v>-</v>
      </c>
      <c r="E6" s="84" t="str">
        <f>'[1]Resumo da solicitação'!F14</f>
        <v>-</v>
      </c>
      <c r="F6" s="84" t="str">
        <f>'[1]Resumo da solicitação'!G14</f>
        <v>-</v>
      </c>
      <c r="G6" s="84" t="str">
        <f>'[1]Resumo da solicitação'!H14</f>
        <v>Brasília – DF (SIG)</v>
      </c>
      <c r="H6" s="84">
        <f>'[1]Resumo da solicitação'!I14</f>
        <v>1</v>
      </c>
      <c r="I6" s="84">
        <f>'[1]Resumo da solicitação'!J14</f>
        <v>1419.04</v>
      </c>
      <c r="J6" s="84">
        <f>'[1]Resumo da solicitação'!K14</f>
        <v>1419.04</v>
      </c>
    </row>
    <row r="7" spans="2:10">
      <c r="B7" s="84" t="str">
        <f>'[1]Resumo da solicitação'!C18</f>
        <v>Infra DEV/HML [Novo Antifraude RAID-FMS]</v>
      </c>
      <c r="C7" s="84" t="str">
        <f>'[1]Resumo da solicitação'!D18</f>
        <v xml:space="preserve"> INSTAL Placa de rede 10 Gb avulso (Dual BaseT)</v>
      </c>
      <c r="D7" s="84" t="str">
        <f>'[1]Resumo da solicitação'!E18</f>
        <v>-</v>
      </c>
      <c r="E7" s="84" t="str">
        <f>'[1]Resumo da solicitação'!F18</f>
        <v>-</v>
      </c>
      <c r="F7" s="84" t="str">
        <f>'[1]Resumo da solicitação'!G18</f>
        <v>-</v>
      </c>
      <c r="G7" s="84" t="str">
        <f>'[1]Resumo da solicitação'!H18</f>
        <v>Brasília – DF (SIG)</v>
      </c>
      <c r="H7" s="84">
        <f>'[1]Resumo da solicitação'!I18</f>
        <v>1</v>
      </c>
      <c r="I7" s="84">
        <f>'[1]Resumo da solicitação'!J18</f>
        <v>157.66999999999999</v>
      </c>
      <c r="J7" s="84">
        <f>'[1]Resumo da solicitação'!K18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"/>
  <sheetViews>
    <sheetView tabSelected="1" zoomScaleNormal="100" workbookViewId="0">
      <selection activeCell="I34" sqref="I34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341</v>
      </c>
      <c r="B1" s="63" t="s">
        <v>345</v>
      </c>
      <c r="C1" s="63" t="s">
        <v>342</v>
      </c>
      <c r="D1" s="63" t="s">
        <v>343</v>
      </c>
      <c r="E1" s="63" t="s">
        <v>344</v>
      </c>
      <c r="F1" s="64" t="s">
        <v>383</v>
      </c>
      <c r="G1" s="64" t="s">
        <v>384</v>
      </c>
      <c r="H1" s="64" t="s">
        <v>346</v>
      </c>
      <c r="I1" s="65" t="s">
        <v>378</v>
      </c>
      <c r="J1" s="37"/>
      <c r="K1" s="66" t="s">
        <v>347</v>
      </c>
      <c r="L1" s="67">
        <v>8000000</v>
      </c>
    </row>
    <row r="2" spans="1:15" ht="28.5" hidden="1">
      <c r="A2" s="35">
        <v>1</v>
      </c>
      <c r="B2" s="35" t="s">
        <v>348</v>
      </c>
      <c r="C2" s="35">
        <v>1</v>
      </c>
      <c r="D2" s="68" t="s">
        <v>350</v>
      </c>
      <c r="E2" s="69">
        <v>0.02</v>
      </c>
      <c r="F2" s="70" t="s">
        <v>385</v>
      </c>
      <c r="G2" s="70" t="s">
        <v>389</v>
      </c>
      <c r="H2" s="71">
        <f>L1*E2</f>
        <v>160000</v>
      </c>
      <c r="I2" s="35">
        <v>10</v>
      </c>
      <c r="K2" s="30" t="s">
        <v>372</v>
      </c>
      <c r="L2" s="30">
        <v>65</v>
      </c>
      <c r="M2" s="30" t="s">
        <v>373</v>
      </c>
    </row>
    <row r="3" spans="1:15" ht="28.5" hidden="1">
      <c r="A3" s="35">
        <v>2</v>
      </c>
      <c r="B3" s="35" t="s">
        <v>348</v>
      </c>
      <c r="C3" s="35">
        <v>2</v>
      </c>
      <c r="D3" s="68" t="s">
        <v>351</v>
      </c>
      <c r="E3" s="69">
        <v>0.05</v>
      </c>
      <c r="F3" s="70" t="s">
        <v>386</v>
      </c>
      <c r="G3" s="70" t="s">
        <v>387</v>
      </c>
      <c r="H3" s="71">
        <f>L1*E3</f>
        <v>400000</v>
      </c>
      <c r="I3" s="35">
        <v>35</v>
      </c>
      <c r="K3" s="30" t="s">
        <v>374</v>
      </c>
      <c r="L3" s="30">
        <v>74</v>
      </c>
      <c r="M3" s="30" t="s">
        <v>373</v>
      </c>
    </row>
    <row r="4" spans="1:15" ht="42.75" hidden="1">
      <c r="A4" s="35">
        <v>3</v>
      </c>
      <c r="B4" s="35" t="s">
        <v>348</v>
      </c>
      <c r="C4" s="35">
        <v>11</v>
      </c>
      <c r="D4" s="68" t="s">
        <v>352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375</v>
      </c>
      <c r="L4" s="30">
        <f>SUM(L2:L3)</f>
        <v>139</v>
      </c>
      <c r="N4" s="30" t="s">
        <v>376</v>
      </c>
      <c r="O4" s="30">
        <v>52</v>
      </c>
    </row>
    <row r="5" spans="1:15">
      <c r="A5" s="39">
        <v>4</v>
      </c>
      <c r="B5" s="39" t="s">
        <v>348</v>
      </c>
      <c r="C5" s="102" t="s">
        <v>379</v>
      </c>
      <c r="D5" s="103" t="s">
        <v>353</v>
      </c>
      <c r="E5" s="104">
        <v>0.06</v>
      </c>
      <c r="F5" s="105" t="s">
        <v>106</v>
      </c>
      <c r="G5" s="105" t="s">
        <v>106</v>
      </c>
      <c r="H5" s="106">
        <f>L1*E5</f>
        <v>480000</v>
      </c>
      <c r="I5" s="35">
        <v>40</v>
      </c>
      <c r="K5" s="30" t="s">
        <v>377</v>
      </c>
      <c r="L5" s="73">
        <f>L4/O4</f>
        <v>2.6730769230769229</v>
      </c>
    </row>
    <row r="6" spans="1:15">
      <c r="A6" s="39">
        <v>5</v>
      </c>
      <c r="B6" s="39" t="s">
        <v>348</v>
      </c>
      <c r="C6" s="39">
        <v>3</v>
      </c>
      <c r="D6" s="103" t="s">
        <v>354</v>
      </c>
      <c r="E6" s="104">
        <v>0.02</v>
      </c>
      <c r="F6" s="105" t="s">
        <v>388</v>
      </c>
      <c r="G6" s="105" t="s">
        <v>106</v>
      </c>
      <c r="H6" s="106">
        <f>L1*E6</f>
        <v>160000</v>
      </c>
      <c r="I6" s="35">
        <v>20</v>
      </c>
    </row>
    <row r="7" spans="1:15">
      <c r="A7" s="35">
        <v>6</v>
      </c>
      <c r="B7" s="35" t="s">
        <v>348</v>
      </c>
      <c r="C7" s="72" t="s">
        <v>379</v>
      </c>
      <c r="D7" s="68" t="s">
        <v>355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348</v>
      </c>
      <c r="C8" s="72" t="s">
        <v>379</v>
      </c>
      <c r="D8" s="68" t="s">
        <v>356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 hidden="1">
      <c r="A9" s="35">
        <v>8</v>
      </c>
      <c r="B9" s="35" t="s">
        <v>348</v>
      </c>
      <c r="C9" s="72" t="s">
        <v>381</v>
      </c>
      <c r="D9" s="68" t="s">
        <v>357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 hidden="1">
      <c r="A10" s="35">
        <v>9</v>
      </c>
      <c r="B10" s="35" t="s">
        <v>348</v>
      </c>
      <c r="C10" s="35">
        <v>10</v>
      </c>
      <c r="D10" s="68" t="s">
        <v>358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 hidden="1">
      <c r="A11" s="35">
        <v>10</v>
      </c>
      <c r="B11" s="35" t="s">
        <v>348</v>
      </c>
      <c r="C11" s="35" t="s">
        <v>380</v>
      </c>
      <c r="D11" s="68" t="s">
        <v>359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 hidden="1">
      <c r="A12" s="35">
        <v>11</v>
      </c>
      <c r="B12" s="35" t="s">
        <v>348</v>
      </c>
      <c r="C12" s="72" t="s">
        <v>382</v>
      </c>
      <c r="D12" s="68" t="s">
        <v>360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 hidden="1">
      <c r="A13" s="35">
        <v>12</v>
      </c>
      <c r="B13" s="35" t="s">
        <v>348</v>
      </c>
      <c r="C13" s="35">
        <v>12</v>
      </c>
      <c r="D13" s="68" t="s">
        <v>361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 hidden="1">
      <c r="A14" s="35">
        <v>13</v>
      </c>
      <c r="B14" s="35" t="s">
        <v>349</v>
      </c>
      <c r="C14" s="35" t="s">
        <v>390</v>
      </c>
      <c r="D14" s="68" t="s">
        <v>362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 hidden="1">
      <c r="A15" s="35">
        <v>14</v>
      </c>
      <c r="B15" s="35" t="s">
        <v>349</v>
      </c>
      <c r="C15" s="35" t="s">
        <v>390</v>
      </c>
      <c r="D15" s="68" t="s">
        <v>363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 hidden="1">
      <c r="A16" s="35">
        <v>15</v>
      </c>
      <c r="B16" s="35" t="s">
        <v>349</v>
      </c>
      <c r="C16" s="35">
        <v>15</v>
      </c>
      <c r="D16" s="68" t="s">
        <v>364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 hidden="1">
      <c r="A17" s="35">
        <v>16</v>
      </c>
      <c r="B17" s="35" t="s">
        <v>349</v>
      </c>
      <c r="C17" s="35" t="s">
        <v>391</v>
      </c>
      <c r="D17" s="68" t="s">
        <v>365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 hidden="1">
      <c r="A18" s="35">
        <v>17</v>
      </c>
      <c r="B18" s="35" t="s">
        <v>349</v>
      </c>
      <c r="C18" s="35">
        <v>17</v>
      </c>
      <c r="D18" s="68" t="s">
        <v>366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 hidden="1">
      <c r="A19" s="35">
        <v>18</v>
      </c>
      <c r="B19" s="35" t="s">
        <v>349</v>
      </c>
      <c r="C19" s="35" t="s">
        <v>391</v>
      </c>
      <c r="D19" s="68" t="s">
        <v>367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 hidden="1">
      <c r="A20" s="35">
        <v>19</v>
      </c>
      <c r="B20" s="35" t="s">
        <v>349</v>
      </c>
      <c r="C20" s="35">
        <v>19</v>
      </c>
      <c r="D20" s="68" t="s">
        <v>368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 hidden="1">
      <c r="A21" s="35">
        <v>20</v>
      </c>
      <c r="B21" s="35" t="s">
        <v>349</v>
      </c>
      <c r="C21" s="35">
        <v>20</v>
      </c>
      <c r="D21" s="68" t="s">
        <v>369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 hidden="1">
      <c r="A22" s="35">
        <v>21</v>
      </c>
      <c r="B22" s="35" t="s">
        <v>349</v>
      </c>
      <c r="C22" s="35">
        <v>21</v>
      </c>
      <c r="D22" s="68" t="s">
        <v>370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 hidden="1">
      <c r="A23" s="35">
        <v>22</v>
      </c>
      <c r="B23" s="35" t="s">
        <v>349</v>
      </c>
      <c r="C23" s="35">
        <v>22</v>
      </c>
      <c r="D23" s="68" t="s">
        <v>371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  <row r="32" spans="1:9">
      <c r="H32" s="30">
        <v>640000</v>
      </c>
      <c r="I32" s="30">
        <v>141.75</v>
      </c>
    </row>
    <row r="33" spans="9:9">
      <c r="I33" s="30">
        <f>H32/I32</f>
        <v>4514.9911816578488</v>
      </c>
    </row>
  </sheetData>
  <autoFilter ref="A1:I23">
    <filterColumn colId="2">
      <filters>
        <filter val="3"/>
        <filter val="4/5/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334</v>
      </c>
    </row>
    <row r="2" spans="2:14">
      <c r="C2" s="97" t="s">
        <v>324</v>
      </c>
      <c r="D2" s="97"/>
      <c r="E2" s="97"/>
      <c r="F2" s="97"/>
      <c r="G2" s="97"/>
      <c r="H2" s="97"/>
      <c r="I2" s="97"/>
    </row>
    <row r="3" spans="2:14" ht="45">
      <c r="B3" s="61" t="s">
        <v>326</v>
      </c>
      <c r="C3" s="61" t="s">
        <v>325</v>
      </c>
      <c r="D3" s="61" t="s">
        <v>327</v>
      </c>
      <c r="E3" s="61" t="s">
        <v>328</v>
      </c>
      <c r="F3" s="61" t="s">
        <v>329</v>
      </c>
      <c r="G3" s="61" t="s">
        <v>330</v>
      </c>
      <c r="H3" s="61" t="s">
        <v>323</v>
      </c>
      <c r="I3" s="61" t="s">
        <v>331</v>
      </c>
      <c r="K3" s="61" t="s">
        <v>332</v>
      </c>
      <c r="L3" s="61" t="s">
        <v>333</v>
      </c>
      <c r="M3" s="61" t="s">
        <v>338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335</v>
      </c>
    </row>
    <row r="9" spans="2:14">
      <c r="C9" s="97" t="s">
        <v>324</v>
      </c>
      <c r="D9" s="97"/>
      <c r="E9" s="97"/>
      <c r="F9" s="97"/>
      <c r="G9" s="97"/>
      <c r="H9" s="97"/>
      <c r="I9" s="97"/>
    </row>
    <row r="10" spans="2:14" ht="45">
      <c r="B10" s="61" t="s">
        <v>326</v>
      </c>
      <c r="C10" s="61" t="s">
        <v>325</v>
      </c>
      <c r="D10" s="61" t="s">
        <v>327</v>
      </c>
      <c r="E10" s="61" t="s">
        <v>328</v>
      </c>
      <c r="F10" s="61" t="s">
        <v>329</v>
      </c>
      <c r="G10" s="61" t="s">
        <v>330</v>
      </c>
      <c r="H10" s="61" t="s">
        <v>336</v>
      </c>
      <c r="I10" s="61" t="s">
        <v>331</v>
      </c>
      <c r="K10" s="61" t="s">
        <v>337</v>
      </c>
      <c r="L10" s="61" t="s">
        <v>333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P14" sqref="P14"/>
    </sheetView>
  </sheetViews>
  <sheetFormatPr defaultRowHeight="15"/>
  <cols>
    <col min="1" max="16384" width="9.140625" style="80"/>
  </cols>
  <sheetData>
    <row r="1" spans="1:12" ht="15.75">
      <c r="A1" s="79" t="s">
        <v>405</v>
      </c>
    </row>
    <row r="2" spans="1:12" ht="15.75">
      <c r="A2" s="81" t="s">
        <v>406</v>
      </c>
      <c r="L2" s="80" t="s">
        <v>422</v>
      </c>
    </row>
    <row r="3" spans="1:12" ht="15.75">
      <c r="A3" s="79" t="s">
        <v>407</v>
      </c>
      <c r="L3" s="82" t="s">
        <v>423</v>
      </c>
    </row>
    <row r="4" spans="1:12" ht="15.75">
      <c r="A4" s="79" t="s">
        <v>408</v>
      </c>
      <c r="L4" s="82" t="s">
        <v>424</v>
      </c>
    </row>
    <row r="5" spans="1:12" ht="15.75">
      <c r="A5" s="79" t="s">
        <v>409</v>
      </c>
      <c r="L5" s="82"/>
    </row>
    <row r="6" spans="1:12" ht="15.75">
      <c r="A6" s="81" t="s">
        <v>410</v>
      </c>
      <c r="L6" s="82" t="s">
        <v>425</v>
      </c>
    </row>
    <row r="7" spans="1:12" ht="15.75">
      <c r="A7" s="79" t="s">
        <v>411</v>
      </c>
      <c r="L7" s="82"/>
    </row>
    <row r="8" spans="1:12" ht="15.75">
      <c r="A8" s="79" t="s">
        <v>412</v>
      </c>
      <c r="L8" s="82" t="s">
        <v>426</v>
      </c>
    </row>
    <row r="9" spans="1:12" ht="15.75">
      <c r="A9" s="79" t="s">
        <v>413</v>
      </c>
      <c r="L9" s="82" t="s">
        <v>427</v>
      </c>
    </row>
    <row r="10" spans="1:12" ht="15.75">
      <c r="A10" s="79" t="s">
        <v>414</v>
      </c>
      <c r="L10" s="82" t="s">
        <v>428</v>
      </c>
    </row>
    <row r="11" spans="1:12" ht="15.75">
      <c r="A11" s="79" t="s">
        <v>415</v>
      </c>
      <c r="L11" s="82" t="s">
        <v>429</v>
      </c>
    </row>
    <row r="12" spans="1:12" ht="15.75">
      <c r="A12" s="79" t="s">
        <v>408</v>
      </c>
    </row>
    <row r="13" spans="1:12" ht="15.75">
      <c r="A13" s="79" t="s">
        <v>416</v>
      </c>
    </row>
    <row r="14" spans="1:12" ht="15.75">
      <c r="A14" s="79"/>
    </row>
    <row r="15" spans="1:12" ht="15.75">
      <c r="A15" s="79" t="s">
        <v>421</v>
      </c>
    </row>
    <row r="16" spans="1:12" ht="15.75">
      <c r="A16" s="81" t="s">
        <v>406</v>
      </c>
      <c r="L16" s="83" t="s">
        <v>430</v>
      </c>
    </row>
    <row r="17" spans="1:12" ht="15.75">
      <c r="A17" s="79" t="s">
        <v>417</v>
      </c>
      <c r="L17" s="83"/>
    </row>
    <row r="18" spans="1:12" ht="15.75">
      <c r="A18" s="79" t="s">
        <v>408</v>
      </c>
      <c r="L18" s="83" t="s">
        <v>431</v>
      </c>
    </row>
    <row r="19" spans="1:12" ht="15.75">
      <c r="A19" s="79" t="s">
        <v>409</v>
      </c>
      <c r="L19" s="83" t="s">
        <v>432</v>
      </c>
    </row>
    <row r="20" spans="1:12" ht="15.75">
      <c r="A20" s="81" t="s">
        <v>410</v>
      </c>
      <c r="L20" s="83" t="s">
        <v>431</v>
      </c>
    </row>
    <row r="21" spans="1:12" ht="15.75">
      <c r="A21" s="79" t="s">
        <v>418</v>
      </c>
    </row>
    <row r="22" spans="1:12" ht="15.75">
      <c r="A22" s="79" t="s">
        <v>412</v>
      </c>
    </row>
    <row r="23" spans="1:12" ht="15.75">
      <c r="A23" s="79" t="s">
        <v>419</v>
      </c>
    </row>
    <row r="24" spans="1:12" ht="15.75">
      <c r="A24" s="79" t="s">
        <v>414</v>
      </c>
    </row>
    <row r="25" spans="1:12" ht="15.75">
      <c r="A25" s="79" t="s">
        <v>420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298</v>
      </c>
      <c r="F6" s="3" t="s">
        <v>301</v>
      </c>
      <c r="G6" s="6"/>
      <c r="H6" s="3"/>
      <c r="I6" s="3" t="s">
        <v>297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299</v>
      </c>
      <c r="F7" s="3" t="s">
        <v>300</v>
      </c>
      <c r="G7" s="6"/>
      <c r="H7" s="3"/>
      <c r="I7" s="3" t="s">
        <v>297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98" t="s">
        <v>72</v>
      </c>
      <c r="B20" s="98"/>
      <c r="C20" s="98"/>
      <c r="L20" s="98" t="s">
        <v>73</v>
      </c>
      <c r="M20" s="98"/>
      <c r="N20" s="98"/>
    </row>
    <row r="21" spans="1:14">
      <c r="A21" s="97" t="s">
        <v>55</v>
      </c>
      <c r="B21" t="s">
        <v>10</v>
      </c>
      <c r="C21" s="1" t="s">
        <v>56</v>
      </c>
      <c r="L21" s="97" t="s">
        <v>74</v>
      </c>
      <c r="M21" t="s">
        <v>10</v>
      </c>
      <c r="N21" s="1" t="s">
        <v>77</v>
      </c>
    </row>
    <row r="22" spans="1:14">
      <c r="A22" s="97"/>
      <c r="B22" t="s">
        <v>14</v>
      </c>
      <c r="C22" s="1">
        <v>1549</v>
      </c>
      <c r="L22" s="97"/>
      <c r="M22" t="s">
        <v>14</v>
      </c>
      <c r="N22" s="1">
        <v>1550</v>
      </c>
    </row>
    <row r="23" spans="1:14">
      <c r="A23" s="97"/>
      <c r="B23" t="s">
        <v>13</v>
      </c>
      <c r="C23" s="1" t="s">
        <v>57</v>
      </c>
      <c r="L23" s="97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97" t="s">
        <v>59</v>
      </c>
      <c r="B32" t="s">
        <v>10</v>
      </c>
      <c r="C32" s="1" t="s">
        <v>60</v>
      </c>
      <c r="L32" s="97" t="s">
        <v>78</v>
      </c>
      <c r="M32" t="s">
        <v>10</v>
      </c>
      <c r="N32" s="1" t="s">
        <v>77</v>
      </c>
    </row>
    <row r="33" spans="1:14">
      <c r="A33" s="97"/>
      <c r="B33" t="s">
        <v>14</v>
      </c>
      <c r="C33" s="1">
        <v>1549</v>
      </c>
      <c r="L33" s="97"/>
      <c r="M33" t="s">
        <v>14</v>
      </c>
      <c r="N33" s="1">
        <v>1551</v>
      </c>
    </row>
    <row r="34" spans="1:14">
      <c r="A34" s="97"/>
      <c r="B34" t="s">
        <v>13</v>
      </c>
      <c r="C34" s="1" t="s">
        <v>61</v>
      </c>
      <c r="L34" s="97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98" t="s">
        <v>72</v>
      </c>
      <c r="B20" s="98"/>
      <c r="C20" s="98"/>
      <c r="L20" s="98" t="s">
        <v>73</v>
      </c>
      <c r="M20" s="98"/>
      <c r="N20" s="98"/>
    </row>
    <row r="21" spans="1:14">
      <c r="A21" s="97" t="s">
        <v>55</v>
      </c>
      <c r="B21" t="s">
        <v>10</v>
      </c>
      <c r="C21" s="1" t="s">
        <v>104</v>
      </c>
      <c r="L21" s="97" t="s">
        <v>74</v>
      </c>
      <c r="M21" t="s">
        <v>10</v>
      </c>
      <c r="N21" s="1" t="s">
        <v>104</v>
      </c>
    </row>
    <row r="22" spans="1:14">
      <c r="A22" s="97"/>
      <c r="B22" t="s">
        <v>14</v>
      </c>
      <c r="C22" s="1">
        <v>1549</v>
      </c>
      <c r="L22" s="97"/>
      <c r="M22" t="s">
        <v>14</v>
      </c>
      <c r="N22" s="1">
        <v>1550</v>
      </c>
    </row>
    <row r="23" spans="1:14">
      <c r="A23" s="97"/>
      <c r="B23" t="s">
        <v>13</v>
      </c>
      <c r="C23" s="1" t="s">
        <v>109</v>
      </c>
      <c r="L23" s="97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97" t="s">
        <v>59</v>
      </c>
      <c r="B32" t="s">
        <v>10</v>
      </c>
      <c r="C32" s="1" t="s">
        <v>102</v>
      </c>
      <c r="L32" s="97" t="s">
        <v>78</v>
      </c>
      <c r="M32" t="s">
        <v>10</v>
      </c>
      <c r="N32" s="1" t="s">
        <v>102</v>
      </c>
    </row>
    <row r="33" spans="1:14">
      <c r="A33" s="97"/>
      <c r="B33" t="s">
        <v>14</v>
      </c>
      <c r="C33" s="1">
        <v>1549</v>
      </c>
      <c r="L33" s="97"/>
      <c r="M33" t="s">
        <v>14</v>
      </c>
      <c r="N33" s="1">
        <v>1550</v>
      </c>
    </row>
    <row r="34" spans="1:14">
      <c r="A34" s="97"/>
      <c r="B34" t="s">
        <v>13</v>
      </c>
      <c r="C34" s="1" t="s">
        <v>110</v>
      </c>
      <c r="L34" s="97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22" sqref="G22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99" t="s">
        <v>256</v>
      </c>
      <c r="D1" s="99"/>
      <c r="E1" s="99"/>
      <c r="F1" s="99"/>
      <c r="G1" s="99"/>
      <c r="H1" s="99"/>
      <c r="I1" s="99"/>
      <c r="J1" s="99"/>
      <c r="K1" s="99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296</v>
      </c>
      <c r="F4" s="34" t="s">
        <v>253</v>
      </c>
      <c r="G4" s="34" t="s">
        <v>254</v>
      </c>
      <c r="H4" s="34" t="s">
        <v>255</v>
      </c>
      <c r="I4" s="34" t="s">
        <v>295</v>
      </c>
      <c r="J4" s="34" t="s">
        <v>294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293</v>
      </c>
      <c r="E5" s="52" t="s">
        <v>339</v>
      </c>
      <c r="F5" s="52" t="s">
        <v>339</v>
      </c>
      <c r="G5" s="52" t="s">
        <v>339</v>
      </c>
      <c r="H5" s="52" t="s">
        <v>339</v>
      </c>
      <c r="I5" s="52" t="s">
        <v>339</v>
      </c>
      <c r="J5" s="52" t="s">
        <v>339</v>
      </c>
      <c r="K5" s="52" t="s">
        <v>340</v>
      </c>
      <c r="L5" s="30"/>
    </row>
    <row r="6" spans="1:12">
      <c r="B6" s="30"/>
    </row>
    <row r="7" spans="1:12">
      <c r="A7" s="30" t="s">
        <v>246</v>
      </c>
      <c r="I7" s="30" t="s">
        <v>313</v>
      </c>
      <c r="J7" s="30"/>
    </row>
    <row r="8" spans="1:12">
      <c r="A8" s="30" t="s">
        <v>247</v>
      </c>
      <c r="B8" s="54" t="s">
        <v>320</v>
      </c>
      <c r="C8" s="35" t="s">
        <v>321</v>
      </c>
      <c r="F8" t="s">
        <v>322</v>
      </c>
      <c r="I8" s="30" t="s">
        <v>314</v>
      </c>
      <c r="J8" s="30"/>
    </row>
    <row r="9" spans="1:12">
      <c r="I9" s="30" t="s">
        <v>315</v>
      </c>
      <c r="J9" s="30"/>
    </row>
    <row r="10" spans="1:12">
      <c r="A10" s="30" t="s">
        <v>257</v>
      </c>
      <c r="B10" s="31" t="s">
        <v>258</v>
      </c>
      <c r="I10" s="30" t="s">
        <v>316</v>
      </c>
      <c r="J10" s="30"/>
    </row>
    <row r="11" spans="1:12">
      <c r="A11" s="30" t="s">
        <v>259</v>
      </c>
      <c r="B11" s="32" t="s">
        <v>258</v>
      </c>
      <c r="I11" s="30" t="s">
        <v>317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318</v>
      </c>
      <c r="J13" s="30"/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318</v>
      </c>
      <c r="J15" s="30"/>
    </row>
    <row r="16" spans="1:12">
      <c r="A16" s="30" t="s">
        <v>265</v>
      </c>
      <c r="I16" s="35" t="s">
        <v>77</v>
      </c>
    </row>
    <row r="17" spans="1:9">
      <c r="A17" t="s">
        <v>312</v>
      </c>
      <c r="I17" s="35">
        <v>1553</v>
      </c>
    </row>
    <row r="18" spans="1:9">
      <c r="A18" t="s">
        <v>311</v>
      </c>
      <c r="I18" s="35" t="s">
        <v>248</v>
      </c>
    </row>
    <row r="19" spans="1:9">
      <c r="A19" s="30" t="s">
        <v>266</v>
      </c>
    </row>
    <row r="21" spans="1:9">
      <c r="A21" t="s">
        <v>447</v>
      </c>
      <c r="B21" s="13" t="s">
        <v>451</v>
      </c>
      <c r="F21" s="13" t="s">
        <v>452</v>
      </c>
    </row>
    <row r="22" spans="1:9">
      <c r="B22" s="14" t="s">
        <v>448</v>
      </c>
      <c r="F22" t="s">
        <v>453</v>
      </c>
    </row>
    <row r="23" spans="1:9">
      <c r="B23" t="s">
        <v>449</v>
      </c>
      <c r="F23" t="s">
        <v>449</v>
      </c>
    </row>
    <row r="24" spans="1:9">
      <c r="B24" t="s">
        <v>450</v>
      </c>
      <c r="F24" t="s">
        <v>450</v>
      </c>
    </row>
  </sheetData>
  <mergeCells count="1">
    <mergeCell ref="C1:K1"/>
  </mergeCells>
  <hyperlinks>
    <hyperlink ref="B2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4" sqref="A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100" t="s">
        <v>279</v>
      </c>
      <c r="G1" s="100"/>
      <c r="I1" s="30" t="s">
        <v>267</v>
      </c>
    </row>
    <row r="2" spans="1:9">
      <c r="A2" s="36"/>
      <c r="B2" s="36"/>
      <c r="C2" s="101" t="s">
        <v>234</v>
      </c>
      <c r="D2" s="101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D1" workbookViewId="0">
      <selection activeCell="U17" sqref="U17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4.28515625" style="37" customWidth="1"/>
    <col min="15" max="15" width="12" style="37" bestFit="1" customWidth="1"/>
    <col min="16" max="16" width="3.7109375" style="30" customWidth="1"/>
    <col min="17" max="17" width="9.140625" style="30"/>
    <col min="18" max="18" width="7.42578125" style="30" bestFit="1" customWidth="1"/>
    <col min="19" max="19" width="4.28515625" style="30" bestFit="1" customWidth="1"/>
    <col min="20" max="20" width="16.85546875" style="30" bestFit="1" customWidth="1"/>
    <col min="21" max="21" width="2" style="30" customWidth="1"/>
    <col min="22" max="22" width="12.140625" style="30" bestFit="1" customWidth="1"/>
    <col min="23" max="16384" width="9.140625" style="30"/>
  </cols>
  <sheetData>
    <row r="1" spans="1:23">
      <c r="H1" s="30" t="s">
        <v>395</v>
      </c>
      <c r="I1" s="100" t="s">
        <v>279</v>
      </c>
      <c r="J1" s="100"/>
      <c r="K1" s="100"/>
      <c r="M1" s="30" t="s">
        <v>267</v>
      </c>
      <c r="Q1" s="30" t="s">
        <v>396</v>
      </c>
    </row>
    <row r="2" spans="1:23">
      <c r="A2" s="36"/>
      <c r="B2" s="36"/>
      <c r="C2" s="101" t="s">
        <v>234</v>
      </c>
      <c r="D2" s="101"/>
      <c r="E2" s="36"/>
      <c r="F2" s="101" t="s">
        <v>235</v>
      </c>
      <c r="G2" s="101"/>
      <c r="O2" s="88" t="s">
        <v>439</v>
      </c>
      <c r="Q2" s="30" t="s">
        <v>393</v>
      </c>
      <c r="R2" s="30" t="s">
        <v>433</v>
      </c>
      <c r="S2" s="30" t="s">
        <v>434</v>
      </c>
      <c r="T2" s="30" t="s">
        <v>394</v>
      </c>
      <c r="V2" s="30" t="s">
        <v>250</v>
      </c>
      <c r="W2" s="30" t="s">
        <v>437</v>
      </c>
    </row>
    <row r="3" spans="1:2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O3" s="88"/>
      <c r="T3" s="75" t="s">
        <v>392</v>
      </c>
    </row>
    <row r="4" spans="1:23">
      <c r="A4" s="30" t="s">
        <v>236</v>
      </c>
      <c r="C4" s="76">
        <v>28</v>
      </c>
      <c r="D4" s="76">
        <v>512</v>
      </c>
      <c r="E4" s="35" t="s">
        <v>304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N4" s="87"/>
      <c r="O4" s="91" t="s">
        <v>304</v>
      </c>
      <c r="Q4" s="77">
        <v>32</v>
      </c>
      <c r="R4" s="77">
        <v>512</v>
      </c>
      <c r="S4" s="77" t="s">
        <v>435</v>
      </c>
      <c r="T4" s="30">
        <v>55</v>
      </c>
      <c r="V4" s="30" t="s">
        <v>436</v>
      </c>
      <c r="W4" s="30" t="s">
        <v>438</v>
      </c>
    </row>
    <row r="5" spans="1:23">
      <c r="A5" s="30" t="s">
        <v>237</v>
      </c>
      <c r="C5" s="76">
        <v>24</v>
      </c>
      <c r="D5" s="76">
        <v>128</v>
      </c>
      <c r="E5" s="35" t="s">
        <v>308</v>
      </c>
      <c r="F5" s="47">
        <v>24</v>
      </c>
      <c r="G5" s="47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N5" s="87"/>
      <c r="O5" s="91" t="s">
        <v>308</v>
      </c>
      <c r="Q5" s="77">
        <v>24</v>
      </c>
      <c r="R5" s="77">
        <v>192</v>
      </c>
      <c r="S5" s="77" t="s">
        <v>441</v>
      </c>
      <c r="T5" s="30">
        <v>67</v>
      </c>
      <c r="V5" s="30" t="s">
        <v>436</v>
      </c>
      <c r="W5" s="30" t="s">
        <v>438</v>
      </c>
    </row>
    <row r="6" spans="1:23">
      <c r="I6" s="35"/>
      <c r="J6" s="35"/>
      <c r="K6" s="35"/>
      <c r="M6" s="37"/>
      <c r="O6" s="89"/>
    </row>
    <row r="7" spans="1:23">
      <c r="A7" s="30" t="s">
        <v>238</v>
      </c>
      <c r="C7" s="76">
        <v>56</v>
      </c>
      <c r="D7" s="76">
        <v>1024</v>
      </c>
      <c r="E7" s="53" t="s">
        <v>305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N7" s="87"/>
      <c r="O7" s="93" t="s">
        <v>305</v>
      </c>
      <c r="Q7" s="77">
        <v>80</v>
      </c>
      <c r="R7" s="92">
        <v>1536</v>
      </c>
      <c r="S7" s="77" t="s">
        <v>440</v>
      </c>
      <c r="T7" s="30">
        <v>160</v>
      </c>
      <c r="V7" s="30" t="s">
        <v>436</v>
      </c>
      <c r="W7" s="30" t="s">
        <v>438</v>
      </c>
    </row>
    <row r="8" spans="1:23">
      <c r="I8" s="35"/>
      <c r="J8" s="35"/>
      <c r="K8" s="35"/>
      <c r="M8" s="37"/>
      <c r="O8" s="89"/>
    </row>
    <row r="9" spans="1:23">
      <c r="C9" s="35"/>
      <c r="D9" s="35"/>
      <c r="I9" s="35"/>
      <c r="J9" s="35"/>
      <c r="K9" s="35"/>
      <c r="M9" s="37"/>
      <c r="O9" s="89"/>
    </row>
    <row r="10" spans="1:23">
      <c r="A10" s="30" t="s">
        <v>239</v>
      </c>
      <c r="C10" s="76">
        <v>28</v>
      </c>
      <c r="D10" s="76">
        <v>512</v>
      </c>
      <c r="E10" s="35" t="s">
        <v>306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N10" s="87"/>
      <c r="O10" s="91" t="s">
        <v>306</v>
      </c>
      <c r="Q10" s="77">
        <v>32</v>
      </c>
      <c r="R10" s="77">
        <v>512</v>
      </c>
      <c r="S10" s="77" t="s">
        <v>435</v>
      </c>
      <c r="T10" s="30">
        <v>55</v>
      </c>
      <c r="V10" s="30" t="s">
        <v>436</v>
      </c>
      <c r="W10" s="30" t="s">
        <v>438</v>
      </c>
    </row>
    <row r="11" spans="1:23">
      <c r="I11" s="35"/>
      <c r="J11" s="35"/>
      <c r="K11" s="35"/>
      <c r="M11" s="37"/>
      <c r="O11" s="89"/>
    </row>
    <row r="12" spans="1:23">
      <c r="I12" s="35"/>
      <c r="J12" s="35"/>
      <c r="K12" s="35"/>
      <c r="M12" s="37"/>
      <c r="O12" s="89"/>
    </row>
    <row r="13" spans="1:23">
      <c r="A13" s="30" t="s">
        <v>240</v>
      </c>
      <c r="C13" s="76">
        <v>56</v>
      </c>
      <c r="D13" s="76">
        <v>1024</v>
      </c>
      <c r="E13" s="35" t="s">
        <v>307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N13" s="87"/>
      <c r="O13" s="91" t="s">
        <v>307</v>
      </c>
      <c r="Q13" s="77">
        <v>80</v>
      </c>
      <c r="R13" s="77">
        <v>1536</v>
      </c>
      <c r="S13" s="77" t="s">
        <v>440</v>
      </c>
      <c r="T13" s="30">
        <v>160</v>
      </c>
      <c r="V13" s="30" t="s">
        <v>436</v>
      </c>
      <c r="W13" s="30" t="s">
        <v>438</v>
      </c>
    </row>
    <row r="14" spans="1:23">
      <c r="M14" s="37"/>
      <c r="O14" s="89"/>
    </row>
    <row r="15" spans="1:23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  <c r="O15" s="90"/>
    </row>
    <row r="16" spans="1:23">
      <c r="M16" s="37"/>
      <c r="O16" s="89"/>
    </row>
    <row r="17" spans="1:23">
      <c r="A17" s="30" t="s">
        <v>242</v>
      </c>
      <c r="C17" s="76">
        <v>56</v>
      </c>
      <c r="D17" s="76">
        <v>1024</v>
      </c>
      <c r="E17" s="35" t="s">
        <v>397</v>
      </c>
      <c r="F17" s="51"/>
      <c r="G17" s="51"/>
      <c r="I17" s="35">
        <v>83</v>
      </c>
      <c r="J17" s="35"/>
      <c r="K17" s="35"/>
      <c r="M17" s="40" t="s">
        <v>268</v>
      </c>
      <c r="N17" s="87"/>
      <c r="O17" s="91" t="s">
        <v>397</v>
      </c>
      <c r="Q17" s="77">
        <v>32</v>
      </c>
      <c r="R17" s="77">
        <v>512</v>
      </c>
      <c r="S17" s="77" t="s">
        <v>435</v>
      </c>
      <c r="T17" s="30">
        <v>55</v>
      </c>
      <c r="V17" s="30" t="s">
        <v>436</v>
      </c>
      <c r="W17" s="30" t="s">
        <v>32</v>
      </c>
    </row>
    <row r="18" spans="1:23">
      <c r="A18" s="30" t="s">
        <v>243</v>
      </c>
      <c r="C18" s="76">
        <v>56</v>
      </c>
      <c r="D18" s="76">
        <v>1024</v>
      </c>
      <c r="E18" s="35" t="s">
        <v>398</v>
      </c>
      <c r="I18" s="35">
        <v>83</v>
      </c>
      <c r="J18" s="35"/>
      <c r="K18" s="35"/>
      <c r="M18" s="40" t="s">
        <v>268</v>
      </c>
      <c r="N18" s="87"/>
      <c r="O18" s="91" t="s">
        <v>398</v>
      </c>
      <c r="Q18" s="77">
        <v>32</v>
      </c>
      <c r="R18" s="77">
        <v>512</v>
      </c>
      <c r="S18" s="77" t="s">
        <v>435</v>
      </c>
      <c r="T18" s="30">
        <v>55</v>
      </c>
      <c r="V18" s="30" t="s">
        <v>436</v>
      </c>
      <c r="W18" s="30" t="s">
        <v>32</v>
      </c>
    </row>
    <row r="19" spans="1:23">
      <c r="A19" s="30" t="s">
        <v>402</v>
      </c>
      <c r="C19" s="47"/>
      <c r="D19" s="47"/>
      <c r="E19" s="35" t="s">
        <v>399</v>
      </c>
      <c r="I19" s="35"/>
      <c r="J19" s="35"/>
      <c r="K19" s="35"/>
      <c r="M19" s="40" t="s">
        <v>268</v>
      </c>
      <c r="N19" s="87"/>
      <c r="O19" s="91" t="s">
        <v>399</v>
      </c>
      <c r="Q19" s="77">
        <v>32</v>
      </c>
      <c r="R19" s="77">
        <v>512</v>
      </c>
      <c r="S19" s="77" t="s">
        <v>435</v>
      </c>
      <c r="T19" s="30">
        <v>55</v>
      </c>
      <c r="V19" s="30" t="s">
        <v>436</v>
      </c>
      <c r="W19" s="30" t="s">
        <v>32</v>
      </c>
    </row>
    <row r="20" spans="1:23">
      <c r="A20" s="30" t="s">
        <v>403</v>
      </c>
      <c r="C20" s="47"/>
      <c r="D20" s="47"/>
      <c r="E20" s="35" t="s">
        <v>400</v>
      </c>
      <c r="I20" s="35"/>
      <c r="J20" s="35"/>
      <c r="K20" s="35"/>
      <c r="M20" s="40" t="s">
        <v>268</v>
      </c>
      <c r="N20" s="87"/>
      <c r="O20" s="91" t="s">
        <v>400</v>
      </c>
      <c r="Q20" s="77">
        <v>32</v>
      </c>
      <c r="R20" s="77">
        <v>512</v>
      </c>
      <c r="S20" s="77" t="s">
        <v>435</v>
      </c>
      <c r="T20" s="30">
        <v>55</v>
      </c>
      <c r="V20" s="30" t="s">
        <v>436</v>
      </c>
      <c r="W20" s="30" t="s">
        <v>32</v>
      </c>
    </row>
    <row r="21" spans="1:23">
      <c r="A21" s="30" t="s">
        <v>404</v>
      </c>
      <c r="C21" s="76">
        <v>24</v>
      </c>
      <c r="D21" s="76">
        <v>128</v>
      </c>
      <c r="E21" s="74" t="s">
        <v>401</v>
      </c>
      <c r="I21" s="35">
        <v>21</v>
      </c>
      <c r="J21" s="35"/>
      <c r="K21" s="35"/>
      <c r="M21" s="40" t="s">
        <v>268</v>
      </c>
      <c r="N21" s="87"/>
      <c r="O21" s="93" t="s">
        <v>401</v>
      </c>
      <c r="Q21" s="77">
        <v>24</v>
      </c>
      <c r="R21" s="77">
        <v>192</v>
      </c>
      <c r="S21" s="77" t="s">
        <v>441</v>
      </c>
      <c r="T21" s="30">
        <v>33</v>
      </c>
      <c r="V21" s="30" t="s">
        <v>436</v>
      </c>
      <c r="W21" s="30" t="s">
        <v>443</v>
      </c>
    </row>
    <row r="22" spans="1:23">
      <c r="K22" s="78">
        <f>SUM(I21,I18,I17,K15)</f>
        <v>471</v>
      </c>
      <c r="T22" s="77">
        <f>SUM(T4:T21)</f>
        <v>750</v>
      </c>
    </row>
    <row r="24" spans="1:23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23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  <c r="N25" s="87"/>
      <c r="O25" s="87"/>
    </row>
    <row r="26" spans="1:23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  <c r="N26" s="87"/>
      <c r="O26" s="87"/>
    </row>
    <row r="27" spans="1:23">
      <c r="A27" s="30" t="s">
        <v>302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  <c r="N27" s="87"/>
      <c r="O27" s="87"/>
    </row>
    <row r="28" spans="1:23">
      <c r="A28" s="30" t="s">
        <v>309</v>
      </c>
      <c r="C28" s="39" t="s">
        <v>310</v>
      </c>
      <c r="D28" s="39" t="s">
        <v>310</v>
      </c>
      <c r="E28" s="35"/>
      <c r="H28" s="47"/>
      <c r="I28" s="47"/>
      <c r="J28" s="35"/>
      <c r="M28" s="87"/>
      <c r="N28" s="87"/>
      <c r="O28" s="87"/>
    </row>
    <row r="29" spans="1:23">
      <c r="C29" s="35"/>
      <c r="D29" s="35"/>
      <c r="E29" s="35"/>
      <c r="H29" s="47"/>
      <c r="I29" s="47"/>
      <c r="J29" s="35"/>
      <c r="M29" s="87"/>
      <c r="N29" s="87"/>
      <c r="O29" s="87"/>
    </row>
    <row r="30" spans="1:23">
      <c r="R30" s="30" t="s">
        <v>444</v>
      </c>
      <c r="T30" s="96">
        <f>T22*1000</f>
        <v>750000</v>
      </c>
    </row>
    <row r="31" spans="1:23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94">
        <f>8.2*(H25*1024)</f>
        <v>33587.204198399995</v>
      </c>
      <c r="I31" s="94">
        <f>H31*0.2</f>
        <v>6717.440839679999</v>
      </c>
      <c r="J31" s="95">
        <v>75571.199999999997</v>
      </c>
      <c r="R31" s="30" t="s">
        <v>445</v>
      </c>
      <c r="T31" s="45">
        <f>SUM(H31:J32,H34)</f>
        <v>216561.28503807998</v>
      </c>
    </row>
    <row r="32" spans="1:23">
      <c r="A32" s="30" t="s">
        <v>278</v>
      </c>
      <c r="C32" s="44">
        <f>8.2*(C26*1024)</f>
        <v>50380.799999999996</v>
      </c>
      <c r="D32" s="44">
        <f>C32*0.2</f>
        <v>10076.16</v>
      </c>
      <c r="H32" s="94">
        <f>8.2*(H26*1024)</f>
        <v>75571.199999999997</v>
      </c>
      <c r="I32" s="94">
        <f>H32*0.2</f>
        <v>15114.24</v>
      </c>
      <c r="R32" s="30" t="s">
        <v>446</v>
      </c>
      <c r="T32" s="44">
        <f>12000*3+40000</f>
        <v>76000</v>
      </c>
    </row>
    <row r="33" spans="1:20">
      <c r="A33" s="30" t="s">
        <v>303</v>
      </c>
      <c r="H33" s="44">
        <v>300000</v>
      </c>
    </row>
    <row r="34" spans="1:20">
      <c r="A34" s="30" t="s">
        <v>442</v>
      </c>
      <c r="H34" s="94">
        <v>10000</v>
      </c>
    </row>
    <row r="35" spans="1:20">
      <c r="C35" s="45">
        <f>SUM(C31:E32)</f>
        <v>115875.84</v>
      </c>
      <c r="H35" s="45">
        <f>SUM(H31:J33)</f>
        <v>506561.28503807995</v>
      </c>
      <c r="J35" s="44">
        <f>K22*1000</f>
        <v>471000</v>
      </c>
      <c r="T35" s="95">
        <f>SUM(T30:T33)</f>
        <v>1042561.28503808</v>
      </c>
    </row>
    <row r="37" spans="1:20" ht="15.75">
      <c r="A37" s="30" t="s">
        <v>281</v>
      </c>
      <c r="C37" s="46">
        <f>SUM(H35,J35)</f>
        <v>977561.28503807995</v>
      </c>
    </row>
    <row r="39" spans="1:20">
      <c r="C39" s="50">
        <f>C37*1.28</f>
        <v>1251278.4448487423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dev</vt:lpstr>
      <vt:lpstr>hml</vt:lpstr>
      <vt:lpstr>prd</vt:lpstr>
      <vt:lpstr>Portal</vt:lpstr>
      <vt:lpstr>HLR</vt:lpstr>
      <vt:lpstr>ETL-UDR</vt:lpstr>
      <vt:lpstr>RAID-FMS</vt:lpstr>
      <vt:lpstr>FMS DEV_HML</vt:lpstr>
      <vt:lpstr>FMS PRD</vt:lpstr>
      <vt:lpstr>RFP-HW FMS</vt:lpstr>
      <vt:lpstr>ME Ondas</vt:lpstr>
      <vt:lpstr>rubricas FMS</vt:lpstr>
      <vt:lpstr>Oipedia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Usuário do Windows</cp:lastModifiedBy>
  <dcterms:created xsi:type="dcterms:W3CDTF">2014-07-08T13:17:41Z</dcterms:created>
  <dcterms:modified xsi:type="dcterms:W3CDTF">2018-01-11T19:13:57Z</dcterms:modified>
</cp:coreProperties>
</file>