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i79649\"/>
    </mc:Choice>
  </mc:AlternateContent>
  <bookViews>
    <workbookView xWindow="0" yWindow="1800" windowWidth="11490" windowHeight="5085" activeTab="1"/>
  </bookViews>
  <sheets>
    <sheet name="Referências" sheetId="7" r:id="rId1"/>
    <sheet name="Faturamento Convergente" sheetId="6" r:id="rId2"/>
    <sheet name="Visão Gráfica" sheetId="8" r:id="rId3"/>
  </sheets>
  <calcPr calcId="152511"/>
  <fileRecoveryPr repairLoad="1"/>
</workbook>
</file>

<file path=xl/calcChain.xml><?xml version="1.0" encoding="utf-8"?>
<calcChain xmlns="http://schemas.openxmlformats.org/spreadsheetml/2006/main">
  <c r="Z22" i="6" l="1"/>
  <c r="K22" i="6"/>
  <c r="Z26" i="6"/>
  <c r="Z25" i="6"/>
  <c r="Z24" i="6"/>
  <c r="Z23" i="6"/>
  <c r="Z21" i="6"/>
  <c r="Z20" i="6"/>
  <c r="Z19" i="6"/>
  <c r="Z18" i="6"/>
  <c r="Z17" i="6"/>
  <c r="Z16" i="6"/>
  <c r="Z15" i="6"/>
  <c r="Z14" i="6"/>
  <c r="Z13" i="6"/>
  <c r="Z12" i="6"/>
  <c r="K26" i="6"/>
  <c r="K25" i="6"/>
  <c r="K24" i="6"/>
  <c r="K23" i="6"/>
  <c r="K21" i="6"/>
  <c r="K20" i="6"/>
  <c r="K19" i="6"/>
  <c r="K18" i="6"/>
  <c r="K17" i="6"/>
  <c r="K16" i="6"/>
  <c r="K15" i="6"/>
  <c r="K14" i="6"/>
  <c r="K13" i="6"/>
  <c r="K12" i="6"/>
  <c r="H7" i="6" l="1"/>
  <c r="J9" i="6"/>
  <c r="O27" i="6" l="1"/>
  <c r="P27" i="6"/>
  <c r="Q27" i="6"/>
  <c r="N27" i="6"/>
  <c r="M27" i="6"/>
  <c r="L27" i="6"/>
  <c r="J2" i="6" l="1"/>
  <c r="I8" i="6"/>
  <c r="I7" i="6"/>
  <c r="K2" i="6" l="1"/>
  <c r="L2" i="6" l="1"/>
  <c r="M2" i="6" s="1"/>
  <c r="K27" i="6"/>
  <c r="H9" i="6"/>
  <c r="J3" i="6"/>
  <c r="K3" i="6" s="1"/>
  <c r="L3" i="6" s="1"/>
  <c r="N2" i="6" l="1"/>
  <c r="K9" i="6"/>
  <c r="J4" i="6"/>
  <c r="M3" i="6"/>
  <c r="N3" i="6" s="1"/>
  <c r="N4" i="6" l="1"/>
  <c r="L4" i="6"/>
  <c r="K4" i="6"/>
  <c r="M28" i="6"/>
  <c r="M4" i="6" l="1"/>
  <c r="W7" i="8" l="1"/>
  <c r="W9" i="8"/>
  <c r="W6" i="8"/>
  <c r="W5" i="8"/>
  <c r="W10" i="8"/>
  <c r="W11" i="8"/>
  <c r="W12" i="8"/>
  <c r="W13" i="8"/>
  <c r="W14" i="8"/>
  <c r="W15" i="8"/>
  <c r="W16" i="8"/>
  <c r="W17" i="8"/>
  <c r="W19" i="8"/>
  <c r="W8" i="8" l="1"/>
  <c r="W18" i="8"/>
  <c r="W4" i="8"/>
  <c r="W3" i="8"/>
  <c r="Z7" i="8" l="1"/>
  <c r="Z3" i="8"/>
  <c r="Z4" i="8" s="1"/>
  <c r="Z5" i="8" l="1"/>
  <c r="Z6" i="8" s="1"/>
  <c r="Z9" i="8" l="1"/>
  <c r="AA3" i="8" s="1"/>
  <c r="AA5" i="8" l="1"/>
  <c r="AA6" i="8"/>
  <c r="AA7" i="8"/>
  <c r="AA4" i="8"/>
</calcChain>
</file>

<file path=xl/sharedStrings.xml><?xml version="1.0" encoding="utf-8"?>
<sst xmlns="http://schemas.openxmlformats.org/spreadsheetml/2006/main" count="169" uniqueCount="137">
  <si>
    <t>ID</t>
  </si>
  <si>
    <t>ESPEC TEC INFORMACAO</t>
  </si>
  <si>
    <t>Atitude de Dono</t>
  </si>
  <si>
    <t>Visão Cliente</t>
  </si>
  <si>
    <t>Controle de Custos</t>
  </si>
  <si>
    <t>Espirito Colaborativo</t>
  </si>
  <si>
    <t>Foco em resultados</t>
  </si>
  <si>
    <t>Descrição atitude de Dono</t>
  </si>
  <si>
    <t>Descrição  Visão Cliente</t>
  </si>
  <si>
    <t>Descrição  Controle de Custos</t>
  </si>
  <si>
    <t>Descrição Foco em Resultados</t>
  </si>
  <si>
    <t>Descrição Espírito Colaborativo</t>
  </si>
  <si>
    <t>VIVIAN APARECIDA DE JESUS</t>
  </si>
  <si>
    <t>ENEIDA SANTOS CARVALHO</t>
  </si>
  <si>
    <t>VANIA DE ALMEIDA DA SILVA</t>
  </si>
  <si>
    <t>SERGIO RICARDO NETO FIGUEIREDO</t>
  </si>
  <si>
    <t>ADRIANO MENEZES DA COSTA</t>
  </si>
  <si>
    <t>ALEXANDRE DE SOUZA SOARES</t>
  </si>
  <si>
    <t>VERONICA LUIZA MARTINS QUAGLIO</t>
  </si>
  <si>
    <t>MARCOS QUINTANILHA MANGIN</t>
  </si>
  <si>
    <t>MARCO MARCELO AQUINO DE ANDRADE</t>
  </si>
  <si>
    <t>CARLOS ALBERTO BRAZ ANDRADE</t>
  </si>
  <si>
    <t>-</t>
  </si>
  <si>
    <t>ATITUDES OI</t>
  </si>
  <si>
    <t>Descrição:</t>
  </si>
  <si>
    <t>Age e toma decisões como se a empresa fosse sua.</t>
  </si>
  <si>
    <t>Como deve ser o comportamento do Colaborador:</t>
  </si>
  <si>
    <t>Assume resultados e desafios para si, sentindo-se incomodado por resultados ruins. Está sempre conectado com o melhor para a empresa em todos os níveis de atuação. Pensa a médio/longo prazo, buscando a perenidade do negócio.</t>
  </si>
  <si>
    <t>Exemplos:</t>
  </si>
  <si>
    <t>É responsável pelas suas ações e consequencias.</t>
  </si>
  <si>
    <t>Toma decisão como se a empresa fosse sua.</t>
  </si>
  <si>
    <t>Cuida dos recursos e evita o desperdício.</t>
  </si>
  <si>
    <t>Projeta resultados sustentáveis/Pensa a médio/Longo Prazo.</t>
  </si>
  <si>
    <t>Controla os custos nas suas atividades e é responsável pelo uso dos recursos da companhia.</t>
  </si>
  <si>
    <t>Está atento aos custos e controla os gastos de forma rigorosa. Baseia todos os seus investimentos em business cases, garantindo que o retorno do investimento seja positivo.</t>
  </si>
  <si>
    <t>Desenvolve e utiliza planilhas para controlar o seu orçamento.</t>
  </si>
  <si>
    <t>Planeja os seus investimentos, tendo como objetivo um retorno financeiro positivo.</t>
  </si>
  <si>
    <t>Planeja detalhadamente a utilização dos recursos garantindo eficiência operacional.</t>
  </si>
  <si>
    <t>Otimiza processos e recursos, evitando o retrabalho.</t>
  </si>
  <si>
    <t>Espírito Colaborativo</t>
  </si>
  <si>
    <t>Trabalha de forma colaborativa para garantir a entrega dos resultados coletivos.</t>
  </si>
  <si>
    <t>Vai além do seu papel para contribuir com o time e orienta suas ações priorizando os melhores resultados. Entende seu papel como parte integrante da equipe.</t>
  </si>
  <si>
    <t>É focado nos resultados globais mais do que nos individuais.</t>
  </si>
  <si>
    <t>Entrega resultados coletivos.</t>
  </si>
  <si>
    <t>Está sempre disponível para cooperar.</t>
  </si>
  <si>
    <t>Trabalha de forma coordenada e transversal, estabelecendo ligações fora do seu time direto, sempre que tal contribua para um melhor resultado.</t>
  </si>
  <si>
    <t>Foco em Resultado</t>
  </si>
  <si>
    <t>Atua com determinação para atingir o objetivo estabelecido.</t>
  </si>
  <si>
    <t>Mantém o foco no objetivo estabelecido, não medindo esforços para superar os resultados. Leva em consideração recursos, prazos, custos, qualidade e não desanima frente a obstáculos.</t>
  </si>
  <si>
    <t xml:space="preserve">É persistente na entrega do resultado estabelecido. </t>
  </si>
  <si>
    <t xml:space="preserve">Alinha e garante metas e expectativas. </t>
  </si>
  <si>
    <t>Supera desafios.</t>
  </si>
  <si>
    <t>Busca a excelência e alcança suas metas.</t>
  </si>
  <si>
    <t>Demonstra preocupação e contribui para o atingimento das metas da Companhia.</t>
  </si>
  <si>
    <t>Oferece soluções eficientes e adequadas ao cliente (interno e externo), alinhadas a estratégia do negócio.</t>
  </si>
  <si>
    <t>É comprometido com o resultado e gera valor, preocupando-se com a satisfação dos seus clientes. Tem atitude de servir e conquista a confiança deles.</t>
  </si>
  <si>
    <t>Tem empatia.</t>
  </si>
  <si>
    <t xml:space="preserve">Antecipa as necessidades do cliente. </t>
  </si>
  <si>
    <t>Entrega o que o cliente precisa e solicita.</t>
  </si>
  <si>
    <t>Gera satisfação e confiança no relacionamento com o cliente.</t>
  </si>
  <si>
    <t>Cumpre o que promete.</t>
  </si>
  <si>
    <t>Classe</t>
  </si>
  <si>
    <t>Freq</t>
  </si>
  <si>
    <t>Freq%</t>
  </si>
  <si>
    <t>TOTAL</t>
  </si>
  <si>
    <t>CONCEITOS</t>
  </si>
  <si>
    <t>1</t>
  </si>
  <si>
    <t>2</t>
  </si>
  <si>
    <t>3</t>
  </si>
  <si>
    <t>4</t>
  </si>
  <si>
    <t>5</t>
  </si>
  <si>
    <t>Nota Geral</t>
  </si>
  <si>
    <t>Avaliação Geral</t>
  </si>
  <si>
    <t>DT Ultima Alteração</t>
  </si>
  <si>
    <t>DT Admissão</t>
  </si>
  <si>
    <t>Cargo</t>
  </si>
  <si>
    <t>Nome</t>
  </si>
  <si>
    <t>Matrícula</t>
  </si>
  <si>
    <t>JUDNEY VITOR DA COSTA</t>
  </si>
  <si>
    <t>Auto-Avaliação Geral</t>
  </si>
  <si>
    <t>Auto-Foco em resultados</t>
  </si>
  <si>
    <t>Auto-Espirito Colaborativo</t>
  </si>
  <si>
    <t>Auto-Controle de Custos</t>
  </si>
  <si>
    <t>Auto-Visão Cliente</t>
  </si>
  <si>
    <t>Auto-Atitude de Dono</t>
  </si>
  <si>
    <t>Auto-Nota Geral</t>
  </si>
  <si>
    <t>Data Feedback</t>
  </si>
  <si>
    <t>Grupo</t>
  </si>
  <si>
    <t>Quantidade</t>
  </si>
  <si>
    <t>Insuficiente</t>
  </si>
  <si>
    <t>Regular</t>
  </si>
  <si>
    <t>Bom</t>
  </si>
  <si>
    <t>Muito Bom</t>
  </si>
  <si>
    <t>Destaque</t>
  </si>
  <si>
    <t>MÉDIAS FINAIS DO TIME</t>
  </si>
  <si>
    <t>Conhecimento Técnico</t>
  </si>
  <si>
    <t>Descrição Conhecimento Técnico</t>
  </si>
  <si>
    <t>Auto-Conhecimento Técnico</t>
  </si>
  <si>
    <t>LEANDRO FROSSARD</t>
  </si>
  <si>
    <t>EDUARDO DAMASCENO</t>
  </si>
  <si>
    <t>ANTONIO CARLOS DA SILVA GOMES</t>
  </si>
  <si>
    <t>Não Atende (1 - 1,49)</t>
  </si>
  <si>
    <t>Atende (2,50a 3,49)</t>
  </si>
  <si>
    <t>Supera (3,50 a 4,49)</t>
  </si>
  <si>
    <t>Referência (4,50 a 5)</t>
  </si>
  <si>
    <t>GTE/CONSULTOR</t>
  </si>
  <si>
    <t>ANALISTA</t>
  </si>
  <si>
    <t>ANALISTA III</t>
  </si>
  <si>
    <t>Limite Supera</t>
  </si>
  <si>
    <t>Limite Referência</t>
  </si>
  <si>
    <t>Atende Parc (1,5 a 2,49)</t>
  </si>
  <si>
    <t>Ranking Cargo</t>
  </si>
  <si>
    <t>Ranking Geral</t>
  </si>
  <si>
    <t>Principais Entregas</t>
  </si>
  <si>
    <t>GTE/CONSULTOR + ESPECIALISTA</t>
  </si>
  <si>
    <t>O colaborador revelou um desempenho insuficiente, abaixo da média da companhia e das expectativas para a sua função.</t>
  </si>
  <si>
    <t>O colaborador cumpriu parcialmente com os padrões e expectativas de desempenho requeridas para sua função.</t>
  </si>
  <si>
    <t>O colaborador cumpriu integralmente com os padrões e expectativas de desempenho requeridas para sua função.</t>
  </si>
  <si>
    <t>O colaborador supera os padrões e as expectativas do seu cargo, desempenhando de forma diferenciada em relação ao padrão do time.</t>
  </si>
  <si>
    <t>O colaborador supera os padrões e as expectativas do seu cargo, revelando um desempenho excepcional e diferenciado em relação ao padrão do time, sendo reconhecido por isto.</t>
  </si>
  <si>
    <t>RENAN DORE CORDEIRO</t>
  </si>
  <si>
    <t>ESTAGIÁRIO</t>
  </si>
  <si>
    <t>Colaborador com experiência no HPFMS, SIGA, SIAF e RAID. Vem atuando como LT/RT de grandes projetos tais como RAID-UDR, Unifica, Moving DataCenter, Bloqueio Aparelhos SIGA e diversos projetos relacionados ao ARBOR (Ajustes de tarifas, novos providers, ajustes de DAM e extratores diversos . Também vem colaborando nos PKEs ligados ao HPFMS e RAID, demonstrando capacidade de evolução ao longo do tempo tanto no aspecto técnico quanto em comunicação.</t>
  </si>
  <si>
    <t>Projetos RAID-UDR, Database Compression,  VOIP FMS, Unifica, Novos Providers e Novas tarifas ARBOR</t>
  </si>
  <si>
    <t xml:space="preserve">GP de projetos média complexidade, como o UDR no RAID e Mediaçao convergente RA, além de contribuir como RT de projetos especiais como Programa Unifica, VOIP, Database Compression, SIGA e Tarifas/Providers ARBOR. Possui visão técnica sistêmica de Antifraude, podendo contribuir mais em iniciativas funcionais e/ou desenvolvimento interno. 
</t>
  </si>
  <si>
    <t>Possui amplo conhecimento técnico de antifraude, e pode contribuir mais com iniciativas de desenvolvimento interno. Vem se aprofundando mais em técnicas de metrificaçao e gestão de projetos de RA e Faturamento ARBOR.</t>
  </si>
  <si>
    <t>Possui  dominio do conhecimento tecnico AF  para utilizar no exercicio do seu cargo e de suas atividades diarias. Pode atuar na disseminação do conhecimento e contribuir no desenvolvimento técnico dos demais colaboradores da equipe e cliente interno. Vem demonstrando atencao ao relacionamento interpessoal, buscando maior interaçao e troca de experiencias com equipe, pares, liderança, fábricas e cliente interno.</t>
  </si>
  <si>
    <t xml:space="preserve">Performa bem com projetos de baixa complexidade e com viés mais técnico (exemplo SIGA, Trafego RAID). Tem buscado desenvolver suas habilidades de gestáo em  projetos mais criticos que envolvam mais de 1 frente funcional(RAID-UDR, VOIP, Faturamento ARBOR). Precisa melhorar ao antecipar na identificão de  problemas,  riscos e melhorar a comunicação entre pares e liderança para tomada de decisão(comunicação executiva de seus projetos e PKEs) </t>
  </si>
  <si>
    <t>Possui amplo conhecimento técnico de AF e pode se aproximar mais do cliente interno para propor oportunidades de melhorias de processos, fazer sugestões, realizar capacitação e disseminar conhecimento contribuindo para o resultado da empresa</t>
  </si>
  <si>
    <t>Perfil altamente técnico e profundo conhecimento de ferramenta AF. Precisa reforçar  na comunicaçao com a equipe e seus pares e liderança para obter melhores resultados em suas entregas.</t>
  </si>
  <si>
    <t>Vem atuando como LT nas frentes do RAID IP para o projeto Unificação RAID 7 e também para o Batimento Oi Gestor, apresentando ótimo desempenho à frente destes projetos. É comprometido, dedicado, preocupado com os detalhes e com a qualidade de seus resultados.  Demonstra ambição em assumir desafios maiores como GP.</t>
  </si>
  <si>
    <t xml:space="preserve">No último ano, Eduardo vem atuando como GP de projetos complexos com alto retorno financeiro para a empresa, como Batimento de Centrais Fixa R2 no RAID7, Batimento de Itens de Fatura no RAID7 1425 e Batimentos Minha Oi [DIGITAL] </t>
  </si>
  <si>
    <t>Possui amplo conhecimento técnico e funcional de RA  acompanhando de perto e validando todas as métricas de seus projetos juntos aos fornecedores e time de governança.</t>
  </si>
  <si>
    <t>Como GP de projetos complexos está sempre exposto a situações de conflito, obtendo sempre o melhor resultado para seus projetos e para a OI. Possui postura colaborativa com a equipe, sempre apoiando e orientando seus pares (revezamento na liderança de projetos, revisão de PKE´s, fóruns com DIEO e RA)</t>
  </si>
  <si>
    <t>Possui amplo conhecimento técnico e funcional de RA e pode se aproximar ainda mais do cliente interno para propor oportunidades de melhorias de processos, fazer sugestões, fomentando a evolução das ferramentas, contribuindo para o resultado da empresa.</t>
  </si>
  <si>
    <t>Perfil técnico/funcional  com  alto conhecimento em RA. Atua bem na gestão de projetos de média/alta complexidade e entrega resultados sob pressão.</t>
  </si>
  <si>
    <t xml:space="preserve">Performa bem com projetos independente da complexidade e origem (RA e ARBOR), sempre com foco nas entregas e com atenção especial à qualidade de testes integrados e UAT.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</si>
</sst>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6" fillId="2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2" fillId="0" borderId="6" applyNumberFormat="0" applyFill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9" applyNumberFormat="0" applyFill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1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1" fillId="0" borderId="0" xfId="0" applyFont="1" applyAlignment="1"/>
    <xf numFmtId="9" fontId="0" fillId="0" borderId="0" xfId="42" applyFont="1"/>
    <xf numFmtId="0" fontId="20" fillId="0" borderId="13" xfId="0" applyFont="1" applyBorder="1" applyAlignment="1"/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20" fillId="0" borderId="15" xfId="0" applyFont="1" applyBorder="1" applyAlignment="1"/>
    <xf numFmtId="0" fontId="21" fillId="0" borderId="16" xfId="0" applyFont="1" applyBorder="1" applyAlignment="1">
      <alignment wrapText="1"/>
    </xf>
    <xf numFmtId="0" fontId="16" fillId="0" borderId="16" xfId="0" applyFont="1" applyBorder="1" applyAlignment="1">
      <alignment wrapText="1"/>
    </xf>
    <xf numFmtId="0" fontId="0" fillId="0" borderId="16" xfId="0" applyBorder="1" applyAlignment="1">
      <alignment horizontal="left" vertical="center" wrapText="1" indent="1"/>
    </xf>
    <xf numFmtId="0" fontId="16" fillId="0" borderId="16" xfId="0" applyFont="1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horizontal="left" vertical="center" wrapText="1" indent="1"/>
    </xf>
    <xf numFmtId="49" fontId="16" fillId="0" borderId="13" xfId="0" applyNumberFormat="1" applyFont="1" applyBorder="1"/>
    <xf numFmtId="49" fontId="0" fillId="0" borderId="19" xfId="0" applyNumberFormat="1" applyBorder="1"/>
    <xf numFmtId="49" fontId="0" fillId="0" borderId="19" xfId="0" applyNumberFormat="1" applyBorder="1" applyAlignment="1">
      <alignment horizontal="center"/>
    </xf>
    <xf numFmtId="0" fontId="0" fillId="0" borderId="19" xfId="0" applyBorder="1"/>
    <xf numFmtId="0" fontId="0" fillId="0" borderId="14" xfId="0" applyBorder="1"/>
    <xf numFmtId="2" fontId="0" fillId="0" borderId="15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49" fontId="0" fillId="0" borderId="0" xfId="0" applyNumberFormat="1" applyBorder="1" applyAlignment="1">
      <alignment horizontal="left"/>
    </xf>
    <xf numFmtId="2" fontId="0" fillId="0" borderId="0" xfId="0" applyNumberFormat="1"/>
    <xf numFmtId="1" fontId="0" fillId="0" borderId="0" xfId="0" applyNumberFormat="1"/>
    <xf numFmtId="0" fontId="17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 vertical="center" wrapText="1"/>
    </xf>
    <xf numFmtId="164" fontId="17" fillId="0" borderId="0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wrapText="1"/>
    </xf>
    <xf numFmtId="0" fontId="17" fillId="0" borderId="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0" xfId="0" applyFill="1" applyAlignment="1">
      <alignment wrapText="1"/>
    </xf>
    <xf numFmtId="1" fontId="0" fillId="0" borderId="0" xfId="0" applyNumberFormat="1" applyFill="1" applyBorder="1" applyAlignment="1">
      <alignment wrapText="1"/>
    </xf>
    <xf numFmtId="0" fontId="13" fillId="0" borderId="10" xfId="0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2" fontId="0" fillId="0" borderId="10" xfId="0" applyNumberFormat="1" applyFill="1" applyBorder="1" applyAlignment="1">
      <alignment horizontal="center" vertical="center" wrapText="1"/>
    </xf>
    <xf numFmtId="0" fontId="0" fillId="0" borderId="0" xfId="0" applyFill="1" applyAlignment="1">
      <alignment vertical="top" wrapText="1"/>
    </xf>
    <xf numFmtId="14" fontId="0" fillId="0" borderId="10" xfId="0" applyNumberFormat="1" applyFill="1" applyBorder="1" applyAlignment="1">
      <alignment horizontal="center" vertical="center"/>
    </xf>
    <xf numFmtId="14" fontId="0" fillId="0" borderId="10" xfId="0" applyNumberFormat="1" applyFill="1" applyBorder="1" applyAlignment="1">
      <alignment horizontal="center" vertical="center" wrapText="1"/>
    </xf>
    <xf numFmtId="14" fontId="0" fillId="0" borderId="21" xfId="0" applyNumberForma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 wrapText="1"/>
    </xf>
    <xf numFmtId="1" fontId="0" fillId="0" borderId="10" xfId="0" applyNumberFormat="1" applyFill="1" applyBorder="1" applyAlignment="1">
      <alignment wrapText="1"/>
    </xf>
    <xf numFmtId="1" fontId="0" fillId="0" borderId="10" xfId="0" applyNumberFormat="1" applyFill="1" applyBorder="1" applyAlignment="1">
      <alignment horizontal="center" wrapText="1"/>
    </xf>
    <xf numFmtId="1" fontId="0" fillId="0" borderId="0" xfId="0" applyNumberFormat="1" applyFill="1" applyAlignment="1">
      <alignment horizontal="center" wrapText="1"/>
    </xf>
    <xf numFmtId="1" fontId="16" fillId="0" borderId="10" xfId="0" applyNumberFormat="1" applyFont="1" applyFill="1" applyBorder="1" applyAlignment="1">
      <alignment wrapText="1"/>
    </xf>
    <xf numFmtId="1" fontId="16" fillId="0" borderId="10" xfId="0" applyNumberFormat="1" applyFont="1" applyFill="1" applyBorder="1" applyAlignment="1">
      <alignment horizontal="center" wrapText="1"/>
    </xf>
    <xf numFmtId="0" fontId="16" fillId="0" borderId="0" xfId="0" applyFont="1" applyFill="1" applyBorder="1" applyAlignment="1">
      <alignment wrapText="1"/>
    </xf>
    <xf numFmtId="0" fontId="0" fillId="0" borderId="10" xfId="0" applyFont="1" applyFill="1" applyBorder="1" applyAlignment="1">
      <alignment horizontal="center" wrapText="1"/>
    </xf>
    <xf numFmtId="1" fontId="0" fillId="0" borderId="10" xfId="0" applyNumberFormat="1" applyFont="1" applyFill="1" applyBorder="1" applyAlignment="1">
      <alignment wrapText="1"/>
    </xf>
    <xf numFmtId="1" fontId="0" fillId="0" borderId="10" xfId="0" applyNumberFormat="1" applyFont="1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16" fillId="0" borderId="10" xfId="0" applyFont="1" applyFill="1" applyBorder="1" applyAlignment="1">
      <alignment horizontal="center" wrapText="1"/>
    </xf>
    <xf numFmtId="0" fontId="18" fillId="0" borderId="10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14" fontId="0" fillId="0" borderId="21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14" fontId="0" fillId="0" borderId="22" xfId="0" applyNumberFormat="1" applyFill="1" applyBorder="1" applyAlignment="1">
      <alignment horizontal="center" vertical="center" wrapText="1"/>
    </xf>
    <xf numFmtId="14" fontId="0" fillId="0" borderId="22" xfId="0" applyNumberFormat="1" applyFill="1" applyBorder="1" applyAlignment="1">
      <alignment horizontal="center" vertical="center"/>
    </xf>
    <xf numFmtId="0" fontId="0" fillId="0" borderId="10" xfId="0" quotePrefix="1" applyFill="1" applyBorder="1" applyAlignment="1">
      <alignment horizontal="left" vertical="center" wrapText="1"/>
    </xf>
    <xf numFmtId="14" fontId="0" fillId="0" borderId="12" xfId="0" applyNumberForma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2" fontId="16" fillId="0" borderId="1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Border="1" applyAlignment="1">
      <alignment horizontal="left" vertical="center"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vertical="top"/>
    </xf>
    <xf numFmtId="49" fontId="0" fillId="0" borderId="0" xfId="0" applyNumberFormat="1" applyBorder="1" applyAlignment="1">
      <alignment horizontal="left"/>
    </xf>
    <xf numFmtId="49" fontId="0" fillId="0" borderId="16" xfId="0" applyNumberFormat="1" applyBorder="1" applyAlignment="1">
      <alignment horizontal="left"/>
    </xf>
    <xf numFmtId="49" fontId="0" fillId="0" borderId="20" xfId="0" applyNumberFormat="1" applyBorder="1" applyAlignment="1">
      <alignment horizontal="left"/>
    </xf>
    <xf numFmtId="49" fontId="0" fillId="0" borderId="18" xfId="0" applyNumberFormat="1" applyBorder="1" applyAlignment="1">
      <alignment horizontal="left"/>
    </xf>
  </cellXfs>
  <cellStyles count="43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m" xfId="19" builtinId="26" customBuiltin="1"/>
    <cellStyle name="Cálculo" xfId="20" builtinId="22" customBuiltin="1"/>
    <cellStyle name="Célula de Verificação" xfId="21" builtinId="23" customBuiltin="1"/>
    <cellStyle name="Célula Vinculada" xfId="22" builtinId="24" customBuiltin="1"/>
    <cellStyle name="Ênfase1" xfId="23" builtinId="29" customBuiltin="1"/>
    <cellStyle name="Ênfase2" xfId="24" builtinId="33" customBuiltin="1"/>
    <cellStyle name="Ênfase3" xfId="25" builtinId="37" customBuiltin="1"/>
    <cellStyle name="Ênfase4" xfId="26" builtinId="41" customBuiltin="1"/>
    <cellStyle name="Ênfase5" xfId="27" builtinId="45" customBuiltin="1"/>
    <cellStyle name="Ênfase6" xfId="28" builtinId="49" customBuiltin="1"/>
    <cellStyle name="Entrada" xfId="29" builtinId="20" customBuiltin="1"/>
    <cellStyle name="Incorreto" xfId="30" builtinId="27" customBuiltin="1"/>
    <cellStyle name="Neutra" xfId="31" builtinId="28" customBuiltin="1"/>
    <cellStyle name="Normal" xfId="0" builtinId="0"/>
    <cellStyle name="Nota" xfId="32" builtinId="10" customBuiltin="1"/>
    <cellStyle name="Porcentagem" xfId="42" builtinId="5"/>
    <cellStyle name="Saída" xfId="33" builtinId="21" customBuiltin="1"/>
    <cellStyle name="Texto de Aviso" xfId="34" builtinId="11" customBuiltin="1"/>
    <cellStyle name="Texto Explicativo" xfId="35" builtinId="53" customBuiltin="1"/>
    <cellStyle name="Título" xfId="36" builtinId="15" customBuiltin="1"/>
    <cellStyle name="Título 1" xfId="37" builtinId="16" customBuiltin="1"/>
    <cellStyle name="Título 2" xfId="38" builtinId="17" customBuiltin="1"/>
    <cellStyle name="Título 3" xfId="39" builtinId="18" customBuiltin="1"/>
    <cellStyle name="Título 4" xfId="40" builtinId="19" customBuiltin="1"/>
    <cellStyle name="Total" xfId="41" builtinId="25" customBuiltin="1"/>
  </cellStyles>
  <dxfs count="37"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Estilo de Tabe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Desempenho</a:t>
            </a:r>
            <a:r>
              <a:rPr lang="pt-BR" baseline="0"/>
              <a:t> do Time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0876837270341206"/>
          <c:y val="0.17431357538641004"/>
          <c:w val="0.44424081364829404"/>
          <c:h val="0.74040135608049007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'Faturamento Convergente'!$L$11:$Q$11</c:f>
              <c:strCache>
                <c:ptCount val="6"/>
                <c:pt idx="0">
                  <c:v>Atitude de Dono</c:v>
                </c:pt>
                <c:pt idx="1">
                  <c:v>Controle de Custos</c:v>
                </c:pt>
                <c:pt idx="2">
                  <c:v>Espirito Colaborativo</c:v>
                </c:pt>
                <c:pt idx="3">
                  <c:v>Foco em resultados</c:v>
                </c:pt>
                <c:pt idx="4">
                  <c:v>Visão Cliente</c:v>
                </c:pt>
                <c:pt idx="5">
                  <c:v>Conhecimento Técnico</c:v>
                </c:pt>
              </c:strCache>
            </c:strRef>
          </c:cat>
          <c:val>
            <c:numRef>
              <c:f>'Faturamento Convergente'!$M$27:$Q$27</c:f>
              <c:numCache>
                <c:formatCode>0.00</c:formatCode>
                <c:ptCount val="5"/>
                <c:pt idx="0">
                  <c:v>3</c:v>
                </c:pt>
                <c:pt idx="1">
                  <c:v>3.5</c:v>
                </c:pt>
                <c:pt idx="2">
                  <c:v>3.5</c:v>
                </c:pt>
                <c:pt idx="3">
                  <c:v>3.5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'Faturamento Convergente'!$N$28:$S$28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933880"/>
        <c:axId val="346925256"/>
      </c:radarChart>
      <c:catAx>
        <c:axId val="34693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925256"/>
        <c:crosses val="autoZero"/>
        <c:auto val="1"/>
        <c:lblAlgn val="ctr"/>
        <c:lblOffset val="100"/>
        <c:noMultiLvlLbl val="0"/>
      </c:catAx>
      <c:valAx>
        <c:axId val="346925256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93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Distribuição Equipe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'Visão Gráfica'!$Y$3:$Y$7</c:f>
              <c:strCache>
                <c:ptCount val="5"/>
                <c:pt idx="0">
                  <c:v>Insuficiente</c:v>
                </c:pt>
                <c:pt idx="1">
                  <c:v>Regular</c:v>
                </c:pt>
                <c:pt idx="2">
                  <c:v>Bom</c:v>
                </c:pt>
                <c:pt idx="3">
                  <c:v>Muito Bom</c:v>
                </c:pt>
                <c:pt idx="4">
                  <c:v>Destaque</c:v>
                </c:pt>
              </c:strCache>
            </c:strRef>
          </c:cat>
          <c:val>
            <c:numRef>
              <c:f>'Visão Gráfica'!$AA$3:$AA$7</c:f>
              <c:numCache>
                <c:formatCode>0%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922904"/>
        <c:axId val="346923688"/>
      </c:barChart>
      <c:catAx>
        <c:axId val="34692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923688"/>
        <c:crosses val="autoZero"/>
        <c:auto val="1"/>
        <c:lblAlgn val="ctr"/>
        <c:lblOffset val="100"/>
        <c:noMultiLvlLbl val="0"/>
      </c:catAx>
      <c:valAx>
        <c:axId val="34692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6922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38101</xdr:colOff>
      <xdr:row>23</xdr:row>
      <xdr:rowOff>57150</xdr:rowOff>
    </xdr:from>
    <xdr:to>
      <xdr:col>2</xdr:col>
      <xdr:colOff>1085851</xdr:colOff>
      <xdr:row>25</xdr:row>
      <xdr:rowOff>133351</xdr:rowOff>
    </xdr:to>
    <xdr:pic>
      <xdr:nvPicPr>
        <xdr:cNvPr id="6" name="Imagem 5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66701" y="3600450"/>
          <a:ext cx="1657350" cy="50482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9</xdr:row>
      <xdr:rowOff>104774</xdr:rowOff>
    </xdr:from>
    <xdr:to>
      <xdr:col>2</xdr:col>
      <xdr:colOff>1066801</xdr:colOff>
      <xdr:row>11</xdr:row>
      <xdr:rowOff>133350</xdr:rowOff>
    </xdr:to>
    <xdr:pic>
      <xdr:nvPicPr>
        <xdr:cNvPr id="7" name="Imagem 6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47651" y="542924"/>
          <a:ext cx="1657350" cy="45720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37</xdr:row>
      <xdr:rowOff>66675</xdr:rowOff>
    </xdr:from>
    <xdr:to>
      <xdr:col>2</xdr:col>
      <xdr:colOff>1095376</xdr:colOff>
      <xdr:row>39</xdr:row>
      <xdr:rowOff>142876</xdr:rowOff>
    </xdr:to>
    <xdr:pic>
      <xdr:nvPicPr>
        <xdr:cNvPr id="8" name="Imagem 7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226" y="6515100"/>
          <a:ext cx="1657350" cy="504826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51</xdr:row>
      <xdr:rowOff>123825</xdr:rowOff>
    </xdr:from>
    <xdr:to>
      <xdr:col>2</xdr:col>
      <xdr:colOff>1085851</xdr:colOff>
      <xdr:row>53</xdr:row>
      <xdr:rowOff>133350</xdr:rowOff>
    </xdr:to>
    <xdr:pic>
      <xdr:nvPicPr>
        <xdr:cNvPr id="9" name="Imagem 8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66701" y="9667875"/>
          <a:ext cx="1657350" cy="4381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66</xdr:row>
      <xdr:rowOff>95249</xdr:rowOff>
    </xdr:from>
    <xdr:to>
      <xdr:col>2</xdr:col>
      <xdr:colOff>1085851</xdr:colOff>
      <xdr:row>69</xdr:row>
      <xdr:rowOff>9523</xdr:rowOff>
    </xdr:to>
    <xdr:pic>
      <xdr:nvPicPr>
        <xdr:cNvPr id="12" name="Imagem 11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66701" y="18926174"/>
          <a:ext cx="1657350" cy="533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0</xdr:colOff>
      <xdr:row>23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609599</xdr:colOff>
      <xdr:row>1</xdr:row>
      <xdr:rowOff>0</xdr:rowOff>
    </xdr:from>
    <xdr:to>
      <xdr:col>21</xdr:col>
      <xdr:colOff>0</xdr:colOff>
      <xdr:row>23</xdr:row>
      <xdr:rowOff>4762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3462" displayName="Tabela13462" ref="A11:AF26" totalsRowShown="0" headerRowDxfId="36" dataDxfId="34" headerRowBorderDxfId="35" tableBorderDxfId="33" totalsRowBorderDxfId="32">
  <sortState ref="A12:AF27">
    <sortCondition ref="G12"/>
  </sortState>
  <tableColumns count="32">
    <tableColumn id="13" name="ID" dataDxfId="31"/>
    <tableColumn id="10" name="Matrícula" dataDxfId="30"/>
    <tableColumn id="28" name="DT Admissão" dataDxfId="29"/>
    <tableColumn id="27" name="DT Ultima Alteração" dataDxfId="28"/>
    <tableColumn id="14" name="Ranking Geral" dataDxfId="27"/>
    <tableColumn id="1" name="Ranking Cargo" dataDxfId="26"/>
    <tableColumn id="4" name="Nome" dataDxfId="25"/>
    <tableColumn id="5" name="Cargo" dataDxfId="24"/>
    <tableColumn id="12" name="Avaliação Geral" dataDxfId="23"/>
    <tableColumn id="19" name="Principais Entregas" dataDxfId="22"/>
    <tableColumn id="6" name="Nota Geral" dataDxfId="21">
      <calculatedColumnFormula>AVERAGE(L12:P12)*0.7+Q12*0.3</calculatedColumnFormula>
    </tableColumn>
    <tableColumn id="8" name="Atitude de Dono" dataDxfId="20"/>
    <tableColumn id="2" name="Controle de Custos" dataDxfId="19"/>
    <tableColumn id="7" name="Espirito Colaborativo" dataDxfId="18"/>
    <tableColumn id="17" name="Foco em resultados" dataDxfId="17"/>
    <tableColumn id="16" name="Visão Cliente" dataDxfId="16"/>
    <tableColumn id="20" name="Conhecimento Técnico" dataDxfId="15"/>
    <tableColumn id="24" name="Descrição atitude de Dono" dataDxfId="14"/>
    <tableColumn id="3" name="Descrição  Controle de Custos" dataDxfId="13"/>
    <tableColumn id="11" name="Descrição Espírito Colaborativo" dataDxfId="12"/>
    <tableColumn id="18" name="Descrição Foco em Resultados" dataDxfId="11"/>
    <tableColumn id="25" name="Descrição  Visão Cliente" dataDxfId="10"/>
    <tableColumn id="21" name="Descrição Conhecimento Técnico" dataDxfId="9"/>
    <tableColumn id="43" name="Data Feedback" dataDxfId="8"/>
    <tableColumn id="9" name="Auto-Avaliação Geral" dataDxfId="7"/>
    <tableColumn id="15" name="Auto-Nota Geral" dataDxfId="6">
      <calculatedColumnFormula>AVERAGE(AA12:AE12)*0.7+AF12*0.3</calculatedColumnFormula>
    </tableColumn>
    <tableColumn id="23" name="Auto-Atitude de Dono" dataDxfId="5"/>
    <tableColumn id="31" name="Auto-Controle de Custos" dataDxfId="4"/>
    <tableColumn id="32" name="Auto-Espirito Colaborativo" dataDxfId="3"/>
    <tableColumn id="33" name="Auto-Foco em resultados" dataDxfId="2"/>
    <tableColumn id="30" name="Auto-Visão Cliente" dataDxfId="1"/>
    <tableColumn id="34" name="Auto-Conhecimento Técnic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showGridLines="0" topLeftCell="A7" workbookViewId="0">
      <selection activeCell="A8" sqref="A8"/>
    </sheetView>
  </sheetViews>
  <sheetFormatPr defaultRowHeight="15" x14ac:dyDescent="0.25"/>
  <cols>
    <col min="1" max="1" width="3.42578125" style="2" customWidth="1"/>
    <col min="2" max="2" width="9.140625" style="2"/>
    <col min="3" max="3" width="91.7109375" style="2" customWidth="1"/>
    <col min="4" max="4" width="2.7109375" style="2" customWidth="1"/>
    <col min="5" max="6" width="19.5703125" style="2" customWidth="1"/>
    <col min="7" max="16384" width="9.140625" style="2"/>
  </cols>
  <sheetData>
    <row r="1" spans="1:6" ht="15.75" thickBot="1" x14ac:dyDescent="0.3"/>
    <row r="2" spans="1:6" x14ac:dyDescent="0.25">
      <c r="B2" s="17" t="s">
        <v>65</v>
      </c>
      <c r="C2" s="18"/>
      <c r="D2" s="19"/>
      <c r="E2" s="20"/>
      <c r="F2" s="21"/>
    </row>
    <row r="3" spans="1:6" x14ac:dyDescent="0.25">
      <c r="B3" s="22" t="s">
        <v>66</v>
      </c>
      <c r="C3" s="76" t="s">
        <v>115</v>
      </c>
      <c r="D3" s="76"/>
      <c r="E3" s="76"/>
      <c r="F3" s="77"/>
    </row>
    <row r="4" spans="1:6" x14ac:dyDescent="0.25">
      <c r="B4" s="22" t="s">
        <v>67</v>
      </c>
      <c r="C4" s="76" t="s">
        <v>116</v>
      </c>
      <c r="D4" s="76"/>
      <c r="E4" s="76"/>
      <c r="F4" s="77"/>
    </row>
    <row r="5" spans="1:6" x14ac:dyDescent="0.25">
      <c r="B5" s="22" t="s">
        <v>68</v>
      </c>
      <c r="C5" s="76" t="s">
        <v>117</v>
      </c>
      <c r="D5" s="76"/>
      <c r="E5" s="76"/>
      <c r="F5" s="77"/>
    </row>
    <row r="6" spans="1:6" x14ac:dyDescent="0.25">
      <c r="B6" s="22" t="s">
        <v>69</v>
      </c>
      <c r="C6" s="76" t="s">
        <v>118</v>
      </c>
      <c r="D6" s="76"/>
      <c r="E6" s="76"/>
      <c r="F6" s="77"/>
    </row>
    <row r="7" spans="1:6" ht="15.75" thickBot="1" x14ac:dyDescent="0.3">
      <c r="B7" s="23" t="s">
        <v>70</v>
      </c>
      <c r="C7" s="78" t="s">
        <v>119</v>
      </c>
      <c r="D7" s="78"/>
      <c r="E7" s="78"/>
      <c r="F7" s="79"/>
    </row>
    <row r="8" spans="1:6" ht="15.75" thickBot="1" x14ac:dyDescent="0.3">
      <c r="A8" s="24"/>
      <c r="B8" s="24"/>
      <c r="C8" s="24"/>
      <c r="D8" s="24"/>
      <c r="E8" s="24"/>
      <c r="F8" s="24"/>
    </row>
    <row r="9" spans="1:6" ht="18.75" customHeight="1" x14ac:dyDescent="0.3">
      <c r="B9" s="5" t="s">
        <v>23</v>
      </c>
      <c r="C9" s="6"/>
    </row>
    <row r="10" spans="1:6" x14ac:dyDescent="0.25">
      <c r="B10" s="7"/>
      <c r="C10" s="8"/>
    </row>
    <row r="11" spans="1:6" s="3" customFormat="1" ht="18.75" x14ac:dyDescent="0.3">
      <c r="B11" s="9" t="s">
        <v>2</v>
      </c>
      <c r="C11" s="10"/>
      <c r="E11" s="2"/>
      <c r="F11" s="2"/>
    </row>
    <row r="12" spans="1:6" x14ac:dyDescent="0.25">
      <c r="B12" s="7"/>
      <c r="C12" s="8"/>
    </row>
    <row r="13" spans="1:6" x14ac:dyDescent="0.25">
      <c r="B13" s="7"/>
      <c r="C13" s="11" t="s">
        <v>24</v>
      </c>
    </row>
    <row r="14" spans="1:6" x14ac:dyDescent="0.25">
      <c r="B14" s="7"/>
      <c r="C14" s="12" t="s">
        <v>25</v>
      </c>
    </row>
    <row r="15" spans="1:6" x14ac:dyDescent="0.25">
      <c r="B15" s="7"/>
      <c r="C15" s="8"/>
    </row>
    <row r="16" spans="1:6" x14ac:dyDescent="0.25">
      <c r="B16" s="7"/>
      <c r="C16" s="11" t="s">
        <v>26</v>
      </c>
    </row>
    <row r="17" spans="2:6" ht="45" x14ac:dyDescent="0.25">
      <c r="B17" s="7"/>
      <c r="C17" s="12" t="s">
        <v>27</v>
      </c>
    </row>
    <row r="18" spans="2:6" x14ac:dyDescent="0.25">
      <c r="B18" s="7"/>
      <c r="C18" s="8"/>
    </row>
    <row r="19" spans="2:6" x14ac:dyDescent="0.25">
      <c r="B19" s="7"/>
      <c r="C19" s="13" t="s">
        <v>28</v>
      </c>
    </row>
    <row r="20" spans="2:6" x14ac:dyDescent="0.25">
      <c r="B20" s="7"/>
      <c r="C20" s="12" t="s">
        <v>29</v>
      </c>
    </row>
    <row r="21" spans="2:6" x14ac:dyDescent="0.25">
      <c r="B21" s="7"/>
      <c r="C21" s="12" t="s">
        <v>30</v>
      </c>
    </row>
    <row r="22" spans="2:6" x14ac:dyDescent="0.25">
      <c r="B22" s="7"/>
      <c r="C22" s="12" t="s">
        <v>31</v>
      </c>
    </row>
    <row r="23" spans="2:6" x14ac:dyDescent="0.25">
      <c r="B23" s="7"/>
      <c r="C23" s="12" t="s">
        <v>32</v>
      </c>
    </row>
    <row r="24" spans="2:6" x14ac:dyDescent="0.25">
      <c r="B24" s="7"/>
      <c r="C24" s="8"/>
    </row>
    <row r="25" spans="2:6" s="3" customFormat="1" ht="18.75" x14ac:dyDescent="0.3">
      <c r="B25" s="9" t="s">
        <v>4</v>
      </c>
      <c r="C25" s="10"/>
      <c r="E25" s="2"/>
      <c r="F25" s="2"/>
    </row>
    <row r="26" spans="2:6" x14ac:dyDescent="0.25">
      <c r="B26" s="7"/>
      <c r="C26" s="8"/>
    </row>
    <row r="27" spans="2:6" x14ac:dyDescent="0.25">
      <c r="B27" s="7"/>
      <c r="C27" s="13" t="s">
        <v>24</v>
      </c>
    </row>
    <row r="28" spans="2:6" x14ac:dyDescent="0.25">
      <c r="B28" s="7"/>
      <c r="C28" s="12" t="s">
        <v>33</v>
      </c>
    </row>
    <row r="29" spans="2:6" x14ac:dyDescent="0.25">
      <c r="B29" s="7"/>
      <c r="C29" s="14"/>
    </row>
    <row r="30" spans="2:6" x14ac:dyDescent="0.25">
      <c r="B30" s="7"/>
      <c r="C30" s="13" t="s">
        <v>26</v>
      </c>
    </row>
    <row r="31" spans="2:6" ht="30" x14ac:dyDescent="0.25">
      <c r="B31" s="7"/>
      <c r="C31" s="12" t="s">
        <v>34</v>
      </c>
    </row>
    <row r="32" spans="2:6" x14ac:dyDescent="0.25">
      <c r="B32" s="7"/>
      <c r="C32" s="14"/>
    </row>
    <row r="33" spans="2:3" x14ac:dyDescent="0.25">
      <c r="B33" s="7"/>
      <c r="C33" s="13" t="s">
        <v>28</v>
      </c>
    </row>
    <row r="34" spans="2:3" x14ac:dyDescent="0.25">
      <c r="B34" s="7"/>
      <c r="C34" s="12" t="s">
        <v>35</v>
      </c>
    </row>
    <row r="35" spans="2:3" x14ac:dyDescent="0.25">
      <c r="B35" s="7"/>
      <c r="C35" s="12" t="s">
        <v>36</v>
      </c>
    </row>
    <row r="36" spans="2:3" x14ac:dyDescent="0.25">
      <c r="B36" s="7"/>
      <c r="C36" s="12" t="s">
        <v>37</v>
      </c>
    </row>
    <row r="37" spans="2:3" x14ac:dyDescent="0.25">
      <c r="B37" s="7"/>
      <c r="C37" s="12" t="s">
        <v>38</v>
      </c>
    </row>
    <row r="38" spans="2:3" x14ac:dyDescent="0.25">
      <c r="B38" s="7"/>
      <c r="C38" s="8"/>
    </row>
    <row r="39" spans="2:3" ht="18.75" x14ac:dyDescent="0.3">
      <c r="B39" s="9" t="s">
        <v>39</v>
      </c>
      <c r="C39" s="8"/>
    </row>
    <row r="40" spans="2:3" x14ac:dyDescent="0.25">
      <c r="B40" s="7"/>
      <c r="C40" s="8"/>
    </row>
    <row r="41" spans="2:3" x14ac:dyDescent="0.25">
      <c r="B41" s="7"/>
      <c r="C41" s="13" t="s">
        <v>24</v>
      </c>
    </row>
    <row r="42" spans="2:3" x14ac:dyDescent="0.25">
      <c r="B42" s="7"/>
      <c r="C42" s="12" t="s">
        <v>40</v>
      </c>
    </row>
    <row r="43" spans="2:3" x14ac:dyDescent="0.25">
      <c r="B43" s="7"/>
      <c r="C43" s="8"/>
    </row>
    <row r="44" spans="2:3" x14ac:dyDescent="0.25">
      <c r="B44" s="7"/>
      <c r="C44" s="13" t="s">
        <v>26</v>
      </c>
    </row>
    <row r="45" spans="2:3" ht="30" x14ac:dyDescent="0.25">
      <c r="B45" s="7"/>
      <c r="C45" s="12" t="s">
        <v>41</v>
      </c>
    </row>
    <row r="46" spans="2:3" x14ac:dyDescent="0.25">
      <c r="B46" s="7"/>
      <c r="C46" s="8"/>
    </row>
    <row r="47" spans="2:3" x14ac:dyDescent="0.25">
      <c r="B47" s="7"/>
      <c r="C47" s="13" t="s">
        <v>28</v>
      </c>
    </row>
    <row r="48" spans="2:3" x14ac:dyDescent="0.25">
      <c r="B48" s="7"/>
      <c r="C48" s="12" t="s">
        <v>42</v>
      </c>
    </row>
    <row r="49" spans="2:3" x14ac:dyDescent="0.25">
      <c r="B49" s="7"/>
      <c r="C49" s="12" t="s">
        <v>43</v>
      </c>
    </row>
    <row r="50" spans="2:3" x14ac:dyDescent="0.25">
      <c r="B50" s="7"/>
      <c r="C50" s="12" t="s">
        <v>44</v>
      </c>
    </row>
    <row r="51" spans="2:3" ht="30" x14ac:dyDescent="0.25">
      <c r="B51" s="7"/>
      <c r="C51" s="12" t="s">
        <v>45</v>
      </c>
    </row>
    <row r="52" spans="2:3" x14ac:dyDescent="0.25">
      <c r="B52" s="7"/>
      <c r="C52" s="8"/>
    </row>
    <row r="53" spans="2:3" ht="18.75" x14ac:dyDescent="0.3">
      <c r="B53" s="9" t="s">
        <v>46</v>
      </c>
      <c r="C53" s="8"/>
    </row>
    <row r="54" spans="2:3" x14ac:dyDescent="0.25">
      <c r="B54" s="7"/>
      <c r="C54" s="8"/>
    </row>
    <row r="55" spans="2:3" x14ac:dyDescent="0.25">
      <c r="B55" s="7"/>
      <c r="C55" s="13" t="s">
        <v>24</v>
      </c>
    </row>
    <row r="56" spans="2:3" x14ac:dyDescent="0.25">
      <c r="B56" s="7"/>
      <c r="C56" s="12" t="s">
        <v>47</v>
      </c>
    </row>
    <row r="57" spans="2:3" x14ac:dyDescent="0.25">
      <c r="B57" s="7"/>
      <c r="C57" s="8"/>
    </row>
    <row r="58" spans="2:3" x14ac:dyDescent="0.25">
      <c r="B58" s="7"/>
      <c r="C58" s="13" t="s">
        <v>26</v>
      </c>
    </row>
    <row r="59" spans="2:3" ht="30" x14ac:dyDescent="0.25">
      <c r="B59" s="7"/>
      <c r="C59" s="12" t="s">
        <v>48</v>
      </c>
    </row>
    <row r="60" spans="2:3" x14ac:dyDescent="0.25">
      <c r="B60" s="7"/>
      <c r="C60" s="8"/>
    </row>
    <row r="61" spans="2:3" x14ac:dyDescent="0.25">
      <c r="B61" s="7"/>
      <c r="C61" s="13" t="s">
        <v>28</v>
      </c>
    </row>
    <row r="62" spans="2:3" x14ac:dyDescent="0.25">
      <c r="B62" s="7"/>
      <c r="C62" s="12" t="s">
        <v>49</v>
      </c>
    </row>
    <row r="63" spans="2:3" x14ac:dyDescent="0.25">
      <c r="B63" s="7"/>
      <c r="C63" s="12" t="s">
        <v>50</v>
      </c>
    </row>
    <row r="64" spans="2:3" x14ac:dyDescent="0.25">
      <c r="B64" s="7"/>
      <c r="C64" s="12" t="s">
        <v>51</v>
      </c>
    </row>
    <row r="65" spans="2:3" x14ac:dyDescent="0.25">
      <c r="B65" s="7"/>
      <c r="C65" s="12" t="s">
        <v>52</v>
      </c>
    </row>
    <row r="66" spans="2:3" x14ac:dyDescent="0.25">
      <c r="B66" s="7"/>
      <c r="C66" s="12" t="s">
        <v>53</v>
      </c>
    </row>
    <row r="67" spans="2:3" x14ac:dyDescent="0.25">
      <c r="B67" s="7"/>
      <c r="C67" s="8"/>
    </row>
    <row r="68" spans="2:3" ht="18.75" x14ac:dyDescent="0.3">
      <c r="B68" s="9" t="s">
        <v>3</v>
      </c>
      <c r="C68" s="8"/>
    </row>
    <row r="69" spans="2:3" x14ac:dyDescent="0.25">
      <c r="B69" s="7"/>
      <c r="C69" s="8"/>
    </row>
    <row r="70" spans="2:3" x14ac:dyDescent="0.25">
      <c r="B70" s="7"/>
      <c r="C70" s="13" t="s">
        <v>24</v>
      </c>
    </row>
    <row r="71" spans="2:3" ht="30" x14ac:dyDescent="0.25">
      <c r="B71" s="7"/>
      <c r="C71" s="12" t="s">
        <v>54</v>
      </c>
    </row>
    <row r="72" spans="2:3" x14ac:dyDescent="0.25">
      <c r="B72" s="7"/>
      <c r="C72" s="8"/>
    </row>
    <row r="73" spans="2:3" x14ac:dyDescent="0.25">
      <c r="B73" s="7"/>
      <c r="C73" s="13" t="s">
        <v>26</v>
      </c>
    </row>
    <row r="74" spans="2:3" ht="30" x14ac:dyDescent="0.25">
      <c r="B74" s="7"/>
      <c r="C74" s="12" t="s">
        <v>55</v>
      </c>
    </row>
    <row r="75" spans="2:3" x14ac:dyDescent="0.25">
      <c r="B75" s="7"/>
      <c r="C75" s="8"/>
    </row>
    <row r="76" spans="2:3" x14ac:dyDescent="0.25">
      <c r="B76" s="7"/>
      <c r="C76" s="13" t="s">
        <v>28</v>
      </c>
    </row>
    <row r="77" spans="2:3" x14ac:dyDescent="0.25">
      <c r="B77" s="7"/>
      <c r="C77" s="12" t="s">
        <v>56</v>
      </c>
    </row>
    <row r="78" spans="2:3" x14ac:dyDescent="0.25">
      <c r="B78" s="7"/>
      <c r="C78" s="12" t="s">
        <v>57</v>
      </c>
    </row>
    <row r="79" spans="2:3" x14ac:dyDescent="0.25">
      <c r="B79" s="7"/>
      <c r="C79" s="12" t="s">
        <v>58</v>
      </c>
    </row>
    <row r="80" spans="2:3" x14ac:dyDescent="0.25">
      <c r="B80" s="7"/>
      <c r="C80" s="12" t="s">
        <v>59</v>
      </c>
    </row>
    <row r="81" spans="2:3" ht="15.75" thickBot="1" x14ac:dyDescent="0.3">
      <c r="B81" s="15"/>
      <c r="C81" s="16" t="s">
        <v>60</v>
      </c>
    </row>
  </sheetData>
  <mergeCells count="5">
    <mergeCell ref="C3:F3"/>
    <mergeCell ref="C4:F4"/>
    <mergeCell ref="C5:F5"/>
    <mergeCell ref="C6:F6"/>
    <mergeCell ref="C7:F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showGridLines="0" tabSelected="1" topLeftCell="E1" zoomScale="70" zoomScaleNormal="70" workbookViewId="0">
      <pane xSplit="3" ySplit="11" topLeftCell="H12" activePane="bottomRight" state="frozen"/>
      <selection activeCell="E1" sqref="E1"/>
      <selection pane="topRight" activeCell="H1" sqref="H1"/>
      <selection pane="bottomLeft" activeCell="E12" sqref="E12"/>
      <selection pane="bottomRight" activeCell="E14" sqref="E14"/>
    </sheetView>
  </sheetViews>
  <sheetFormatPr defaultColWidth="12.5703125" defaultRowHeight="15" x14ac:dyDescent="0.25"/>
  <cols>
    <col min="1" max="1" width="8.7109375" style="34" hidden="1" customWidth="1"/>
    <col min="2" max="2" width="13.42578125" style="34" hidden="1" customWidth="1"/>
    <col min="3" max="3" width="18.42578125" style="34" hidden="1" customWidth="1"/>
    <col min="4" max="4" width="14" style="34" hidden="1" customWidth="1"/>
    <col min="5" max="5" width="12.28515625" style="34" customWidth="1"/>
    <col min="6" max="6" width="12.42578125" style="34" customWidth="1"/>
    <col min="7" max="7" width="17.85546875" style="34" customWidth="1"/>
    <col min="8" max="8" width="20.85546875" style="34" customWidth="1"/>
    <col min="9" max="9" width="66.7109375" style="34" customWidth="1"/>
    <col min="10" max="10" width="21.85546875" style="34" bestFit="1" customWidth="1"/>
    <col min="11" max="11" width="24.85546875" style="48" bestFit="1" customWidth="1"/>
    <col min="12" max="12" width="20.5703125" style="47" bestFit="1" customWidth="1"/>
    <col min="13" max="13" width="21.140625" style="47" bestFit="1" customWidth="1"/>
    <col min="14" max="14" width="22.5703125" style="47" customWidth="1"/>
    <col min="15" max="15" width="16.140625" style="47" customWidth="1"/>
    <col min="16" max="16" width="19.85546875" style="47" customWidth="1"/>
    <col min="17" max="17" width="21.7109375" style="47" customWidth="1"/>
    <col min="18" max="19" width="35.85546875" style="47" customWidth="1"/>
    <col min="20" max="22" width="35.85546875" style="48" customWidth="1"/>
    <col min="23" max="23" width="36.5703125" style="48" customWidth="1"/>
    <col min="24" max="24" width="16.28515625" style="48" customWidth="1"/>
    <col min="25" max="25" width="54.140625" style="48" customWidth="1"/>
    <col min="26" max="26" width="17.5703125" style="34" customWidth="1"/>
    <col min="27" max="27" width="15.140625" style="48" customWidth="1"/>
    <col min="28" max="28" width="14.7109375" style="71" customWidth="1"/>
    <col min="29" max="29" width="17" style="47" customWidth="1"/>
    <col min="30" max="30" width="15.5703125" style="47" customWidth="1"/>
    <col min="31" max="31" width="14.7109375" style="47" customWidth="1"/>
    <col min="32" max="32" width="18" style="47" customWidth="1"/>
    <col min="33" max="33" width="12.5703125" style="71"/>
    <col min="34" max="34" width="21.7109375" style="47" customWidth="1"/>
    <col min="35" max="36" width="32.7109375" style="48" customWidth="1"/>
    <col min="37" max="16384" width="12.5703125" style="34"/>
  </cols>
  <sheetData>
    <row r="1" spans="1:36" x14ac:dyDescent="0.25">
      <c r="I1" s="45" t="s">
        <v>87</v>
      </c>
      <c r="J1" s="46" t="s">
        <v>101</v>
      </c>
      <c r="K1" s="46" t="s">
        <v>110</v>
      </c>
      <c r="L1" s="46" t="s">
        <v>102</v>
      </c>
      <c r="M1" s="46" t="s">
        <v>103</v>
      </c>
      <c r="N1" s="46" t="s">
        <v>104</v>
      </c>
      <c r="AB1" s="47"/>
      <c r="AG1" s="48"/>
      <c r="AH1" s="48"/>
      <c r="AI1" s="34"/>
      <c r="AJ1" s="34"/>
    </row>
    <row r="2" spans="1:36" x14ac:dyDescent="0.25">
      <c r="I2" s="49" t="s">
        <v>114</v>
      </c>
      <c r="J2" s="50">
        <f>COUNTIFS($K$12:$K$26,"&lt;1,5",$H$12:$H$26,"=GTE/CONSULTOR")+COUNTIFS($K$12:$K$26,"&lt;1,5",$H$12:$H$26,"=ESPEC TEC INFORMACAO")</f>
        <v>0</v>
      </c>
      <c r="K2" s="50">
        <f>COUNTIFS($K$12:$K$26,"&lt;2,5",$H$12:$H$26,"=GTE/CONSULTOR")+COUNTIFS($K$12:$K$26,"&lt;2,5",$H$12:$H$26,"=ESPEC TEC INFORMACAO")-J2</f>
        <v>0</v>
      </c>
      <c r="L2" s="50">
        <f>COUNTIFS($K$12:$K$26,"&lt;3,5",$H$12:$H$26,"=GTE/CONSULTOR")+COUNTIFS($K$12:$K$26,"&lt;3,5",$H$12:$H$26,"=ESPEC TEC INFORMACAO")-J2-K2</f>
        <v>1</v>
      </c>
      <c r="M2" s="50">
        <f>COUNTIFS($K$12:$K$26,"&lt;4,5",$H$12:$H$26,"=GTE/CONSULTOR")+COUNTIFS($K$12:$K$26,"&lt;4,5",$H$12:$H$26,"=ESPEC TEC INFORMACAO")-$J2-$K2-$L2</f>
        <v>0</v>
      </c>
      <c r="N2" s="50">
        <f>COUNTIFS($K$12:$K$26,"&lt;=5",$H$12:$H$26,"=GTE/CONSULTOR")+COUNTIFS($K$12:$K$26,"&lt;=5",$H$12:$H$26,"=ESPEC TEC INFORMACAO")-$J2-$K2-$L2-$M2</f>
        <v>0</v>
      </c>
      <c r="P2" s="51"/>
      <c r="T2" s="47"/>
      <c r="AB2" s="47"/>
      <c r="AG2" s="48"/>
      <c r="AH2" s="48"/>
      <c r="AI2" s="34"/>
      <c r="AJ2" s="34"/>
    </row>
    <row r="3" spans="1:36" x14ac:dyDescent="0.25">
      <c r="I3" s="49" t="s">
        <v>106</v>
      </c>
      <c r="J3" s="50">
        <f>COUNTIFS($K$12:$K$26,"&lt;1,5",$H$12:$H$26,CONCATENATE("=",I3," II"))+COUNTIFS($K$12:$K$26,"&lt;1,5",$H$12:$H$26,CONCATENATE("=",I3," III"))</f>
        <v>0</v>
      </c>
      <c r="K3" s="50">
        <f>COUNTIFS($K$12:$K$26,"&lt;2,5",$H$12:$H$26,CONCATENATE("=",I3," II"))+COUNTIFS($K$12:$K$26,"&lt;2,5",$H$12:$H$26,CONCATENATE("=",I3," III"))-J3</f>
        <v>0</v>
      </c>
      <c r="L3" s="50">
        <f>COUNTIFS($K$12:$K$26,"&lt;3,5",$H$12:$H$26,CONCATENATE("=",I3," II"))+COUNTIFS($K$12:$K$26,"&lt;3,5",$H$12:$H$26,CONCATENATE("=",I3," III"))-J3-K3</f>
        <v>1</v>
      </c>
      <c r="M3" s="50">
        <f>COUNTIFS($K$12:$K$26,"&lt;4,5",$H$12:$H$26,CONCATENATE("=",I3," II"))+COUNTIFS($K$12:$K$26,"&lt;4,5",$H$12:$H$26,CONCATENATE("=",I3," III"))-J3-K3-L3</f>
        <v>0</v>
      </c>
      <c r="N3" s="50">
        <f>COUNTIFS($K$12:$K$26,"&lt;=5",$H$12:$H$26,CONCATENATE("=",I3," II"))+COUNTIFS($K$12:$K$26,"&lt;=5",$H$12:$H$26,CONCATENATE("=",I3," III"))-J3-K3-L3-M3</f>
        <v>0</v>
      </c>
      <c r="P3" s="51"/>
      <c r="T3" s="47"/>
      <c r="AB3" s="47"/>
      <c r="AG3" s="48"/>
      <c r="AH3" s="48"/>
      <c r="AI3" s="34"/>
      <c r="AJ3" s="34"/>
    </row>
    <row r="4" spans="1:36" x14ac:dyDescent="0.25">
      <c r="I4" s="52" t="s">
        <v>64</v>
      </c>
      <c r="J4" s="53">
        <f>SUM(J2:J3)</f>
        <v>0</v>
      </c>
      <c r="K4" s="53">
        <f>SUM(K2:K3)</f>
        <v>0</v>
      </c>
      <c r="L4" s="53">
        <f>SUM(L2:L3)</f>
        <v>2</v>
      </c>
      <c r="M4" s="53">
        <f>SUM(M2:M3)</f>
        <v>0</v>
      </c>
      <c r="N4" s="53">
        <f>SUM(N2:N3)</f>
        <v>0</v>
      </c>
      <c r="P4" s="51"/>
      <c r="T4" s="47"/>
      <c r="AB4" s="47"/>
      <c r="AG4" s="48"/>
      <c r="AH4" s="48"/>
      <c r="AI4" s="34"/>
      <c r="AJ4" s="34"/>
    </row>
    <row r="5" spans="1:36" x14ac:dyDescent="0.25">
      <c r="I5" s="54"/>
      <c r="J5" s="35"/>
      <c r="K5" s="35"/>
      <c r="L5" s="35"/>
      <c r="M5" s="35"/>
      <c r="N5" s="35"/>
      <c r="T5" s="47"/>
      <c r="AB5" s="47"/>
      <c r="AG5" s="48"/>
      <c r="AH5" s="48"/>
      <c r="AI5" s="34"/>
      <c r="AJ5" s="34"/>
    </row>
    <row r="6" spans="1:36" x14ac:dyDescent="0.25">
      <c r="H6" s="55" t="s">
        <v>88</v>
      </c>
      <c r="I6" s="56" t="s">
        <v>87</v>
      </c>
      <c r="J6" s="57" t="s">
        <v>108</v>
      </c>
      <c r="K6" s="57" t="s">
        <v>109</v>
      </c>
      <c r="L6" s="48"/>
      <c r="M6" s="48"/>
      <c r="N6" s="34"/>
      <c r="T6" s="47"/>
      <c r="AB6" s="47"/>
      <c r="AG6" s="48"/>
      <c r="AH6" s="48"/>
      <c r="AI6" s="34"/>
      <c r="AJ6" s="34"/>
    </row>
    <row r="7" spans="1:36" x14ac:dyDescent="0.25">
      <c r="H7" s="55">
        <f>COUNTIF(H12:H26,"=ESPEC TEC INFORMACAO")+COUNTIF(H12:H26,"=GTE/CONSULTOR")</f>
        <v>10</v>
      </c>
      <c r="I7" s="49" t="str">
        <f>I2</f>
        <v>GTE/CONSULTOR + ESPECIALISTA</v>
      </c>
      <c r="J7" s="58">
        <v>3</v>
      </c>
      <c r="K7" s="58">
        <v>1</v>
      </c>
      <c r="L7" s="48"/>
      <c r="M7" s="48"/>
      <c r="N7" s="34"/>
      <c r="T7" s="47"/>
      <c r="AB7" s="47"/>
      <c r="AG7" s="48"/>
      <c r="AH7" s="48"/>
      <c r="AI7" s="34"/>
      <c r="AJ7" s="34"/>
    </row>
    <row r="8" spans="1:36" x14ac:dyDescent="0.25">
      <c r="H8" s="55">
        <v>5</v>
      </c>
      <c r="I8" s="49" t="str">
        <f>I3</f>
        <v>ANALISTA</v>
      </c>
      <c r="J8" s="58">
        <v>1</v>
      </c>
      <c r="K8" s="58">
        <v>0</v>
      </c>
      <c r="L8" s="48"/>
      <c r="M8" s="48"/>
      <c r="N8" s="34"/>
      <c r="T8" s="47"/>
      <c r="AB8" s="47"/>
      <c r="AG8" s="48"/>
      <c r="AH8" s="48"/>
      <c r="AI8" s="34"/>
      <c r="AJ8" s="34"/>
    </row>
    <row r="9" spans="1:36" x14ac:dyDescent="0.25">
      <c r="H9" s="59">
        <f>SUM(H7:H8)</f>
        <v>15</v>
      </c>
      <c r="I9" s="52" t="s">
        <v>64</v>
      </c>
      <c r="J9" s="59">
        <f>SUM(J7:J8)</f>
        <v>4</v>
      </c>
      <c r="K9" s="59">
        <f>SUM(K7:K8)</f>
        <v>1</v>
      </c>
      <c r="L9" s="48"/>
      <c r="M9" s="48"/>
      <c r="N9" s="34"/>
      <c r="T9" s="47"/>
      <c r="AB9" s="47"/>
      <c r="AG9" s="48"/>
      <c r="AH9" s="48"/>
      <c r="AI9" s="34"/>
      <c r="AJ9" s="34"/>
    </row>
    <row r="10" spans="1:36" x14ac:dyDescent="0.25">
      <c r="D10" s="54"/>
      <c r="E10" s="35"/>
      <c r="F10" s="35"/>
      <c r="G10" s="35"/>
      <c r="H10" s="48"/>
      <c r="I10" s="48"/>
      <c r="T10" s="47"/>
      <c r="AB10" s="47"/>
      <c r="AG10" s="48"/>
      <c r="AH10" s="48"/>
      <c r="AI10" s="34"/>
      <c r="AJ10" s="34"/>
    </row>
    <row r="11" spans="1:36" s="47" customFormat="1" ht="45" x14ac:dyDescent="0.25">
      <c r="A11" s="1" t="s">
        <v>0</v>
      </c>
      <c r="B11" s="1" t="s">
        <v>77</v>
      </c>
      <c r="C11" s="1" t="s">
        <v>74</v>
      </c>
      <c r="D11" s="1" t="s">
        <v>73</v>
      </c>
      <c r="E11" s="36" t="s">
        <v>112</v>
      </c>
      <c r="F11" s="36" t="s">
        <v>111</v>
      </c>
      <c r="G11" s="36" t="s">
        <v>76</v>
      </c>
      <c r="H11" s="36" t="s">
        <v>75</v>
      </c>
      <c r="I11" s="36" t="s">
        <v>72</v>
      </c>
      <c r="J11" s="36" t="s">
        <v>113</v>
      </c>
      <c r="K11" s="36" t="s">
        <v>71</v>
      </c>
      <c r="L11" s="36" t="s">
        <v>2</v>
      </c>
      <c r="M11" s="36" t="s">
        <v>4</v>
      </c>
      <c r="N11" s="36" t="s">
        <v>5</v>
      </c>
      <c r="O11" s="36" t="s">
        <v>6</v>
      </c>
      <c r="P11" s="36" t="s">
        <v>3</v>
      </c>
      <c r="Q11" s="36" t="s">
        <v>95</v>
      </c>
      <c r="R11" s="37" t="s">
        <v>7</v>
      </c>
      <c r="S11" s="37" t="s">
        <v>9</v>
      </c>
      <c r="T11" s="36" t="s">
        <v>11</v>
      </c>
      <c r="U11" s="36" t="s">
        <v>10</v>
      </c>
      <c r="V11" s="36" t="s">
        <v>8</v>
      </c>
      <c r="W11" s="36" t="s">
        <v>96</v>
      </c>
      <c r="X11" s="37" t="s">
        <v>86</v>
      </c>
      <c r="Y11" s="37" t="s">
        <v>79</v>
      </c>
      <c r="Z11" s="37" t="s">
        <v>85</v>
      </c>
      <c r="AA11" s="37" t="s">
        <v>84</v>
      </c>
      <c r="AB11" s="37" t="s">
        <v>82</v>
      </c>
      <c r="AC11" s="37" t="s">
        <v>81</v>
      </c>
      <c r="AD11" s="37" t="s">
        <v>80</v>
      </c>
      <c r="AE11" s="37" t="s">
        <v>83</v>
      </c>
      <c r="AF11" s="37" t="s">
        <v>97</v>
      </c>
    </row>
    <row r="12" spans="1:36" ht="45" x14ac:dyDescent="0.25">
      <c r="A12" s="38">
        <v>60542</v>
      </c>
      <c r="B12" s="38">
        <v>576819</v>
      </c>
      <c r="C12" s="42">
        <v>37181</v>
      </c>
      <c r="D12" s="44">
        <v>41061</v>
      </c>
      <c r="E12" s="38"/>
      <c r="F12" s="38"/>
      <c r="G12" s="39" t="s">
        <v>16</v>
      </c>
      <c r="H12" s="39" t="s">
        <v>1</v>
      </c>
      <c r="I12" s="60"/>
      <c r="J12" s="60"/>
      <c r="K12" s="40" t="e">
        <f>AVERAGE(L12:P12)*0.7+Q12*0.3</f>
        <v>#DIV/0!</v>
      </c>
      <c r="L12" s="39"/>
      <c r="M12" s="39"/>
      <c r="N12" s="39"/>
      <c r="O12" s="39"/>
      <c r="P12" s="39"/>
      <c r="Q12" s="39"/>
      <c r="R12" s="33"/>
      <c r="S12" s="33"/>
      <c r="T12" s="33"/>
      <c r="U12" s="33"/>
      <c r="V12" s="33"/>
      <c r="W12" s="33"/>
      <c r="X12" s="43"/>
      <c r="Y12" s="60"/>
      <c r="Z12" s="40" t="e">
        <f t="shared" ref="Z12" si="0">AVERAGE(AA12:AE12)*0.7+AF12*0.3</f>
        <v>#DIV/0!</v>
      </c>
      <c r="AA12" s="39"/>
      <c r="AB12" s="39"/>
      <c r="AC12" s="39"/>
      <c r="AD12" s="39"/>
      <c r="AE12" s="39"/>
      <c r="AF12" s="39"/>
      <c r="AG12" s="34"/>
      <c r="AH12" s="34"/>
      <c r="AI12" s="34"/>
      <c r="AJ12" s="34"/>
    </row>
    <row r="13" spans="1:36" ht="30" x14ac:dyDescent="0.25">
      <c r="A13" s="38">
        <v>274383</v>
      </c>
      <c r="B13" s="38">
        <v>260013709</v>
      </c>
      <c r="C13" s="42">
        <v>39790</v>
      </c>
      <c r="D13" s="44" t="s">
        <v>22</v>
      </c>
      <c r="E13" s="38"/>
      <c r="F13" s="38"/>
      <c r="G13" s="39" t="s">
        <v>17</v>
      </c>
      <c r="H13" s="39" t="s">
        <v>1</v>
      </c>
      <c r="I13" s="60"/>
      <c r="J13" s="60"/>
      <c r="K13" s="40" t="e">
        <f t="shared" ref="K13:K26" si="1">AVERAGE(L13:P13)*0.7+Q13*0.3</f>
        <v>#DIV/0!</v>
      </c>
      <c r="L13" s="39"/>
      <c r="M13" s="39"/>
      <c r="N13" s="39"/>
      <c r="O13" s="39"/>
      <c r="P13" s="39"/>
      <c r="Q13" s="39"/>
      <c r="R13" s="33"/>
      <c r="S13" s="33"/>
      <c r="T13" s="33"/>
      <c r="U13" s="33"/>
      <c r="V13" s="33"/>
      <c r="W13" s="33"/>
      <c r="X13" s="43"/>
      <c r="Y13" s="60"/>
      <c r="Z13" s="40" t="e">
        <f t="shared" ref="Z13:Z26" si="2">AVERAGE(AA13:AE13)*0.7+AF13*0.3</f>
        <v>#DIV/0!</v>
      </c>
      <c r="AA13" s="39"/>
      <c r="AB13" s="39"/>
      <c r="AC13" s="39"/>
      <c r="AD13" s="39"/>
      <c r="AE13" s="39"/>
      <c r="AF13" s="39"/>
      <c r="AG13" s="34"/>
      <c r="AH13" s="34"/>
      <c r="AI13" s="34"/>
      <c r="AJ13" s="34"/>
    </row>
    <row r="14" spans="1:36" s="61" customFormat="1" ht="195" x14ac:dyDescent="0.25">
      <c r="A14" s="38"/>
      <c r="B14" s="38">
        <v>343139</v>
      </c>
      <c r="C14" s="42">
        <v>41890</v>
      </c>
      <c r="D14" s="44" t="s">
        <v>22</v>
      </c>
      <c r="E14" s="38"/>
      <c r="F14" s="38"/>
      <c r="G14" s="39" t="s">
        <v>100</v>
      </c>
      <c r="H14" s="39" t="s">
        <v>107</v>
      </c>
      <c r="I14" s="33" t="s">
        <v>122</v>
      </c>
      <c r="J14" s="33" t="s">
        <v>123</v>
      </c>
      <c r="K14" s="40">
        <f t="shared" si="1"/>
        <v>2.9999999999999996</v>
      </c>
      <c r="L14" s="39">
        <v>3</v>
      </c>
      <c r="M14" s="39">
        <v>3</v>
      </c>
      <c r="N14" s="39">
        <v>3</v>
      </c>
      <c r="O14" s="39">
        <v>3</v>
      </c>
      <c r="P14" s="39">
        <v>3</v>
      </c>
      <c r="Q14" s="39">
        <v>3</v>
      </c>
      <c r="R14" s="33" t="s">
        <v>124</v>
      </c>
      <c r="S14" s="33" t="s">
        <v>125</v>
      </c>
      <c r="T14" s="33" t="s">
        <v>126</v>
      </c>
      <c r="U14" s="33" t="s">
        <v>127</v>
      </c>
      <c r="V14" s="33" t="s">
        <v>128</v>
      </c>
      <c r="W14" s="33" t="s">
        <v>129</v>
      </c>
      <c r="X14" s="43"/>
      <c r="Y14" s="33"/>
      <c r="Z14" s="40" t="e">
        <f t="shared" si="2"/>
        <v>#DIV/0!</v>
      </c>
      <c r="AA14" s="39"/>
      <c r="AB14" s="39"/>
      <c r="AC14" s="39"/>
      <c r="AD14" s="39"/>
      <c r="AE14" s="39"/>
      <c r="AF14" s="39"/>
    </row>
    <row r="15" spans="1:36" ht="30" x14ac:dyDescent="0.25">
      <c r="A15" s="38">
        <v>315680</v>
      </c>
      <c r="B15" s="38">
        <v>327470</v>
      </c>
      <c r="C15" s="42">
        <v>40969</v>
      </c>
      <c r="D15" s="44" t="s">
        <v>22</v>
      </c>
      <c r="E15" s="38"/>
      <c r="F15" s="38"/>
      <c r="G15" s="39" t="s">
        <v>21</v>
      </c>
      <c r="H15" s="39" t="s">
        <v>107</v>
      </c>
      <c r="I15" s="33"/>
      <c r="J15" s="33"/>
      <c r="K15" s="40" t="e">
        <f t="shared" si="1"/>
        <v>#DIV/0!</v>
      </c>
      <c r="L15" s="39"/>
      <c r="M15" s="39"/>
      <c r="N15" s="39"/>
      <c r="O15" s="39"/>
      <c r="P15" s="39"/>
      <c r="Q15" s="39"/>
      <c r="R15" s="33"/>
      <c r="S15" s="33"/>
      <c r="T15" s="33"/>
      <c r="U15" s="33"/>
      <c r="V15" s="33"/>
      <c r="W15" s="33"/>
      <c r="X15" s="43"/>
      <c r="Y15" s="33"/>
      <c r="Z15" s="40" t="e">
        <f t="shared" si="2"/>
        <v>#DIV/0!</v>
      </c>
      <c r="AA15" s="39"/>
      <c r="AB15" s="39"/>
      <c r="AC15" s="39"/>
      <c r="AD15" s="39"/>
      <c r="AE15" s="39"/>
      <c r="AF15" s="39"/>
      <c r="AG15" s="34"/>
      <c r="AH15" s="34"/>
      <c r="AI15" s="34"/>
      <c r="AJ15" s="34"/>
    </row>
    <row r="16" spans="1:36" ht="135" x14ac:dyDescent="0.25">
      <c r="A16" s="38">
        <v>310398</v>
      </c>
      <c r="B16" s="38">
        <v>121428</v>
      </c>
      <c r="C16" s="42">
        <v>38294</v>
      </c>
      <c r="D16" s="62">
        <v>40940</v>
      </c>
      <c r="E16" s="38"/>
      <c r="F16" s="38"/>
      <c r="G16" s="39" t="s">
        <v>99</v>
      </c>
      <c r="H16" s="39" t="s">
        <v>1</v>
      </c>
      <c r="I16" s="33" t="s">
        <v>130</v>
      </c>
      <c r="J16" s="33"/>
      <c r="K16" s="40">
        <f t="shared" si="1"/>
        <v>3.42</v>
      </c>
      <c r="L16" s="39">
        <v>3</v>
      </c>
      <c r="M16" s="39">
        <v>3</v>
      </c>
      <c r="N16" s="39">
        <v>4</v>
      </c>
      <c r="O16" s="39">
        <v>4</v>
      </c>
      <c r="P16" s="39">
        <v>4</v>
      </c>
      <c r="Q16" s="39">
        <v>3</v>
      </c>
      <c r="R16" s="33" t="s">
        <v>131</v>
      </c>
      <c r="S16" s="33" t="s">
        <v>132</v>
      </c>
      <c r="T16" s="33" t="s">
        <v>133</v>
      </c>
      <c r="U16" s="33" t="s">
        <v>136</v>
      </c>
      <c r="V16" s="33" t="s">
        <v>134</v>
      </c>
      <c r="W16" s="33" t="s">
        <v>135</v>
      </c>
      <c r="X16" s="43"/>
      <c r="Y16" s="33"/>
      <c r="Z16" s="40" t="e">
        <f t="shared" si="2"/>
        <v>#DIV/0!</v>
      </c>
      <c r="AA16" s="39"/>
      <c r="AB16" s="39"/>
      <c r="AC16" s="39"/>
      <c r="AD16" s="39"/>
      <c r="AE16" s="39"/>
      <c r="AF16" s="39"/>
      <c r="AG16" s="34"/>
      <c r="AH16" s="34"/>
      <c r="AI16" s="34"/>
      <c r="AJ16" s="34"/>
    </row>
    <row r="17" spans="1:36" ht="30" x14ac:dyDescent="0.25">
      <c r="A17" s="38">
        <v>16612</v>
      </c>
      <c r="B17" s="38">
        <v>324555</v>
      </c>
      <c r="C17" s="42">
        <v>38614</v>
      </c>
      <c r="D17" s="62">
        <v>40969</v>
      </c>
      <c r="E17" s="38"/>
      <c r="F17" s="38"/>
      <c r="G17" s="39" t="s">
        <v>13</v>
      </c>
      <c r="H17" s="39" t="s">
        <v>105</v>
      </c>
      <c r="I17" s="33"/>
      <c r="J17" s="33"/>
      <c r="K17" s="40" t="e">
        <f t="shared" si="1"/>
        <v>#DIV/0!</v>
      </c>
      <c r="L17" s="39"/>
      <c r="M17" s="39"/>
      <c r="N17" s="39"/>
      <c r="O17" s="39"/>
      <c r="P17" s="39"/>
      <c r="Q17" s="39"/>
      <c r="R17" s="33"/>
      <c r="S17" s="33"/>
      <c r="T17" s="33"/>
      <c r="U17" s="33"/>
      <c r="V17" s="33"/>
      <c r="W17" s="33"/>
      <c r="X17" s="43"/>
      <c r="Y17" s="33"/>
      <c r="Z17" s="40" t="e">
        <f t="shared" si="2"/>
        <v>#DIV/0!</v>
      </c>
      <c r="AA17" s="39"/>
      <c r="AB17" s="39"/>
      <c r="AC17" s="39"/>
      <c r="AD17" s="39"/>
      <c r="AE17" s="39"/>
      <c r="AF17" s="39"/>
      <c r="AG17" s="34"/>
      <c r="AH17" s="34"/>
      <c r="AI17" s="34"/>
      <c r="AJ17" s="34"/>
    </row>
    <row r="18" spans="1:36" ht="30" x14ac:dyDescent="0.25">
      <c r="A18" s="38"/>
      <c r="B18" s="38">
        <v>58655</v>
      </c>
      <c r="C18" s="42">
        <v>40452</v>
      </c>
      <c r="D18" s="44">
        <v>41456</v>
      </c>
      <c r="E18" s="38"/>
      <c r="F18" s="38"/>
      <c r="G18" s="39" t="s">
        <v>78</v>
      </c>
      <c r="H18" s="39" t="s">
        <v>107</v>
      </c>
      <c r="I18" s="33"/>
      <c r="J18" s="33"/>
      <c r="K18" s="40" t="e">
        <f t="shared" si="1"/>
        <v>#DIV/0!</v>
      </c>
      <c r="L18" s="39"/>
      <c r="M18" s="39"/>
      <c r="N18" s="39"/>
      <c r="O18" s="39"/>
      <c r="P18" s="39"/>
      <c r="Q18" s="39"/>
      <c r="R18" s="33"/>
      <c r="S18" s="33"/>
      <c r="T18" s="33"/>
      <c r="U18" s="33"/>
      <c r="V18" s="33"/>
      <c r="W18" s="33"/>
      <c r="X18" s="43"/>
      <c r="Y18" s="33"/>
      <c r="Z18" s="40" t="e">
        <f t="shared" si="2"/>
        <v>#DIV/0!</v>
      </c>
      <c r="AA18" s="39"/>
      <c r="AB18" s="39"/>
      <c r="AC18" s="39"/>
      <c r="AD18" s="39"/>
      <c r="AE18" s="39"/>
      <c r="AF18" s="39"/>
      <c r="AG18" s="34"/>
      <c r="AH18" s="34"/>
      <c r="AI18" s="34"/>
      <c r="AJ18" s="34"/>
    </row>
    <row r="19" spans="1:36" ht="30" x14ac:dyDescent="0.25">
      <c r="A19" s="38">
        <v>274383</v>
      </c>
      <c r="B19" s="38">
        <v>79649</v>
      </c>
      <c r="C19" s="42">
        <v>37610</v>
      </c>
      <c r="D19" s="62">
        <v>42248</v>
      </c>
      <c r="E19" s="38"/>
      <c r="F19" s="38"/>
      <c r="G19" s="39" t="s">
        <v>98</v>
      </c>
      <c r="H19" s="39" t="s">
        <v>105</v>
      </c>
      <c r="I19" s="60"/>
      <c r="J19" s="60"/>
      <c r="K19" s="40" t="e">
        <f t="shared" si="1"/>
        <v>#DIV/0!</v>
      </c>
      <c r="L19" s="39"/>
      <c r="M19" s="39"/>
      <c r="N19" s="39"/>
      <c r="O19" s="39"/>
      <c r="P19" s="39"/>
      <c r="Q19" s="39"/>
      <c r="R19" s="33"/>
      <c r="S19" s="33"/>
      <c r="T19" s="33"/>
      <c r="U19" s="33"/>
      <c r="V19" s="33"/>
      <c r="W19" s="33"/>
      <c r="X19" s="43"/>
      <c r="Y19" s="60"/>
      <c r="Z19" s="40" t="e">
        <f t="shared" si="2"/>
        <v>#DIV/0!</v>
      </c>
      <c r="AA19" s="39"/>
      <c r="AB19" s="39"/>
      <c r="AC19" s="39"/>
      <c r="AD19" s="39"/>
      <c r="AE19" s="39"/>
      <c r="AF19" s="39"/>
      <c r="AG19" s="34"/>
      <c r="AH19" s="34"/>
      <c r="AI19" s="34"/>
      <c r="AJ19" s="34"/>
    </row>
    <row r="20" spans="1:36" ht="45" x14ac:dyDescent="0.25">
      <c r="A20" s="38">
        <v>199288</v>
      </c>
      <c r="B20" s="38">
        <v>325065</v>
      </c>
      <c r="C20" s="42">
        <v>39000</v>
      </c>
      <c r="D20" s="44">
        <v>40940</v>
      </c>
      <c r="E20" s="38"/>
      <c r="F20" s="38"/>
      <c r="G20" s="39" t="s">
        <v>20</v>
      </c>
      <c r="H20" s="39" t="s">
        <v>1</v>
      </c>
      <c r="I20" s="60"/>
      <c r="J20" s="60"/>
      <c r="K20" s="40" t="e">
        <f t="shared" si="1"/>
        <v>#DIV/0!</v>
      </c>
      <c r="L20" s="39"/>
      <c r="M20" s="39"/>
      <c r="N20" s="39"/>
      <c r="O20" s="39"/>
      <c r="P20" s="39"/>
      <c r="Q20" s="39"/>
      <c r="R20" s="33"/>
      <c r="S20" s="33"/>
      <c r="T20" s="33"/>
      <c r="U20" s="33"/>
      <c r="V20" s="33"/>
      <c r="W20" s="33"/>
      <c r="X20" s="43"/>
      <c r="Y20" s="60"/>
      <c r="Z20" s="40" t="e">
        <f t="shared" si="2"/>
        <v>#DIV/0!</v>
      </c>
      <c r="AA20" s="39"/>
      <c r="AB20" s="39"/>
      <c r="AC20" s="39"/>
      <c r="AD20" s="39"/>
      <c r="AE20" s="39"/>
      <c r="AF20" s="39"/>
      <c r="AG20" s="34"/>
      <c r="AH20" s="34"/>
      <c r="AI20" s="34"/>
      <c r="AJ20" s="34"/>
    </row>
    <row r="21" spans="1:36" ht="45" x14ac:dyDescent="0.25">
      <c r="A21" s="38">
        <v>310398</v>
      </c>
      <c r="B21" s="38">
        <v>325155</v>
      </c>
      <c r="C21" s="42">
        <v>40603</v>
      </c>
      <c r="D21" s="44" t="s">
        <v>22</v>
      </c>
      <c r="E21" s="38"/>
      <c r="F21" s="38"/>
      <c r="G21" s="39" t="s">
        <v>19</v>
      </c>
      <c r="H21" s="39" t="s">
        <v>1</v>
      </c>
      <c r="I21" s="33"/>
      <c r="J21" s="33"/>
      <c r="K21" s="40" t="e">
        <f t="shared" si="1"/>
        <v>#DIV/0!</v>
      </c>
      <c r="L21" s="39"/>
      <c r="M21" s="39"/>
      <c r="N21" s="39"/>
      <c r="O21" s="39"/>
      <c r="P21" s="39"/>
      <c r="Q21" s="39"/>
      <c r="R21" s="33"/>
      <c r="S21" s="33"/>
      <c r="T21" s="33"/>
      <c r="U21" s="33"/>
      <c r="V21" s="33"/>
      <c r="W21" s="33"/>
      <c r="X21" s="43"/>
      <c r="Y21" s="33"/>
      <c r="Z21" s="40" t="e">
        <f t="shared" si="2"/>
        <v>#DIV/0!</v>
      </c>
      <c r="AA21" s="39"/>
      <c r="AB21" s="39"/>
      <c r="AC21" s="39"/>
      <c r="AD21" s="39"/>
      <c r="AE21" s="39"/>
      <c r="AF21" s="39"/>
      <c r="AG21" s="34"/>
      <c r="AH21" s="34"/>
      <c r="AI21" s="34"/>
      <c r="AJ21" s="34"/>
    </row>
    <row r="22" spans="1:36" ht="30" x14ac:dyDescent="0.25">
      <c r="A22" s="38">
        <v>89267</v>
      </c>
      <c r="B22" s="38">
        <v>325243</v>
      </c>
      <c r="C22" s="42">
        <v>37803</v>
      </c>
      <c r="D22" s="44">
        <v>41061</v>
      </c>
      <c r="E22" s="38"/>
      <c r="F22" s="38"/>
      <c r="G22" s="39" t="s">
        <v>120</v>
      </c>
      <c r="H22" s="39" t="s">
        <v>121</v>
      </c>
      <c r="I22" s="33"/>
      <c r="J22" s="33"/>
      <c r="K22" s="40" t="e">
        <f t="shared" ref="K22" si="3">AVERAGE(L22:P22)*0.7+Q22*0.3</f>
        <v>#DIV/0!</v>
      </c>
      <c r="L22" s="39"/>
      <c r="M22" s="39"/>
      <c r="N22" s="39"/>
      <c r="O22" s="39"/>
      <c r="P22" s="39"/>
      <c r="Q22" s="39"/>
      <c r="R22" s="33"/>
      <c r="S22" s="33"/>
      <c r="T22" s="33"/>
      <c r="U22" s="33"/>
      <c r="V22" s="33"/>
      <c r="W22" s="33"/>
      <c r="X22" s="43"/>
      <c r="Y22" s="33"/>
      <c r="Z22" s="40" t="e">
        <f t="shared" si="2"/>
        <v>#DIV/0!</v>
      </c>
      <c r="AA22" s="39"/>
      <c r="AB22" s="39"/>
      <c r="AC22" s="39"/>
      <c r="AD22" s="39"/>
      <c r="AE22" s="39"/>
      <c r="AF22" s="39"/>
      <c r="AG22" s="34"/>
      <c r="AH22" s="34"/>
      <c r="AI22" s="34"/>
      <c r="AJ22" s="34"/>
    </row>
    <row r="23" spans="1:36" ht="30" x14ac:dyDescent="0.25">
      <c r="A23" s="38">
        <v>89267</v>
      </c>
      <c r="B23" s="38">
        <v>325243</v>
      </c>
      <c r="C23" s="42">
        <v>37803</v>
      </c>
      <c r="D23" s="44">
        <v>41061</v>
      </c>
      <c r="E23" s="38"/>
      <c r="F23" s="38"/>
      <c r="G23" s="39" t="s">
        <v>15</v>
      </c>
      <c r="H23" s="39" t="s">
        <v>1</v>
      </c>
      <c r="I23" s="33"/>
      <c r="J23" s="33"/>
      <c r="K23" s="40" t="e">
        <f t="shared" si="1"/>
        <v>#DIV/0!</v>
      </c>
      <c r="L23" s="39"/>
      <c r="M23" s="39"/>
      <c r="N23" s="39"/>
      <c r="O23" s="39"/>
      <c r="P23" s="39"/>
      <c r="Q23" s="39"/>
      <c r="R23" s="33"/>
      <c r="S23" s="33"/>
      <c r="T23" s="33"/>
      <c r="U23" s="33"/>
      <c r="V23" s="33"/>
      <c r="W23" s="33"/>
      <c r="X23" s="43"/>
      <c r="Y23" s="33"/>
      <c r="Z23" s="40" t="e">
        <f t="shared" si="2"/>
        <v>#DIV/0!</v>
      </c>
      <c r="AA23" s="39"/>
      <c r="AB23" s="39"/>
      <c r="AC23" s="39"/>
      <c r="AD23" s="39"/>
      <c r="AE23" s="39"/>
      <c r="AF23" s="39"/>
      <c r="AG23" s="34"/>
      <c r="AH23" s="34"/>
      <c r="AI23" s="34"/>
      <c r="AJ23" s="34"/>
    </row>
    <row r="24" spans="1:36" ht="30" x14ac:dyDescent="0.25">
      <c r="A24" s="63">
        <v>119264</v>
      </c>
      <c r="B24" s="63">
        <v>325447</v>
      </c>
      <c r="C24" s="64">
        <v>38657</v>
      </c>
      <c r="D24" s="65">
        <v>41791</v>
      </c>
      <c r="E24" s="38"/>
      <c r="F24" s="38"/>
      <c r="G24" s="39" t="s">
        <v>14</v>
      </c>
      <c r="H24" s="39" t="s">
        <v>1</v>
      </c>
      <c r="I24" s="60"/>
      <c r="J24" s="60"/>
      <c r="K24" s="40" t="e">
        <f t="shared" si="1"/>
        <v>#DIV/0!</v>
      </c>
      <c r="L24" s="39"/>
      <c r="M24" s="39"/>
      <c r="N24" s="39"/>
      <c r="O24" s="39"/>
      <c r="P24" s="39"/>
      <c r="Q24" s="39"/>
      <c r="R24" s="33"/>
      <c r="S24" s="33"/>
      <c r="T24" s="33"/>
      <c r="U24" s="33"/>
      <c r="V24" s="33"/>
      <c r="W24" s="33"/>
      <c r="X24" s="43"/>
      <c r="Y24" s="60"/>
      <c r="Z24" s="40" t="e">
        <f t="shared" si="2"/>
        <v>#DIV/0!</v>
      </c>
      <c r="AA24" s="39"/>
      <c r="AB24" s="39"/>
      <c r="AC24" s="39"/>
      <c r="AD24" s="39"/>
      <c r="AE24" s="39"/>
      <c r="AF24" s="39"/>
      <c r="AG24" s="34"/>
      <c r="AH24" s="34"/>
      <c r="AI24" s="34"/>
      <c r="AJ24" s="34"/>
    </row>
    <row r="25" spans="1:36" ht="45" x14ac:dyDescent="0.25">
      <c r="A25" s="63">
        <v>312090</v>
      </c>
      <c r="B25" s="63">
        <v>326370</v>
      </c>
      <c r="C25" s="64">
        <v>40798</v>
      </c>
      <c r="D25" s="65">
        <v>41883</v>
      </c>
      <c r="E25" s="38"/>
      <c r="F25" s="38"/>
      <c r="G25" s="39" t="s">
        <v>18</v>
      </c>
      <c r="H25" s="39" t="s">
        <v>107</v>
      </c>
      <c r="I25" s="60"/>
      <c r="J25" s="60"/>
      <c r="K25" s="40" t="e">
        <f t="shared" si="1"/>
        <v>#DIV/0!</v>
      </c>
      <c r="L25" s="39"/>
      <c r="M25" s="39"/>
      <c r="N25" s="39"/>
      <c r="O25" s="39"/>
      <c r="P25" s="39"/>
      <c r="Q25" s="39"/>
      <c r="R25" s="33"/>
      <c r="S25" s="33"/>
      <c r="T25" s="33"/>
      <c r="U25" s="33"/>
      <c r="V25" s="33"/>
      <c r="W25" s="33"/>
      <c r="X25" s="43"/>
      <c r="Y25" s="60"/>
      <c r="Z25" s="40" t="e">
        <f t="shared" si="2"/>
        <v>#DIV/0!</v>
      </c>
      <c r="AA25" s="39"/>
      <c r="AB25" s="39"/>
      <c r="AC25" s="39"/>
      <c r="AD25" s="39"/>
      <c r="AE25" s="39"/>
      <c r="AF25" s="39"/>
      <c r="AG25" s="34"/>
      <c r="AH25" s="34"/>
      <c r="AI25" s="34"/>
      <c r="AJ25" s="34"/>
    </row>
    <row r="26" spans="1:36" ht="45" x14ac:dyDescent="0.25">
      <c r="A26" s="63">
        <v>158244</v>
      </c>
      <c r="B26" s="63">
        <v>260007742</v>
      </c>
      <c r="C26" s="64">
        <v>38518</v>
      </c>
      <c r="D26" s="66">
        <v>41154</v>
      </c>
      <c r="E26" s="38"/>
      <c r="F26" s="38"/>
      <c r="G26" s="39" t="s">
        <v>12</v>
      </c>
      <c r="H26" s="39" t="s">
        <v>105</v>
      </c>
      <c r="I26" s="33"/>
      <c r="J26" s="33"/>
      <c r="K26" s="40" t="e">
        <f t="shared" si="1"/>
        <v>#DIV/0!</v>
      </c>
      <c r="L26" s="39"/>
      <c r="M26" s="39"/>
      <c r="N26" s="39"/>
      <c r="O26" s="39"/>
      <c r="P26" s="39"/>
      <c r="Q26" s="39"/>
      <c r="R26" s="33"/>
      <c r="S26" s="33"/>
      <c r="T26" s="33"/>
      <c r="U26" s="33"/>
      <c r="V26" s="33"/>
      <c r="W26" s="67"/>
      <c r="X26" s="43"/>
      <c r="Y26" s="33"/>
      <c r="Z26" s="40" t="e">
        <f t="shared" si="2"/>
        <v>#DIV/0!</v>
      </c>
      <c r="AA26" s="39"/>
      <c r="AB26" s="39"/>
      <c r="AC26" s="39"/>
      <c r="AD26" s="39"/>
      <c r="AE26" s="39"/>
      <c r="AF26" s="39"/>
      <c r="AG26" s="34"/>
      <c r="AH26" s="34"/>
      <c r="AI26" s="34"/>
      <c r="AJ26" s="34"/>
    </row>
    <row r="27" spans="1:36" x14ac:dyDescent="0.25">
      <c r="A27" s="63"/>
      <c r="B27" s="63"/>
      <c r="C27" s="64"/>
      <c r="D27" s="68"/>
      <c r="E27" s="28"/>
      <c r="F27" s="28"/>
      <c r="G27" s="28"/>
      <c r="H27" s="28"/>
      <c r="I27" s="69" t="s">
        <v>94</v>
      </c>
      <c r="K27" s="70" t="e">
        <f t="shared" ref="K27:Q27" si="4">AVERAGE(K12:K26)</f>
        <v>#DIV/0!</v>
      </c>
      <c r="L27" s="70">
        <f t="shared" si="4"/>
        <v>3</v>
      </c>
      <c r="M27" s="70">
        <f t="shared" si="4"/>
        <v>3</v>
      </c>
      <c r="N27" s="70">
        <f t="shared" si="4"/>
        <v>3.5</v>
      </c>
      <c r="O27" s="70">
        <f t="shared" si="4"/>
        <v>3.5</v>
      </c>
      <c r="P27" s="70">
        <f t="shared" si="4"/>
        <v>3.5</v>
      </c>
      <c r="Q27" s="70">
        <f t="shared" si="4"/>
        <v>3</v>
      </c>
      <c r="R27" s="28">
        <v>4</v>
      </c>
      <c r="S27" s="28">
        <v>4</v>
      </c>
      <c r="T27" s="28">
        <v>4</v>
      </c>
      <c r="U27" s="28">
        <v>4</v>
      </c>
      <c r="V27" s="28">
        <v>4</v>
      </c>
      <c r="W27" s="28">
        <v>4</v>
      </c>
      <c r="X27" s="28">
        <v>4</v>
      </c>
      <c r="Y27" s="28">
        <v>4</v>
      </c>
      <c r="Z27" s="28">
        <v>4</v>
      </c>
      <c r="AA27" s="28">
        <v>4</v>
      </c>
      <c r="AC27" s="28">
        <v>4</v>
      </c>
      <c r="AD27" s="28">
        <v>4</v>
      </c>
      <c r="AE27" s="28">
        <v>4</v>
      </c>
      <c r="AF27" s="28">
        <v>4</v>
      </c>
      <c r="AH27" s="28">
        <v>4</v>
      </c>
      <c r="AI27" s="72"/>
      <c r="AJ27" s="72"/>
    </row>
    <row r="28" spans="1:36" s="31" customFormat="1" x14ac:dyDescent="0.25">
      <c r="A28" s="27"/>
      <c r="B28" s="27"/>
      <c r="C28" s="27"/>
      <c r="D28" s="27"/>
      <c r="E28" s="28"/>
      <c r="F28" s="28"/>
      <c r="G28" s="28"/>
      <c r="H28" s="28"/>
      <c r="I28" s="27"/>
      <c r="J28" s="28"/>
      <c r="K28" s="32"/>
      <c r="L28" s="28"/>
      <c r="M28" s="29" t="e">
        <f>AVERAGE(#REF!)</f>
        <v>#REF!</v>
      </c>
      <c r="N28" s="28">
        <v>4</v>
      </c>
      <c r="O28" s="28">
        <v>4</v>
      </c>
      <c r="P28" s="28">
        <v>4</v>
      </c>
      <c r="Q28" s="28">
        <v>4</v>
      </c>
      <c r="R28" s="28">
        <v>4</v>
      </c>
      <c r="S28" s="28">
        <v>4</v>
      </c>
      <c r="T28" s="72"/>
      <c r="U28" s="72"/>
      <c r="V28" s="72"/>
      <c r="W28" s="72"/>
      <c r="X28" s="72"/>
      <c r="Y28" s="72"/>
      <c r="Z28" s="28"/>
      <c r="AA28" s="32"/>
      <c r="AC28" s="28"/>
      <c r="AD28" s="28"/>
      <c r="AE28" s="28"/>
      <c r="AF28" s="28"/>
      <c r="AH28" s="30"/>
      <c r="AI28" s="32"/>
      <c r="AJ28" s="32"/>
    </row>
    <row r="29" spans="1:36" s="41" customFormat="1" x14ac:dyDescent="0.25">
      <c r="K29" s="73"/>
      <c r="L29" s="73"/>
      <c r="M29" s="73"/>
      <c r="N29" s="73"/>
      <c r="O29" s="73"/>
      <c r="P29" s="73"/>
      <c r="Q29" s="73"/>
      <c r="X29" s="74"/>
      <c r="Y29" s="74"/>
      <c r="AA29" s="74"/>
      <c r="AB29" s="75"/>
      <c r="AC29" s="73"/>
      <c r="AD29" s="73"/>
      <c r="AE29" s="73"/>
      <c r="AF29" s="73"/>
      <c r="AG29" s="75"/>
      <c r="AH29" s="73"/>
      <c r="AI29" s="74"/>
      <c r="AJ29" s="74"/>
    </row>
    <row r="30" spans="1:36" s="41" customFormat="1" x14ac:dyDescent="0.25">
      <c r="K30" s="73"/>
      <c r="L30" s="73"/>
      <c r="M30" s="73"/>
      <c r="N30" s="73"/>
      <c r="O30" s="73"/>
      <c r="P30" s="73"/>
      <c r="Q30" s="73"/>
      <c r="X30" s="74"/>
      <c r="Y30" s="74"/>
      <c r="AA30" s="74"/>
      <c r="AB30" s="75"/>
      <c r="AC30" s="73"/>
      <c r="AD30" s="73"/>
      <c r="AE30" s="73"/>
      <c r="AF30" s="73"/>
      <c r="AG30" s="75"/>
      <c r="AH30" s="73"/>
      <c r="AI30" s="74"/>
      <c r="AJ30" s="74"/>
    </row>
  </sheetData>
  <conditionalFormatting sqref="K12:Q21 K23:Q27">
    <cfRule type="colorScale" priority="23">
      <colorScale>
        <cfvo type="min"/>
        <cfvo type="percentile" val="50"/>
        <cfvo type="max"/>
        <color rgb="FFF8696B"/>
        <color rgb="FFFFEB84"/>
        <color theme="0"/>
      </colorScale>
    </cfRule>
  </conditionalFormatting>
  <conditionalFormatting sqref="Z12">
    <cfRule type="colorScale" priority="16">
      <colorScale>
        <cfvo type="min"/>
        <cfvo type="percentile" val="50"/>
        <cfvo type="max"/>
        <color rgb="FFF8696B"/>
        <color rgb="FFFFEB84"/>
        <color theme="0"/>
      </colorScale>
    </cfRule>
  </conditionalFormatting>
  <conditionalFormatting sqref="Z13">
    <cfRule type="colorScale" priority="15">
      <colorScale>
        <cfvo type="min"/>
        <cfvo type="percentile" val="50"/>
        <cfvo type="max"/>
        <color rgb="FFF8696B"/>
        <color rgb="FFFFEB84"/>
        <color theme="0"/>
      </colorScale>
    </cfRule>
  </conditionalFormatting>
  <conditionalFormatting sqref="Z14">
    <cfRule type="colorScale" priority="14">
      <colorScale>
        <cfvo type="min"/>
        <cfvo type="percentile" val="50"/>
        <cfvo type="max"/>
        <color rgb="FFF8696B"/>
        <color rgb="FFFFEB84"/>
        <color theme="0"/>
      </colorScale>
    </cfRule>
  </conditionalFormatting>
  <conditionalFormatting sqref="Z15">
    <cfRule type="colorScale" priority="13">
      <colorScale>
        <cfvo type="min"/>
        <cfvo type="percentile" val="50"/>
        <cfvo type="max"/>
        <color rgb="FFF8696B"/>
        <color rgb="FFFFEB84"/>
        <color theme="0"/>
      </colorScale>
    </cfRule>
  </conditionalFormatting>
  <conditionalFormatting sqref="Z16">
    <cfRule type="colorScale" priority="12">
      <colorScale>
        <cfvo type="min"/>
        <cfvo type="percentile" val="50"/>
        <cfvo type="max"/>
        <color rgb="FFF8696B"/>
        <color rgb="FFFFEB84"/>
        <color theme="0"/>
      </colorScale>
    </cfRule>
  </conditionalFormatting>
  <conditionalFormatting sqref="Z17">
    <cfRule type="colorScale" priority="11">
      <colorScale>
        <cfvo type="min"/>
        <cfvo type="percentile" val="50"/>
        <cfvo type="max"/>
        <color rgb="FFF8696B"/>
        <color rgb="FFFFEB84"/>
        <color theme="0"/>
      </colorScale>
    </cfRule>
  </conditionalFormatting>
  <conditionalFormatting sqref="Z18">
    <cfRule type="colorScale" priority="10">
      <colorScale>
        <cfvo type="min"/>
        <cfvo type="percentile" val="50"/>
        <cfvo type="max"/>
        <color rgb="FFF8696B"/>
        <color rgb="FFFFEB84"/>
        <color theme="0"/>
      </colorScale>
    </cfRule>
  </conditionalFormatting>
  <conditionalFormatting sqref="Z19">
    <cfRule type="colorScale" priority="9">
      <colorScale>
        <cfvo type="min"/>
        <cfvo type="percentile" val="50"/>
        <cfvo type="max"/>
        <color rgb="FFF8696B"/>
        <color rgb="FFFFEB84"/>
        <color theme="0"/>
      </colorScale>
    </cfRule>
  </conditionalFormatting>
  <conditionalFormatting sqref="Z20">
    <cfRule type="colorScale" priority="8">
      <colorScale>
        <cfvo type="min"/>
        <cfvo type="percentile" val="50"/>
        <cfvo type="max"/>
        <color rgb="FFF8696B"/>
        <color rgb="FFFFEB84"/>
        <color theme="0"/>
      </colorScale>
    </cfRule>
  </conditionalFormatting>
  <conditionalFormatting sqref="Z21">
    <cfRule type="colorScale" priority="7">
      <colorScale>
        <cfvo type="min"/>
        <cfvo type="percentile" val="50"/>
        <cfvo type="max"/>
        <color rgb="FFF8696B"/>
        <color rgb="FFFFEB84"/>
        <color theme="0"/>
      </colorScale>
    </cfRule>
  </conditionalFormatting>
  <conditionalFormatting sqref="Z23">
    <cfRule type="colorScale" priority="6">
      <colorScale>
        <cfvo type="min"/>
        <cfvo type="percentile" val="50"/>
        <cfvo type="max"/>
        <color rgb="FFF8696B"/>
        <color rgb="FFFFEB84"/>
        <color theme="0"/>
      </colorScale>
    </cfRule>
  </conditionalFormatting>
  <conditionalFormatting sqref="Z24">
    <cfRule type="colorScale" priority="5">
      <colorScale>
        <cfvo type="min"/>
        <cfvo type="percentile" val="50"/>
        <cfvo type="max"/>
        <color rgb="FFF8696B"/>
        <color rgb="FFFFEB84"/>
        <color theme="0"/>
      </colorScale>
    </cfRule>
  </conditionalFormatting>
  <conditionalFormatting sqref="Z25">
    <cfRule type="colorScale" priority="4">
      <colorScale>
        <cfvo type="min"/>
        <cfvo type="percentile" val="50"/>
        <cfvo type="max"/>
        <color rgb="FFF8696B"/>
        <color rgb="FFFFEB84"/>
        <color theme="0"/>
      </colorScale>
    </cfRule>
  </conditionalFormatting>
  <conditionalFormatting sqref="Z26">
    <cfRule type="colorScale" priority="3">
      <colorScale>
        <cfvo type="min"/>
        <cfvo type="percentile" val="50"/>
        <cfvo type="max"/>
        <color rgb="FFF8696B"/>
        <color rgb="FFFFEB84"/>
        <color theme="0"/>
      </colorScale>
    </cfRule>
  </conditionalFormatting>
  <conditionalFormatting sqref="K22:Q22">
    <cfRule type="colorScale" priority="2">
      <colorScale>
        <cfvo type="min"/>
        <cfvo type="percentile" val="50"/>
        <cfvo type="max"/>
        <color rgb="FFF8696B"/>
        <color rgb="FFFFEB84"/>
        <color theme="0"/>
      </colorScale>
    </cfRule>
  </conditionalFormatting>
  <conditionalFormatting sqref="Z22">
    <cfRule type="colorScale" priority="1">
      <colorScale>
        <cfvo type="min"/>
        <cfvo type="percentile" val="50"/>
        <cfvo type="max"/>
        <color rgb="FFF8696B"/>
        <color rgb="FFFFEB84"/>
        <color theme="0"/>
      </colorScale>
    </cfRule>
  </conditionalFormatting>
  <dataValidations count="1">
    <dataValidation type="whole" allowBlank="1" showInputMessage="1" showErrorMessage="1" errorTitle="Valor inválido!" error="O valor preenchido deve ser inteiro e estar entre 1 e 6!" sqref="L22:Q23">
      <formula1>1</formula1>
      <formula2>6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1" id="{62BF4EED-5D55-4A25-BDF6-E33074C56D43}">
            <x14:iconSet iconSet="3Symbols2" custom="1">
              <x14:cfvo type="percent">
                <xm:f>0</xm:f>
              </x14:cfvo>
              <x14:cfvo type="num" gte="0">
                <xm:f>$J$7+$K$7-$N$2</xm:f>
              </x14:cfvo>
              <x14:cfvo type="num">
                <xm:f>17</xm:f>
              </x14:cfvo>
              <x14:cfIcon iconSet="3Symbols2" iconId="2"/>
              <x14:cfIcon iconSet="3Symbols2" iconId="0"/>
              <x14:cfIcon iconSet="NoIcons" iconId="0"/>
            </x14:iconSet>
          </x14:cfRule>
          <xm:sqref>M2</xm:sqref>
        </x14:conditionalFormatting>
        <x14:conditionalFormatting xmlns:xm="http://schemas.microsoft.com/office/excel/2006/main">
          <x14:cfRule type="iconSet" priority="42" id="{AAB0105F-30E5-4646-97E4-B288B74B5DAA}">
            <x14:iconSet iconSet="3Symbols2" custom="1">
              <x14:cfvo type="percent">
                <xm:f>0</xm:f>
              </x14:cfvo>
              <x14:cfvo type="num" gte="0">
                <xm:f>$K$7</xm:f>
              </x14:cfvo>
              <x14:cfvo type="num">
                <xm:f>17</xm:f>
              </x14:cfvo>
              <x14:cfIcon iconSet="3Symbols2" iconId="2"/>
              <x14:cfIcon iconSet="3Symbols2" iconId="0"/>
              <x14:cfIcon iconSet="NoIcons" iconId="0"/>
            </x14:iconSet>
          </x14:cfRule>
          <xm:sqref>N2</xm:sqref>
        </x14:conditionalFormatting>
        <x14:conditionalFormatting xmlns:xm="http://schemas.microsoft.com/office/excel/2006/main">
          <x14:cfRule type="iconSet" priority="46" id="{99BF7DFA-E36C-4C9F-840B-FA7C4685C976}">
            <x14:iconSet iconSet="3Symbols2" custom="1">
              <x14:cfvo type="percent">
                <xm:f>0</xm:f>
              </x14:cfvo>
              <x14:cfvo type="num" gte="0">
                <xm:f>$J$9+$K$9-$N$4</xm:f>
              </x14:cfvo>
              <x14:cfvo type="num">
                <xm:f>17</xm:f>
              </x14:cfvo>
              <x14:cfIcon iconSet="3Symbols2" iconId="2"/>
              <x14:cfIcon iconSet="3Symbols2" iconId="0"/>
              <x14:cfIcon iconSet="NoIcons" iconId="0"/>
            </x14:iconSet>
          </x14:cfRule>
          <xm:sqref>M4</xm:sqref>
        </x14:conditionalFormatting>
        <x14:conditionalFormatting xmlns:xm="http://schemas.microsoft.com/office/excel/2006/main">
          <x14:cfRule type="iconSet" priority="47" id="{CB4D3790-FBDA-43AD-AE86-283943CF2EF9}">
            <x14:iconSet iconSet="3Symbols2" custom="1">
              <x14:cfvo type="percent">
                <xm:f>0</xm:f>
              </x14:cfvo>
              <x14:cfvo type="num" gte="0">
                <xm:f>$K$9</xm:f>
              </x14:cfvo>
              <x14:cfvo type="num">
                <xm:f>$H$9</xm:f>
              </x14:cfvo>
              <x14:cfIcon iconSet="3Symbols2" iconId="2"/>
              <x14:cfIcon iconSet="3Symbols2" iconId="0"/>
              <x14:cfIcon iconSet="NoIcons" iconId="0"/>
            </x14:iconSet>
          </x14:cfRule>
          <xm:sqref>N4</xm:sqref>
        </x14:conditionalFormatting>
        <x14:conditionalFormatting xmlns:xm="http://schemas.microsoft.com/office/excel/2006/main">
          <x14:cfRule type="iconSet" priority="20" id="{8602D6F4-F255-44B5-A399-8AAB0B57675B}">
            <x14:iconSet iconSet="3Symbols2" custom="1">
              <x14:cfvo type="percent">
                <xm:f>0</xm:f>
              </x14:cfvo>
              <x14:cfvo type="num" gte="0">
                <xm:f>$J$8</xm:f>
              </x14:cfvo>
              <x14:cfvo type="num">
                <xm:f>17</xm:f>
              </x14:cfvo>
              <x14:cfIcon iconSet="3Symbols2" iconId="2"/>
              <x14:cfIcon iconSet="3Symbols2" iconId="0"/>
              <x14:cfIcon iconSet="NoIcons" iconId="0"/>
            </x14:iconSet>
          </x14:cfRule>
          <xm:sqref>M3</xm:sqref>
        </x14:conditionalFormatting>
        <x14:conditionalFormatting xmlns:xm="http://schemas.microsoft.com/office/excel/2006/main">
          <x14:cfRule type="iconSet" priority="21" id="{F2746A33-05A9-408F-8B2D-E8F74C88893B}">
            <x14:iconSet iconSet="3Symbols2" custom="1">
              <x14:cfvo type="percent">
                <xm:f>0</xm:f>
              </x14:cfvo>
              <x14:cfvo type="num" gte="0">
                <xm:f>$K$8</xm:f>
              </x14:cfvo>
              <x14:cfvo type="num">
                <xm:f>17</xm:f>
              </x14:cfvo>
              <x14:cfIcon iconSet="3Symbols2" iconId="2"/>
              <x14:cfIcon iconSet="3Symbols2" iconId="0"/>
              <x14:cfIcon iconSet="NoIcons" iconId="0"/>
            </x14:iconSet>
          </x14:cfRule>
          <xm:sqref>N3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W2:AA19"/>
  <sheetViews>
    <sheetView showGridLines="0" zoomScale="80" zoomScaleNormal="80" workbookViewId="0">
      <selection activeCell="Y7" sqref="Y7"/>
    </sheetView>
  </sheetViews>
  <sheetFormatPr defaultRowHeight="15" x14ac:dyDescent="0.25"/>
  <cols>
    <col min="1" max="1" width="2.85546875" customWidth="1"/>
    <col min="25" max="25" width="13" bestFit="1" customWidth="1"/>
  </cols>
  <sheetData>
    <row r="2" spans="23:27" x14ac:dyDescent="0.25">
      <c r="Y2" t="s">
        <v>61</v>
      </c>
      <c r="Z2" t="s">
        <v>62</v>
      </c>
      <c r="AA2" t="s">
        <v>63</v>
      </c>
    </row>
    <row r="3" spans="23:27" x14ac:dyDescent="0.25">
      <c r="W3" s="25">
        <f>'Faturamento Convergente'!K14</f>
        <v>2.9999999999999996</v>
      </c>
      <c r="Y3" t="s">
        <v>89</v>
      </c>
      <c r="Z3" s="26">
        <f>COUNTIF(W3:W19,"&lt;2,50")</f>
        <v>0</v>
      </c>
      <c r="AA3" s="4">
        <f>Z3/$Z$9</f>
        <v>0</v>
      </c>
    </row>
    <row r="4" spans="23:27" x14ac:dyDescent="0.25">
      <c r="W4" s="25" t="e">
        <f>'Faturamento Convergente'!K17</f>
        <v>#DIV/0!</v>
      </c>
      <c r="Y4" t="s">
        <v>90</v>
      </c>
      <c r="Z4" s="26">
        <f>COUNTIF(W3:W19,"&lt;3,5")-Z3</f>
        <v>2</v>
      </c>
      <c r="AA4" s="4">
        <f t="shared" ref="AA4:AA7" si="0">Z4/$Z$9</f>
        <v>1</v>
      </c>
    </row>
    <row r="5" spans="23:27" x14ac:dyDescent="0.25">
      <c r="W5" s="25" t="e">
        <f>'Faturamento Convergente'!K18</f>
        <v>#DIV/0!</v>
      </c>
      <c r="Y5" t="s">
        <v>91</v>
      </c>
      <c r="Z5" s="26">
        <f>COUNTIF(W3:W19,"&lt;4,5")-Z3-Z4</f>
        <v>0</v>
      </c>
      <c r="AA5" s="4">
        <f t="shared" si="0"/>
        <v>0</v>
      </c>
    </row>
    <row r="6" spans="23:27" x14ac:dyDescent="0.25">
      <c r="W6" s="25">
        <f>'Faturamento Convergente'!K16</f>
        <v>3.42</v>
      </c>
      <c r="Y6" t="s">
        <v>92</v>
      </c>
      <c r="Z6" s="26">
        <f>COUNTIF(W3:W19,"&lt;5,5")-Z3-Z4-Z5</f>
        <v>0</v>
      </c>
      <c r="AA6" s="4">
        <f t="shared" si="0"/>
        <v>0</v>
      </c>
    </row>
    <row r="7" spans="23:27" x14ac:dyDescent="0.25">
      <c r="W7" s="25" t="e">
        <f>'Faturamento Convergente'!#REF!</f>
        <v>#REF!</v>
      </c>
      <c r="Y7" t="s">
        <v>93</v>
      </c>
      <c r="Z7" s="26">
        <f>COUNTIF(W3:W19,"&gt;=5,5")</f>
        <v>0</v>
      </c>
      <c r="AA7" s="4">
        <f t="shared" si="0"/>
        <v>0</v>
      </c>
    </row>
    <row r="8" spans="23:27" x14ac:dyDescent="0.25">
      <c r="W8" s="25" t="e">
        <f>'Faturamento Convergente'!K13</f>
        <v>#DIV/0!</v>
      </c>
      <c r="Z8" s="26"/>
    </row>
    <row r="9" spans="23:27" x14ac:dyDescent="0.25">
      <c r="W9" s="25" t="e">
        <f>'Faturamento Convergente'!#REF!</f>
        <v>#REF!</v>
      </c>
      <c r="Y9" t="s">
        <v>64</v>
      </c>
      <c r="Z9" s="26">
        <f>SUM(Z3:Z7)</f>
        <v>2</v>
      </c>
    </row>
    <row r="10" spans="23:27" x14ac:dyDescent="0.25">
      <c r="W10" s="25" t="e">
        <f>'Faturamento Convergente'!#REF!</f>
        <v>#REF!</v>
      </c>
    </row>
    <row r="11" spans="23:27" x14ac:dyDescent="0.25">
      <c r="W11" s="25" t="e">
        <f>'Faturamento Convergente'!#REF!</f>
        <v>#REF!</v>
      </c>
    </row>
    <row r="12" spans="23:27" x14ac:dyDescent="0.25">
      <c r="W12" s="25" t="e">
        <f>'Faturamento Convergente'!#REF!</f>
        <v>#REF!</v>
      </c>
    </row>
    <row r="13" spans="23:27" x14ac:dyDescent="0.25">
      <c r="W13" s="25" t="e">
        <f>'Faturamento Convergente'!K19</f>
        <v>#DIV/0!</v>
      </c>
    </row>
    <row r="14" spans="23:27" x14ac:dyDescent="0.25">
      <c r="W14" s="25" t="e">
        <f>'Faturamento Convergente'!K21</f>
        <v>#DIV/0!</v>
      </c>
    </row>
    <row r="15" spans="23:27" x14ac:dyDescent="0.25">
      <c r="W15" s="25" t="e">
        <f>'Faturamento Convergente'!#REF!</f>
        <v>#REF!</v>
      </c>
    </row>
    <row r="16" spans="23:27" x14ac:dyDescent="0.25">
      <c r="W16" s="25" t="e">
        <f>'Faturamento Convergente'!K23</f>
        <v>#DIV/0!</v>
      </c>
    </row>
    <row r="17" spans="23:23" x14ac:dyDescent="0.25">
      <c r="W17" s="25" t="e">
        <f>'Faturamento Convergente'!#REF!</f>
        <v>#REF!</v>
      </c>
    </row>
    <row r="18" spans="23:23" x14ac:dyDescent="0.25">
      <c r="W18" s="25" t="e">
        <f>'Faturamento Convergente'!K12</f>
        <v>#DIV/0!</v>
      </c>
    </row>
    <row r="19" spans="23:23" x14ac:dyDescent="0.25">
      <c r="W19" s="25" t="e">
        <f>'Faturamento Convergente'!#REF!</f>
        <v>#REF!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Referências</vt:lpstr>
      <vt:lpstr>Faturamento Convergente</vt:lpstr>
      <vt:lpstr>Visão Gráfica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Canedo</dc:creator>
  <cp:lastModifiedBy>Leandro Marcos Frossard</cp:lastModifiedBy>
  <dcterms:created xsi:type="dcterms:W3CDTF">2015-02-05T17:44:03Z</dcterms:created>
  <dcterms:modified xsi:type="dcterms:W3CDTF">2017-09-25T17:31:31Z</dcterms:modified>
</cp:coreProperties>
</file>