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yoffice.accenture.com/personal/paulo_felipe_gandos_accenture_com/Documents/Estudos Arbor/Cngapura/"/>
    </mc:Choice>
  </mc:AlternateContent>
  <bookViews>
    <workbookView xWindow="0" yWindow="0" windowWidth="15090" windowHeight="7485" tabRatio="746" activeTab="4"/>
  </bookViews>
  <sheets>
    <sheet name="VERSÕES" sheetId="16" r:id="rId1"/>
    <sheet name="FAQ" sheetId="17" r:id="rId2"/>
    <sheet name="VALORES_CONFIGURAÇÃO" sheetId="2" r:id="rId3"/>
    <sheet name="VALORES_TS" sheetId="14" r:id="rId4"/>
    <sheet name="ESTIMATIVA_CONFIGURAÇÃO" sheetId="4" r:id="rId5"/>
    <sheet name="ESTIMATIVA_TS" sheetId="15" r:id="rId6"/>
    <sheet name="TIPOS" sheetId="5" state="hidden" r:id="rId7"/>
    <sheet name="PARAMETROS" sheetId="13" state="hidden" r:id="rId8"/>
  </sheets>
  <definedNames>
    <definedName name="_xlnm._FilterDatabase" localSheetId="4" hidden="1">ESTIMATIVA_CONFIGURAÇÃO!$B$3:$K$3</definedName>
    <definedName name="_xlnm._FilterDatabase" localSheetId="5" hidden="1">ESTIMATIVA_TS!$B$2:$L$2</definedName>
    <definedName name="Func" localSheetId="5">PARAMETROS!$A$1:$A$51</definedName>
    <definedName name="Func" localSheetId="3">PARAMETROS!$A$1:$A$51</definedName>
    <definedName name="Func">PARAMETROS!$A$1:$A$51</definedName>
    <definedName name="func2">PARAMETROS!$A$1:$A$189</definedName>
    <definedName name="tipo">TIPOS!$A$2:$A$46</definedName>
  </definedNames>
  <calcPr calcId="171027"/>
</workbook>
</file>

<file path=xl/calcChain.xml><?xml version="1.0" encoding="utf-8"?>
<calcChain xmlns="http://schemas.openxmlformats.org/spreadsheetml/2006/main">
  <c r="C116" i="2" l="1"/>
  <c r="E115" i="2"/>
  <c r="C115" i="2"/>
  <c r="E114" i="2"/>
  <c r="C114" i="2"/>
  <c r="E113" i="2"/>
  <c r="C113" i="2"/>
  <c r="C112" i="2"/>
  <c r="E111" i="2"/>
  <c r="C111" i="2"/>
  <c r="E110" i="2"/>
  <c r="C110" i="2"/>
  <c r="E109" i="2"/>
  <c r="H112" i="2" s="1"/>
  <c r="C109" i="2"/>
  <c r="H116" i="2" l="1"/>
  <c r="F110" i="2"/>
  <c r="F114" i="2"/>
  <c r="H111" i="2"/>
  <c r="H115" i="2"/>
  <c r="G110" i="2"/>
  <c r="F111" i="2"/>
  <c r="F112" i="2"/>
  <c r="G114" i="2"/>
  <c r="F115" i="2"/>
  <c r="F116" i="2"/>
  <c r="H110" i="2"/>
  <c r="G111" i="2"/>
  <c r="G112" i="2"/>
  <c r="H114" i="2"/>
  <c r="G115" i="2"/>
  <c r="G116" i="2"/>
  <c r="E77" i="2" l="1"/>
  <c r="C65" i="2"/>
  <c r="E64" i="2"/>
  <c r="C64" i="2"/>
  <c r="E63" i="2"/>
  <c r="C63" i="2"/>
  <c r="E62" i="2"/>
  <c r="F63" i="2" s="1"/>
  <c r="C62" i="2"/>
  <c r="C66" i="2"/>
  <c r="E66" i="2"/>
  <c r="F67" i="2" s="1"/>
  <c r="C67" i="2"/>
  <c r="E67" i="2"/>
  <c r="C68" i="2"/>
  <c r="C69" i="2"/>
  <c r="E69" i="2"/>
  <c r="H64" i="2" l="1"/>
  <c r="G67" i="2"/>
  <c r="F68" i="2"/>
  <c r="G65" i="2"/>
  <c r="G68" i="2"/>
  <c r="H65" i="2"/>
  <c r="G64" i="2"/>
  <c r="H63" i="2"/>
  <c r="H68" i="2"/>
  <c r="H67" i="2"/>
  <c r="G63" i="2"/>
  <c r="F64" i="2"/>
  <c r="F65" i="2"/>
  <c r="H70" i="2"/>
  <c r="G70" i="2"/>
  <c r="F70" i="2"/>
  <c r="E125" i="2"/>
  <c r="C126" i="2"/>
  <c r="C125" i="2"/>
  <c r="E124" i="2"/>
  <c r="C124" i="2"/>
  <c r="E123" i="2"/>
  <c r="C123" i="2"/>
  <c r="E122" i="2"/>
  <c r="C122" i="2"/>
  <c r="C72" i="2"/>
  <c r="C61" i="2"/>
  <c r="E48" i="2"/>
  <c r="C49" i="2"/>
  <c r="E107" i="2"/>
  <c r="E106" i="2"/>
  <c r="E105" i="2"/>
  <c r="C108" i="2"/>
  <c r="C107" i="2"/>
  <c r="C106" i="2"/>
  <c r="C105" i="2"/>
  <c r="E47" i="2"/>
  <c r="E46" i="2"/>
  <c r="F49" i="2" l="1"/>
  <c r="H48" i="2"/>
  <c r="H49" i="2"/>
  <c r="F47" i="2"/>
  <c r="G48" i="2"/>
  <c r="F126" i="2"/>
  <c r="F48" i="2"/>
  <c r="G49" i="2"/>
  <c r="G47" i="2"/>
  <c r="F123" i="2"/>
  <c r="H47" i="2"/>
  <c r="H124" i="2"/>
  <c r="F108" i="2"/>
  <c r="F106" i="2"/>
  <c r="G107" i="2"/>
  <c r="H108" i="2"/>
  <c r="F107" i="2"/>
  <c r="G108" i="2"/>
  <c r="G106" i="2"/>
  <c r="H107" i="2"/>
  <c r="H106" i="2"/>
  <c r="H126" i="2"/>
  <c r="G126" i="2"/>
  <c r="F125" i="2"/>
  <c r="G125" i="2"/>
  <c r="H125" i="2"/>
  <c r="G123" i="2"/>
  <c r="F124" i="2"/>
  <c r="H123" i="2"/>
  <c r="G124" i="2"/>
  <c r="E71" i="2" l="1"/>
  <c r="E70" i="2"/>
  <c r="C71" i="2"/>
  <c r="C70" i="2"/>
  <c r="E60" i="2"/>
  <c r="E59" i="2"/>
  <c r="E58" i="2"/>
  <c r="C60" i="2"/>
  <c r="C59" i="2"/>
  <c r="C58" i="2"/>
  <c r="C47" i="2"/>
  <c r="C48" i="2"/>
  <c r="G59" i="2" l="1"/>
  <c r="H61" i="2"/>
  <c r="F59" i="2"/>
  <c r="G61" i="2"/>
  <c r="F61" i="2"/>
  <c r="H59" i="2"/>
  <c r="H60" i="2"/>
  <c r="F60" i="2"/>
  <c r="G60" i="2"/>
  <c r="H72" i="2"/>
  <c r="G71" i="2"/>
  <c r="G72" i="2"/>
  <c r="F71" i="2"/>
  <c r="F72" i="2"/>
  <c r="H71" i="2"/>
  <c r="I39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C118" i="2" l="1"/>
  <c r="E117" i="2"/>
  <c r="F118" i="2" s="1"/>
  <c r="C117" i="2"/>
  <c r="C104" i="2"/>
  <c r="E103" i="2"/>
  <c r="H104" i="2" s="1"/>
  <c r="C103" i="2"/>
  <c r="C102" i="2"/>
  <c r="E101" i="2"/>
  <c r="F102" i="2" s="1"/>
  <c r="C101" i="2"/>
  <c r="C100" i="2"/>
  <c r="E99" i="2"/>
  <c r="H100" i="2" s="1"/>
  <c r="C99" i="2"/>
  <c r="C98" i="2"/>
  <c r="E97" i="2"/>
  <c r="F98" i="2" s="1"/>
  <c r="C97" i="2"/>
  <c r="C96" i="2"/>
  <c r="E95" i="2"/>
  <c r="H96" i="2" s="1"/>
  <c r="C95" i="2"/>
  <c r="C94" i="2"/>
  <c r="E93" i="2"/>
  <c r="F94" i="2" s="1"/>
  <c r="C93" i="2"/>
  <c r="C92" i="2"/>
  <c r="E91" i="2"/>
  <c r="H92" i="2" s="1"/>
  <c r="C91" i="2"/>
  <c r="C90" i="2"/>
  <c r="E89" i="2"/>
  <c r="F90" i="2" s="1"/>
  <c r="C89" i="2"/>
  <c r="C88" i="2"/>
  <c r="E87" i="2"/>
  <c r="H88" i="2" s="1"/>
  <c r="C87" i="2"/>
  <c r="C86" i="2"/>
  <c r="E85" i="2"/>
  <c r="F86" i="2" s="1"/>
  <c r="C85" i="2"/>
  <c r="C84" i="2"/>
  <c r="E83" i="2"/>
  <c r="H84" i="2" s="1"/>
  <c r="C83" i="2"/>
  <c r="C82" i="2"/>
  <c r="E81" i="2"/>
  <c r="F82" i="2" s="1"/>
  <c r="C81" i="2"/>
  <c r="C80" i="2"/>
  <c r="E79" i="2"/>
  <c r="H80" i="2" s="1"/>
  <c r="C79" i="2"/>
  <c r="C78" i="2"/>
  <c r="C77" i="2"/>
  <c r="E76" i="2"/>
  <c r="F78" i="2" s="1"/>
  <c r="C76" i="2"/>
  <c r="C75" i="2"/>
  <c r="E74" i="2"/>
  <c r="C74" i="2"/>
  <c r="E73" i="2"/>
  <c r="F74" i="2" s="1"/>
  <c r="C73" i="2"/>
  <c r="C57" i="2"/>
  <c r="E56" i="2"/>
  <c r="H57" i="2" s="1"/>
  <c r="C56" i="2"/>
  <c r="C55" i="2"/>
  <c r="E54" i="2"/>
  <c r="C54" i="2"/>
  <c r="E53" i="2"/>
  <c r="G54" i="2" s="1"/>
  <c r="C53" i="2"/>
  <c r="C52" i="2"/>
  <c r="E51" i="2"/>
  <c r="C51" i="2"/>
  <c r="E50" i="2"/>
  <c r="G51" i="2" s="1"/>
  <c r="C50" i="2"/>
  <c r="C46" i="2"/>
  <c r="C45" i="2"/>
  <c r="E44" i="2"/>
  <c r="H45" i="2" s="1"/>
  <c r="C44" i="2"/>
  <c r="C43" i="2"/>
  <c r="E42" i="2"/>
  <c r="F43" i="2" s="1"/>
  <c r="C42" i="2"/>
  <c r="C41" i="2"/>
  <c r="E40" i="2"/>
  <c r="H41" i="2" s="1"/>
  <c r="C40" i="2"/>
  <c r="C39" i="2"/>
  <c r="E38" i="2"/>
  <c r="F39" i="2" s="1"/>
  <c r="C38" i="2"/>
  <c r="C37" i="2"/>
  <c r="E36" i="2"/>
  <c r="H37" i="2" s="1"/>
  <c r="C36" i="2"/>
  <c r="C35" i="2"/>
  <c r="E34" i="2"/>
  <c r="F35" i="2" s="1"/>
  <c r="C34" i="2"/>
  <c r="C33" i="2"/>
  <c r="E32" i="2"/>
  <c r="H33" i="2" s="1"/>
  <c r="C32" i="2"/>
  <c r="C31" i="2"/>
  <c r="E30" i="2"/>
  <c r="C30" i="2"/>
  <c r="E29" i="2"/>
  <c r="G30" i="2" s="1"/>
  <c r="C29" i="2"/>
  <c r="C28" i="2"/>
  <c r="E27" i="2"/>
  <c r="C27" i="2"/>
  <c r="E26" i="2"/>
  <c r="G27" i="2" s="1"/>
  <c r="C26" i="2"/>
  <c r="C25" i="2"/>
  <c r="E24" i="2"/>
  <c r="C24" i="2"/>
  <c r="E23" i="2"/>
  <c r="G24" i="2" s="1"/>
  <c r="C23" i="2"/>
  <c r="C22" i="2"/>
  <c r="F21" i="2"/>
  <c r="E21" i="2"/>
  <c r="C21" i="2"/>
  <c r="E20" i="2"/>
  <c r="G21" i="2" s="1"/>
  <c r="C20" i="2"/>
  <c r="C19" i="2"/>
  <c r="E18" i="2"/>
  <c r="C18" i="2"/>
  <c r="E17" i="2"/>
  <c r="G18" i="2" s="1"/>
  <c r="C17" i="2"/>
  <c r="C16" i="2"/>
  <c r="E15" i="2"/>
  <c r="F16" i="2" s="1"/>
  <c r="C15" i="2"/>
  <c r="C14" i="2"/>
  <c r="E13" i="2"/>
  <c r="H14" i="2" s="1"/>
  <c r="C13" i="2"/>
  <c r="C12" i="2"/>
  <c r="E11" i="2"/>
  <c r="F12" i="2" s="1"/>
  <c r="C11" i="2"/>
  <c r="C10" i="2"/>
  <c r="E9" i="2"/>
  <c r="H10" i="2" s="1"/>
  <c r="C9" i="2"/>
  <c r="C8" i="2"/>
  <c r="E7" i="2"/>
  <c r="F8" i="2" s="1"/>
  <c r="C7" i="2"/>
  <c r="C6" i="2"/>
  <c r="E5" i="2"/>
  <c r="H6" i="2" s="1"/>
  <c r="C5" i="2"/>
  <c r="F28" i="2" l="1"/>
  <c r="F22" i="2"/>
  <c r="F27" i="2"/>
  <c r="G33" i="2"/>
  <c r="G96" i="2"/>
  <c r="G88" i="2"/>
  <c r="G90" i="2"/>
  <c r="F92" i="2"/>
  <c r="F33" i="2"/>
  <c r="G45" i="2"/>
  <c r="G92" i="2"/>
  <c r="G94" i="2"/>
  <c r="F96" i="2"/>
  <c r="F18" i="2"/>
  <c r="F24" i="2"/>
  <c r="F30" i="2"/>
  <c r="E7" i="4"/>
  <c r="E8" i="4"/>
  <c r="E12" i="4"/>
  <c r="E17" i="4"/>
  <c r="E21" i="4"/>
  <c r="E25" i="4"/>
  <c r="E5" i="4"/>
  <c r="E14" i="4"/>
  <c r="E23" i="4"/>
  <c r="E4" i="4"/>
  <c r="E9" i="4"/>
  <c r="E13" i="4"/>
  <c r="E18" i="4"/>
  <c r="E22" i="4"/>
  <c r="E26" i="4"/>
  <c r="E10" i="4"/>
  <c r="E19" i="4"/>
  <c r="E6" i="4"/>
  <c r="E11" i="4"/>
  <c r="E16" i="4"/>
  <c r="E20" i="4"/>
  <c r="E24" i="4"/>
  <c r="G35" i="2"/>
  <c r="F37" i="2"/>
  <c r="H75" i="2"/>
  <c r="G10" i="2"/>
  <c r="G12" i="2"/>
  <c r="F14" i="2"/>
  <c r="G14" i="2"/>
  <c r="G16" i="2"/>
  <c r="F19" i="2"/>
  <c r="F25" i="2"/>
  <c r="F31" i="2"/>
  <c r="G37" i="2"/>
  <c r="F80" i="2"/>
  <c r="G104" i="2"/>
  <c r="G118" i="2"/>
  <c r="G19" i="2"/>
  <c r="G22" i="2"/>
  <c r="G25" i="2"/>
  <c r="G28" i="2"/>
  <c r="G31" i="2"/>
  <c r="H54" i="2"/>
  <c r="F6" i="2"/>
  <c r="G78" i="2"/>
  <c r="G11" i="4" s="1"/>
  <c r="G4" i="4"/>
  <c r="G16" i="4"/>
  <c r="G18" i="4"/>
  <c r="G20" i="4"/>
  <c r="G22" i="4"/>
  <c r="G24" i="4"/>
  <c r="G26" i="4"/>
  <c r="G28" i="4"/>
  <c r="G30" i="4"/>
  <c r="G32" i="4"/>
  <c r="G34" i="4"/>
  <c r="G36" i="4"/>
  <c r="G38" i="4"/>
  <c r="G40" i="4"/>
  <c r="G42" i="4"/>
  <c r="G44" i="4"/>
  <c r="G46" i="4"/>
  <c r="G48" i="4"/>
  <c r="G50" i="4"/>
  <c r="G52" i="4"/>
  <c r="G54" i="4"/>
  <c r="G56" i="4"/>
  <c r="G58" i="4"/>
  <c r="G60" i="4"/>
  <c r="G62" i="4"/>
  <c r="G64" i="4"/>
  <c r="G66" i="4"/>
  <c r="G68" i="4"/>
  <c r="G70" i="4"/>
  <c r="G72" i="4"/>
  <c r="G74" i="4"/>
  <c r="G76" i="4"/>
  <c r="G78" i="4"/>
  <c r="G80" i="4"/>
  <c r="G82" i="4"/>
  <c r="G84" i="4"/>
  <c r="G86" i="4"/>
  <c r="G88" i="4"/>
  <c r="G90" i="4"/>
  <c r="G92" i="4"/>
  <c r="G94" i="4"/>
  <c r="G96" i="4"/>
  <c r="G98" i="4"/>
  <c r="G100" i="4"/>
  <c r="G102" i="4"/>
  <c r="G104" i="4"/>
  <c r="G106" i="4"/>
  <c r="G108" i="4"/>
  <c r="F15" i="4"/>
  <c r="F19" i="4"/>
  <c r="F23" i="4"/>
  <c r="F27" i="4"/>
  <c r="F31" i="4"/>
  <c r="F35" i="4"/>
  <c r="F39" i="4"/>
  <c r="F43" i="4"/>
  <c r="F47" i="4"/>
  <c r="F51" i="4"/>
  <c r="F55" i="4"/>
  <c r="F59" i="4"/>
  <c r="F63" i="4"/>
  <c r="F67" i="4"/>
  <c r="F71" i="4"/>
  <c r="F75" i="4"/>
  <c r="F79" i="4"/>
  <c r="F83" i="4"/>
  <c r="F87" i="4"/>
  <c r="F91" i="4"/>
  <c r="F95" i="4"/>
  <c r="F99" i="4"/>
  <c r="F103" i="4"/>
  <c r="F107" i="4"/>
  <c r="H4" i="4"/>
  <c r="G17" i="4"/>
  <c r="H19" i="4"/>
  <c r="H22" i="4"/>
  <c r="G25" i="4"/>
  <c r="H27" i="4"/>
  <c r="H30" i="4"/>
  <c r="G33" i="4"/>
  <c r="H35" i="4"/>
  <c r="H38" i="4"/>
  <c r="G41" i="4"/>
  <c r="H43" i="4"/>
  <c r="H46" i="4"/>
  <c r="G49" i="4"/>
  <c r="H51" i="4"/>
  <c r="H54" i="4"/>
  <c r="G57" i="4"/>
  <c r="H59" i="4"/>
  <c r="H62" i="4"/>
  <c r="G65" i="4"/>
  <c r="H67" i="4"/>
  <c r="H70" i="4"/>
  <c r="G73" i="4"/>
  <c r="H75" i="4"/>
  <c r="H78" i="4"/>
  <c r="G81" i="4"/>
  <c r="H83" i="4"/>
  <c r="H86" i="4"/>
  <c r="G89" i="4"/>
  <c r="H91" i="4"/>
  <c r="H94" i="4"/>
  <c r="G97" i="4"/>
  <c r="H99" i="4"/>
  <c r="H102" i="4"/>
  <c r="G105" i="4"/>
  <c r="H107" i="4"/>
  <c r="F18" i="4"/>
  <c r="F24" i="4"/>
  <c r="F29" i="4"/>
  <c r="F34" i="4"/>
  <c r="F40" i="4"/>
  <c r="F45" i="4"/>
  <c r="F50" i="4"/>
  <c r="F56" i="4"/>
  <c r="F61" i="4"/>
  <c r="F66" i="4"/>
  <c r="F72" i="4"/>
  <c r="F77" i="4"/>
  <c r="F82" i="4"/>
  <c r="F88" i="4"/>
  <c r="F93" i="4"/>
  <c r="F98" i="4"/>
  <c r="F104" i="4"/>
  <c r="F4" i="4"/>
  <c r="G15" i="4"/>
  <c r="H17" i="4"/>
  <c r="H20" i="4"/>
  <c r="G23" i="4"/>
  <c r="H25" i="4"/>
  <c r="H28" i="4"/>
  <c r="G31" i="4"/>
  <c r="H33" i="4"/>
  <c r="H36" i="4"/>
  <c r="G39" i="4"/>
  <c r="H41" i="4"/>
  <c r="H44" i="4"/>
  <c r="G47" i="4"/>
  <c r="H49" i="4"/>
  <c r="H52" i="4"/>
  <c r="G55" i="4"/>
  <c r="H57" i="4"/>
  <c r="H60" i="4"/>
  <c r="G63" i="4"/>
  <c r="H65" i="4"/>
  <c r="H68" i="4"/>
  <c r="G5" i="4"/>
  <c r="H16" i="4"/>
  <c r="H21" i="4"/>
  <c r="G27" i="4"/>
  <c r="H32" i="4"/>
  <c r="H37" i="4"/>
  <c r="G43" i="4"/>
  <c r="H48" i="4"/>
  <c r="H53" i="4"/>
  <c r="G59" i="4"/>
  <c r="H64" i="4"/>
  <c r="H69" i="4"/>
  <c r="H73" i="4"/>
  <c r="G77" i="4"/>
  <c r="H80" i="4"/>
  <c r="H84" i="4"/>
  <c r="H87" i="4"/>
  <c r="G91" i="4"/>
  <c r="G95" i="4"/>
  <c r="H98" i="4"/>
  <c r="H101" i="4"/>
  <c r="H105" i="4"/>
  <c r="F20" i="4"/>
  <c r="F26" i="4"/>
  <c r="F33" i="4"/>
  <c r="F41" i="4"/>
  <c r="F48" i="4"/>
  <c r="F54" i="4"/>
  <c r="F62" i="4"/>
  <c r="F69" i="4"/>
  <c r="F76" i="4"/>
  <c r="F84" i="4"/>
  <c r="F90" i="4"/>
  <c r="F97" i="4"/>
  <c r="F105" i="4"/>
  <c r="H18" i="4"/>
  <c r="H23" i="4"/>
  <c r="G29" i="4"/>
  <c r="H34" i="4"/>
  <c r="H39" i="4"/>
  <c r="G45" i="4"/>
  <c r="H50" i="4"/>
  <c r="H55" i="4"/>
  <c r="G61" i="4"/>
  <c r="H66" i="4"/>
  <c r="G71" i="4"/>
  <c r="H74" i="4"/>
  <c r="H77" i="4"/>
  <c r="H81" i="4"/>
  <c r="G85" i="4"/>
  <c r="H88" i="4"/>
  <c r="H92" i="4"/>
  <c r="H95" i="4"/>
  <c r="G99" i="4"/>
  <c r="G103" i="4"/>
  <c r="H106" i="4"/>
  <c r="F21" i="4"/>
  <c r="F28" i="4"/>
  <c r="F36" i="4"/>
  <c r="F42" i="4"/>
  <c r="F49" i="4"/>
  <c r="F57" i="4"/>
  <c r="F64" i="4"/>
  <c r="F70" i="4"/>
  <c r="F78" i="4"/>
  <c r="F85" i="4"/>
  <c r="F92" i="4"/>
  <c r="F100" i="4"/>
  <c r="F106" i="4"/>
  <c r="G19" i="4"/>
  <c r="H24" i="4"/>
  <c r="H29" i="4"/>
  <c r="G35" i="4"/>
  <c r="H40" i="4"/>
  <c r="H45" i="4"/>
  <c r="G51" i="4"/>
  <c r="H56" i="4"/>
  <c r="H61" i="4"/>
  <c r="G67" i="4"/>
  <c r="H71" i="4"/>
  <c r="G75" i="4"/>
  <c r="G79" i="4"/>
  <c r="H82" i="4"/>
  <c r="H85" i="4"/>
  <c r="H89" i="4"/>
  <c r="G93" i="4"/>
  <c r="H96" i="4"/>
  <c r="H100" i="4"/>
  <c r="H103" i="4"/>
  <c r="G107" i="4"/>
  <c r="F16" i="4"/>
  <c r="F22" i="4"/>
  <c r="F30" i="4"/>
  <c r="F37" i="4"/>
  <c r="F44" i="4"/>
  <c r="F52" i="4"/>
  <c r="F58" i="4"/>
  <c r="F65" i="4"/>
  <c r="F73" i="4"/>
  <c r="F80" i="4"/>
  <c r="F86" i="4"/>
  <c r="F94" i="4"/>
  <c r="F101" i="4"/>
  <c r="F108" i="4"/>
  <c r="H15" i="4"/>
  <c r="G21" i="4"/>
  <c r="H26" i="4"/>
  <c r="H31" i="4"/>
  <c r="G37" i="4"/>
  <c r="H42" i="4"/>
  <c r="H47" i="4"/>
  <c r="G53" i="4"/>
  <c r="H58" i="4"/>
  <c r="H63" i="4"/>
  <c r="G69" i="4"/>
  <c r="H72" i="4"/>
  <c r="H76" i="4"/>
  <c r="H79" i="4"/>
  <c r="G83" i="4"/>
  <c r="G87" i="4"/>
  <c r="H90" i="4"/>
  <c r="H93" i="4"/>
  <c r="H97" i="4"/>
  <c r="G101" i="4"/>
  <c r="H104" i="4"/>
  <c r="H108" i="4"/>
  <c r="F17" i="4"/>
  <c r="F25" i="4"/>
  <c r="F32" i="4"/>
  <c r="F38" i="4"/>
  <c r="F46" i="4"/>
  <c r="F53" i="4"/>
  <c r="F60" i="4"/>
  <c r="F68" i="4"/>
  <c r="F74" i="4"/>
  <c r="F81" i="4"/>
  <c r="F89" i="4"/>
  <c r="F96" i="4"/>
  <c r="F102" i="4"/>
  <c r="E15" i="4"/>
  <c r="E27" i="4"/>
  <c r="E31" i="4"/>
  <c r="E35" i="4"/>
  <c r="E39" i="4"/>
  <c r="E43" i="4"/>
  <c r="E47" i="4"/>
  <c r="E51" i="4"/>
  <c r="E55" i="4"/>
  <c r="E59" i="4"/>
  <c r="E63" i="4"/>
  <c r="E67" i="4"/>
  <c r="E71" i="4"/>
  <c r="E75" i="4"/>
  <c r="E79" i="4"/>
  <c r="E83" i="4"/>
  <c r="E87" i="4"/>
  <c r="E91" i="4"/>
  <c r="E95" i="4"/>
  <c r="E99" i="4"/>
  <c r="E103" i="4"/>
  <c r="E107" i="4"/>
  <c r="E28" i="4"/>
  <c r="E32" i="4"/>
  <c r="E36" i="4"/>
  <c r="E40" i="4"/>
  <c r="E44" i="4"/>
  <c r="E48" i="4"/>
  <c r="E52" i="4"/>
  <c r="E56" i="4"/>
  <c r="E60" i="4"/>
  <c r="E64" i="4"/>
  <c r="E68" i="4"/>
  <c r="E72" i="4"/>
  <c r="E76" i="4"/>
  <c r="E80" i="4"/>
  <c r="E84" i="4"/>
  <c r="E88" i="4"/>
  <c r="E92" i="4"/>
  <c r="E96" i="4"/>
  <c r="E104" i="4"/>
  <c r="E29" i="4"/>
  <c r="E33" i="4"/>
  <c r="E37" i="4"/>
  <c r="E41" i="4"/>
  <c r="E45" i="4"/>
  <c r="E49" i="4"/>
  <c r="E53" i="4"/>
  <c r="E57" i="4"/>
  <c r="E61" i="4"/>
  <c r="E65" i="4"/>
  <c r="E69" i="4"/>
  <c r="E73" i="4"/>
  <c r="E77" i="4"/>
  <c r="E81" i="4"/>
  <c r="E85" i="4"/>
  <c r="E89" i="4"/>
  <c r="E93" i="4"/>
  <c r="E97" i="4"/>
  <c r="E101" i="4"/>
  <c r="E105" i="4"/>
  <c r="E30" i="4"/>
  <c r="E34" i="4"/>
  <c r="E38" i="4"/>
  <c r="E42" i="4"/>
  <c r="E46" i="4"/>
  <c r="E50" i="4"/>
  <c r="E54" i="4"/>
  <c r="E58" i="4"/>
  <c r="E62" i="4"/>
  <c r="E66" i="4"/>
  <c r="E70" i="4"/>
  <c r="E74" i="4"/>
  <c r="E78" i="4"/>
  <c r="E82" i="4"/>
  <c r="E86" i="4"/>
  <c r="E90" i="4"/>
  <c r="E94" i="4"/>
  <c r="E98" i="4"/>
  <c r="E102" i="4"/>
  <c r="E106" i="4"/>
  <c r="E100" i="4"/>
  <c r="E108" i="4"/>
  <c r="G6" i="2"/>
  <c r="G8" i="2"/>
  <c r="F10" i="2"/>
  <c r="H18" i="2"/>
  <c r="H21" i="2"/>
  <c r="H24" i="2"/>
  <c r="H27" i="2"/>
  <c r="H30" i="2"/>
  <c r="G39" i="2"/>
  <c r="F41" i="2"/>
  <c r="F55" i="2"/>
  <c r="G55" i="2"/>
  <c r="F57" i="2"/>
  <c r="G80" i="2"/>
  <c r="G82" i="2"/>
  <c r="F84" i="2"/>
  <c r="G98" i="2"/>
  <c r="F100" i="2"/>
  <c r="F5" i="4" s="1"/>
  <c r="G41" i="2"/>
  <c r="G43" i="2"/>
  <c r="F45" i="2"/>
  <c r="F54" i="2"/>
  <c r="G57" i="2"/>
  <c r="G75" i="2"/>
  <c r="H74" i="2"/>
  <c r="G77" i="2"/>
  <c r="G84" i="2"/>
  <c r="G86" i="2"/>
  <c r="F88" i="2"/>
  <c r="G100" i="2"/>
  <c r="G102" i="2"/>
  <c r="F104" i="2"/>
  <c r="F52" i="2"/>
  <c r="H51" i="2"/>
  <c r="F51" i="2"/>
  <c r="G52" i="2"/>
  <c r="H8" i="2"/>
  <c r="H12" i="2"/>
  <c r="H16" i="2"/>
  <c r="H19" i="2"/>
  <c r="H22" i="2"/>
  <c r="H25" i="2"/>
  <c r="H28" i="2"/>
  <c r="H31" i="2"/>
  <c r="H35" i="2"/>
  <c r="H39" i="2"/>
  <c r="H43" i="2"/>
  <c r="H52" i="2"/>
  <c r="H55" i="2"/>
  <c r="G74" i="2"/>
  <c r="F75" i="2"/>
  <c r="H77" i="2"/>
  <c r="H5" i="4" s="1"/>
  <c r="H78" i="2"/>
  <c r="H82" i="2"/>
  <c r="H86" i="2"/>
  <c r="H90" i="2"/>
  <c r="H94" i="2"/>
  <c r="H98" i="2"/>
  <c r="H102" i="2"/>
  <c r="H118" i="2"/>
  <c r="F77" i="2"/>
  <c r="I27" i="4" l="1"/>
  <c r="I15" i="4"/>
  <c r="I49" i="4"/>
  <c r="I41" i="4"/>
  <c r="I47" i="4"/>
  <c r="I40" i="4"/>
  <c r="I43" i="4"/>
  <c r="I42" i="4"/>
  <c r="I50" i="4"/>
  <c r="I46" i="4"/>
  <c r="I44" i="4"/>
  <c r="I48" i="4"/>
  <c r="I45" i="4"/>
  <c r="I36" i="4"/>
  <c r="I35" i="4"/>
  <c r="I34" i="4"/>
  <c r="I33" i="4"/>
  <c r="I30" i="4"/>
  <c r="I28" i="4"/>
  <c r="I38" i="4"/>
  <c r="I37" i="4"/>
  <c r="I32" i="4"/>
  <c r="I31" i="4"/>
  <c r="I29" i="4"/>
  <c r="G12" i="4"/>
  <c r="F8" i="4"/>
  <c r="H14" i="4"/>
  <c r="I24" i="4"/>
  <c r="I22" i="4"/>
  <c r="I21" i="4"/>
  <c r="I26" i="4"/>
  <c r="I23" i="4"/>
  <c r="I25" i="4"/>
  <c r="I18" i="4"/>
  <c r="I19" i="4"/>
  <c r="I17" i="4"/>
  <c r="I16" i="4"/>
  <c r="I20" i="4"/>
  <c r="H11" i="4"/>
  <c r="H10" i="4"/>
  <c r="H13" i="4"/>
  <c r="H7" i="4"/>
  <c r="H9" i="4"/>
  <c r="H8" i="4"/>
  <c r="H6" i="4"/>
  <c r="H12" i="4"/>
  <c r="G10" i="4"/>
  <c r="G13" i="4"/>
  <c r="G8" i="4"/>
  <c r="G14" i="4"/>
  <c r="G6" i="4"/>
  <c r="G7" i="4"/>
  <c r="G9" i="4"/>
  <c r="I4" i="4"/>
  <c r="F9" i="4"/>
  <c r="F14" i="4"/>
  <c r="F11" i="4"/>
  <c r="F10" i="4"/>
  <c r="F6" i="4"/>
  <c r="F13" i="4"/>
  <c r="F7" i="4"/>
  <c r="F12" i="4"/>
  <c r="I5" i="4"/>
  <c r="I12" i="4" l="1"/>
  <c r="I11" i="4"/>
  <c r="I10" i="4"/>
  <c r="I6" i="4"/>
  <c r="I8" i="4"/>
  <c r="I9" i="4"/>
  <c r="I13" i="4"/>
  <c r="I14" i="4"/>
  <c r="I7" i="4"/>
  <c r="D548" i="14"/>
  <c r="E548" i="14" s="1"/>
  <c r="D547" i="14"/>
  <c r="E547" i="14" s="1"/>
  <c r="H553" i="14" l="1"/>
  <c r="H547" i="14" l="1"/>
  <c r="G547" i="14"/>
  <c r="H548" i="14" l="1"/>
  <c r="G548" i="14"/>
  <c r="D552" i="14" l="1"/>
  <c r="D551" i="14"/>
  <c r="E551" i="14" s="1"/>
  <c r="D550" i="14"/>
  <c r="E550" i="14" s="1"/>
  <c r="D549" i="14"/>
  <c r="D546" i="14"/>
  <c r="D545" i="14"/>
  <c r="E545" i="14" s="1"/>
  <c r="D544" i="14"/>
  <c r="D543" i="14"/>
  <c r="D542" i="14"/>
  <c r="D541" i="14"/>
  <c r="E541" i="14" s="1"/>
  <c r="D540" i="14"/>
  <c r="D539" i="14"/>
  <c r="D538" i="14"/>
  <c r="D537" i="14"/>
  <c r="E537" i="14" s="1"/>
  <c r="D536" i="14"/>
  <c r="D535" i="14"/>
  <c r="D534" i="14"/>
  <c r="D533" i="14"/>
  <c r="E533" i="14" s="1"/>
  <c r="D532" i="14"/>
  <c r="E532" i="14"/>
  <c r="D531" i="14"/>
  <c r="D530" i="14"/>
  <c r="D529" i="14"/>
  <c r="E529" i="14"/>
  <c r="D528" i="14"/>
  <c r="D522" i="14"/>
  <c r="D521" i="14"/>
  <c r="D520" i="14"/>
  <c r="D519" i="14"/>
  <c r="D518" i="14"/>
  <c r="E518" i="14" s="1"/>
  <c r="D517" i="14"/>
  <c r="D516" i="14"/>
  <c r="E516" i="14" s="1"/>
  <c r="D515" i="14"/>
  <c r="D514" i="14"/>
  <c r="E514" i="14" s="1"/>
  <c r="D513" i="14"/>
  <c r="D512" i="14"/>
  <c r="D511" i="14"/>
  <c r="D510" i="14"/>
  <c r="D509" i="14"/>
  <c r="D508" i="14"/>
  <c r="D507" i="14"/>
  <c r="D506" i="14"/>
  <c r="D505" i="14"/>
  <c r="D504" i="14"/>
  <c r="E504" i="14" s="1"/>
  <c r="D503" i="14"/>
  <c r="E503" i="14" s="1"/>
  <c r="D502" i="14"/>
  <c r="D501" i="14"/>
  <c r="D498" i="14"/>
  <c r="E498" i="14" s="1"/>
  <c r="D497" i="14"/>
  <c r="E497" i="14" s="1"/>
  <c r="D496" i="14"/>
  <c r="E496" i="14" s="1"/>
  <c r="D495" i="14"/>
  <c r="D494" i="14"/>
  <c r="E494" i="14" s="1"/>
  <c r="D493" i="14"/>
  <c r="E493" i="14" s="1"/>
  <c r="D492" i="14"/>
  <c r="E492" i="14" s="1"/>
  <c r="D489" i="14"/>
  <c r="E489" i="14" s="1"/>
  <c r="D488" i="14"/>
  <c r="D487" i="14"/>
  <c r="E487" i="14" s="1"/>
  <c r="D486" i="14"/>
  <c r="D485" i="14"/>
  <c r="E485" i="14" s="1"/>
  <c r="D484" i="14"/>
  <c r="D483" i="14"/>
  <c r="E483" i="14" s="1"/>
  <c r="D480" i="14"/>
  <c r="D479" i="14"/>
  <c r="E479" i="14"/>
  <c r="D478" i="14"/>
  <c r="E478" i="14" s="1"/>
  <c r="D477" i="14"/>
  <c r="D476" i="14"/>
  <c r="D475" i="14"/>
  <c r="D474" i="14"/>
  <c r="E474" i="14" s="1"/>
  <c r="D471" i="14"/>
  <c r="E471" i="14" s="1"/>
  <c r="D470" i="14"/>
  <c r="D469" i="14"/>
  <c r="E469" i="14"/>
  <c r="D468" i="14"/>
  <c r="E468" i="14" s="1"/>
  <c r="D467" i="14"/>
  <c r="D466" i="14"/>
  <c r="E466" i="14" s="1"/>
  <c r="D465" i="14"/>
  <c r="E465" i="14" s="1"/>
  <c r="D462" i="14"/>
  <c r="D461" i="14"/>
  <c r="E461" i="14" s="1"/>
  <c r="D460" i="14"/>
  <c r="D459" i="14"/>
  <c r="E459" i="14" s="1"/>
  <c r="D458" i="14"/>
  <c r="D457" i="14"/>
  <c r="D456" i="14"/>
  <c r="D453" i="14"/>
  <c r="E453" i="14" s="1"/>
  <c r="D452" i="14"/>
  <c r="E452" i="14" s="1"/>
  <c r="D451" i="14"/>
  <c r="E451" i="14" s="1"/>
  <c r="D450" i="14"/>
  <c r="D449" i="14"/>
  <c r="E449" i="14" s="1"/>
  <c r="D448" i="14"/>
  <c r="E448" i="14" s="1"/>
  <c r="D445" i="14"/>
  <c r="D444" i="14"/>
  <c r="D443" i="14"/>
  <c r="E443" i="14" s="1"/>
  <c r="D442" i="14"/>
  <c r="E442" i="14" s="1"/>
  <c r="D441" i="14"/>
  <c r="D440" i="14"/>
  <c r="D439" i="14"/>
  <c r="E439" i="14" s="1"/>
  <c r="D438" i="14"/>
  <c r="E438" i="14" s="1"/>
  <c r="D435" i="14"/>
  <c r="D434" i="14"/>
  <c r="D433" i="14"/>
  <c r="E433" i="14" s="1"/>
  <c r="D432" i="14"/>
  <c r="E432" i="14" s="1"/>
  <c r="D431" i="14"/>
  <c r="D430" i="14"/>
  <c r="E430" i="14" s="1"/>
  <c r="D429" i="14"/>
  <c r="E429" i="14" s="1"/>
  <c r="D428" i="14"/>
  <c r="E428" i="14" s="1"/>
  <c r="D427" i="14"/>
  <c r="D426" i="14"/>
  <c r="E426" i="14" s="1"/>
  <c r="D425" i="14"/>
  <c r="D424" i="14"/>
  <c r="E424" i="14" s="1"/>
  <c r="D423" i="14"/>
  <c r="D420" i="14"/>
  <c r="D419" i="14"/>
  <c r="E419" i="14" s="1"/>
  <c r="D418" i="14"/>
  <c r="E418" i="14" s="1"/>
  <c r="D417" i="14"/>
  <c r="D416" i="14"/>
  <c r="E416" i="14" s="1"/>
  <c r="D415" i="14"/>
  <c r="D414" i="14"/>
  <c r="D413" i="14"/>
  <c r="D412" i="14"/>
  <c r="D411" i="14"/>
  <c r="D410" i="14"/>
  <c r="D409" i="14"/>
  <c r="D406" i="14"/>
  <c r="D405" i="14"/>
  <c r="E405" i="14" s="1"/>
  <c r="D404" i="14"/>
  <c r="E404" i="14" s="1"/>
  <c r="D403" i="14"/>
  <c r="D402" i="14"/>
  <c r="D401" i="14"/>
  <c r="E401" i="14" s="1"/>
  <c r="D400" i="14"/>
  <c r="D399" i="14"/>
  <c r="D398" i="14"/>
  <c r="D397" i="14"/>
  <c r="E397" i="14" s="1"/>
  <c r="D396" i="14"/>
  <c r="E396" i="14" s="1"/>
  <c r="D395" i="14"/>
  <c r="E395" i="14" s="1"/>
  <c r="D394" i="14"/>
  <c r="D391" i="14"/>
  <c r="E391" i="14" s="1"/>
  <c r="D390" i="14"/>
  <c r="D389" i="14"/>
  <c r="D388" i="14"/>
  <c r="D387" i="14"/>
  <c r="E387" i="14" s="1"/>
  <c r="D386" i="14"/>
  <c r="E386" i="14" s="1"/>
  <c r="D385" i="14"/>
  <c r="D384" i="14"/>
  <c r="E384" i="14" s="1"/>
  <c r="D383" i="14"/>
  <c r="D382" i="14"/>
  <c r="D381" i="14"/>
  <c r="D380" i="14"/>
  <c r="E380" i="14" s="1"/>
  <c r="D379" i="14"/>
  <c r="D378" i="14"/>
  <c r="D377" i="14"/>
  <c r="D376" i="14"/>
  <c r="E376" i="14" s="1"/>
  <c r="D375" i="14"/>
  <c r="D374" i="14"/>
  <c r="D373" i="14"/>
  <c r="D372" i="14"/>
  <c r="E372" i="14" s="1"/>
  <c r="D371" i="14"/>
  <c r="D370" i="14"/>
  <c r="D367" i="14"/>
  <c r="D366" i="14"/>
  <c r="E366" i="14" s="1"/>
  <c r="D365" i="14"/>
  <c r="D364" i="14"/>
  <c r="D361" i="14"/>
  <c r="D360" i="14"/>
  <c r="E360" i="14" s="1"/>
  <c r="D359" i="14"/>
  <c r="D358" i="14"/>
  <c r="D357" i="14"/>
  <c r="E357" i="14" s="1"/>
  <c r="D356" i="14"/>
  <c r="E356" i="14" s="1"/>
  <c r="D355" i="14"/>
  <c r="D354" i="14"/>
  <c r="D353" i="14"/>
  <c r="D352" i="14"/>
  <c r="E352" i="14" s="1"/>
  <c r="D351" i="14"/>
  <c r="E351" i="14" s="1"/>
  <c r="D350" i="14"/>
  <c r="D349" i="14"/>
  <c r="E349" i="14" s="1"/>
  <c r="D346" i="14"/>
  <c r="D345" i="14"/>
  <c r="D344" i="14"/>
  <c r="D343" i="14"/>
  <c r="E343" i="14" s="1"/>
  <c r="D342" i="14"/>
  <c r="E342" i="14" s="1"/>
  <c r="D341" i="14"/>
  <c r="E341" i="14" s="1"/>
  <c r="D340" i="14"/>
  <c r="D339" i="14"/>
  <c r="E339" i="14" s="1"/>
  <c r="D338" i="14"/>
  <c r="D337" i="14"/>
  <c r="D336" i="14"/>
  <c r="D335" i="14"/>
  <c r="E335" i="14" s="1"/>
  <c r="D334" i="14"/>
  <c r="D333" i="14"/>
  <c r="D332" i="14"/>
  <c r="D331" i="14"/>
  <c r="E331" i="14" s="1"/>
  <c r="D330" i="14"/>
  <c r="D327" i="14"/>
  <c r="E327" i="14" s="1"/>
  <c r="D326" i="14"/>
  <c r="E326" i="14" s="1"/>
  <c r="D325" i="14"/>
  <c r="E325" i="14" s="1"/>
  <c r="D324" i="14"/>
  <c r="D323" i="14"/>
  <c r="E323" i="14" s="1"/>
  <c r="D322" i="14"/>
  <c r="E322" i="14" s="1"/>
  <c r="D321" i="14"/>
  <c r="D320" i="14"/>
  <c r="D319" i="14"/>
  <c r="E319" i="14" s="1"/>
  <c r="D318" i="14"/>
  <c r="E318" i="14" s="1"/>
  <c r="D317" i="14"/>
  <c r="D316" i="14"/>
  <c r="D315" i="14"/>
  <c r="E315" i="14" s="1"/>
  <c r="D314" i="14"/>
  <c r="E314" i="14" s="1"/>
  <c r="D313" i="14"/>
  <c r="D312" i="14"/>
  <c r="D311" i="14"/>
  <c r="D310" i="14"/>
  <c r="E310" i="14" s="1"/>
  <c r="D309" i="14"/>
  <c r="D286" i="14"/>
  <c r="D287" i="14"/>
  <c r="E287" i="14" s="1"/>
  <c r="D288" i="14"/>
  <c r="E288" i="14" s="1"/>
  <c r="D289" i="14"/>
  <c r="D290" i="14"/>
  <c r="E290" i="14" s="1"/>
  <c r="D291" i="14"/>
  <c r="E291" i="14" s="1"/>
  <c r="D292" i="14"/>
  <c r="E292" i="14" s="1"/>
  <c r="D293" i="14"/>
  <c r="D294" i="14"/>
  <c r="E294" i="14" s="1"/>
  <c r="D295" i="14"/>
  <c r="E295" i="14" s="1"/>
  <c r="D296" i="14"/>
  <c r="E296" i="14" s="1"/>
  <c r="D297" i="14"/>
  <c r="D298" i="14"/>
  <c r="E298" i="14" s="1"/>
  <c r="D299" i="14"/>
  <c r="E299" i="14" s="1"/>
  <c r="D300" i="14"/>
  <c r="E300" i="14" s="1"/>
  <c r="D301" i="14"/>
  <c r="D302" i="14"/>
  <c r="E302" i="14" s="1"/>
  <c r="D303" i="14"/>
  <c r="E303" i="14" s="1"/>
  <c r="D304" i="14"/>
  <c r="E304" i="14" s="1"/>
  <c r="D305" i="14"/>
  <c r="D306" i="14"/>
  <c r="E306" i="14" s="1"/>
  <c r="D307" i="14"/>
  <c r="E307" i="14" s="1"/>
  <c r="D308" i="14"/>
  <c r="E308" i="14" s="1"/>
  <c r="D328" i="14"/>
  <c r="D285" i="14"/>
  <c r="D284" i="14"/>
  <c r="D283" i="14"/>
  <c r="D282" i="14"/>
  <c r="D261" i="14"/>
  <c r="D260" i="14"/>
  <c r="E260" i="14" s="1"/>
  <c r="D259" i="14"/>
  <c r="D258" i="14"/>
  <c r="D257" i="14"/>
  <c r="D256" i="14"/>
  <c r="E256" i="14" s="1"/>
  <c r="D255" i="14"/>
  <c r="D243" i="14"/>
  <c r="D242" i="14"/>
  <c r="D241" i="14"/>
  <c r="E241" i="14" s="1"/>
  <c r="D240" i="14"/>
  <c r="D239" i="14"/>
  <c r="D238" i="14"/>
  <c r="E238" i="14"/>
  <c r="D237" i="14"/>
  <c r="D236" i="14"/>
  <c r="D235" i="14"/>
  <c r="D234" i="14"/>
  <c r="E234" i="14" s="1"/>
  <c r="D233" i="14"/>
  <c r="D232" i="14"/>
  <c r="E232" i="14"/>
  <c r="D231" i="14"/>
  <c r="E231" i="14" s="1"/>
  <c r="D230" i="14"/>
  <c r="D229" i="14"/>
  <c r="E229" i="14"/>
  <c r="D228" i="14"/>
  <c r="D227" i="14"/>
  <c r="D226" i="14"/>
  <c r="D225" i="14"/>
  <c r="E225" i="14" s="1"/>
  <c r="D224" i="14"/>
  <c r="E224" i="14" s="1"/>
  <c r="D223" i="14"/>
  <c r="E223" i="14"/>
  <c r="D222" i="14"/>
  <c r="E222" i="14" s="1"/>
  <c r="D221" i="14"/>
  <c r="E221" i="14" s="1"/>
  <c r="D220" i="14"/>
  <c r="E220" i="14"/>
  <c r="D219" i="14"/>
  <c r="D218" i="14"/>
  <c r="E218" i="14" s="1"/>
  <c r="D217" i="14"/>
  <c r="D216" i="14"/>
  <c r="D215" i="14"/>
  <c r="D214" i="14"/>
  <c r="E214" i="14" s="1"/>
  <c r="D213" i="14"/>
  <c r="E213" i="14" s="1"/>
  <c r="D212" i="14"/>
  <c r="D211" i="14"/>
  <c r="E211" i="14" s="1"/>
  <c r="D210" i="14"/>
  <c r="D209" i="14"/>
  <c r="D208" i="14"/>
  <c r="E209" i="14"/>
  <c r="D207" i="14"/>
  <c r="E207" i="14" s="1"/>
  <c r="D206" i="14"/>
  <c r="D205" i="14"/>
  <c r="E205" i="14"/>
  <c r="D204" i="14"/>
  <c r="D203" i="14"/>
  <c r="D202" i="14"/>
  <c r="E202" i="14" s="1"/>
  <c r="D201" i="14"/>
  <c r="E201" i="14" s="1"/>
  <c r="D198" i="14"/>
  <c r="E198" i="14" s="1"/>
  <c r="D197" i="14"/>
  <c r="E197" i="14" s="1"/>
  <c r="D196" i="14"/>
  <c r="E196" i="14" s="1"/>
  <c r="D195" i="14"/>
  <c r="D194" i="14"/>
  <c r="D193" i="14"/>
  <c r="D192" i="14"/>
  <c r="E192" i="14" s="1"/>
  <c r="D191" i="14"/>
  <c r="E191" i="14" s="1"/>
  <c r="D190" i="14"/>
  <c r="D189" i="14"/>
  <c r="D188" i="14"/>
  <c r="D187" i="14"/>
  <c r="E187" i="14" s="1"/>
  <c r="D184" i="14"/>
  <c r="D183" i="14"/>
  <c r="D182" i="14"/>
  <c r="D181" i="14"/>
  <c r="E181" i="14" s="1"/>
  <c r="D180" i="14"/>
  <c r="D179" i="14"/>
  <c r="D178" i="14"/>
  <c r="D177" i="14"/>
  <c r="E177" i="14" s="1"/>
  <c r="D176" i="14"/>
  <c r="E176" i="14"/>
  <c r="D175" i="14"/>
  <c r="D174" i="14"/>
  <c r="E174" i="14" s="1"/>
  <c r="D173" i="14"/>
  <c r="D172" i="14"/>
  <c r="E172" i="14" s="1"/>
  <c r="D171" i="14"/>
  <c r="D170" i="14"/>
  <c r="E170" i="14" s="1"/>
  <c r="D169" i="14"/>
  <c r="E169" i="14" s="1"/>
  <c r="D168" i="14"/>
  <c r="D167" i="14"/>
  <c r="E167" i="14"/>
  <c r="D166" i="14"/>
  <c r="D165" i="14"/>
  <c r="D164" i="14"/>
  <c r="D163" i="14"/>
  <c r="E163" i="14" s="1"/>
  <c r="D162" i="14"/>
  <c r="D161" i="14"/>
  <c r="D160" i="14"/>
  <c r="E160" i="14" s="1"/>
  <c r="D159" i="14"/>
  <c r="E159" i="14" s="1"/>
  <c r="D158" i="14"/>
  <c r="E158" i="14" s="1"/>
  <c r="D157" i="14"/>
  <c r="E157" i="14" s="1"/>
  <c r="D156" i="14"/>
  <c r="E156" i="14" s="1"/>
  <c r="D155" i="14"/>
  <c r="D154" i="14"/>
  <c r="E155" i="14"/>
  <c r="D153" i="14"/>
  <c r="E153" i="14" s="1"/>
  <c r="D152" i="14"/>
  <c r="D151" i="14"/>
  <c r="D150" i="14"/>
  <c r="E150" i="14" s="1"/>
  <c r="D149" i="14"/>
  <c r="E149" i="14" s="1"/>
  <c r="D148" i="14"/>
  <c r="D147" i="14"/>
  <c r="D146" i="14"/>
  <c r="E146" i="14" s="1"/>
  <c r="D145" i="14"/>
  <c r="E145" i="14" s="1"/>
  <c r="D144" i="14"/>
  <c r="D143" i="14"/>
  <c r="D142" i="14"/>
  <c r="D141" i="14"/>
  <c r="E141" i="14" s="1"/>
  <c r="D140" i="14"/>
  <c r="D139" i="14"/>
  <c r="D138" i="14"/>
  <c r="E138" i="14" s="1"/>
  <c r="D137" i="14"/>
  <c r="E137" i="14" s="1"/>
  <c r="D136" i="14"/>
  <c r="D135" i="14"/>
  <c r="D134" i="14"/>
  <c r="D133" i="14"/>
  <c r="E133" i="14" s="1"/>
  <c r="D132" i="14"/>
  <c r="D131" i="14"/>
  <c r="D130" i="14"/>
  <c r="E130" i="14" s="1"/>
  <c r="E134" i="14"/>
  <c r="E136" i="14"/>
  <c r="E140" i="14"/>
  <c r="E142" i="14"/>
  <c r="E144" i="14"/>
  <c r="E148" i="14"/>
  <c r="E152" i="14"/>
  <c r="E154" i="14"/>
  <c r="E162" i="14"/>
  <c r="D124" i="14"/>
  <c r="D125" i="14"/>
  <c r="E125" i="14" s="1"/>
  <c r="D126" i="14"/>
  <c r="D127" i="14"/>
  <c r="D128" i="14"/>
  <c r="D129" i="14"/>
  <c r="E129" i="14" s="1"/>
  <c r="D103" i="14"/>
  <c r="E103" i="14" s="1"/>
  <c r="D104" i="14"/>
  <c r="D105" i="14"/>
  <c r="E105" i="14" s="1"/>
  <c r="D106" i="14"/>
  <c r="E106" i="14" s="1"/>
  <c r="D107" i="14"/>
  <c r="D108" i="14"/>
  <c r="D109" i="14"/>
  <c r="E109" i="14" s="1"/>
  <c r="D110" i="14"/>
  <c r="E110" i="14" s="1"/>
  <c r="D111" i="14"/>
  <c r="E111" i="14" s="1"/>
  <c r="D112" i="14"/>
  <c r="D113" i="14"/>
  <c r="E113" i="14" s="1"/>
  <c r="D114" i="14"/>
  <c r="E114" i="14" s="1"/>
  <c r="D115" i="14"/>
  <c r="E115" i="14" s="1"/>
  <c r="D116" i="14"/>
  <c r="D117" i="14"/>
  <c r="E117" i="14" s="1"/>
  <c r="D118" i="14"/>
  <c r="E118" i="14" s="1"/>
  <c r="D119" i="14"/>
  <c r="E119" i="14" s="1"/>
  <c r="D120" i="14"/>
  <c r="D121" i="14"/>
  <c r="D122" i="14"/>
  <c r="E122" i="14" s="1"/>
  <c r="D123" i="14"/>
  <c r="E107" i="14"/>
  <c r="E121" i="14"/>
  <c r="D102" i="14"/>
  <c r="D99" i="14"/>
  <c r="E99" i="14" s="1"/>
  <c r="D98" i="14"/>
  <c r="E98" i="14" s="1"/>
  <c r="D97" i="14"/>
  <c r="E97" i="14" s="1"/>
  <c r="D85" i="14"/>
  <c r="E85" i="14" s="1"/>
  <c r="D86" i="14"/>
  <c r="D87" i="14"/>
  <c r="E87" i="14" s="1"/>
  <c r="D88" i="14"/>
  <c r="D89" i="14"/>
  <c r="E89" i="14" s="1"/>
  <c r="D90" i="14"/>
  <c r="D91" i="14"/>
  <c r="D92" i="14"/>
  <c r="D93" i="14"/>
  <c r="E93" i="14" s="1"/>
  <c r="D94" i="14"/>
  <c r="E94" i="14" s="1"/>
  <c r="D95" i="14"/>
  <c r="E95" i="14" s="1"/>
  <c r="D96" i="14"/>
  <c r="D84" i="14"/>
  <c r="D83" i="14"/>
  <c r="E83" i="14" s="1"/>
  <c r="D82" i="14"/>
  <c r="E82" i="14" s="1"/>
  <c r="D81" i="14"/>
  <c r="E81" i="14" s="1"/>
  <c r="D80" i="14"/>
  <c r="D79" i="14"/>
  <c r="E79" i="14"/>
  <c r="D78" i="14"/>
  <c r="E78" i="14" s="1"/>
  <c r="D77" i="14"/>
  <c r="D76" i="14"/>
  <c r="E76" i="14"/>
  <c r="D75" i="14"/>
  <c r="D72" i="14"/>
  <c r="D71" i="14"/>
  <c r="E71" i="14" s="1"/>
  <c r="D70" i="14"/>
  <c r="E70" i="14" s="1"/>
  <c r="D69" i="14"/>
  <c r="D68" i="14"/>
  <c r="E68" i="14" s="1"/>
  <c r="D67" i="14"/>
  <c r="E67" i="14"/>
  <c r="D66" i="14"/>
  <c r="D65" i="14"/>
  <c r="D64" i="14"/>
  <c r="E64" i="14"/>
  <c r="D63" i="14"/>
  <c r="D62" i="14"/>
  <c r="E62" i="14" s="1"/>
  <c r="D61" i="14"/>
  <c r="D60" i="14"/>
  <c r="E60" i="14" s="1"/>
  <c r="D59" i="14"/>
  <c r="E59" i="14" s="1"/>
  <c r="D58" i="14"/>
  <c r="E58" i="14" s="1"/>
  <c r="D57" i="14"/>
  <c r="D56" i="14"/>
  <c r="E56" i="14" s="1"/>
  <c r="D55" i="14"/>
  <c r="D54" i="14"/>
  <c r="D53" i="14"/>
  <c r="D52" i="14"/>
  <c r="E52" i="14" s="1"/>
  <c r="D50" i="14"/>
  <c r="D51" i="14"/>
  <c r="E50" i="14"/>
  <c r="D49" i="14"/>
  <c r="E49" i="14" s="1"/>
  <c r="D48" i="14"/>
  <c r="E48" i="14" s="1"/>
  <c r="D47" i="14"/>
  <c r="E47" i="14" s="1"/>
  <c r="D46" i="14"/>
  <c r="D45" i="14"/>
  <c r="E45" i="14" s="1"/>
  <c r="D40" i="14"/>
  <c r="E40" i="14" s="1"/>
  <c r="D39" i="14"/>
  <c r="D38" i="14"/>
  <c r="E38" i="14" s="1"/>
  <c r="D37" i="14"/>
  <c r="E37" i="14" s="1"/>
  <c r="D36" i="14"/>
  <c r="D35" i="14"/>
  <c r="D34" i="14"/>
  <c r="D33" i="14"/>
  <c r="E33" i="14" s="1"/>
  <c r="D32" i="14"/>
  <c r="D31" i="14"/>
  <c r="D30" i="14"/>
  <c r="D29" i="14"/>
  <c r="E29" i="14" s="1"/>
  <c r="D28" i="14"/>
  <c r="D270" i="14"/>
  <c r="E270" i="14" s="1"/>
  <c r="D268" i="14"/>
  <c r="E268" i="14" s="1"/>
  <c r="D269" i="14"/>
  <c r="E269" i="14" s="1"/>
  <c r="D267" i="14"/>
  <c r="D266" i="14"/>
  <c r="D265" i="14"/>
  <c r="E265" i="14" s="1"/>
  <c r="E552" i="14"/>
  <c r="E549" i="14"/>
  <c r="E28" i="14"/>
  <c r="E30" i="14"/>
  <c r="E31" i="14"/>
  <c r="E32" i="14"/>
  <c r="E34" i="14"/>
  <c r="E35" i="14"/>
  <c r="E36" i="14"/>
  <c r="E39" i="14"/>
  <c r="E46" i="14"/>
  <c r="E51" i="14"/>
  <c r="E53" i="14"/>
  <c r="E54" i="14"/>
  <c r="E55" i="14"/>
  <c r="E57" i="14"/>
  <c r="E61" i="14"/>
  <c r="E63" i="14"/>
  <c r="E65" i="14"/>
  <c r="E66" i="14"/>
  <c r="E69" i="14"/>
  <c r="E72" i="14"/>
  <c r="E75" i="14"/>
  <c r="E77" i="14"/>
  <c r="E80" i="14"/>
  <c r="E84" i="14"/>
  <c r="E86" i="14"/>
  <c r="E88" i="14"/>
  <c r="E90" i="14"/>
  <c r="E91" i="14"/>
  <c r="E92" i="14"/>
  <c r="E96" i="14"/>
  <c r="E102" i="14"/>
  <c r="E104" i="14"/>
  <c r="E108" i="14"/>
  <c r="E112" i="14"/>
  <c r="E116" i="14"/>
  <c r="E120" i="14"/>
  <c r="E123" i="14"/>
  <c r="E124" i="14"/>
  <c r="E126" i="14"/>
  <c r="E127" i="14"/>
  <c r="E128" i="14"/>
  <c r="E131" i="14"/>
  <c r="E132" i="14"/>
  <c r="E135" i="14"/>
  <c r="E139" i="14"/>
  <c r="E143" i="14"/>
  <c r="E147" i="14"/>
  <c r="E151" i="14"/>
  <c r="E161" i="14"/>
  <c r="E164" i="14"/>
  <c r="E165" i="14"/>
  <c r="E166" i="14"/>
  <c r="E168" i="14"/>
  <c r="E171" i="14"/>
  <c r="E173" i="14"/>
  <c r="E175" i="14"/>
  <c r="E178" i="14"/>
  <c r="E179" i="14"/>
  <c r="E180" i="14"/>
  <c r="E182" i="14"/>
  <c r="E183" i="14"/>
  <c r="E184" i="14"/>
  <c r="E188" i="14"/>
  <c r="E189" i="14"/>
  <c r="E190" i="14"/>
  <c r="E193" i="14"/>
  <c r="E194" i="14"/>
  <c r="E195" i="14"/>
  <c r="E203" i="14"/>
  <c r="E204" i="14"/>
  <c r="E206" i="14"/>
  <c r="E208" i="14"/>
  <c r="E210" i="14"/>
  <c r="E212" i="14"/>
  <c r="E215" i="14"/>
  <c r="E216" i="14"/>
  <c r="E217" i="14"/>
  <c r="E219" i="14"/>
  <c r="E226" i="14"/>
  <c r="E227" i="14"/>
  <c r="E228" i="14"/>
  <c r="E230" i="14"/>
  <c r="E233" i="14"/>
  <c r="E235" i="14"/>
  <c r="E236" i="14"/>
  <c r="E237" i="14"/>
  <c r="E239" i="14"/>
  <c r="E240" i="14"/>
  <c r="E242" i="14"/>
  <c r="E243" i="14"/>
  <c r="E255" i="14"/>
  <c r="E257" i="14"/>
  <c r="E258" i="14"/>
  <c r="E259" i="14"/>
  <c r="E261" i="14"/>
  <c r="E266" i="14"/>
  <c r="E267" i="14"/>
  <c r="E282" i="14"/>
  <c r="E283" i="14"/>
  <c r="E284" i="14"/>
  <c r="E285" i="14"/>
  <c r="E286" i="14"/>
  <c r="E289" i="14"/>
  <c r="E293" i="14"/>
  <c r="E297" i="14"/>
  <c r="E301" i="14"/>
  <c r="E305" i="14"/>
  <c r="E309" i="14"/>
  <c r="E311" i="14"/>
  <c r="E312" i="14"/>
  <c r="E313" i="14"/>
  <c r="E316" i="14"/>
  <c r="E317" i="14"/>
  <c r="E320" i="14"/>
  <c r="E321" i="14"/>
  <c r="E324" i="14"/>
  <c r="E328" i="14"/>
  <c r="E330" i="14"/>
  <c r="E332" i="14"/>
  <c r="E333" i="14"/>
  <c r="E334" i="14"/>
  <c r="E336" i="14"/>
  <c r="E337" i="14"/>
  <c r="E338" i="14"/>
  <c r="E340" i="14"/>
  <c r="E344" i="14"/>
  <c r="E345" i="14"/>
  <c r="E346" i="14"/>
  <c r="E350" i="14"/>
  <c r="E353" i="14"/>
  <c r="E354" i="14"/>
  <c r="E355" i="14"/>
  <c r="E358" i="14"/>
  <c r="E359" i="14"/>
  <c r="E361" i="14"/>
  <c r="E364" i="14"/>
  <c r="E365" i="14"/>
  <c r="E367" i="14"/>
  <c r="E370" i="14"/>
  <c r="E371" i="14"/>
  <c r="E373" i="14"/>
  <c r="E374" i="14"/>
  <c r="E375" i="14"/>
  <c r="E377" i="14"/>
  <c r="E378" i="14"/>
  <c r="E379" i="14"/>
  <c r="E381" i="14"/>
  <c r="E382" i="14"/>
  <c r="E383" i="14"/>
  <c r="E385" i="14"/>
  <c r="E388" i="14"/>
  <c r="E389" i="14"/>
  <c r="E390" i="14"/>
  <c r="E394" i="14"/>
  <c r="E398" i="14"/>
  <c r="E399" i="14"/>
  <c r="E400" i="14"/>
  <c r="E402" i="14"/>
  <c r="E403" i="14"/>
  <c r="E406" i="14"/>
  <c r="E409" i="14"/>
  <c r="E410" i="14"/>
  <c r="E411" i="14"/>
  <c r="E412" i="14"/>
  <c r="E413" i="14"/>
  <c r="E414" i="14"/>
  <c r="E415" i="14"/>
  <c r="E417" i="14"/>
  <c r="E420" i="14"/>
  <c r="E423" i="14"/>
  <c r="E425" i="14"/>
  <c r="E427" i="14"/>
  <c r="E431" i="14"/>
  <c r="E434" i="14"/>
  <c r="E435" i="14"/>
  <c r="E440" i="14"/>
  <c r="E441" i="14"/>
  <c r="E444" i="14"/>
  <c r="E445" i="14"/>
  <c r="E450" i="14"/>
  <c r="E456" i="14"/>
  <c r="E457" i="14"/>
  <c r="E458" i="14"/>
  <c r="E460" i="14"/>
  <c r="E462" i="14"/>
  <c r="E467" i="14"/>
  <c r="E470" i="14"/>
  <c r="E475" i="14"/>
  <c r="E476" i="14"/>
  <c r="E477" i="14"/>
  <c r="E480" i="14"/>
  <c r="E484" i="14"/>
  <c r="E486" i="14"/>
  <c r="E488" i="14"/>
  <c r="E495" i="14"/>
  <c r="E501" i="14"/>
  <c r="E502" i="14"/>
  <c r="E505" i="14"/>
  <c r="E506" i="14"/>
  <c r="E507" i="14"/>
  <c r="E508" i="14"/>
  <c r="E509" i="14"/>
  <c r="E510" i="14"/>
  <c r="E511" i="14"/>
  <c r="E512" i="14"/>
  <c r="E513" i="14"/>
  <c r="E515" i="14"/>
  <c r="E517" i="14"/>
  <c r="E519" i="14"/>
  <c r="E520" i="14"/>
  <c r="E521" i="14"/>
  <c r="E522" i="14"/>
  <c r="E528" i="14"/>
  <c r="E530" i="14"/>
  <c r="E531" i="14"/>
  <c r="E534" i="14"/>
  <c r="E535" i="14"/>
  <c r="E536" i="14"/>
  <c r="E538" i="14"/>
  <c r="E539" i="14"/>
  <c r="E540" i="14"/>
  <c r="E542" i="14"/>
  <c r="E543" i="14"/>
  <c r="E544" i="14"/>
  <c r="E546" i="14"/>
  <c r="E23" i="14"/>
  <c r="E25" i="14"/>
  <c r="E27" i="14"/>
  <c r="E12" i="14"/>
  <c r="E13" i="14"/>
  <c r="E16" i="14"/>
  <c r="E17" i="14"/>
  <c r="E20" i="14"/>
  <c r="E21" i="14"/>
  <c r="D27" i="14"/>
  <c r="D26" i="14"/>
  <c r="E26" i="14" s="1"/>
  <c r="D25" i="14"/>
  <c r="D24" i="14"/>
  <c r="E24" i="14" s="1"/>
  <c r="D23" i="14"/>
  <c r="D22" i="14"/>
  <c r="E22" i="14" s="1"/>
  <c r="D21" i="14"/>
  <c r="D20" i="14"/>
  <c r="D19" i="14"/>
  <c r="E19" i="14" s="1"/>
  <c r="D18" i="14"/>
  <c r="E18" i="14" s="1"/>
  <c r="D17" i="14"/>
  <c r="D16" i="14"/>
  <c r="D15" i="14"/>
  <c r="E15" i="14" s="1"/>
  <c r="D14" i="14"/>
  <c r="E14" i="14" s="1"/>
  <c r="D13" i="14"/>
  <c r="D12" i="14"/>
  <c r="D41" i="14"/>
  <c r="E41" i="14" s="1"/>
  <c r="D42" i="14"/>
  <c r="E42" i="14" s="1"/>
  <c r="D43" i="14"/>
  <c r="E43" i="14" s="1"/>
  <c r="D44" i="14"/>
  <c r="E44" i="14" s="1"/>
  <c r="D11" i="14"/>
  <c r="E11" i="14" s="1"/>
  <c r="D10" i="14"/>
  <c r="E10" i="14" s="1"/>
  <c r="G327" i="14"/>
  <c r="G326" i="14"/>
  <c r="G325" i="14"/>
  <c r="G324" i="14"/>
  <c r="G323" i="14"/>
  <c r="G322" i="14"/>
  <c r="G321" i="14"/>
  <c r="G320" i="14"/>
  <c r="G319" i="14"/>
  <c r="G318" i="14"/>
  <c r="G317" i="14"/>
  <c r="G316" i="14"/>
  <c r="G315" i="14"/>
  <c r="G313" i="14"/>
  <c r="G553" i="14"/>
  <c r="G552" i="14"/>
  <c r="G551" i="14"/>
  <c r="G550" i="14"/>
  <c r="G549" i="14"/>
  <c r="G310" i="14"/>
  <c r="G311" i="14"/>
  <c r="G312" i="14"/>
  <c r="H522" i="14" l="1"/>
  <c r="G522" i="14"/>
  <c r="H521" i="14"/>
  <c r="G521" i="14"/>
  <c r="H520" i="14"/>
  <c r="G520" i="14"/>
  <c r="H519" i="14"/>
  <c r="G519" i="14"/>
  <c r="H518" i="14"/>
  <c r="G518" i="14"/>
  <c r="H517" i="14"/>
  <c r="G517" i="14"/>
  <c r="H516" i="14"/>
  <c r="G516" i="14"/>
  <c r="H515" i="14"/>
  <c r="G515" i="14"/>
  <c r="H514" i="14"/>
  <c r="G514" i="14"/>
  <c r="H513" i="14"/>
  <c r="G513" i="14"/>
  <c r="H512" i="14"/>
  <c r="G512" i="14"/>
  <c r="H511" i="14"/>
  <c r="G511" i="14"/>
  <c r="H510" i="14"/>
  <c r="G510" i="14"/>
  <c r="H509" i="14"/>
  <c r="G509" i="14"/>
  <c r="H508" i="14"/>
  <c r="G508" i="14"/>
  <c r="H243" i="14"/>
  <c r="G243" i="14"/>
  <c r="H242" i="14"/>
  <c r="G242" i="14"/>
  <c r="H241" i="14"/>
  <c r="G241" i="14"/>
  <c r="H240" i="14"/>
  <c r="G240" i="14"/>
  <c r="H239" i="14"/>
  <c r="G239" i="14"/>
  <c r="H238" i="14"/>
  <c r="G238" i="14"/>
  <c r="H237" i="14"/>
  <c r="G237" i="14"/>
  <c r="H236" i="14"/>
  <c r="G236" i="14"/>
  <c r="H235" i="14"/>
  <c r="G235" i="14"/>
  <c r="H234" i="14"/>
  <c r="G234" i="14"/>
  <c r="H233" i="14"/>
  <c r="G233" i="14"/>
  <c r="H232" i="14"/>
  <c r="G232" i="14"/>
  <c r="H231" i="14"/>
  <c r="G231" i="14"/>
  <c r="H230" i="14"/>
  <c r="G230" i="14"/>
  <c r="H229" i="14"/>
  <c r="G229" i="14"/>
  <c r="H360" i="14"/>
  <c r="G360" i="14"/>
  <c r="H359" i="14"/>
  <c r="G359" i="14"/>
  <c r="H358" i="14"/>
  <c r="G358" i="14"/>
  <c r="H357" i="14"/>
  <c r="G357" i="14"/>
  <c r="H356" i="14"/>
  <c r="G356" i="14"/>
  <c r="H355" i="14"/>
  <c r="G355" i="14"/>
  <c r="H354" i="14"/>
  <c r="G354" i="14"/>
  <c r="H353" i="14"/>
  <c r="G353" i="14"/>
  <c r="H352" i="14"/>
  <c r="G352" i="14"/>
  <c r="H351" i="14"/>
  <c r="G351" i="14"/>
  <c r="H350" i="14"/>
  <c r="G350" i="14"/>
  <c r="H349" i="14"/>
  <c r="G349" i="14"/>
  <c r="H99" i="14"/>
  <c r="G99" i="14"/>
  <c r="H98" i="14"/>
  <c r="G98" i="14"/>
  <c r="H97" i="14"/>
  <c r="G97" i="14"/>
  <c r="H96" i="14"/>
  <c r="G96" i="14"/>
  <c r="H95" i="14"/>
  <c r="G95" i="14"/>
  <c r="H94" i="14"/>
  <c r="G94" i="14"/>
  <c r="H93" i="14"/>
  <c r="G93" i="14"/>
  <c r="H92" i="14"/>
  <c r="G92" i="14"/>
  <c r="H91" i="14"/>
  <c r="G91" i="14"/>
  <c r="H90" i="14"/>
  <c r="G90" i="14"/>
  <c r="H89" i="14"/>
  <c r="G89" i="14"/>
  <c r="H88" i="14"/>
  <c r="G88" i="14"/>
  <c r="H87" i="14"/>
  <c r="G87" i="14"/>
  <c r="H86" i="14"/>
  <c r="G86" i="14"/>
  <c r="H85" i="14"/>
  <c r="G85" i="14"/>
  <c r="H84" i="14"/>
  <c r="G84" i="14"/>
  <c r="H83" i="14"/>
  <c r="G83" i="14"/>
  <c r="H82" i="14"/>
  <c r="G82" i="14"/>
  <c r="H81" i="14"/>
  <c r="G81" i="14"/>
  <c r="H80" i="14"/>
  <c r="G80" i="14"/>
  <c r="H79" i="14"/>
  <c r="G79" i="14"/>
  <c r="H78" i="14"/>
  <c r="G78" i="14"/>
  <c r="H77" i="14"/>
  <c r="G77" i="14"/>
  <c r="H76" i="14"/>
  <c r="G76" i="14"/>
  <c r="H540" i="14"/>
  <c r="G540" i="14"/>
  <c r="H539" i="14"/>
  <c r="G539" i="14"/>
  <c r="H538" i="14"/>
  <c r="G538" i="14"/>
  <c r="H537" i="14"/>
  <c r="G537" i="14"/>
  <c r="H536" i="14"/>
  <c r="G536" i="14"/>
  <c r="H535" i="14"/>
  <c r="G535" i="14"/>
  <c r="G546" i="14"/>
  <c r="H546" i="14"/>
  <c r="H545" i="14"/>
  <c r="G545" i="14"/>
  <c r="H544" i="14"/>
  <c r="G544" i="14"/>
  <c r="H543" i="14"/>
  <c r="G543" i="14"/>
  <c r="H542" i="14"/>
  <c r="G542" i="14"/>
  <c r="H541" i="14"/>
  <c r="G541" i="14"/>
  <c r="H534" i="14"/>
  <c r="G534" i="14"/>
  <c r="H533" i="14"/>
  <c r="G533" i="14"/>
  <c r="H532" i="14"/>
  <c r="G532" i="14"/>
  <c r="H531" i="14"/>
  <c r="G531" i="14"/>
  <c r="H530" i="14"/>
  <c r="G530" i="14"/>
  <c r="H529" i="14"/>
  <c r="G529" i="14"/>
  <c r="H528" i="14"/>
  <c r="G528" i="14"/>
  <c r="H527" i="14"/>
  <c r="G527" i="14"/>
  <c r="H526" i="14"/>
  <c r="G526" i="14"/>
  <c r="D527" i="14"/>
  <c r="E527" i="14" s="1"/>
  <c r="D526" i="14"/>
  <c r="E526" i="14" s="1"/>
  <c r="H420" i="14"/>
  <c r="G420" i="14"/>
  <c r="H419" i="14"/>
  <c r="G419" i="14"/>
  <c r="H418" i="14"/>
  <c r="G418" i="14"/>
  <c r="H417" i="14"/>
  <c r="G417" i="14"/>
  <c r="H416" i="14"/>
  <c r="G416" i="14"/>
  <c r="H415" i="14"/>
  <c r="G415" i="14"/>
  <c r="H414" i="14"/>
  <c r="G414" i="14"/>
  <c r="H413" i="14"/>
  <c r="G413" i="14"/>
  <c r="H412" i="14"/>
  <c r="G412" i="14"/>
  <c r="H411" i="14"/>
  <c r="G411" i="14"/>
  <c r="H410" i="14"/>
  <c r="G410" i="14"/>
  <c r="H409" i="14"/>
  <c r="G409" i="14"/>
  <c r="H366" i="14"/>
  <c r="G366" i="14"/>
  <c r="H365" i="14"/>
  <c r="G365" i="14"/>
  <c r="H364" i="14"/>
  <c r="G364" i="14"/>
  <c r="H327" i="14"/>
  <c r="H326" i="14"/>
  <c r="H325" i="14"/>
  <c r="H324" i="14"/>
  <c r="H323" i="14"/>
  <c r="H322" i="14"/>
  <c r="H321" i="14"/>
  <c r="H320" i="14"/>
  <c r="H319" i="14"/>
  <c r="H318" i="14"/>
  <c r="H317" i="14"/>
  <c r="H316" i="14"/>
  <c r="H315" i="14"/>
  <c r="H314" i="14"/>
  <c r="H313" i="14"/>
  <c r="H270" i="14" l="1"/>
  <c r="H269" i="14"/>
  <c r="H268" i="14"/>
  <c r="H267" i="14"/>
  <c r="H266" i="14"/>
  <c r="H265" i="14"/>
  <c r="G270" i="14"/>
  <c r="G269" i="14"/>
  <c r="G268" i="14"/>
  <c r="G267" i="14"/>
  <c r="G266" i="14"/>
  <c r="G265" i="14"/>
  <c r="H39" i="14"/>
  <c r="G39" i="14"/>
  <c r="H38" i="14"/>
  <c r="G38" i="14"/>
  <c r="H37" i="14"/>
  <c r="G37" i="14"/>
  <c r="H36" i="14"/>
  <c r="G36" i="14"/>
  <c r="H35" i="14"/>
  <c r="G35" i="14"/>
  <c r="H34" i="14"/>
  <c r="G34" i="14"/>
  <c r="H33" i="14"/>
  <c r="G33" i="14"/>
  <c r="H32" i="14"/>
  <c r="G32" i="14"/>
  <c r="H31" i="14"/>
  <c r="G31" i="14"/>
  <c r="H30" i="14"/>
  <c r="G30" i="14"/>
  <c r="H29" i="14"/>
  <c r="G29" i="14"/>
  <c r="H28" i="14"/>
  <c r="G28" i="14"/>
  <c r="H27" i="14"/>
  <c r="G27" i="14"/>
  <c r="H26" i="14"/>
  <c r="G26" i="14"/>
  <c r="H25" i="14"/>
  <c r="G25" i="14"/>
  <c r="H24" i="14"/>
  <c r="G24" i="14"/>
  <c r="H23" i="14"/>
  <c r="G23" i="14"/>
  <c r="H22" i="14"/>
  <c r="G22" i="14"/>
  <c r="H21" i="14"/>
  <c r="G21" i="14"/>
  <c r="H20" i="14"/>
  <c r="G20" i="14"/>
  <c r="H19" i="14"/>
  <c r="G19" i="14"/>
  <c r="H18" i="14"/>
  <c r="G18" i="14"/>
  <c r="H17" i="14"/>
  <c r="G17" i="14"/>
  <c r="H16" i="14"/>
  <c r="G16" i="14"/>
  <c r="H15" i="14"/>
  <c r="G15" i="14"/>
  <c r="H14" i="14"/>
  <c r="G14" i="14"/>
  <c r="H13" i="14"/>
  <c r="G13" i="14"/>
  <c r="H225" i="14"/>
  <c r="G225" i="14"/>
  <c r="H224" i="14"/>
  <c r="G224" i="14"/>
  <c r="H223" i="14"/>
  <c r="G223" i="14"/>
  <c r="H222" i="14"/>
  <c r="G222" i="14"/>
  <c r="H221" i="14"/>
  <c r="G221" i="14"/>
  <c r="H220" i="14"/>
  <c r="G220" i="14"/>
  <c r="H219" i="14"/>
  <c r="G219" i="14"/>
  <c r="H218" i="14"/>
  <c r="G218" i="14"/>
  <c r="H217" i="14"/>
  <c r="G217" i="14"/>
  <c r="H216" i="14"/>
  <c r="G216" i="14"/>
  <c r="H215" i="14"/>
  <c r="G215" i="14"/>
  <c r="H214" i="14"/>
  <c r="G214" i="14"/>
  <c r="H213" i="14"/>
  <c r="G213" i="14"/>
  <c r="H212" i="14"/>
  <c r="G212" i="14"/>
  <c r="H211" i="14"/>
  <c r="G211" i="14"/>
  <c r="H210" i="14"/>
  <c r="G210" i="14"/>
  <c r="H209" i="14"/>
  <c r="G209" i="14"/>
  <c r="H208" i="14"/>
  <c r="G208" i="14"/>
  <c r="H207" i="14"/>
  <c r="G207" i="14"/>
  <c r="H206" i="14"/>
  <c r="G206" i="14"/>
  <c r="H205" i="14"/>
  <c r="G205" i="14"/>
  <c r="H204" i="14"/>
  <c r="G204" i="14"/>
  <c r="H203" i="14"/>
  <c r="G203" i="14"/>
  <c r="H202" i="14"/>
  <c r="G202" i="14"/>
  <c r="H261" i="14"/>
  <c r="G261" i="14"/>
  <c r="H260" i="14"/>
  <c r="G260" i="14"/>
  <c r="H259" i="14"/>
  <c r="G259" i="14"/>
  <c r="H258" i="14"/>
  <c r="G258" i="14"/>
  <c r="H257" i="14"/>
  <c r="G257" i="14"/>
  <c r="H256" i="14"/>
  <c r="G256" i="14"/>
  <c r="H255" i="14"/>
  <c r="G255" i="14"/>
  <c r="H254" i="14"/>
  <c r="G254" i="14"/>
  <c r="H253" i="14"/>
  <c r="G253" i="14"/>
  <c r="H198" i="14"/>
  <c r="G198" i="14"/>
  <c r="H197" i="14"/>
  <c r="G197" i="14"/>
  <c r="H196" i="14"/>
  <c r="G196" i="14"/>
  <c r="H195" i="14"/>
  <c r="G195" i="14"/>
  <c r="H194" i="14"/>
  <c r="G194" i="14"/>
  <c r="H193" i="14"/>
  <c r="G193" i="14"/>
  <c r="H192" i="14"/>
  <c r="G192" i="14"/>
  <c r="H191" i="14"/>
  <c r="G191" i="14"/>
  <c r="H190" i="14"/>
  <c r="G190" i="14"/>
  <c r="H189" i="14"/>
  <c r="G189" i="14"/>
  <c r="H188" i="14"/>
  <c r="G188" i="14"/>
  <c r="H187" i="14"/>
  <c r="G187" i="14"/>
  <c r="H552" i="14"/>
  <c r="H551" i="14"/>
  <c r="H550" i="14"/>
  <c r="H345" i="14"/>
  <c r="G345" i="14"/>
  <c r="H344" i="14"/>
  <c r="G344" i="14"/>
  <c r="H343" i="14"/>
  <c r="G343" i="14"/>
  <c r="H342" i="14"/>
  <c r="G342" i="14"/>
  <c r="H341" i="14"/>
  <c r="G341" i="14"/>
  <c r="H340" i="14"/>
  <c r="G340" i="14"/>
  <c r="H339" i="14"/>
  <c r="G339" i="14"/>
  <c r="H338" i="14"/>
  <c r="G338" i="14"/>
  <c r="H337" i="14"/>
  <c r="G337" i="14"/>
  <c r="H336" i="14"/>
  <c r="G336" i="14"/>
  <c r="H335" i="14"/>
  <c r="G335" i="14"/>
  <c r="H334" i="14"/>
  <c r="G334" i="14"/>
  <c r="H333" i="14"/>
  <c r="G333" i="14"/>
  <c r="H332" i="14"/>
  <c r="G332" i="14"/>
  <c r="H331" i="14"/>
  <c r="G331" i="14"/>
  <c r="H330" i="14"/>
  <c r="G330" i="14"/>
  <c r="H329" i="14"/>
  <c r="G329" i="14"/>
  <c r="D329" i="14"/>
  <c r="E329" i="14" s="1"/>
  <c r="H328" i="14"/>
  <c r="G328" i="14"/>
  <c r="H312" i="14"/>
  <c r="H311" i="14"/>
  <c r="H310" i="14"/>
  <c r="H309" i="14"/>
  <c r="G309" i="14"/>
  <c r="H308" i="14"/>
  <c r="G308" i="14"/>
  <c r="H307" i="14"/>
  <c r="G307" i="14"/>
  <c r="H306" i="14"/>
  <c r="G306" i="14"/>
  <c r="H305" i="14"/>
  <c r="G305" i="14"/>
  <c r="H304" i="14"/>
  <c r="G304" i="14"/>
  <c r="H303" i="14"/>
  <c r="G303" i="14"/>
  <c r="H302" i="14"/>
  <c r="G302" i="14"/>
  <c r="H301" i="14"/>
  <c r="G301" i="14"/>
  <c r="H300" i="14"/>
  <c r="G300" i="14"/>
  <c r="H299" i="14"/>
  <c r="G299" i="14"/>
  <c r="H298" i="14"/>
  <c r="G298" i="14"/>
  <c r="H297" i="14"/>
  <c r="G297" i="14"/>
  <c r="H296" i="14"/>
  <c r="G296" i="14"/>
  <c r="H295" i="14"/>
  <c r="G295" i="14"/>
  <c r="H294" i="14"/>
  <c r="G294" i="14"/>
  <c r="H293" i="14"/>
  <c r="G293" i="14"/>
  <c r="H292" i="14"/>
  <c r="G292" i="14"/>
  <c r="H291" i="14"/>
  <c r="G291" i="14"/>
  <c r="H290" i="14"/>
  <c r="G290" i="14"/>
  <c r="H289" i="14"/>
  <c r="G289" i="14"/>
  <c r="H288" i="14"/>
  <c r="G288" i="14"/>
  <c r="H287" i="14"/>
  <c r="G287" i="14"/>
  <c r="H286" i="14"/>
  <c r="G286" i="14"/>
  <c r="H285" i="14"/>
  <c r="G285" i="14"/>
  <c r="H284" i="14"/>
  <c r="G284" i="14"/>
  <c r="H283" i="14"/>
  <c r="G283" i="14"/>
  <c r="H282" i="14"/>
  <c r="G282" i="14"/>
  <c r="H281" i="14"/>
  <c r="G281" i="14"/>
  <c r="H280" i="14"/>
  <c r="G280" i="14"/>
  <c r="H390" i="14"/>
  <c r="G390" i="14"/>
  <c r="H389" i="14"/>
  <c r="G389" i="14"/>
  <c r="H388" i="14"/>
  <c r="G388" i="14"/>
  <c r="H387" i="14"/>
  <c r="G387" i="14"/>
  <c r="H386" i="14"/>
  <c r="G386" i="14"/>
  <c r="H385" i="14"/>
  <c r="G385" i="14"/>
  <c r="H384" i="14"/>
  <c r="G384" i="14"/>
  <c r="H383" i="14"/>
  <c r="G383" i="14"/>
  <c r="H382" i="14"/>
  <c r="G382" i="14"/>
  <c r="H381" i="14"/>
  <c r="G381" i="14"/>
  <c r="H380" i="14"/>
  <c r="G380" i="14"/>
  <c r="H379" i="14"/>
  <c r="G379" i="14"/>
  <c r="H378" i="14"/>
  <c r="G378" i="14"/>
  <c r="H377" i="14"/>
  <c r="G377" i="14"/>
  <c r="H376" i="14"/>
  <c r="G376" i="14"/>
  <c r="H375" i="14"/>
  <c r="G375" i="14"/>
  <c r="H374" i="14"/>
  <c r="G374" i="14"/>
  <c r="H373" i="14"/>
  <c r="G373" i="14"/>
  <c r="H372" i="14"/>
  <c r="G372" i="14"/>
  <c r="H371" i="14"/>
  <c r="G371" i="14"/>
  <c r="H370" i="14"/>
  <c r="G370" i="14"/>
  <c r="H402" i="14"/>
  <c r="H401" i="14"/>
  <c r="H400" i="14"/>
  <c r="H399" i="14"/>
  <c r="H398" i="14"/>
  <c r="H397" i="14"/>
  <c r="H396" i="14"/>
  <c r="H395" i="14"/>
  <c r="H394" i="14"/>
  <c r="G402" i="14"/>
  <c r="G401" i="14"/>
  <c r="G400" i="14"/>
  <c r="G399" i="14"/>
  <c r="G398" i="14"/>
  <c r="G397" i="14"/>
  <c r="G396" i="14"/>
  <c r="G395" i="14"/>
  <c r="G394" i="14"/>
  <c r="H507" i="14"/>
  <c r="G507" i="14"/>
  <c r="H506" i="14"/>
  <c r="G506" i="14"/>
  <c r="H505" i="14"/>
  <c r="G505" i="14"/>
  <c r="H504" i="14"/>
  <c r="G504" i="14"/>
  <c r="H503" i="14"/>
  <c r="G503" i="14"/>
  <c r="H502" i="14"/>
  <c r="G502" i="14"/>
  <c r="H501" i="14"/>
  <c r="G501" i="14"/>
  <c r="H500" i="14"/>
  <c r="G500" i="14"/>
  <c r="D500" i="14"/>
  <c r="E500" i="14" s="1"/>
  <c r="H499" i="14"/>
  <c r="G499" i="14"/>
  <c r="D499" i="14"/>
  <c r="E499" i="14" s="1"/>
  <c r="H498" i="14"/>
  <c r="G498" i="14"/>
  <c r="H497" i="14"/>
  <c r="G497" i="14"/>
  <c r="H496" i="14"/>
  <c r="G496" i="14"/>
  <c r="H495" i="14"/>
  <c r="G495" i="14"/>
  <c r="H494" i="14"/>
  <c r="G494" i="14"/>
  <c r="H493" i="14"/>
  <c r="G493" i="14"/>
  <c r="H492" i="14"/>
  <c r="G492" i="14"/>
  <c r="H491" i="14"/>
  <c r="G491" i="14"/>
  <c r="D491" i="14"/>
  <c r="E491" i="14" s="1"/>
  <c r="H490" i="14"/>
  <c r="G490" i="14"/>
  <c r="D490" i="14"/>
  <c r="E490" i="14" s="1"/>
  <c r="H489" i="14"/>
  <c r="G489" i="14"/>
  <c r="H488" i="14"/>
  <c r="G488" i="14"/>
  <c r="H487" i="14"/>
  <c r="G487" i="14"/>
  <c r="H486" i="14"/>
  <c r="G486" i="14"/>
  <c r="H485" i="14"/>
  <c r="G485" i="14"/>
  <c r="H484" i="14"/>
  <c r="G484" i="14"/>
  <c r="H483" i="14"/>
  <c r="G483" i="14"/>
  <c r="H482" i="14"/>
  <c r="G482" i="14"/>
  <c r="D482" i="14"/>
  <c r="E482" i="14" s="1"/>
  <c r="H481" i="14"/>
  <c r="G481" i="14"/>
  <c r="D481" i="14"/>
  <c r="E481" i="14" s="1"/>
  <c r="H480" i="14"/>
  <c r="G480" i="14"/>
  <c r="H479" i="14"/>
  <c r="G479" i="14"/>
  <c r="H478" i="14"/>
  <c r="G478" i="14"/>
  <c r="H477" i="14"/>
  <c r="G477" i="14"/>
  <c r="H476" i="14"/>
  <c r="G476" i="14"/>
  <c r="H475" i="14"/>
  <c r="G475" i="14"/>
  <c r="H474" i="14"/>
  <c r="G474" i="14"/>
  <c r="H473" i="14"/>
  <c r="G473" i="14"/>
  <c r="D473" i="14"/>
  <c r="E473" i="14" s="1"/>
  <c r="H472" i="14"/>
  <c r="G472" i="14"/>
  <c r="D472" i="14"/>
  <c r="E472" i="14" s="1"/>
  <c r="H471" i="14"/>
  <c r="G471" i="14"/>
  <c r="H470" i="14"/>
  <c r="G470" i="14"/>
  <c r="H469" i="14"/>
  <c r="G469" i="14"/>
  <c r="H468" i="14"/>
  <c r="G468" i="14"/>
  <c r="H467" i="14"/>
  <c r="G467" i="14"/>
  <c r="H466" i="14"/>
  <c r="G466" i="14"/>
  <c r="H465" i="14"/>
  <c r="G465" i="14"/>
  <c r="H464" i="14"/>
  <c r="G464" i="14"/>
  <c r="D464" i="14"/>
  <c r="E464" i="14" s="1"/>
  <c r="H463" i="14"/>
  <c r="G463" i="14"/>
  <c r="D463" i="14"/>
  <c r="E463" i="14" s="1"/>
  <c r="H462" i="14"/>
  <c r="G462" i="14"/>
  <c r="H461" i="14"/>
  <c r="G461" i="14"/>
  <c r="H460" i="14"/>
  <c r="G460" i="14"/>
  <c r="H459" i="14"/>
  <c r="G459" i="14"/>
  <c r="H458" i="14"/>
  <c r="G458" i="14"/>
  <c r="H457" i="14"/>
  <c r="G457" i="14"/>
  <c r="H456" i="14"/>
  <c r="G456" i="14"/>
  <c r="H455" i="14"/>
  <c r="G455" i="14"/>
  <c r="D455" i="14"/>
  <c r="E455" i="14" s="1"/>
  <c r="H454" i="14"/>
  <c r="G454" i="14"/>
  <c r="D454" i="14"/>
  <c r="E454" i="14" s="1"/>
  <c r="H444" i="14"/>
  <c r="G444" i="14"/>
  <c r="H443" i="14"/>
  <c r="G443" i="14"/>
  <c r="H442" i="14"/>
  <c r="G442" i="14"/>
  <c r="H441" i="14"/>
  <c r="G441" i="14"/>
  <c r="H440" i="14"/>
  <c r="G440" i="14"/>
  <c r="H439" i="14"/>
  <c r="G439" i="14"/>
  <c r="H438" i="14"/>
  <c r="G438" i="14"/>
  <c r="H437" i="14"/>
  <c r="G437" i="14"/>
  <c r="D437" i="14"/>
  <c r="E437" i="14" s="1"/>
  <c r="H436" i="14"/>
  <c r="G436" i="14"/>
  <c r="D436" i="14"/>
  <c r="E436" i="14" s="1"/>
  <c r="H435" i="14"/>
  <c r="G435" i="14"/>
  <c r="H434" i="14"/>
  <c r="G434" i="14"/>
  <c r="H433" i="14"/>
  <c r="G433" i="14"/>
  <c r="H432" i="14"/>
  <c r="G432" i="14"/>
  <c r="H431" i="14"/>
  <c r="G431" i="14"/>
  <c r="H430" i="14"/>
  <c r="G430" i="14"/>
  <c r="H429" i="14"/>
  <c r="G429" i="14"/>
  <c r="H428" i="14"/>
  <c r="G428" i="14"/>
  <c r="H427" i="14"/>
  <c r="G427" i="14"/>
  <c r="H426" i="14"/>
  <c r="G426" i="14"/>
  <c r="H425" i="14"/>
  <c r="G425" i="14"/>
  <c r="H424" i="14"/>
  <c r="G424" i="14"/>
  <c r="H423" i="14"/>
  <c r="G423" i="14"/>
  <c r="H422" i="14"/>
  <c r="G422" i="14"/>
  <c r="H421" i="14"/>
  <c r="G421" i="14"/>
  <c r="H453" i="14"/>
  <c r="G453" i="14"/>
  <c r="H452" i="14"/>
  <c r="G452" i="14"/>
  <c r="H451" i="14"/>
  <c r="G451" i="14"/>
  <c r="H450" i="14"/>
  <c r="G450" i="14"/>
  <c r="H449" i="14"/>
  <c r="G449" i="14"/>
  <c r="H448" i="14"/>
  <c r="G448" i="14"/>
  <c r="H447" i="14"/>
  <c r="G447" i="14"/>
  <c r="D447" i="14"/>
  <c r="E447" i="14" s="1"/>
  <c r="H446" i="14"/>
  <c r="G446" i="14"/>
  <c r="D446" i="14"/>
  <c r="E446" i="14" s="1"/>
  <c r="H445" i="14"/>
  <c r="G445" i="14"/>
  <c r="H180" i="14"/>
  <c r="G180" i="14"/>
  <c r="H179" i="14"/>
  <c r="G179" i="14"/>
  <c r="H178" i="14"/>
  <c r="G178" i="14"/>
  <c r="H177" i="14"/>
  <c r="G177" i="14"/>
  <c r="H176" i="14"/>
  <c r="G176" i="14"/>
  <c r="H175" i="14"/>
  <c r="G175" i="14"/>
  <c r="H174" i="14"/>
  <c r="G174" i="14"/>
  <c r="H173" i="14"/>
  <c r="G173" i="14"/>
  <c r="H172" i="14"/>
  <c r="G172" i="14"/>
  <c r="H171" i="14"/>
  <c r="G171" i="14"/>
  <c r="H170" i="14"/>
  <c r="G170" i="14"/>
  <c r="H169" i="14"/>
  <c r="G169" i="14"/>
  <c r="H168" i="14"/>
  <c r="G168" i="14"/>
  <c r="H167" i="14"/>
  <c r="G167" i="14"/>
  <c r="H166" i="14"/>
  <c r="G166" i="14"/>
  <c r="H165" i="14"/>
  <c r="G165" i="14"/>
  <c r="H164" i="14"/>
  <c r="G164" i="14"/>
  <c r="H163" i="14"/>
  <c r="G163" i="14"/>
  <c r="H162" i="14"/>
  <c r="G162" i="14"/>
  <c r="H161" i="14"/>
  <c r="G161" i="14"/>
  <c r="H160" i="14"/>
  <c r="G160" i="14"/>
  <c r="H159" i="14"/>
  <c r="G159" i="14"/>
  <c r="H158" i="14"/>
  <c r="G158" i="14"/>
  <c r="H157" i="14"/>
  <c r="G157" i="14"/>
  <c r="H156" i="14"/>
  <c r="G156" i="14"/>
  <c r="H155" i="14"/>
  <c r="G155" i="14"/>
  <c r="H154" i="14"/>
  <c r="G154" i="14"/>
  <c r="H153" i="14"/>
  <c r="G153" i="14"/>
  <c r="H152" i="14"/>
  <c r="G152" i="14"/>
  <c r="H151" i="14"/>
  <c r="G151" i="14"/>
  <c r="H150" i="14"/>
  <c r="G150" i="14"/>
  <c r="H149" i="14"/>
  <c r="G149" i="14"/>
  <c r="H148" i="14"/>
  <c r="G148" i="14"/>
  <c r="H147" i="14"/>
  <c r="G147" i="14"/>
  <c r="H146" i="14"/>
  <c r="G146" i="14"/>
  <c r="H145" i="14"/>
  <c r="G145" i="14"/>
  <c r="H144" i="14"/>
  <c r="G144" i="14"/>
  <c r="H143" i="14"/>
  <c r="G143" i="14"/>
  <c r="H142" i="14"/>
  <c r="G142" i="14"/>
  <c r="H141" i="14"/>
  <c r="G141" i="14"/>
  <c r="H140" i="14"/>
  <c r="G140" i="14"/>
  <c r="H139" i="14"/>
  <c r="G139" i="14"/>
  <c r="H138" i="14"/>
  <c r="G138" i="14"/>
  <c r="H137" i="14"/>
  <c r="G137" i="14"/>
  <c r="H136" i="14"/>
  <c r="G136" i="14"/>
  <c r="H135" i="14"/>
  <c r="G135" i="14"/>
  <c r="H134" i="14"/>
  <c r="G134" i="14"/>
  <c r="H133" i="14"/>
  <c r="G133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H45" i="14"/>
  <c r="G45" i="14"/>
  <c r="H44" i="14"/>
  <c r="G44" i="14"/>
  <c r="H43" i="14"/>
  <c r="G43" i="14"/>
  <c r="D553" i="14" l="1"/>
  <c r="E553" i="14" s="1"/>
  <c r="H549" i="14"/>
  <c r="H525" i="14"/>
  <c r="G525" i="14"/>
  <c r="D525" i="14"/>
  <c r="E525" i="14" s="1"/>
  <c r="H524" i="14"/>
  <c r="G524" i="14"/>
  <c r="D524" i="14"/>
  <c r="E524" i="14" s="1"/>
  <c r="H523" i="14"/>
  <c r="G523" i="14"/>
  <c r="D523" i="14"/>
  <c r="E523" i="14" s="1"/>
  <c r="D422" i="14"/>
  <c r="E422" i="14" s="1"/>
  <c r="D421" i="14"/>
  <c r="E421" i="14" s="1"/>
  <c r="H408" i="14"/>
  <c r="G408" i="14"/>
  <c r="D408" i="14"/>
  <c r="E408" i="14" s="1"/>
  <c r="H407" i="14"/>
  <c r="G407" i="14"/>
  <c r="D407" i="14"/>
  <c r="E407" i="14" s="1"/>
  <c r="H406" i="14"/>
  <c r="G406" i="14"/>
  <c r="H405" i="14"/>
  <c r="G405" i="14"/>
  <c r="H404" i="14"/>
  <c r="G404" i="14"/>
  <c r="H403" i="14"/>
  <c r="G403" i="14"/>
  <c r="H393" i="14"/>
  <c r="G393" i="14"/>
  <c r="D393" i="14"/>
  <c r="E393" i="14" s="1"/>
  <c r="H392" i="14"/>
  <c r="G392" i="14"/>
  <c r="D392" i="14"/>
  <c r="E392" i="14" s="1"/>
  <c r="H391" i="14"/>
  <c r="G391" i="14"/>
  <c r="H369" i="14"/>
  <c r="G369" i="14"/>
  <c r="D369" i="14"/>
  <c r="E369" i="14" s="1"/>
  <c r="H368" i="14"/>
  <c r="G368" i="14"/>
  <c r="D368" i="14"/>
  <c r="E368" i="14" s="1"/>
  <c r="H367" i="14"/>
  <c r="G367" i="14"/>
  <c r="H363" i="14"/>
  <c r="G363" i="14"/>
  <c r="D363" i="14"/>
  <c r="E363" i="14" s="1"/>
  <c r="H362" i="14"/>
  <c r="G362" i="14"/>
  <c r="D362" i="14"/>
  <c r="E362" i="14" s="1"/>
  <c r="H361" i="14"/>
  <c r="G361" i="14"/>
  <c r="H348" i="14"/>
  <c r="G348" i="14"/>
  <c r="D348" i="14"/>
  <c r="E348" i="14" s="1"/>
  <c r="H347" i="14"/>
  <c r="G347" i="14"/>
  <c r="D347" i="14"/>
  <c r="E347" i="14" s="1"/>
  <c r="H346" i="14"/>
  <c r="G346" i="14"/>
  <c r="D281" i="14"/>
  <c r="E281" i="14" s="1"/>
  <c r="D280" i="14"/>
  <c r="E280" i="14" s="1"/>
  <c r="H279" i="14"/>
  <c r="G279" i="14"/>
  <c r="D279" i="14"/>
  <c r="E279" i="14" s="1"/>
  <c r="H278" i="14"/>
  <c r="G278" i="14"/>
  <c r="D278" i="14"/>
  <c r="E278" i="14" s="1"/>
  <c r="H277" i="14"/>
  <c r="G277" i="14"/>
  <c r="D277" i="14"/>
  <c r="E277" i="14" s="1"/>
  <c r="H276" i="14"/>
  <c r="G276" i="14"/>
  <c r="D276" i="14"/>
  <c r="E276" i="14" s="1"/>
  <c r="H275" i="14"/>
  <c r="G275" i="14"/>
  <c r="D275" i="14"/>
  <c r="E275" i="14" s="1"/>
  <c r="H274" i="14"/>
  <c r="G274" i="14"/>
  <c r="D274" i="14"/>
  <c r="E274" i="14" s="1"/>
  <c r="H273" i="14"/>
  <c r="G273" i="14"/>
  <c r="D273" i="14"/>
  <c r="E273" i="14" s="1"/>
  <c r="H272" i="14"/>
  <c r="G272" i="14"/>
  <c r="D272" i="14"/>
  <c r="E272" i="14" s="1"/>
  <c r="H271" i="14"/>
  <c r="G271" i="14"/>
  <c r="D271" i="14"/>
  <c r="E271" i="14" s="1"/>
  <c r="H264" i="14"/>
  <c r="G264" i="14"/>
  <c r="D264" i="14"/>
  <c r="E264" i="14" s="1"/>
  <c r="H263" i="14"/>
  <c r="G263" i="14"/>
  <c r="D263" i="14"/>
  <c r="E263" i="14" s="1"/>
  <c r="H262" i="14"/>
  <c r="G262" i="14"/>
  <c r="D262" i="14"/>
  <c r="E262" i="14" s="1"/>
  <c r="D254" i="14"/>
  <c r="E254" i="14" s="1"/>
  <c r="D253" i="14"/>
  <c r="E253" i="14" s="1"/>
  <c r="H252" i="14"/>
  <c r="G252" i="14"/>
  <c r="D252" i="14"/>
  <c r="E252" i="14" s="1"/>
  <c r="H251" i="14"/>
  <c r="G251" i="14"/>
  <c r="D251" i="14"/>
  <c r="E251" i="14" s="1"/>
  <c r="H250" i="14"/>
  <c r="G250" i="14"/>
  <c r="D250" i="14"/>
  <c r="E250" i="14" s="1"/>
  <c r="H249" i="14"/>
  <c r="G249" i="14"/>
  <c r="D249" i="14"/>
  <c r="E249" i="14" s="1"/>
  <c r="H248" i="14"/>
  <c r="G248" i="14"/>
  <c r="D248" i="14"/>
  <c r="E248" i="14" s="1"/>
  <c r="H247" i="14"/>
  <c r="G247" i="14"/>
  <c r="D247" i="14"/>
  <c r="E247" i="14" s="1"/>
  <c r="H246" i="14"/>
  <c r="G246" i="14"/>
  <c r="D246" i="14"/>
  <c r="E246" i="14" s="1"/>
  <c r="H245" i="14"/>
  <c r="G245" i="14"/>
  <c r="D245" i="14"/>
  <c r="E245" i="14" s="1"/>
  <c r="H244" i="14"/>
  <c r="G244" i="14"/>
  <c r="D244" i="14"/>
  <c r="E244" i="14" s="1"/>
  <c r="H228" i="14"/>
  <c r="G228" i="14"/>
  <c r="H227" i="14"/>
  <c r="G227" i="14"/>
  <c r="H226" i="14"/>
  <c r="G226" i="14"/>
  <c r="H201" i="14"/>
  <c r="G201" i="14"/>
  <c r="H200" i="14"/>
  <c r="G200" i="14"/>
  <c r="D200" i="14"/>
  <c r="E200" i="14" s="1"/>
  <c r="H199" i="14"/>
  <c r="G199" i="14"/>
  <c r="D199" i="14"/>
  <c r="E199" i="14" s="1"/>
  <c r="H186" i="14"/>
  <c r="G186" i="14"/>
  <c r="D186" i="14"/>
  <c r="E186" i="14" s="1"/>
  <c r="H185" i="14"/>
  <c r="G185" i="14"/>
  <c r="D185" i="14"/>
  <c r="E185" i="14" s="1"/>
  <c r="H184" i="14"/>
  <c r="G184" i="14"/>
  <c r="H183" i="14"/>
  <c r="G183" i="14"/>
  <c r="H182" i="14"/>
  <c r="G182" i="14"/>
  <c r="H181" i="14"/>
  <c r="G181" i="14"/>
  <c r="H132" i="14"/>
  <c r="G132" i="14"/>
  <c r="H131" i="14"/>
  <c r="G131" i="14"/>
  <c r="H130" i="14"/>
  <c r="G130" i="14"/>
  <c r="H102" i="14"/>
  <c r="G102" i="14"/>
  <c r="H101" i="14"/>
  <c r="G101" i="14"/>
  <c r="D101" i="14"/>
  <c r="E101" i="14" s="1"/>
  <c r="H100" i="14"/>
  <c r="G100" i="14"/>
  <c r="D100" i="14"/>
  <c r="E100" i="14" s="1"/>
  <c r="H75" i="14"/>
  <c r="G75" i="14"/>
  <c r="H74" i="14"/>
  <c r="G74" i="14"/>
  <c r="D74" i="14"/>
  <c r="E74" i="14" s="1"/>
  <c r="H73" i="14"/>
  <c r="G73" i="14"/>
  <c r="D73" i="14"/>
  <c r="E73" i="14" s="1"/>
  <c r="H42" i="14"/>
  <c r="G42" i="14"/>
  <c r="H41" i="14"/>
  <c r="G41" i="14"/>
  <c r="H40" i="14"/>
  <c r="G40" i="14"/>
  <c r="H12" i="14"/>
  <c r="G12" i="14"/>
  <c r="H11" i="14"/>
  <c r="G11" i="14"/>
  <c r="H10" i="14"/>
  <c r="G10" i="14"/>
  <c r="H9" i="14"/>
  <c r="G9" i="14"/>
  <c r="D9" i="14"/>
  <c r="E9" i="14" s="1"/>
  <c r="H8" i="14"/>
  <c r="G8" i="14"/>
  <c r="D8" i="14"/>
  <c r="E8" i="14" s="1"/>
  <c r="H7" i="14"/>
  <c r="G7" i="14"/>
  <c r="D7" i="14"/>
  <c r="E7" i="14" s="1"/>
  <c r="H6" i="14"/>
  <c r="G6" i="14"/>
  <c r="D6" i="14"/>
  <c r="E6" i="14" s="1"/>
  <c r="H5" i="14"/>
  <c r="G5" i="14"/>
  <c r="D5" i="14"/>
  <c r="E5" i="14" s="1"/>
  <c r="H4" i="14"/>
  <c r="G4" i="14"/>
  <c r="D4" i="14"/>
  <c r="E4" i="14" s="1"/>
  <c r="D3" i="14"/>
  <c r="F199" i="15" l="1"/>
  <c r="G197" i="15"/>
  <c r="H197" i="15" s="1"/>
  <c r="F196" i="15"/>
  <c r="F193" i="15"/>
  <c r="G190" i="15"/>
  <c r="H190" i="15" s="1"/>
  <c r="G187" i="15"/>
  <c r="H187" i="15" s="1"/>
  <c r="F186" i="15"/>
  <c r="G184" i="15"/>
  <c r="H184" i="15" s="1"/>
  <c r="F183" i="15"/>
  <c r="G181" i="15"/>
  <c r="H181" i="15" s="1"/>
  <c r="F180" i="15"/>
  <c r="F177" i="15"/>
  <c r="G174" i="15"/>
  <c r="H174" i="15" s="1"/>
  <c r="G171" i="15"/>
  <c r="H171" i="15" s="1"/>
  <c r="F170" i="15"/>
  <c r="G168" i="15"/>
  <c r="H168" i="15" s="1"/>
  <c r="F167" i="15"/>
  <c r="G165" i="15"/>
  <c r="H165" i="15" s="1"/>
  <c r="F164" i="15"/>
  <c r="F161" i="15"/>
  <c r="G158" i="15"/>
  <c r="H158" i="15" s="1"/>
  <c r="G155" i="15"/>
  <c r="H155" i="15" s="1"/>
  <c r="F154" i="15"/>
  <c r="G152" i="15"/>
  <c r="H152" i="15" s="1"/>
  <c r="F151" i="15"/>
  <c r="G149" i="15"/>
  <c r="H149" i="15" s="1"/>
  <c r="F148" i="15"/>
  <c r="F145" i="15"/>
  <c r="G142" i="15"/>
  <c r="H142" i="15" s="1"/>
  <c r="G139" i="15"/>
  <c r="H139" i="15" s="1"/>
  <c r="F138" i="15"/>
  <c r="G136" i="15"/>
  <c r="H136" i="15" s="1"/>
  <c r="F135" i="15"/>
  <c r="G133" i="15"/>
  <c r="H133" i="15" s="1"/>
  <c r="F132" i="15"/>
  <c r="F129" i="15"/>
  <c r="G126" i="15"/>
  <c r="H126" i="15" s="1"/>
  <c r="G123" i="15"/>
  <c r="H123" i="15" s="1"/>
  <c r="F122" i="15"/>
  <c r="G120" i="15"/>
  <c r="H120" i="15" s="1"/>
  <c r="F119" i="15"/>
  <c r="G117" i="15"/>
  <c r="H117" i="15" s="1"/>
  <c r="F116" i="15"/>
  <c r="F113" i="15"/>
  <c r="G110" i="15"/>
  <c r="H110" i="15" s="1"/>
  <c r="G107" i="15"/>
  <c r="H107" i="15" s="1"/>
  <c r="F106" i="15"/>
  <c r="G104" i="15"/>
  <c r="H104" i="15" s="1"/>
  <c r="F103" i="15"/>
  <c r="G101" i="15"/>
  <c r="H101" i="15" s="1"/>
  <c r="F100" i="15"/>
  <c r="F97" i="15"/>
  <c r="G94" i="15"/>
  <c r="H94" i="15" s="1"/>
  <c r="G91" i="15"/>
  <c r="H91" i="15" s="1"/>
  <c r="F90" i="15"/>
  <c r="G88" i="15"/>
  <c r="H88" i="15" s="1"/>
  <c r="F87" i="15"/>
  <c r="G85" i="15"/>
  <c r="H85" i="15" s="1"/>
  <c r="F84" i="15"/>
  <c r="F197" i="15"/>
  <c r="G194" i="15"/>
  <c r="H194" i="15" s="1"/>
  <c r="G191" i="15"/>
  <c r="H191" i="15" s="1"/>
  <c r="F190" i="15"/>
  <c r="G188" i="15"/>
  <c r="H188" i="15" s="1"/>
  <c r="F187" i="15"/>
  <c r="G185" i="15"/>
  <c r="H185" i="15" s="1"/>
  <c r="F184" i="15"/>
  <c r="F181" i="15"/>
  <c r="G178" i="15"/>
  <c r="H178" i="15" s="1"/>
  <c r="G175" i="15"/>
  <c r="H175" i="15" s="1"/>
  <c r="F174" i="15"/>
  <c r="G172" i="15"/>
  <c r="H172" i="15" s="1"/>
  <c r="F171" i="15"/>
  <c r="G169" i="15"/>
  <c r="H169" i="15" s="1"/>
  <c r="F168" i="15"/>
  <c r="F165" i="15"/>
  <c r="G162" i="15"/>
  <c r="H162" i="15" s="1"/>
  <c r="G159" i="15"/>
  <c r="H159" i="15" s="1"/>
  <c r="F158" i="15"/>
  <c r="G156" i="15"/>
  <c r="H156" i="15" s="1"/>
  <c r="F155" i="15"/>
  <c r="G153" i="15"/>
  <c r="H153" i="15" s="1"/>
  <c r="F152" i="15"/>
  <c r="F149" i="15"/>
  <c r="G146" i="15"/>
  <c r="H146" i="15" s="1"/>
  <c r="G143" i="15"/>
  <c r="H143" i="15" s="1"/>
  <c r="F142" i="15"/>
  <c r="G140" i="15"/>
  <c r="H140" i="15" s="1"/>
  <c r="F139" i="15"/>
  <c r="G137" i="15"/>
  <c r="H137" i="15" s="1"/>
  <c r="F136" i="15"/>
  <c r="F133" i="15"/>
  <c r="G130" i="15"/>
  <c r="H130" i="15" s="1"/>
  <c r="G127" i="15"/>
  <c r="H127" i="15" s="1"/>
  <c r="F126" i="15"/>
  <c r="G124" i="15"/>
  <c r="H124" i="15" s="1"/>
  <c r="F123" i="15"/>
  <c r="G121" i="15"/>
  <c r="H121" i="15" s="1"/>
  <c r="F120" i="15"/>
  <c r="F117" i="15"/>
  <c r="G114" i="15"/>
  <c r="H114" i="15" s="1"/>
  <c r="G111" i="15"/>
  <c r="H111" i="15" s="1"/>
  <c r="F110" i="15"/>
  <c r="G108" i="15"/>
  <c r="H108" i="15" s="1"/>
  <c r="F107" i="15"/>
  <c r="G105" i="15"/>
  <c r="H105" i="15" s="1"/>
  <c r="F104" i="15"/>
  <c r="F101" i="15"/>
  <c r="G98" i="15"/>
  <c r="H98" i="15" s="1"/>
  <c r="G95" i="15"/>
  <c r="H95" i="15" s="1"/>
  <c r="F94" i="15"/>
  <c r="G92" i="15"/>
  <c r="H92" i="15" s="1"/>
  <c r="F91" i="15"/>
  <c r="G89" i="15"/>
  <c r="H89" i="15" s="1"/>
  <c r="F88" i="15"/>
  <c r="F85" i="15"/>
  <c r="G82" i="15"/>
  <c r="H82" i="15" s="1"/>
  <c r="G79" i="15"/>
  <c r="H79" i="15" s="1"/>
  <c r="F78" i="15"/>
  <c r="G76" i="15"/>
  <c r="H76" i="15" s="1"/>
  <c r="G198" i="15"/>
  <c r="H198" i="15" s="1"/>
  <c r="G195" i="15"/>
  <c r="H195" i="15" s="1"/>
  <c r="G192" i="15"/>
  <c r="H192" i="15" s="1"/>
  <c r="G189" i="15"/>
  <c r="H189" i="15" s="1"/>
  <c r="F178" i="15"/>
  <c r="F175" i="15"/>
  <c r="F172" i="15"/>
  <c r="F169" i="15"/>
  <c r="G166" i="15"/>
  <c r="H166" i="15" s="1"/>
  <c r="G163" i="15"/>
  <c r="H163" i="15" s="1"/>
  <c r="G160" i="15"/>
  <c r="H160" i="15" s="1"/>
  <c r="G157" i="15"/>
  <c r="H157" i="15" s="1"/>
  <c r="F146" i="15"/>
  <c r="F143" i="15"/>
  <c r="F140" i="15"/>
  <c r="F137" i="15"/>
  <c r="G134" i="15"/>
  <c r="H134" i="15" s="1"/>
  <c r="G131" i="15"/>
  <c r="H131" i="15" s="1"/>
  <c r="G128" i="15"/>
  <c r="H128" i="15" s="1"/>
  <c r="G125" i="15"/>
  <c r="H125" i="15" s="1"/>
  <c r="F114" i="15"/>
  <c r="F111" i="15"/>
  <c r="F108" i="15"/>
  <c r="F105" i="15"/>
  <c r="G102" i="15"/>
  <c r="H102" i="15" s="1"/>
  <c r="G99" i="15"/>
  <c r="H99" i="15" s="1"/>
  <c r="G96" i="15"/>
  <c r="H96" i="15" s="1"/>
  <c r="G93" i="15"/>
  <c r="H93" i="15" s="1"/>
  <c r="G80" i="15"/>
  <c r="H80" i="15" s="1"/>
  <c r="F75" i="15"/>
  <c r="G73" i="15"/>
  <c r="H73" i="15" s="1"/>
  <c r="F72" i="15"/>
  <c r="F69" i="15"/>
  <c r="G66" i="15"/>
  <c r="H66" i="15" s="1"/>
  <c r="G63" i="15"/>
  <c r="H63" i="15" s="1"/>
  <c r="F62" i="15"/>
  <c r="G60" i="15"/>
  <c r="H60" i="15" s="1"/>
  <c r="F59" i="15"/>
  <c r="G57" i="15"/>
  <c r="H57" i="15" s="1"/>
  <c r="F56" i="15"/>
  <c r="F53" i="15"/>
  <c r="G50" i="15"/>
  <c r="H50" i="15" s="1"/>
  <c r="G47" i="15"/>
  <c r="H47" i="15" s="1"/>
  <c r="F46" i="15"/>
  <c r="G44" i="15"/>
  <c r="H44" i="15" s="1"/>
  <c r="F43" i="15"/>
  <c r="G41" i="15"/>
  <c r="H41" i="15" s="1"/>
  <c r="F40" i="15"/>
  <c r="F37" i="15"/>
  <c r="G34" i="15"/>
  <c r="H34" i="15" s="1"/>
  <c r="G31" i="15"/>
  <c r="H31" i="15" s="1"/>
  <c r="F30" i="15"/>
  <c r="G28" i="15"/>
  <c r="H28" i="15" s="1"/>
  <c r="F27" i="15"/>
  <c r="G25" i="15"/>
  <c r="H25" i="15" s="1"/>
  <c r="F24" i="15"/>
  <c r="G22" i="15"/>
  <c r="H22" i="15" s="1"/>
  <c r="G19" i="15"/>
  <c r="H19" i="15" s="1"/>
  <c r="F18" i="15"/>
  <c r="G16" i="15"/>
  <c r="H16" i="15" s="1"/>
  <c r="F198" i="15"/>
  <c r="F195" i="15"/>
  <c r="F192" i="15"/>
  <c r="F189" i="15"/>
  <c r="G186" i="15"/>
  <c r="H186" i="15" s="1"/>
  <c r="G183" i="15"/>
  <c r="H183" i="15" s="1"/>
  <c r="G180" i="15"/>
  <c r="H180" i="15" s="1"/>
  <c r="G177" i="15"/>
  <c r="H177" i="15" s="1"/>
  <c r="F166" i="15"/>
  <c r="F163" i="15"/>
  <c r="F160" i="15"/>
  <c r="F157" i="15"/>
  <c r="G154" i="15"/>
  <c r="H154" i="15" s="1"/>
  <c r="G151" i="15"/>
  <c r="H151" i="15" s="1"/>
  <c r="G148" i="15"/>
  <c r="H148" i="15" s="1"/>
  <c r="G145" i="15"/>
  <c r="H145" i="15" s="1"/>
  <c r="F134" i="15"/>
  <c r="F131" i="15"/>
  <c r="F128" i="15"/>
  <c r="F125" i="15"/>
  <c r="G122" i="15"/>
  <c r="H122" i="15" s="1"/>
  <c r="G119" i="15"/>
  <c r="H119" i="15" s="1"/>
  <c r="G116" i="15"/>
  <c r="H116" i="15" s="1"/>
  <c r="G113" i="15"/>
  <c r="H113" i="15" s="1"/>
  <c r="F102" i="15"/>
  <c r="F99" i="15"/>
  <c r="F96" i="15"/>
  <c r="F93" i="15"/>
  <c r="G90" i="15"/>
  <c r="H90" i="15" s="1"/>
  <c r="G87" i="15"/>
  <c r="H87" i="15" s="1"/>
  <c r="G84" i="15"/>
  <c r="H84" i="15" s="1"/>
  <c r="F82" i="15"/>
  <c r="F80" i="15"/>
  <c r="G78" i="15"/>
  <c r="H78" i="15" s="1"/>
  <c r="F76" i="15"/>
  <c r="F73" i="15"/>
  <c r="G70" i="15"/>
  <c r="H70" i="15" s="1"/>
  <c r="G67" i="15"/>
  <c r="H67" i="15" s="1"/>
  <c r="F66" i="15"/>
  <c r="G64" i="15"/>
  <c r="H64" i="15" s="1"/>
  <c r="F63" i="15"/>
  <c r="G61" i="15"/>
  <c r="H61" i="15" s="1"/>
  <c r="F60" i="15"/>
  <c r="F57" i="15"/>
  <c r="G54" i="15"/>
  <c r="H54" i="15" s="1"/>
  <c r="G51" i="15"/>
  <c r="H51" i="15" s="1"/>
  <c r="F50" i="15"/>
  <c r="G48" i="15"/>
  <c r="H48" i="15" s="1"/>
  <c r="F47" i="15"/>
  <c r="G45" i="15"/>
  <c r="H45" i="15" s="1"/>
  <c r="F44" i="15"/>
  <c r="F41" i="15"/>
  <c r="G38" i="15"/>
  <c r="H38" i="15" s="1"/>
  <c r="G35" i="15"/>
  <c r="H35" i="15" s="1"/>
  <c r="F34" i="15"/>
  <c r="G32" i="15"/>
  <c r="H32" i="15" s="1"/>
  <c r="F31" i="15"/>
  <c r="F191" i="15"/>
  <c r="F185" i="15"/>
  <c r="G179" i="15"/>
  <c r="H179" i="15" s="1"/>
  <c r="G173" i="15"/>
  <c r="H173" i="15" s="1"/>
  <c r="F162" i="15"/>
  <c r="F156" i="15"/>
  <c r="G150" i="15"/>
  <c r="H150" i="15" s="1"/>
  <c r="G144" i="15"/>
  <c r="H144" i="15" s="1"/>
  <c r="F127" i="15"/>
  <c r="F121" i="15"/>
  <c r="G115" i="15"/>
  <c r="H115" i="15" s="1"/>
  <c r="G109" i="15"/>
  <c r="H109" i="15" s="1"/>
  <c r="F98" i="15"/>
  <c r="F92" i="15"/>
  <c r="G86" i="15"/>
  <c r="H86" i="15" s="1"/>
  <c r="G81" i="15"/>
  <c r="H81" i="15" s="1"/>
  <c r="G77" i="15"/>
  <c r="H77" i="15" s="1"/>
  <c r="G74" i="15"/>
  <c r="H74" i="15" s="1"/>
  <c r="G71" i="15"/>
  <c r="H71" i="15" s="1"/>
  <c r="G68" i="15"/>
  <c r="H68" i="15" s="1"/>
  <c r="G65" i="15"/>
  <c r="H65" i="15" s="1"/>
  <c r="F54" i="15"/>
  <c r="F51" i="15"/>
  <c r="F48" i="15"/>
  <c r="F45" i="15"/>
  <c r="G42" i="15"/>
  <c r="H42" i="15" s="1"/>
  <c r="G39" i="15"/>
  <c r="H39" i="15" s="1"/>
  <c r="G36" i="15"/>
  <c r="H36" i="15" s="1"/>
  <c r="G33" i="15"/>
  <c r="H33" i="15" s="1"/>
  <c r="G20" i="15"/>
  <c r="H20" i="15" s="1"/>
  <c r="G14" i="15"/>
  <c r="H14" i="15" s="1"/>
  <c r="G3" i="15"/>
  <c r="G7" i="15"/>
  <c r="G11" i="15"/>
  <c r="F8" i="15"/>
  <c r="F4" i="15"/>
  <c r="G8" i="15"/>
  <c r="F7" i="15"/>
  <c r="F89" i="15"/>
  <c r="F64" i="15"/>
  <c r="G58" i="15"/>
  <c r="H58" i="15" s="1"/>
  <c r="G52" i="15"/>
  <c r="H52" i="15" s="1"/>
  <c r="F38" i="15"/>
  <c r="F32" i="15"/>
  <c r="F26" i="15"/>
  <c r="G21" i="15"/>
  <c r="H21" i="15" s="1"/>
  <c r="G15" i="15"/>
  <c r="H15" i="15" s="1"/>
  <c r="G5" i="15"/>
  <c r="F10" i="15"/>
  <c r="F6" i="15"/>
  <c r="G193" i="15"/>
  <c r="H193" i="15" s="1"/>
  <c r="F176" i="15"/>
  <c r="G164" i="15"/>
  <c r="H164" i="15" s="1"/>
  <c r="F141" i="15"/>
  <c r="G129" i="15"/>
  <c r="H129" i="15" s="1"/>
  <c r="F118" i="15"/>
  <c r="G106" i="15"/>
  <c r="H106" i="15" s="1"/>
  <c r="F79" i="15"/>
  <c r="G72" i="15"/>
  <c r="H72" i="15" s="1"/>
  <c r="G69" i="15"/>
  <c r="H69" i="15" s="1"/>
  <c r="F58" i="15"/>
  <c r="F52" i="15"/>
  <c r="G46" i="15"/>
  <c r="H46" i="15" s="1"/>
  <c r="G40" i="15"/>
  <c r="H40" i="15" s="1"/>
  <c r="F29" i="15"/>
  <c r="F25" i="15"/>
  <c r="F21" i="15"/>
  <c r="F17" i="15"/>
  <c r="F13" i="15"/>
  <c r="G10" i="15"/>
  <c r="F5" i="15"/>
  <c r="G196" i="15"/>
  <c r="H196" i="15" s="1"/>
  <c r="F179" i="15"/>
  <c r="F173" i="15"/>
  <c r="G167" i="15"/>
  <c r="H167" i="15" s="1"/>
  <c r="G161" i="15"/>
  <c r="H161" i="15" s="1"/>
  <c r="F150" i="15"/>
  <c r="F144" i="15"/>
  <c r="G138" i="15"/>
  <c r="H138" i="15" s="1"/>
  <c r="G132" i="15"/>
  <c r="H132" i="15" s="1"/>
  <c r="F115" i="15"/>
  <c r="F109" i="15"/>
  <c r="G103" i="15"/>
  <c r="H103" i="15" s="1"/>
  <c r="G97" i="15"/>
  <c r="H97" i="15" s="1"/>
  <c r="F86" i="15"/>
  <c r="F81" i="15"/>
  <c r="F77" i="15"/>
  <c r="F74" i="15"/>
  <c r="F71" i="15"/>
  <c r="F68" i="15"/>
  <c r="F65" i="15"/>
  <c r="G62" i="15"/>
  <c r="H62" i="15" s="1"/>
  <c r="G59" i="15"/>
  <c r="H59" i="15" s="1"/>
  <c r="G56" i="15"/>
  <c r="H56" i="15" s="1"/>
  <c r="G53" i="15"/>
  <c r="H53" i="15" s="1"/>
  <c r="F42" i="15"/>
  <c r="F39" i="15"/>
  <c r="F36" i="15"/>
  <c r="F33" i="15"/>
  <c r="G30" i="15"/>
  <c r="H30" i="15" s="1"/>
  <c r="F28" i="15"/>
  <c r="G26" i="15"/>
  <c r="H26" i="15" s="1"/>
  <c r="G24" i="15"/>
  <c r="H24" i="15" s="1"/>
  <c r="F22" i="15"/>
  <c r="F20" i="15"/>
  <c r="G18" i="15"/>
  <c r="H18" i="15" s="1"/>
  <c r="F16" i="15"/>
  <c r="F14" i="15"/>
  <c r="G4" i="15"/>
  <c r="F11" i="15"/>
  <c r="F3" i="15"/>
  <c r="F194" i="15"/>
  <c r="F188" i="15"/>
  <c r="G182" i="15"/>
  <c r="H182" i="15" s="1"/>
  <c r="G176" i="15"/>
  <c r="H176" i="15" s="1"/>
  <c r="F159" i="15"/>
  <c r="F153" i="15"/>
  <c r="G147" i="15"/>
  <c r="H147" i="15" s="1"/>
  <c r="G141" i="15"/>
  <c r="H141" i="15" s="1"/>
  <c r="F130" i="15"/>
  <c r="F124" i="15"/>
  <c r="G118" i="15"/>
  <c r="H118" i="15" s="1"/>
  <c r="G112" i="15"/>
  <c r="H112" i="15" s="1"/>
  <c r="F95" i="15"/>
  <c r="G83" i="15"/>
  <c r="H83" i="15" s="1"/>
  <c r="F70" i="15"/>
  <c r="F67" i="15"/>
  <c r="F61" i="15"/>
  <c r="G55" i="15"/>
  <c r="H55" i="15" s="1"/>
  <c r="G49" i="15"/>
  <c r="H49" i="15" s="1"/>
  <c r="F35" i="15"/>
  <c r="G29" i="15"/>
  <c r="H29" i="15" s="1"/>
  <c r="G23" i="15"/>
  <c r="H23" i="15" s="1"/>
  <c r="G17" i="15"/>
  <c r="H17" i="15" s="1"/>
  <c r="G13" i="15"/>
  <c r="H13" i="15" s="1"/>
  <c r="G9" i="15"/>
  <c r="G199" i="15"/>
  <c r="H199" i="15" s="1"/>
  <c r="F182" i="15"/>
  <c r="G170" i="15"/>
  <c r="H170" i="15" s="1"/>
  <c r="F147" i="15"/>
  <c r="G135" i="15"/>
  <c r="H135" i="15" s="1"/>
  <c r="F112" i="15"/>
  <c r="G100" i="15"/>
  <c r="H100" i="15" s="1"/>
  <c r="F83" i="15"/>
  <c r="G75" i="15"/>
  <c r="H75" i="15" s="1"/>
  <c r="F55" i="15"/>
  <c r="F49" i="15"/>
  <c r="G43" i="15"/>
  <c r="H43" i="15" s="1"/>
  <c r="G37" i="15"/>
  <c r="H37" i="15" s="1"/>
  <c r="G27" i="15"/>
  <c r="H27" i="15" s="1"/>
  <c r="F23" i="15"/>
  <c r="F19" i="15"/>
  <c r="F15" i="15"/>
  <c r="G6" i="15"/>
  <c r="F9" i="15"/>
  <c r="G12" i="15"/>
  <c r="F12" i="15"/>
  <c r="I198" i="15"/>
  <c r="I196" i="15"/>
  <c r="I194" i="15"/>
  <c r="I192" i="15"/>
  <c r="I190" i="15"/>
  <c r="I188" i="15"/>
  <c r="I186" i="15"/>
  <c r="I184" i="15"/>
  <c r="I182" i="15"/>
  <c r="I180" i="15"/>
  <c r="I178" i="15"/>
  <c r="I176" i="15"/>
  <c r="I174" i="15"/>
  <c r="I172" i="15"/>
  <c r="I170" i="15"/>
  <c r="I168" i="15"/>
  <c r="I166" i="15"/>
  <c r="I164" i="15"/>
  <c r="J199" i="15"/>
  <c r="K199" i="15" s="1"/>
  <c r="J197" i="15"/>
  <c r="K197" i="15" s="1"/>
  <c r="J195" i="15"/>
  <c r="K195" i="15" s="1"/>
  <c r="J193" i="15"/>
  <c r="K193" i="15" s="1"/>
  <c r="J191" i="15"/>
  <c r="K191" i="15" s="1"/>
  <c r="J189" i="15"/>
  <c r="K189" i="15" s="1"/>
  <c r="J187" i="15"/>
  <c r="K187" i="15" s="1"/>
  <c r="J185" i="15"/>
  <c r="K185" i="15" s="1"/>
  <c r="J183" i="15"/>
  <c r="K183" i="15" s="1"/>
  <c r="J181" i="15"/>
  <c r="K181" i="15" s="1"/>
  <c r="J179" i="15"/>
  <c r="K179" i="15" s="1"/>
  <c r="J177" i="15"/>
  <c r="K177" i="15" s="1"/>
  <c r="J175" i="15"/>
  <c r="K175" i="15" s="1"/>
  <c r="J173" i="15"/>
  <c r="K173" i="15" s="1"/>
  <c r="J171" i="15"/>
  <c r="K171" i="15" s="1"/>
  <c r="J169" i="15"/>
  <c r="K169" i="15" s="1"/>
  <c r="J167" i="15"/>
  <c r="K167" i="15" s="1"/>
  <c r="J165" i="15"/>
  <c r="K165" i="15" s="1"/>
  <c r="J163" i="15"/>
  <c r="K163" i="15" s="1"/>
  <c r="I199" i="15"/>
  <c r="I195" i="15"/>
  <c r="I191" i="15"/>
  <c r="I187" i="15"/>
  <c r="I183" i="15"/>
  <c r="I179" i="15"/>
  <c r="I175" i="15"/>
  <c r="I171" i="15"/>
  <c r="I167" i="15"/>
  <c r="I163" i="15"/>
  <c r="I162" i="15"/>
  <c r="J161" i="15"/>
  <c r="K161" i="15" s="1"/>
  <c r="J159" i="15"/>
  <c r="K159" i="15" s="1"/>
  <c r="J157" i="15"/>
  <c r="K157" i="15" s="1"/>
  <c r="J155" i="15"/>
  <c r="K155" i="15" s="1"/>
  <c r="J153" i="15"/>
  <c r="K153" i="15" s="1"/>
  <c r="J151" i="15"/>
  <c r="K151" i="15" s="1"/>
  <c r="J149" i="15"/>
  <c r="K149" i="15" s="1"/>
  <c r="J147" i="15"/>
  <c r="K147" i="15" s="1"/>
  <c r="J145" i="15"/>
  <c r="K145" i="15" s="1"/>
  <c r="J143" i="15"/>
  <c r="K143" i="15" s="1"/>
  <c r="J141" i="15"/>
  <c r="K141" i="15" s="1"/>
  <c r="J139" i="15"/>
  <c r="K139" i="15" s="1"/>
  <c r="J137" i="15"/>
  <c r="K137" i="15" s="1"/>
  <c r="J135" i="15"/>
  <c r="K135" i="15" s="1"/>
  <c r="J196" i="15"/>
  <c r="K196" i="15" s="1"/>
  <c r="J192" i="15"/>
  <c r="K192" i="15" s="1"/>
  <c r="J188" i="15"/>
  <c r="K188" i="15" s="1"/>
  <c r="J184" i="15"/>
  <c r="K184" i="15" s="1"/>
  <c r="J180" i="15"/>
  <c r="K180" i="15" s="1"/>
  <c r="J176" i="15"/>
  <c r="K176" i="15" s="1"/>
  <c r="J172" i="15"/>
  <c r="K172" i="15" s="1"/>
  <c r="J168" i="15"/>
  <c r="K168" i="15" s="1"/>
  <c r="J164" i="15"/>
  <c r="K164" i="15" s="1"/>
  <c r="I161" i="15"/>
  <c r="I159" i="15"/>
  <c r="I157" i="15"/>
  <c r="I155" i="15"/>
  <c r="I153" i="15"/>
  <c r="I151" i="15"/>
  <c r="I149" i="15"/>
  <c r="I147" i="15"/>
  <c r="I145" i="15"/>
  <c r="I143" i="15"/>
  <c r="I141" i="15"/>
  <c r="I139" i="15"/>
  <c r="I137" i="15"/>
  <c r="I135" i="15"/>
  <c r="I133" i="15"/>
  <c r="I131" i="15"/>
  <c r="I129" i="15"/>
  <c r="I127" i="15"/>
  <c r="I125" i="15"/>
  <c r="I123" i="15"/>
  <c r="I121" i="15"/>
  <c r="I119" i="15"/>
  <c r="I117" i="15"/>
  <c r="I115" i="15"/>
  <c r="I113" i="15"/>
  <c r="I111" i="15"/>
  <c r="I109" i="15"/>
  <c r="I197" i="15"/>
  <c r="I189" i="15"/>
  <c r="I181" i="15"/>
  <c r="I173" i="15"/>
  <c r="I165" i="15"/>
  <c r="J158" i="15"/>
  <c r="K158" i="15" s="1"/>
  <c r="J154" i="15"/>
  <c r="K154" i="15" s="1"/>
  <c r="J150" i="15"/>
  <c r="K150" i="15" s="1"/>
  <c r="J146" i="15"/>
  <c r="K146" i="15" s="1"/>
  <c r="J142" i="15"/>
  <c r="K142" i="15" s="1"/>
  <c r="J138" i="15"/>
  <c r="K138" i="15" s="1"/>
  <c r="J134" i="15"/>
  <c r="K134" i="15" s="1"/>
  <c r="J133" i="15"/>
  <c r="K133" i="15" s="1"/>
  <c r="J132" i="15"/>
  <c r="K132" i="15" s="1"/>
  <c r="I126" i="15"/>
  <c r="J125" i="15"/>
  <c r="K125" i="15" s="1"/>
  <c r="J124" i="15"/>
  <c r="K124" i="15" s="1"/>
  <c r="I118" i="15"/>
  <c r="J117" i="15"/>
  <c r="K117" i="15" s="1"/>
  <c r="J116" i="15"/>
  <c r="K116" i="15" s="1"/>
  <c r="I110" i="15"/>
  <c r="J109" i="15"/>
  <c r="K109" i="15" s="1"/>
  <c r="J108" i="15"/>
  <c r="K108" i="15" s="1"/>
  <c r="I106" i="15"/>
  <c r="I104" i="15"/>
  <c r="I102" i="15"/>
  <c r="I100" i="15"/>
  <c r="I98" i="15"/>
  <c r="I96" i="15"/>
  <c r="I94" i="15"/>
  <c r="I92" i="15"/>
  <c r="I90" i="15"/>
  <c r="I88" i="15"/>
  <c r="I86" i="15"/>
  <c r="I84" i="15"/>
  <c r="I82" i="15"/>
  <c r="I80" i="15"/>
  <c r="I78" i="15"/>
  <c r="J194" i="15"/>
  <c r="K194" i="15" s="1"/>
  <c r="J186" i="15"/>
  <c r="K186" i="15" s="1"/>
  <c r="J178" i="15"/>
  <c r="K178" i="15" s="1"/>
  <c r="J170" i="15"/>
  <c r="K170" i="15" s="1"/>
  <c r="J162" i="15"/>
  <c r="K162" i="15" s="1"/>
  <c r="I158" i="15"/>
  <c r="I154" i="15"/>
  <c r="I150" i="15"/>
  <c r="I146" i="15"/>
  <c r="I142" i="15"/>
  <c r="I138" i="15"/>
  <c r="I134" i="15"/>
  <c r="I132" i="15"/>
  <c r="J131" i="15"/>
  <c r="K131" i="15" s="1"/>
  <c r="J130" i="15"/>
  <c r="K130" i="15" s="1"/>
  <c r="I124" i="15"/>
  <c r="J123" i="15"/>
  <c r="K123" i="15" s="1"/>
  <c r="J122" i="15"/>
  <c r="K122" i="15" s="1"/>
  <c r="I116" i="15"/>
  <c r="J115" i="15"/>
  <c r="K115" i="15" s="1"/>
  <c r="J114" i="15"/>
  <c r="K114" i="15" s="1"/>
  <c r="I108" i="15"/>
  <c r="J107" i="15"/>
  <c r="K107" i="15" s="1"/>
  <c r="J105" i="15"/>
  <c r="K105" i="15" s="1"/>
  <c r="J103" i="15"/>
  <c r="K103" i="15" s="1"/>
  <c r="J101" i="15"/>
  <c r="K101" i="15" s="1"/>
  <c r="J99" i="15"/>
  <c r="K99" i="15" s="1"/>
  <c r="J97" i="15"/>
  <c r="K97" i="15" s="1"/>
  <c r="J95" i="15"/>
  <c r="K95" i="15" s="1"/>
  <c r="J93" i="15"/>
  <c r="K93" i="15" s="1"/>
  <c r="J91" i="15"/>
  <c r="K91" i="15" s="1"/>
  <c r="J89" i="15"/>
  <c r="K89" i="15" s="1"/>
  <c r="J87" i="15"/>
  <c r="K87" i="15" s="1"/>
  <c r="J85" i="15"/>
  <c r="K85" i="15" s="1"/>
  <c r="J83" i="15"/>
  <c r="K83" i="15" s="1"/>
  <c r="J81" i="15"/>
  <c r="K81" i="15" s="1"/>
  <c r="J79" i="15"/>
  <c r="K79" i="15" s="1"/>
  <c r="J77" i="15"/>
  <c r="K77" i="15" s="1"/>
  <c r="J75" i="15"/>
  <c r="K75" i="15" s="1"/>
  <c r="J73" i="15"/>
  <c r="K73" i="15" s="1"/>
  <c r="J71" i="15"/>
  <c r="K71" i="15" s="1"/>
  <c r="J69" i="15"/>
  <c r="K69" i="15" s="1"/>
  <c r="J67" i="15"/>
  <c r="K67" i="15" s="1"/>
  <c r="J65" i="15"/>
  <c r="K65" i="15" s="1"/>
  <c r="J63" i="15"/>
  <c r="K63" i="15" s="1"/>
  <c r="J61" i="15"/>
  <c r="K61" i="15" s="1"/>
  <c r="J59" i="15"/>
  <c r="K59" i="15" s="1"/>
  <c r="J57" i="15"/>
  <c r="K57" i="15" s="1"/>
  <c r="J55" i="15"/>
  <c r="K55" i="15" s="1"/>
  <c r="J53" i="15"/>
  <c r="K53" i="15" s="1"/>
  <c r="J51" i="15"/>
  <c r="K51" i="15" s="1"/>
  <c r="J49" i="15"/>
  <c r="K49" i="15" s="1"/>
  <c r="J47" i="15"/>
  <c r="K47" i="15" s="1"/>
  <c r="J45" i="15"/>
  <c r="K45" i="15" s="1"/>
  <c r="J43" i="15"/>
  <c r="K43" i="15" s="1"/>
  <c r="I193" i="15"/>
  <c r="I177" i="15"/>
  <c r="J156" i="15"/>
  <c r="K156" i="15" s="1"/>
  <c r="J148" i="15"/>
  <c r="K148" i="15" s="1"/>
  <c r="J140" i="15"/>
  <c r="K140" i="15" s="1"/>
  <c r="J129" i="15"/>
  <c r="K129" i="15" s="1"/>
  <c r="I122" i="15"/>
  <c r="J120" i="15"/>
  <c r="K120" i="15" s="1"/>
  <c r="J113" i="15"/>
  <c r="K113" i="15" s="1"/>
  <c r="I105" i="15"/>
  <c r="I101" i="15"/>
  <c r="I97" i="15"/>
  <c r="I93" i="15"/>
  <c r="I89" i="15"/>
  <c r="I85" i="15"/>
  <c r="I81" i="15"/>
  <c r="I77" i="15"/>
  <c r="I76" i="15"/>
  <c r="I185" i="15"/>
  <c r="I169" i="15"/>
  <c r="J160" i="15"/>
  <c r="K160" i="15" s="1"/>
  <c r="J152" i="15"/>
  <c r="K152" i="15" s="1"/>
  <c r="J144" i="15"/>
  <c r="K144" i="15" s="1"/>
  <c r="J136" i="15"/>
  <c r="K136" i="15" s="1"/>
  <c r="I130" i="15"/>
  <c r="J128" i="15"/>
  <c r="K128" i="15" s="1"/>
  <c r="J121" i="15"/>
  <c r="K121" i="15" s="1"/>
  <c r="I114" i="15"/>
  <c r="J112" i="15"/>
  <c r="K112" i="15" s="1"/>
  <c r="I107" i="15"/>
  <c r="I103" i="15"/>
  <c r="I99" i="15"/>
  <c r="I95" i="15"/>
  <c r="I91" i="15"/>
  <c r="I87" i="15"/>
  <c r="I83" i="15"/>
  <c r="I79" i="15"/>
  <c r="I72" i="15"/>
  <c r="I71" i="15"/>
  <c r="J70" i="15"/>
  <c r="K70" i="15" s="1"/>
  <c r="I64" i="15"/>
  <c r="I63" i="15"/>
  <c r="J62" i="15"/>
  <c r="K62" i="15" s="1"/>
  <c r="I56" i="15"/>
  <c r="I55" i="15"/>
  <c r="J54" i="15"/>
  <c r="K54" i="15" s="1"/>
  <c r="J182" i="15"/>
  <c r="K182" i="15" s="1"/>
  <c r="I156" i="15"/>
  <c r="I140" i="15"/>
  <c r="J127" i="15"/>
  <c r="K127" i="15" s="1"/>
  <c r="I120" i="15"/>
  <c r="J106" i="15"/>
  <c r="K106" i="15" s="1"/>
  <c r="J98" i="15"/>
  <c r="K98" i="15" s="1"/>
  <c r="J90" i="15"/>
  <c r="K90" i="15" s="1"/>
  <c r="J82" i="15"/>
  <c r="K82" i="15" s="1"/>
  <c r="I75" i="15"/>
  <c r="I74" i="15"/>
  <c r="I69" i="15"/>
  <c r="I68" i="15"/>
  <c r="I62" i="15"/>
  <c r="J56" i="15"/>
  <c r="K56" i="15" s="1"/>
  <c r="I50" i="15"/>
  <c r="I49" i="15"/>
  <c r="J48" i="15"/>
  <c r="K48" i="15" s="1"/>
  <c r="I42" i="15"/>
  <c r="J41" i="15"/>
  <c r="K41" i="15" s="1"/>
  <c r="J39" i="15"/>
  <c r="K39" i="15" s="1"/>
  <c r="J37" i="15"/>
  <c r="K37" i="15" s="1"/>
  <c r="J35" i="15"/>
  <c r="K35" i="15" s="1"/>
  <c r="J33" i="15"/>
  <c r="K33" i="15" s="1"/>
  <c r="J31" i="15"/>
  <c r="K31" i="15" s="1"/>
  <c r="J29" i="15"/>
  <c r="K29" i="15" s="1"/>
  <c r="J27" i="15"/>
  <c r="K27" i="15" s="1"/>
  <c r="J25" i="15"/>
  <c r="K25" i="15" s="1"/>
  <c r="J23" i="15"/>
  <c r="K23" i="15" s="1"/>
  <c r="J21" i="15"/>
  <c r="K21" i="15" s="1"/>
  <c r="J19" i="15"/>
  <c r="K19" i="15" s="1"/>
  <c r="J17" i="15"/>
  <c r="K17" i="15" s="1"/>
  <c r="J15" i="15"/>
  <c r="K15" i="15" s="1"/>
  <c r="J13" i="15"/>
  <c r="K13" i="15" s="1"/>
  <c r="J11" i="15"/>
  <c r="K11" i="15" s="1"/>
  <c r="J9" i="15"/>
  <c r="K9" i="15" s="1"/>
  <c r="J7" i="15"/>
  <c r="K7" i="15" s="1"/>
  <c r="J5" i="15"/>
  <c r="K5" i="15" s="1"/>
  <c r="J3" i="15"/>
  <c r="K3" i="15" s="1"/>
  <c r="J190" i="15"/>
  <c r="K190" i="15" s="1"/>
  <c r="I160" i="15"/>
  <c r="I144" i="15"/>
  <c r="J126" i="15"/>
  <c r="K126" i="15" s="1"/>
  <c r="J119" i="15"/>
  <c r="K119" i="15" s="1"/>
  <c r="I112" i="15"/>
  <c r="J100" i="15"/>
  <c r="K100" i="15" s="1"/>
  <c r="J92" i="15"/>
  <c r="K92" i="15" s="1"/>
  <c r="J84" i="15"/>
  <c r="K84" i="15" s="1"/>
  <c r="J76" i="15"/>
  <c r="K76" i="15" s="1"/>
  <c r="I70" i="15"/>
  <c r="J64" i="15"/>
  <c r="K64" i="15" s="1"/>
  <c r="J58" i="15"/>
  <c r="K58" i="15" s="1"/>
  <c r="I57" i="15"/>
  <c r="I48" i="15"/>
  <c r="I47" i="15"/>
  <c r="J46" i="15"/>
  <c r="K46" i="15" s="1"/>
  <c r="I41" i="15"/>
  <c r="I39" i="15"/>
  <c r="I37" i="15"/>
  <c r="I35" i="15"/>
  <c r="I33" i="15"/>
  <c r="I31" i="15"/>
  <c r="I29" i="15"/>
  <c r="I27" i="15"/>
  <c r="I25" i="15"/>
  <c r="I23" i="15"/>
  <c r="I21" i="15"/>
  <c r="I19" i="15"/>
  <c r="I17" i="15"/>
  <c r="I15" i="15"/>
  <c r="I13" i="15"/>
  <c r="H12" i="15"/>
  <c r="I11" i="15"/>
  <c r="H10" i="15"/>
  <c r="I9" i="15"/>
  <c r="H8" i="15"/>
  <c r="I7" i="15"/>
  <c r="H6" i="15"/>
  <c r="I5" i="15"/>
  <c r="H4" i="15"/>
  <c r="I3" i="15"/>
  <c r="J198" i="15"/>
  <c r="K198" i="15" s="1"/>
  <c r="I148" i="15"/>
  <c r="J102" i="15"/>
  <c r="K102" i="15" s="1"/>
  <c r="J86" i="15"/>
  <c r="K86" i="15" s="1"/>
  <c r="J66" i="15"/>
  <c r="K66" i="15" s="1"/>
  <c r="I59" i="15"/>
  <c r="J52" i="15"/>
  <c r="K52" i="15" s="1"/>
  <c r="I45" i="15"/>
  <c r="J40" i="15"/>
  <c r="K40" i="15" s="1"/>
  <c r="J36" i="15"/>
  <c r="K36" i="15" s="1"/>
  <c r="J32" i="15"/>
  <c r="K32" i="15" s="1"/>
  <c r="J28" i="15"/>
  <c r="K28" i="15" s="1"/>
  <c r="J24" i="15"/>
  <c r="K24" i="15" s="1"/>
  <c r="J20" i="15"/>
  <c r="K20" i="15" s="1"/>
  <c r="J16" i="15"/>
  <c r="K16" i="15" s="1"/>
  <c r="J12" i="15"/>
  <c r="K12" i="15" s="1"/>
  <c r="J8" i="15"/>
  <c r="K8" i="15" s="1"/>
  <c r="J4" i="15"/>
  <c r="K4" i="15" s="1"/>
  <c r="J38" i="15"/>
  <c r="K38" i="15" s="1"/>
  <c r="J18" i="15"/>
  <c r="K18" i="15" s="1"/>
  <c r="J14" i="15"/>
  <c r="K14" i="15" s="1"/>
  <c r="J10" i="15"/>
  <c r="K10" i="15" s="1"/>
  <c r="J6" i="15"/>
  <c r="K6" i="15" s="1"/>
  <c r="J104" i="15"/>
  <c r="K104" i="15" s="1"/>
  <c r="J88" i="15"/>
  <c r="K88" i="15" s="1"/>
  <c r="I60" i="15"/>
  <c r="I44" i="15"/>
  <c r="I34" i="15"/>
  <c r="I26" i="15"/>
  <c r="I14" i="15"/>
  <c r="H9" i="15"/>
  <c r="H5" i="15"/>
  <c r="J174" i="15"/>
  <c r="K174" i="15" s="1"/>
  <c r="I136" i="15"/>
  <c r="I128" i="15"/>
  <c r="J96" i="15"/>
  <c r="K96" i="15" s="1"/>
  <c r="J80" i="15"/>
  <c r="K80" i="15" s="1"/>
  <c r="I73" i="15"/>
  <c r="J68" i="15"/>
  <c r="K68" i="15" s="1"/>
  <c r="I66" i="15"/>
  <c r="I61" i="15"/>
  <c r="I54" i="15"/>
  <c r="I52" i="15"/>
  <c r="J50" i="15"/>
  <c r="K50" i="15" s="1"/>
  <c r="I43" i="15"/>
  <c r="I40" i="15"/>
  <c r="I36" i="15"/>
  <c r="I32" i="15"/>
  <c r="I28" i="15"/>
  <c r="I24" i="15"/>
  <c r="I20" i="15"/>
  <c r="I16" i="15"/>
  <c r="I12" i="15"/>
  <c r="H11" i="15"/>
  <c r="I8" i="15"/>
  <c r="H7" i="15"/>
  <c r="I4" i="15"/>
  <c r="H3" i="15"/>
  <c r="J166" i="15"/>
  <c r="K166" i="15" s="1"/>
  <c r="J118" i="15"/>
  <c r="K118" i="15" s="1"/>
  <c r="J111" i="15"/>
  <c r="K111" i="15" s="1"/>
  <c r="J94" i="15"/>
  <c r="K94" i="15" s="1"/>
  <c r="J78" i="15"/>
  <c r="K78" i="15" s="1"/>
  <c r="J72" i="15"/>
  <c r="K72" i="15" s="1"/>
  <c r="I65" i="15"/>
  <c r="J60" i="15"/>
  <c r="K60" i="15" s="1"/>
  <c r="I58" i="15"/>
  <c r="I53" i="15"/>
  <c r="I46" i="15"/>
  <c r="J44" i="15"/>
  <c r="K44" i="15" s="1"/>
  <c r="J34" i="15"/>
  <c r="K34" i="15" s="1"/>
  <c r="J30" i="15"/>
  <c r="K30" i="15" s="1"/>
  <c r="J26" i="15"/>
  <c r="K26" i="15" s="1"/>
  <c r="J22" i="15"/>
  <c r="K22" i="15" s="1"/>
  <c r="I152" i="15"/>
  <c r="J110" i="15"/>
  <c r="K110" i="15" s="1"/>
  <c r="J74" i="15"/>
  <c r="K74" i="15" s="1"/>
  <c r="I67" i="15"/>
  <c r="I51" i="15"/>
  <c r="J42" i="15"/>
  <c r="K42" i="15" s="1"/>
  <c r="I38" i="15"/>
  <c r="I30" i="15"/>
  <c r="I22" i="15"/>
  <c r="I18" i="15"/>
  <c r="I10" i="15"/>
  <c r="I6" i="15"/>
  <c r="G314" i="14"/>
  <c r="A19" i="5"/>
  <c r="A2" i="5"/>
  <c r="A24" i="5"/>
  <c r="A15" i="5"/>
  <c r="A37" i="5"/>
  <c r="A4" i="5"/>
  <c r="A9" i="5"/>
  <c r="A5" i="5"/>
  <c r="A27" i="5"/>
  <c r="A46" i="5"/>
  <c r="A35" i="5"/>
  <c r="A36" i="5"/>
  <c r="A29" i="5"/>
  <c r="A34" i="5"/>
  <c r="A11" i="5"/>
  <c r="A13" i="5"/>
  <c r="A10" i="5"/>
  <c r="A8" i="5"/>
  <c r="A32" i="5"/>
  <c r="A43" i="5"/>
  <c r="A12" i="5"/>
  <c r="A42" i="5"/>
  <c r="A6" i="5"/>
  <c r="A17" i="5"/>
  <c r="A25" i="5"/>
  <c r="A18" i="5"/>
  <c r="A31" i="5"/>
  <c r="A40" i="5"/>
  <c r="A41" i="5"/>
  <c r="A14" i="5"/>
  <c r="A16" i="5"/>
  <c r="A28" i="5"/>
  <c r="A38" i="5"/>
  <c r="A3" i="5"/>
  <c r="A33" i="5"/>
  <c r="A30" i="5"/>
  <c r="A26" i="5"/>
  <c r="A7" i="5"/>
  <c r="A39" i="5"/>
</calcChain>
</file>

<file path=xl/comments1.xml><?xml version="1.0" encoding="utf-8"?>
<comments xmlns="http://schemas.openxmlformats.org/spreadsheetml/2006/main">
  <authors>
    <author>leonardo.m.veiga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leonardo.m.veiga:</t>
        </r>
        <r>
          <rPr>
            <sz val="9"/>
            <color indexed="81"/>
            <rFont val="Tahoma"/>
            <family val="2"/>
          </rPr>
          <t xml:space="preserve">
Valido somente vg</t>
        </r>
      </text>
    </comment>
  </commentList>
</comments>
</file>

<file path=xl/sharedStrings.xml><?xml version="1.0" encoding="utf-8"?>
<sst xmlns="http://schemas.openxmlformats.org/spreadsheetml/2006/main" count="1371" uniqueCount="636">
  <si>
    <t>FUNCIONALIDADE</t>
  </si>
  <si>
    <t>ET</t>
  </si>
  <si>
    <t>PLANO VOZ - CONTA</t>
  </si>
  <si>
    <t>PLANO VOZ - CONTA CONVERGENTE</t>
  </si>
  <si>
    <t>PLANO VOZ - INSTANCIA</t>
  </si>
  <si>
    <t>PLANO VOZ - INSTANCIA CONVERGENTE</t>
  </si>
  <si>
    <t>PLANO DADOS/SMS - CONTA</t>
  </si>
  <si>
    <t>PLANO DADOS/SMS - INSTANCIA</t>
  </si>
  <si>
    <t>PLANO FLEX - CONTA</t>
  </si>
  <si>
    <t>PLANO FLEX - CONTA CONVERGENTE</t>
  </si>
  <si>
    <t>PLANO FLEX - INSTANCIA</t>
  </si>
  <si>
    <t>PLANO FLEX - INSTANCIA CONVERGENTE</t>
  </si>
  <si>
    <t>MULTA</t>
  </si>
  <si>
    <t>VAS - NOVOS PROVEDORES</t>
  </si>
  <si>
    <t>VAS - NOVOS USOS</t>
  </si>
  <si>
    <t>NOVO USO</t>
  </si>
  <si>
    <t>NOVO OPEN_ITEM</t>
  </si>
  <si>
    <t>NOVO PROVIDERS</t>
  </si>
  <si>
    <t>NOVO BANCO</t>
  </si>
  <si>
    <t>NOVO CONVENIO</t>
  </si>
  <si>
    <t>BIF - NOVA SEÇÃO DETALHAMENTO</t>
  </si>
  <si>
    <t>BIF - NOVA SEÇÃO DEMONSTRATIVO</t>
  </si>
  <si>
    <t>BIF - NOVA SEÇÃO NOTA FISCAL</t>
  </si>
  <si>
    <t>BIF - NOVA MENSAGEM</t>
  </si>
  <si>
    <t>BIF - ALTERAÇÃO SEÇÃO DETALHAMENTO</t>
  </si>
  <si>
    <t>BIF - ALTERAÇÃO SEÇÃO DEMONSTRATIVO</t>
  </si>
  <si>
    <t>BIF - ALTERAÇÃO SEÇÃO NOTA FISCAL</t>
  </si>
  <si>
    <t>BIF - ALTERAÇÃO MENSAGEM</t>
  </si>
  <si>
    <t>NOVO PACOTE DE IMPOSTO</t>
  </si>
  <si>
    <t>ALTERAÇÃO DE ALIQUOTA DE IMPOSTO</t>
  </si>
  <si>
    <t>SINERGIA</t>
  </si>
  <si>
    <t>ETAPA</t>
  </si>
  <si>
    <t>PLANO DE VOZ - SEM TARIFA DE USOS</t>
  </si>
  <si>
    <t>DESCONTO/BONUS - CONTA TOTAL</t>
  </si>
  <si>
    <t>DESCONTO/BONUS - CONTA</t>
  </si>
  <si>
    <t>DESCONTO/BONUS - INSTANCIA</t>
  </si>
  <si>
    <t>sinergia por planos</t>
  </si>
  <si>
    <t>sinergia por associação uso x provedor</t>
  </si>
  <si>
    <t>TABELA DE PARAMETRIZAÇÃO</t>
  </si>
  <si>
    <t>sinergia por provedor</t>
  </si>
  <si>
    <t>sinergia por uso</t>
  </si>
  <si>
    <t>sinergia por seção</t>
  </si>
  <si>
    <t>sinergia por open_item</t>
  </si>
  <si>
    <t>sinergia por agente arrecadador</t>
  </si>
  <si>
    <t>sinergia por convenio</t>
  </si>
  <si>
    <t>sinergia por mensagem</t>
  </si>
  <si>
    <t>sinergia por pacote de imposto</t>
  </si>
  <si>
    <t>sinergia para um pacote de uma UF</t>
  </si>
  <si>
    <t>sinergia por colunas na tabela</t>
  </si>
  <si>
    <t>MÉTODO DE SINERGIA</t>
  </si>
  <si>
    <t>PARÂMETROS</t>
  </si>
  <si>
    <t>CONF</t>
  </si>
  <si>
    <t xml:space="preserve">VAS - NOVA SEÇÃO COPIA EXISTENTE (BIF) </t>
  </si>
  <si>
    <t>VAS - USOS X PROVEDOR (JÁ EXISTENTES)</t>
  </si>
  <si>
    <t>1. Separar os impactos conforme suas devidas funcionalidades;</t>
  </si>
  <si>
    <t>2. Pegar o valor dentro do primeiro nível de sinergia e multiplicar pela quantidade;</t>
  </si>
  <si>
    <t>3. Pegar a quantidade restante e muiltiplicar pelo valor associado a sinergia;</t>
  </si>
  <si>
    <t>4. Repetir o processo por impacto (funcionalidade);</t>
  </si>
  <si>
    <t>5. Somar o resultade de cada funcionalidade por etapa;</t>
  </si>
  <si>
    <t>6. Para o total da demanda deve-se somar todas as etapas e a implantação</t>
  </si>
  <si>
    <t>COMO USAR</t>
  </si>
  <si>
    <t>1 a 250</t>
  </si>
  <si>
    <t>251 a 500</t>
  </si>
  <si>
    <t>501 a 1000</t>
  </si>
  <si>
    <t>1001 a 2000</t>
  </si>
  <si>
    <t>2001 a 5000</t>
  </si>
  <si>
    <t>acima de 5000</t>
  </si>
  <si>
    <t>consultar a fábrica</t>
  </si>
  <si>
    <t>IMPLANTAÇÃO</t>
  </si>
  <si>
    <t>HORAS TOTAIS</t>
  </si>
  <si>
    <t>HORAS IMPLANTAÇÃO</t>
  </si>
  <si>
    <t>max</t>
  </si>
  <si>
    <t>CFG</t>
  </si>
  <si>
    <t>TIPOS</t>
  </si>
  <si>
    <t>QTD TIPO</t>
  </si>
  <si>
    <t>QTD</t>
  </si>
  <si>
    <t>TIPO</t>
  </si>
  <si>
    <t>SUB TOTAL</t>
  </si>
  <si>
    <t>DEMANDA</t>
  </si>
  <si>
    <t>OBS</t>
  </si>
  <si>
    <t>CONFIGURAÇÃO CONTÁBIL</t>
  </si>
  <si>
    <t>sem sinergia</t>
  </si>
  <si>
    <t>sinergia por componentes</t>
  </si>
  <si>
    <t>STI</t>
  </si>
  <si>
    <t>acres DSOL</t>
  </si>
  <si>
    <t>acres ET</t>
  </si>
  <si>
    <t>acres CONF</t>
  </si>
  <si>
    <t>&lt;= 3</t>
  </si>
  <si>
    <t>&gt;= 100</t>
  </si>
  <si>
    <t>&gt; 3 a &lt; 100</t>
  </si>
  <si>
    <t>&lt;= 2</t>
  </si>
  <si>
    <t>&gt; 2</t>
  </si>
  <si>
    <t>&lt;= 1</t>
  </si>
  <si>
    <t>&gt; 1</t>
  </si>
  <si>
    <t>&lt;= 5</t>
  </si>
  <si>
    <t>&gt; 5</t>
  </si>
  <si>
    <t>&lt;= 4</t>
  </si>
  <si>
    <t>&gt; 4</t>
  </si>
  <si>
    <t>&gt; 5 a &lt; 10</t>
  </si>
  <si>
    <t>&gt;= 10</t>
  </si>
  <si>
    <t>ETAPAS</t>
  </si>
  <si>
    <t>FAIXA</t>
  </si>
  <si>
    <t>QT MAX</t>
  </si>
  <si>
    <t>PL</t>
  </si>
  <si>
    <t>TS</t>
  </si>
  <si>
    <t>TI</t>
  </si>
  <si>
    <t>Nível Instância</t>
  </si>
  <si>
    <t>01 a 10</t>
  </si>
  <si>
    <t>11 a 27</t>
  </si>
  <si>
    <t>27 a 50</t>
  </si>
  <si>
    <t>Nível Conta</t>
  </si>
  <si>
    <t>Recarga Oi Controle</t>
  </si>
  <si>
    <t>Tarifação</t>
  </si>
  <si>
    <t>Criação e/ou Validação de CDRs</t>
  </si>
  <si>
    <t>11 a 30</t>
  </si>
  <si>
    <t>31 a 50</t>
  </si>
  <si>
    <t>Suspensão de franquia</t>
  </si>
  <si>
    <t>ATF</t>
  </si>
  <si>
    <t>Pagamento Manual</t>
  </si>
  <si>
    <t>Pagamento via Customer Center</t>
  </si>
  <si>
    <t>Reversão de pagamento</t>
  </si>
  <si>
    <t>Contestação</t>
  </si>
  <si>
    <t>Segunda Via</t>
  </si>
  <si>
    <t>Reimpressão</t>
  </si>
  <si>
    <t>Prorrogacao de Vencimento</t>
  </si>
  <si>
    <t>Contabilidade</t>
  </si>
  <si>
    <t>Impostos</t>
  </si>
  <si>
    <t>BIF WEB</t>
  </si>
  <si>
    <t>Cotar</t>
  </si>
  <si>
    <t>Write Off</t>
  </si>
  <si>
    <t>Multas e juros</t>
  </si>
  <si>
    <t>Ficha Financeira</t>
  </si>
  <si>
    <t>Ficha Contabilidade</t>
  </si>
  <si>
    <t>Parcelamento Handset</t>
  </si>
  <si>
    <t>Extratores ICS</t>
  </si>
  <si>
    <t>01 a 15</t>
  </si>
  <si>
    <t>16 a 30</t>
  </si>
  <si>
    <t>31 a 60</t>
  </si>
  <si>
    <t>E-billing</t>
  </si>
  <si>
    <t>UAT</t>
  </si>
  <si>
    <t>Execução</t>
  </si>
  <si>
    <t>PL TS</t>
  </si>
  <si>
    <t>SUBTOTAL TS</t>
  </si>
  <si>
    <t>PL TI</t>
  </si>
  <si>
    <t>SUBTOTAL TI</t>
  </si>
  <si>
    <t>s</t>
  </si>
  <si>
    <t>n</t>
  </si>
  <si>
    <t>Tarifação - Criação e/ou Validação de CDRs</t>
  </si>
  <si>
    <t>Pagamento Manual - Pagamento via Customer Center</t>
  </si>
  <si>
    <t>Segunda Via - Reimpressão</t>
  </si>
  <si>
    <t>UAT - Execução</t>
  </si>
  <si>
    <t>Segunda Via - Prorrogacao de Vencimento</t>
  </si>
  <si>
    <t>Ficha Financeira - Ficha Contabilidade</t>
  </si>
  <si>
    <t>Pagamento Manual - Reversão de pagamento</t>
  </si>
  <si>
    <t>OBSERVAÇÃO</t>
  </si>
  <si>
    <t>QUANTIDADE</t>
  </si>
  <si>
    <t>MACRO FUNCIONALIDADES</t>
  </si>
  <si>
    <t>FUNCIONALIDADES</t>
  </si>
  <si>
    <t>QT</t>
  </si>
  <si>
    <t>&gt; 2 a &lt; 41</t>
  </si>
  <si>
    <t>&gt;= 41</t>
  </si>
  <si>
    <t>COMPONENTE AVULSO</t>
  </si>
  <si>
    <t>sinergia por componentes;
cada componente deve ser cobrado;
não incluído tarifa dos usos em caso de guia;
não válido para planos flex.</t>
  </si>
  <si>
    <t>PLANO ADD-ON - CONTA</t>
  </si>
  <si>
    <t>PLANO ADD-ON - INSTANCIA</t>
  </si>
  <si>
    <t>sinergia por planos;
planos simples com uma assinatura.</t>
  </si>
  <si>
    <t>Executar COM</t>
  </si>
  <si>
    <t>Executar MCAP</t>
  </si>
  <si>
    <t>HoraCAP</t>
  </si>
  <si>
    <t>Executar CAP</t>
  </si>
  <si>
    <t>Executar LTP</t>
  </si>
  <si>
    <t>CVB</t>
  </si>
  <si>
    <t>ATUALIZA ARBOR</t>
  </si>
  <si>
    <t>Decurso de Prazo (SNAPSHOT)</t>
  </si>
  <si>
    <t>Decurso de Prazo (EXTRATOR)</t>
  </si>
  <si>
    <t>Decurso de Prazo (PROC_DEC_PRAZO)</t>
  </si>
  <si>
    <t>BIP Proforma</t>
  </si>
  <si>
    <t>Extrator FAT3C</t>
  </si>
  <si>
    <t>Selecionador NF</t>
  </si>
  <si>
    <t>Numerador NF</t>
  </si>
  <si>
    <t>Preparação para o balanceamento</t>
  </si>
  <si>
    <t>Configuração Produção Histórico</t>
  </si>
  <si>
    <t>Balanceador</t>
  </si>
  <si>
    <t>BIF</t>
  </si>
  <si>
    <t>Envio de feedfile</t>
  </si>
  <si>
    <t>Validar PDF</t>
  </si>
  <si>
    <t>BIP Production</t>
  </si>
  <si>
    <t>Faturamento Interino</t>
  </si>
  <si>
    <t>Faturamento Production</t>
  </si>
  <si>
    <t>Faturamento Proforma</t>
  </si>
  <si>
    <t>Gera ID</t>
  </si>
  <si>
    <t>Extrator Parcelado</t>
  </si>
  <si>
    <t>Geração do Arquivo</t>
  </si>
  <si>
    <t>Extrator Faturado</t>
  </si>
  <si>
    <t>Extrator da CDR_DATA_1</t>
  </si>
  <si>
    <t>Switch a Faturar</t>
  </si>
  <si>
    <t>Geração do ID</t>
  </si>
  <si>
    <t>Extração do Tarifado</t>
  </si>
  <si>
    <t>Extrator do Tarifado</t>
  </si>
  <si>
    <t>Extrator Criticado</t>
  </si>
  <si>
    <t>Extrator do Criticado</t>
  </si>
  <si>
    <t>Extrator do Faturado</t>
  </si>
  <si>
    <t>Extrator do Arrecadado</t>
  </si>
  <si>
    <t>Extrator Arrecadado</t>
  </si>
  <si>
    <t>Extrator do Cancelado</t>
  </si>
  <si>
    <t>Extrator Cancelado</t>
  </si>
  <si>
    <t>Extrator do Contestado</t>
  </si>
  <si>
    <t>Extrator Contestado</t>
  </si>
  <si>
    <t>Extrator do Parcelado</t>
  </si>
  <si>
    <t>Extrator do Prorrogado</t>
  </si>
  <si>
    <t>Extrator do Reversão de Pagamento</t>
  </si>
  <si>
    <t>Extrator Reverso</t>
  </si>
  <si>
    <t>Extrator Prorrogado</t>
  </si>
  <si>
    <t>Verificação de faturas isentas ao multas e juros</t>
  </si>
  <si>
    <t>Aplica multas e juros</t>
  </si>
  <si>
    <t>Cancela multas e juros</t>
  </si>
  <si>
    <t>Expurga multas e juros</t>
  </si>
  <si>
    <t>Configuração da tabela WRITE_OFF_EXECUTION</t>
  </si>
  <si>
    <t>Preparação Write-off (WRITE_OFF_SETUP)</t>
  </si>
  <si>
    <t>Preparação Write-off (CMF_BALANCE_DETAIL)</t>
  </si>
  <si>
    <t>Carga na Base</t>
  </si>
  <si>
    <t>Carga dos CDRs</t>
  </si>
  <si>
    <t>Carga ICS</t>
  </si>
  <si>
    <t>Ajustes</t>
  </si>
  <si>
    <t>Carta</t>
  </si>
  <si>
    <t>Limpeza das tabelas</t>
  </si>
  <si>
    <t>Atualiza BILL_INVOICE</t>
  </si>
  <si>
    <t>Atualiza tabelas Journals</t>
  </si>
  <si>
    <t>Atualiza CTB_STATUS</t>
  </si>
  <si>
    <t>Journals</t>
  </si>
  <si>
    <t>Simula Journals</t>
  </si>
  <si>
    <t>Extrator Dados Contábeis</t>
  </si>
  <si>
    <t>Balanceador Receita Bruta</t>
  </si>
  <si>
    <t>Extrator Receita Bruta</t>
  </si>
  <si>
    <t>Finalizador Receita Bruta</t>
  </si>
  <si>
    <t>Extrator do Ajuste</t>
  </si>
  <si>
    <t>Formatadores CTB</t>
  </si>
  <si>
    <t>Atualiza agenda</t>
  </si>
  <si>
    <t>Balanceador das faturas para o Imposto</t>
  </si>
  <si>
    <t>Extrair faturas para o Imposoto</t>
  </si>
  <si>
    <t>Atualiza extração do imposto</t>
  </si>
  <si>
    <t>Formatador 3 do imposto</t>
  </si>
  <si>
    <t>Formatador 4 do imposto</t>
  </si>
  <si>
    <t>Atualizar data última extração</t>
  </si>
  <si>
    <t>Balancear seções das faturas</t>
  </si>
  <si>
    <t>Geração do arquivo de protocolo</t>
  </si>
  <si>
    <t>Geração dos Arquivos de Faturas e Itens de Faturas</t>
  </si>
  <si>
    <t>Aprovisonamento de NRC de parcelamento via Customer Center</t>
  </si>
  <si>
    <t>Customer Center
Modificação</t>
  </si>
  <si>
    <t>Carga da Base de Atendimento</t>
  </si>
  <si>
    <t>Execução da Base de Atendimento</t>
  </si>
  <si>
    <t>ATF Novas Faturas</t>
  </si>
  <si>
    <t>Monta Partição</t>
  </si>
  <si>
    <t>Drop Index</t>
  </si>
  <si>
    <t>Abrir Contestação - Conta Paga</t>
  </si>
  <si>
    <t>Abrir Contestação - Não Paga</t>
  </si>
  <si>
    <t>Apurar Contestação</t>
  </si>
  <si>
    <t>Aprovisionar Ajustes</t>
  </si>
  <si>
    <t>Alteração do arquivo</t>
  </si>
  <si>
    <t>Atualiza MtdPgto</t>
  </si>
  <si>
    <t>FEB</t>
  </si>
  <si>
    <t>FEB_COM10</t>
  </si>
  <si>
    <t>MAF</t>
  </si>
  <si>
    <t>Primeiro PTO</t>
  </si>
  <si>
    <t>START_COM_FEB (CREATE)</t>
  </si>
  <si>
    <t>START_COM_FEB (PROCESS)</t>
  </si>
  <si>
    <t>Recarga Automática</t>
  </si>
  <si>
    <t>Aprovisionamento de NRC oi-controle</t>
  </si>
  <si>
    <t>Atualiza bônus oi-controle</t>
  </si>
  <si>
    <t>Balanceador Recarga Oi-Controle</t>
  </si>
  <si>
    <t>Bônus Oi-Controle</t>
  </si>
  <si>
    <t>Configurar a tabela  OI_CTRL_BAL_PERIODO</t>
  </si>
  <si>
    <t>Controle Mensal oi-controle</t>
  </si>
  <si>
    <t>Agendamento</t>
  </si>
  <si>
    <t>Aprovisionar NRC</t>
  </si>
  <si>
    <t>Atualiza data</t>
  </si>
  <si>
    <t>Relatório Recarga Automática</t>
  </si>
  <si>
    <t>Criação de Contas Via Customer Center</t>
  </si>
  <si>
    <t>Controle de Arquivos</t>
  </si>
  <si>
    <t>Gerar 2ª via detalhada</t>
  </si>
  <si>
    <t>Solicitação 2a Via Ajustada</t>
  </si>
  <si>
    <t>Contabilidade
Convergente</t>
  </si>
  <si>
    <t>Pré Carga</t>
  </si>
  <si>
    <t>Carga Telemar</t>
  </si>
  <si>
    <t>Relatório Gerencial</t>
  </si>
  <si>
    <t>Extrator da Fixa</t>
  </si>
  <si>
    <t>Carga produtos fixa</t>
  </si>
  <si>
    <t>Extrair as tabelas PACKAGE_GROUP_REF-VALUES, relacionadas as massas criadas no teste SBL 6.3 (Massas p- faturamento no Arbor)</t>
  </si>
  <si>
    <t>Extrair a tabela PACKAGE_DEFINITION_VALUES, relacionadas as massas criadas no teste SBL 6.3 (Massas p- faturamento no Arbor)</t>
  </si>
  <si>
    <t>Criação das parcelas no Arbor.</t>
  </si>
  <si>
    <t>Atualização o status da criação de parcela dos aparelhos.</t>
  </si>
  <si>
    <t>Arquivo gerado para  atualização da criação de parcelas  para o Siebel</t>
  </si>
  <si>
    <t>Inserçao do Parcelamento nas tabelas do aprovisionador de NRCs.</t>
  </si>
  <si>
    <t>Inserção na tabela NRC as nrcs que deverão ser faturadas.</t>
  </si>
  <si>
    <t>Processos DW</t>
  </si>
  <si>
    <t>Início da configuração da chamada faturada</t>
  </si>
  <si>
    <t>Definição de datas</t>
  </si>
  <si>
    <t>Balanceamento da CDR_DATA para o DW</t>
  </si>
  <si>
    <t>Extração da CDR_DATA para o DW</t>
  </si>
  <si>
    <t>Trunca tabela da chamda faturada</t>
  </si>
  <si>
    <t>Extração das faturas para o DW</t>
  </si>
  <si>
    <t>Finalizador do DW</t>
  </si>
  <si>
    <t>Executar o refresh_org_ext_suspf (Prenchimento da Conta Fatura)</t>
  </si>
  <si>
    <t>Executar o refresh_org_ext_suspf (Prenchimento do Meio de Acesso)</t>
  </si>
  <si>
    <t>Executar o replicador</t>
  </si>
  <si>
    <t>Verificar as contas</t>
  </si>
  <si>
    <t>Executar o instanciador da suspensão</t>
  </si>
  <si>
    <t>Executar a suspensão Pré Proforma</t>
  </si>
  <si>
    <t>Executar a suspensão Pós Proforma</t>
  </si>
  <si>
    <t>Executar a suspensão Pré Production</t>
  </si>
  <si>
    <t>Executar a suspensão Pós Production</t>
  </si>
  <si>
    <t>Extrator</t>
  </si>
  <si>
    <t>Carga de Configuração</t>
  </si>
  <si>
    <t>Extrator dados</t>
  </si>
  <si>
    <t>Carga</t>
  </si>
  <si>
    <t>Arrecadação DACC</t>
  </si>
  <si>
    <t>Arrecadação LockBox</t>
  </si>
  <si>
    <t>Receber arquivos de lockbox dos agentes arrecadadores</t>
  </si>
  <si>
    <t>Executar programa ArrecPosPagPrimPto.sh</t>
  </si>
  <si>
    <t>Balanceador do FEB</t>
  </si>
  <si>
    <t>Executar processo FEB</t>
  </si>
  <si>
    <t>Executar processo start_com_feb PROCESS</t>
  </si>
  <si>
    <t>Executar processo start_com_feb GET</t>
  </si>
  <si>
    <t>TBI_BALANCOS_ICS</t>
  </si>
  <si>
    <t>TBI_FATURAS_ICS</t>
  </si>
  <si>
    <t>TBI_PAGAMENTOS_ICS (só se tiver pagamento)</t>
  </si>
  <si>
    <t>TBI_AJUSTES_ICS (só se tiver pagamento)</t>
  </si>
  <si>
    <t>Materialized View V_CONTAS_FATURA_ICS</t>
  </si>
  <si>
    <t>Recarga Oi Controle - Aprovisionamento de NRC oi-controle</t>
  </si>
  <si>
    <t>Recarga Oi Controle - Atualiza bônus oi-controle</t>
  </si>
  <si>
    <t>Recarga Oi Controle - Balanceador Recarga Oi-Controle</t>
  </si>
  <si>
    <t>Recarga Oi Controle - Bônus Oi-Controle</t>
  </si>
  <si>
    <t>Recarga Oi Controle - Configurar a tabela  OI_CTRL_BAL_PERIODO</t>
  </si>
  <si>
    <t>Recarga Oi Controle - Controle Mensal oi-controle</t>
  </si>
  <si>
    <t>Recarga Automática - Agendamento</t>
  </si>
  <si>
    <t>Recarga Automática - Aprovisionar NRC</t>
  </si>
  <si>
    <t>Recarga Automática - Atualiza data</t>
  </si>
  <si>
    <t>Recarga Automática - Relatório Recarga Automática</t>
  </si>
  <si>
    <t>01 a 03</t>
  </si>
  <si>
    <t>04 a 06</t>
  </si>
  <si>
    <t>07 a 10</t>
  </si>
  <si>
    <t>Tarifação - Executar MCAP</t>
  </si>
  <si>
    <t>Tarifação - Executar CAP</t>
  </si>
  <si>
    <t>Tarifação - Executar LTP</t>
  </si>
  <si>
    <t>Faturamento Proforma - BIP Proforma</t>
  </si>
  <si>
    <t>Customer Center Modificação</t>
  </si>
  <si>
    <t>Repasse Extrator do Tarifado</t>
  </si>
  <si>
    <t>Repasse Extrator do Criticado</t>
  </si>
  <si>
    <t>Repasse Extrator do Faturado</t>
  </si>
  <si>
    <t>Repasse Extrator do Arrecadado</t>
  </si>
  <si>
    <t>Repasse Extrator do Cancelado</t>
  </si>
  <si>
    <t>Repasse Extrator do Contestado</t>
  </si>
  <si>
    <t>Repasse Extrator do Parcelado</t>
  </si>
  <si>
    <t>Repasse Extrator do Prorrogado</t>
  </si>
  <si>
    <t>Repasse Extrator do Reversão de Pagamento</t>
  </si>
  <si>
    <t>Contabilidade Convergente</t>
  </si>
  <si>
    <t>ATF - ATF Novas Faturas</t>
  </si>
  <si>
    <t>ATF - Carga da Base de Atendimento</t>
  </si>
  <si>
    <t>ATF - Drop Index</t>
  </si>
  <si>
    <t>ATF - Execução da Base de Atendimento</t>
  </si>
  <si>
    <t>ATF - Monta Partição</t>
  </si>
  <si>
    <t>Arrecadação DACC - Alteração do arquivo</t>
  </si>
  <si>
    <t>Arrecadação DACC - Atualiza MtdPgto</t>
  </si>
  <si>
    <t>Arrecadação DACC - Balanceador do FEB</t>
  </si>
  <si>
    <t>Arrecadação DACC - FEB</t>
  </si>
  <si>
    <t>Arrecadação DACC - FEB_COM10</t>
  </si>
  <si>
    <t>Arrecadação DACC - MAF</t>
  </si>
  <si>
    <t>Arrecadação DACC - Primeiro PTO</t>
  </si>
  <si>
    <t>Arrecadação DACC - START_COM_FEB (CREATE)</t>
  </si>
  <si>
    <t>Arrecadação DACC - START_COM_FEB (PROCESS)</t>
  </si>
  <si>
    <t>Arrecadação LockBox - Balanceador do FEB</t>
  </si>
  <si>
    <t>Arrecadação LockBox - Executar processo FEB</t>
  </si>
  <si>
    <t>Arrecadação LockBox - Executar processo start_com_feb GET</t>
  </si>
  <si>
    <t>Arrecadação LockBox - Executar processo start_com_feb PROCESS</t>
  </si>
  <si>
    <t>Arrecadação LockBox - Executar programa ArrecPosPagPrimPto.sh</t>
  </si>
  <si>
    <t>Arrecadação LockBox - Receber arquivos de lockbox dos agentes arrecadadores</t>
  </si>
  <si>
    <t>BIF WEB - Balanceador</t>
  </si>
  <si>
    <t>BIF WEB - Carga</t>
  </si>
  <si>
    <t>BIF WEB - Carga de Configuração</t>
  </si>
  <si>
    <t>BIF WEB - Extrator</t>
  </si>
  <si>
    <t>BIF WEB - Extrator dados</t>
  </si>
  <si>
    <t>Contabilidade - Atualiza BILL_INVOICE</t>
  </si>
  <si>
    <t>Contabilidade - Atualiza CTB_STATUS</t>
  </si>
  <si>
    <t>Contabilidade - Atualiza tabelas Journals</t>
  </si>
  <si>
    <t>Contabilidade - Balanceador Receita Bruta</t>
  </si>
  <si>
    <t>Contabilidade - Extrator Dados Contábeis</t>
  </si>
  <si>
    <t>Contabilidade - Extrator Receita Bruta</t>
  </si>
  <si>
    <t>Contabilidade - Extrator do Ajuste</t>
  </si>
  <si>
    <t>Contabilidade - Finalizador Receita Bruta</t>
  </si>
  <si>
    <t>Contabilidade - Formatadores CTB</t>
  </si>
  <si>
    <t>Contabilidade - Journals</t>
  </si>
  <si>
    <t>Contabilidade - Limpeza das tabelas</t>
  </si>
  <si>
    <t>Contabilidade - Simula Journals</t>
  </si>
  <si>
    <t>Contabilidade Convergente - Carga Telemar</t>
  </si>
  <si>
    <t>Contabilidade Convergente - Carga produtos fixa</t>
  </si>
  <si>
    <t>Contabilidade Convergente - Extrator da Fixa</t>
  </si>
  <si>
    <t>Contabilidade Convergente - Pré Carga</t>
  </si>
  <si>
    <t>Contabilidade Convergente - Relatório Gerencial</t>
  </si>
  <si>
    <t>Contestação - Abrir Contestação - Conta Paga</t>
  </si>
  <si>
    <t>Contestação - Abrir Contestação - Não Paga</t>
  </si>
  <si>
    <t>Contestação - Aprovisionar Ajustes</t>
  </si>
  <si>
    <t>Contestação - Apurar Contestação</t>
  </si>
  <si>
    <t>Cotar - Extrair a tabela PACKAGE_DEFINITION_VALUES, relacionadas as massas criadas no teste SBL 6.3 (Massas p- faturamento no Arbor)</t>
  </si>
  <si>
    <t>Cotar - Extrair as tabelas PACKAGE_GROUP_REF-VALUES, relacionadas as massas criadas no teste SBL 6.3 (Massas p- faturamento no Arbor)</t>
  </si>
  <si>
    <t>Criação de Contas Via Customer Center - Nível Conta</t>
  </si>
  <si>
    <t>Criação de Contas Via Customer Center - Nível Instância</t>
  </si>
  <si>
    <t>Customer Center Modificação - Aprovisonamento de NRC de parcelamento via Customer Center</t>
  </si>
  <si>
    <t>E-billing - Atualizar data última extração</t>
  </si>
  <si>
    <t>E-billing - Balancear seções das faturas</t>
  </si>
  <si>
    <t>E-billing - Geração do arquivo de protocolo</t>
  </si>
  <si>
    <t>E-billing - Geração dos Arquivos de Faturas e Itens de Faturas</t>
  </si>
  <si>
    <t>Extratores ICS - Materialized View V_CONTAS_FATURA_ICS</t>
  </si>
  <si>
    <t>Extratores ICS - TBI_AJUSTES_ICS (só se tiver pagamento)</t>
  </si>
  <si>
    <t>Extratores ICS - TBI_BALANCOS_ICS</t>
  </si>
  <si>
    <t>Extratores ICS - TBI_FATURAS_ICS</t>
  </si>
  <si>
    <t>Extratores ICS - TBI_PAGAMENTOS_ICS (só se tiver pagamento)</t>
  </si>
  <si>
    <t>Faturamento Interino - BIF</t>
  </si>
  <si>
    <t>Faturamento Interino - BIP Production</t>
  </si>
  <si>
    <t>Faturamento Interino - Balanceador</t>
  </si>
  <si>
    <t>Faturamento Interino - Configuração Produção Histórico</t>
  </si>
  <si>
    <t>Faturamento Interino - Envio de feedfile</t>
  </si>
  <si>
    <t>Faturamento Interino - Extrator FAT3C</t>
  </si>
  <si>
    <t>Faturamento Interino - Preparação para o balanceamento</t>
  </si>
  <si>
    <t>Faturamento Interino - Validar PDF</t>
  </si>
  <si>
    <t>Faturamento Production - BIF</t>
  </si>
  <si>
    <t>Faturamento Production - BIP Production</t>
  </si>
  <si>
    <t>Faturamento Production - Balanceador</t>
  </si>
  <si>
    <t>Faturamento Production - Configuração Produção Histórico</t>
  </si>
  <si>
    <t>Faturamento Production - Envio de feedfile</t>
  </si>
  <si>
    <t>Faturamento Production - Extrator FAT3C</t>
  </si>
  <si>
    <t>Faturamento Production - Numerador NF</t>
  </si>
  <si>
    <t>Faturamento Production - Preparação para o balanceamento</t>
  </si>
  <si>
    <t>Faturamento Production - Selecionador NF</t>
  </si>
  <si>
    <t>Faturamento Production - Validar PDF</t>
  </si>
  <si>
    <t>Faturamento Proforma - BIF</t>
  </si>
  <si>
    <t>Faturamento Proforma - Balanceador</t>
  </si>
  <si>
    <t>Faturamento Proforma - Configuração Produção Histórico</t>
  </si>
  <si>
    <t>Faturamento Proforma - Envio de feedfile</t>
  </si>
  <si>
    <t>Faturamento Proforma - Extrator FAT3C</t>
  </si>
  <si>
    <t>Faturamento Proforma - Numerador NF</t>
  </si>
  <si>
    <t>Faturamento Proforma - Preparação para o balanceamento</t>
  </si>
  <si>
    <t>Faturamento Proforma - Selecionador NF</t>
  </si>
  <si>
    <t>Faturamento Proforma - Validar PDF</t>
  </si>
  <si>
    <t>Impostos - Atualiza agenda</t>
  </si>
  <si>
    <t>Impostos - Atualiza extração do imposto</t>
  </si>
  <si>
    <t>Impostos - Balanceador das faturas para o Imposto</t>
  </si>
  <si>
    <t>Impostos - Extrair faturas para o Imposoto</t>
  </si>
  <si>
    <t>Impostos - Formatador 3 do imposto</t>
  </si>
  <si>
    <t>Impostos - Formatador 4 do imposto</t>
  </si>
  <si>
    <t>Multas e juros - Aplica multas e juros</t>
  </si>
  <si>
    <t>Multas e juros - Cancela multas e juros</t>
  </si>
  <si>
    <t>Multas e juros - Expurga multas e juros</t>
  </si>
  <si>
    <t>Multas e juros - Verificação de faturas isentas ao multas e juros</t>
  </si>
  <si>
    <t>Parcelamento Handset - Arquivo gerado para  atualização da criação de parcelas  para o Siebel</t>
  </si>
  <si>
    <t>Parcelamento Handset - Atualização o status da criação de parcela dos aparelhos.</t>
  </si>
  <si>
    <t>Parcelamento Handset - Criação das parcelas no Arbor.</t>
  </si>
  <si>
    <t>Parcelamento Handset - Inserçao do Parcelamento nas tabelas do aprovisionador de NRCs.</t>
  </si>
  <si>
    <t>Parcelamento Handset - Inserção na tabela NRC as nrcs que deverão ser faturadas.</t>
  </si>
  <si>
    <t>Processos DW - Balanceamento da CDR_DATA para o DW</t>
  </si>
  <si>
    <t>Processos DW - Definição de datas</t>
  </si>
  <si>
    <t>Processos DW - Extração da CDR_DATA para o DW</t>
  </si>
  <si>
    <t>Processos DW - Extração das faturas para o DW</t>
  </si>
  <si>
    <t>Processos DW - Finalizador do DW</t>
  </si>
  <si>
    <t>Processos DW - Início da configuração da chamada faturada</t>
  </si>
  <si>
    <t>Processos DW - Trunca tabela da chamda faturada</t>
  </si>
  <si>
    <t>Recarga Automática - FUNCIONALIDADES</t>
  </si>
  <si>
    <t>Repasse Extrator do Arrecadado - Extrator Arrecadado</t>
  </si>
  <si>
    <t>Repasse Extrator do Arrecadado - Gera ID</t>
  </si>
  <si>
    <t>Repasse Extrator do Arrecadado - Geração do Arquivo</t>
  </si>
  <si>
    <t>Repasse Extrator do Cancelado - Extrator Cancelado</t>
  </si>
  <si>
    <t>Repasse Extrator do Cancelado - Gera ID</t>
  </si>
  <si>
    <t>Repasse Extrator do Cancelado - Geração do Arquivo</t>
  </si>
  <si>
    <t>Repasse Extrator do Contestado - Extrator Contestado</t>
  </si>
  <si>
    <t>Repasse Extrator do Contestado - Gera ID</t>
  </si>
  <si>
    <t>Repasse Extrator do Contestado - Geração do Arquivo</t>
  </si>
  <si>
    <t>Repasse Extrator do Criticado - Extrator Criticado</t>
  </si>
  <si>
    <t>Repasse Extrator do Criticado - Gera ID</t>
  </si>
  <si>
    <t>Repasse Extrator do Criticado - Geração do Arquivo</t>
  </si>
  <si>
    <t>Repasse Extrator do Faturado - Extrator Faturado</t>
  </si>
  <si>
    <t>Repasse Extrator do Faturado - Gera ID</t>
  </si>
  <si>
    <t>Repasse Extrator do Faturado - Geração do Arquivo</t>
  </si>
  <si>
    <t>Repasse Extrator do Parcelado - Extrator Parcelado</t>
  </si>
  <si>
    <t>Repasse Extrator do Parcelado - Gera ID</t>
  </si>
  <si>
    <t>Repasse Extrator do Parcelado - Geração do Arquivo</t>
  </si>
  <si>
    <t>Repasse Extrator do Prorrogado - Extrator Prorrogado</t>
  </si>
  <si>
    <t>Repasse Extrator do Prorrogado - Gera ID</t>
  </si>
  <si>
    <t>Repasse Extrator do Prorrogado - Geração do Arquivo</t>
  </si>
  <si>
    <t>Repasse Extrator do Reversão de Pagamento - Extrator Reverso</t>
  </si>
  <si>
    <t>Repasse Extrator do Reversão de Pagamento - Gera ID</t>
  </si>
  <si>
    <t>Repasse Extrator do Reversão de Pagamento - Geração do Arquivo</t>
  </si>
  <si>
    <t>Repasse Extrator do Tarifado - Extrator da CDR_DATA_1</t>
  </si>
  <si>
    <t>Repasse Extrator do Tarifado - Extração do Tarifado</t>
  </si>
  <si>
    <t>Repasse Extrator do Tarifado - Geração do Arquivo</t>
  </si>
  <si>
    <t>Repasse Extrator do Tarifado - Geração do ID</t>
  </si>
  <si>
    <t>Repasse Extrator do Tarifado - Switch a Faturar</t>
  </si>
  <si>
    <t>Segunda Via - Controle de Arquivos</t>
  </si>
  <si>
    <t>Segunda Via - Gerar 2ª via detalhada</t>
  </si>
  <si>
    <t>Segunda Via - Solicitação 2a Via Ajustada</t>
  </si>
  <si>
    <t>Suspensão de franquia - Executar a suspensão Pré Production</t>
  </si>
  <si>
    <t>Suspensão de franquia - Executar a suspensão Pré Proforma</t>
  </si>
  <si>
    <t>Suspensão de franquia - Executar a suspensão Pós Production</t>
  </si>
  <si>
    <t>Suspensão de franquia - Executar a suspensão Pós Proforma</t>
  </si>
  <si>
    <t>Suspensão de franquia - Executar o instanciador da suspensão</t>
  </si>
  <si>
    <t>Suspensão de franquia - Executar o refresh_org_ext_suspf (Prenchimento da Conta Fatura)</t>
  </si>
  <si>
    <t>Suspensão de franquia - Executar o refresh_org_ext_suspf (Prenchimento do Meio de Acesso)</t>
  </si>
  <si>
    <t>Suspensão de franquia - Executar o replicador</t>
  </si>
  <si>
    <t>Suspensão de franquia - Verificar as contas</t>
  </si>
  <si>
    <t>Tarifação - ATUALIZA ARBOR</t>
  </si>
  <si>
    <t>Tarifação - CVB</t>
  </si>
  <si>
    <t>Tarifação - Decurso de Prazo (EXTRATOR)</t>
  </si>
  <si>
    <t>Tarifação - Decurso de Prazo (PROC_DEC_PRAZO)</t>
  </si>
  <si>
    <t>Tarifação - Decurso de Prazo (SNAPSHOT)</t>
  </si>
  <si>
    <t>Tarifação - Executar COM</t>
  </si>
  <si>
    <t>Tarifação - HoraCAP</t>
  </si>
  <si>
    <t>Write Off - Ajustes</t>
  </si>
  <si>
    <t>Write Off - Carga ICS</t>
  </si>
  <si>
    <t>Write Off - Carga dos CDRs</t>
  </si>
  <si>
    <t>Write Off - Carga na Base</t>
  </si>
  <si>
    <t>Write Off - Carta</t>
  </si>
  <si>
    <t>Write Off - Configuração da tabela WRITE_OFF_EXECUTION</t>
  </si>
  <si>
    <t>Write Off - Preparação Write-off (CMF_BALANCE_DETAIL)</t>
  </si>
  <si>
    <t>Write Off - Preparação Write-off (WRITE_OFF_SETUP)</t>
  </si>
  <si>
    <t>Validação Configuração</t>
  </si>
  <si>
    <t>Extração das tabelas de configuração</t>
  </si>
  <si>
    <t>Validação Configuração - Extração das tabelas de configuração</t>
  </si>
  <si>
    <t>Usuário</t>
  </si>
  <si>
    <t>Validação Queries</t>
  </si>
  <si>
    <t>Validação Queries - Usuário</t>
  </si>
  <si>
    <t>01 a 30</t>
  </si>
  <si>
    <t>Histórico de Versões*</t>
  </si>
  <si>
    <t>Data</t>
  </si>
  <si>
    <t>Versão</t>
  </si>
  <si>
    <t>Motivo</t>
  </si>
  <si>
    <t>Autor</t>
  </si>
  <si>
    <t>5.0</t>
  </si>
  <si>
    <t>Versao Inicial</t>
  </si>
  <si>
    <t>Leonardo Veiga</t>
  </si>
  <si>
    <t>FAQ</t>
  </si>
  <si>
    <t>1.</t>
  </si>
  <si>
    <t>Como eu devo orçar a criação de uma plano de voz ou dados (Multiprodutos ou demais)?</t>
  </si>
  <si>
    <t>Na tela de estimativa de configuração selecionar o produto com a caracteristica que se adeque a sua necessidade e definir a quantidade</t>
  </si>
  <si>
    <t>Seguem alguns exemplos:</t>
  </si>
  <si>
    <t>2.</t>
  </si>
  <si>
    <t>A configuração contábil está inclusa no custo dos planos?</t>
  </si>
  <si>
    <t>Não.  Deve ser selecionado a opção contábil e a quantidade siginifica o número de vezes que vamos receber a configuração do usuário não importando a quantidade de planos.</t>
  </si>
  <si>
    <t>3.</t>
  </si>
  <si>
    <t>Como eu devo orçar uma alteração de update em tabela avulsa?</t>
  </si>
  <si>
    <t>Deve ser usada a opção de tabela de parametrização lenvando em consideração para a quantidade o numero de colunas afetadas no update (WHERE + SET).</t>
  </si>
  <si>
    <t>4.</t>
  </si>
  <si>
    <t>A configuração do BIF está incluída no custo dos planos?</t>
  </si>
  <si>
    <t>Depende.  Guiar as assinatuaras, taxas, usos, descontos e franquias em seções já existentes já está incluido na métrica do produto a ser incluído (com excessão de intes criados através de tabela de parametrização)</t>
  </si>
  <si>
    <t>Os demais casos devem ser orçados usando as opções abaixo:</t>
  </si>
  <si>
    <t>5.</t>
  </si>
  <si>
    <t>Como eu devo orçar uma nova inclusão em linha ou coluna numa tabela avulsa?</t>
  </si>
  <si>
    <t>Deve ser usada a opção de tabela de parametrização lenvando em consideração para a quantidade o numero total de colunas da tabela impactada.</t>
  </si>
  <si>
    <t>6.</t>
  </si>
  <si>
    <t>Ao orçar um novo plano de Voz ou dados por exemplo, as tarifas estão incluídas no custo?</t>
  </si>
  <si>
    <t>Sim, as tarifas já fazem parte da métrica de um plano.</t>
  </si>
  <si>
    <t>7.</t>
  </si>
  <si>
    <t>Minha demanda é de VAS e já recebemos tudo pronto para construção, como devo orçar?</t>
  </si>
  <si>
    <t>Deve ser orçado da mesma forma que uma demanda convencional (que envolva usos e provedores) porém não conseiderando os valores de pré-projeto.</t>
  </si>
  <si>
    <t>A opção de VAS existente não pode ser mais usada, pois a esteira ágil criada na época não existe mais.</t>
  </si>
  <si>
    <t>8.</t>
  </si>
  <si>
    <t>Em que situação utilizaremos a funcionalidade Plano de Voz – Sem tarifa de usos?</t>
  </si>
  <si>
    <t>Planos onde os usos guiados são pré-tarifados ou não existe uma guia de usos no ARBOR (ex. Oi Controle)</t>
  </si>
  <si>
    <t>9.</t>
  </si>
  <si>
    <t>Para demandas de alteração de tarifas onde a solução seria associar uso x provedor, ambos existentes, como orçar?</t>
  </si>
  <si>
    <t>Utilizar a opção de tabela de parametros incluindo todas as colunas da tabela no campo quantidade.</t>
  </si>
  <si>
    <t>10.</t>
  </si>
  <si>
    <t>O que consiste a funcionalidade Configuração Contábil?</t>
  </si>
  <si>
    <t>Realizar o esforço de validar e anexar a planilha de configuração contábil recebida pelo usuário na ET, bem como gerar as masters de configuração contábil e teste unitário.</t>
  </si>
  <si>
    <t>Por este motivo não temos custo para essa atividade de VS e DS.</t>
  </si>
  <si>
    <t>VS</t>
  </si>
  <si>
    <t>DS</t>
  </si>
  <si>
    <t>OPÇÕES DE VAS ESTÃO SUSPENSAS ATÉ QUE UMA NOVA ESTEIRA ÁGIL SEJA NEGOCIADA</t>
  </si>
  <si>
    <t>7.0</t>
  </si>
  <si>
    <t>Acertos em opções de teste e inclusão de uma nova opção</t>
  </si>
  <si>
    <t>Roberto Castro</t>
  </si>
  <si>
    <t>8.0</t>
  </si>
  <si>
    <t>Ajustes após reuniões de métricas</t>
  </si>
  <si>
    <t>&gt; 4 a &lt; 100</t>
  </si>
  <si>
    <t>&gt; 2 a &lt; 100</t>
  </si>
  <si>
    <t>NOVO USO PRÉ-TARIFADO</t>
  </si>
  <si>
    <t>ALTERAÇÃO DE CADASTRO</t>
  </si>
  <si>
    <t>&gt; 3 a &lt; 50</t>
  </si>
  <si>
    <t>&gt;= 300</t>
  </si>
  <si>
    <t>&gt;= 100 a &lt; 300</t>
  </si>
  <si>
    <t>&gt;= 100 a &lt; 999</t>
  </si>
  <si>
    <t>&gt; 999</t>
  </si>
  <si>
    <t>Coluna com a Informação do preço na aba de configuração valores</t>
  </si>
  <si>
    <t>TEMPLATE</t>
  </si>
  <si>
    <t>&gt;= 500 a &lt; 999</t>
  </si>
  <si>
    <t>&gt;= 100 a &lt; 500</t>
  </si>
  <si>
    <t>&gt;= 999</t>
  </si>
  <si>
    <t>TEMPLATE - NÃO USAR</t>
  </si>
  <si>
    <t>&gt; 2 a &lt; 250</t>
  </si>
  <si>
    <t>[NOVA] USOS X PROVEDOR (JÁ EXISTENTES)</t>
  </si>
  <si>
    <t>[CÓPIA] USOS X PROVEDOR (JÁ EXISTENTES)</t>
  </si>
  <si>
    <t>&gt;= 50</t>
  </si>
  <si>
    <t>&gt; 2 a &lt; 30</t>
  </si>
  <si>
    <t>&gt;= 30</t>
  </si>
  <si>
    <t>&gt;= 30 a &lt; 100</t>
  </si>
  <si>
    <t>&gt;= 250 a &lt; 500</t>
  </si>
  <si>
    <t>&gt; 500</t>
  </si>
  <si>
    <t>sinergia entre campos (funcionais) + tabelas impactadas
(não válido para tarifas)</t>
  </si>
  <si>
    <t>VAS (NÃO USAR)</t>
  </si>
  <si>
    <t>FUNÇÃO</t>
  </si>
  <si>
    <t>Ex.: Se já sabemos de antimão que o usuário irá mandar a configuração contábil em dois momentos, então a quantidade a ser orçada será 2.</t>
  </si>
  <si>
    <t>TRANSFORMAÇÃO DE DESCONTO PARA CROSS</t>
  </si>
  <si>
    <t>&gt; 5 a &lt; 50</t>
  </si>
  <si>
    <t>&gt;= 50 a &lt; 100</t>
  </si>
  <si>
    <t>TRANSFORMAÇÃO PARA JURISDICTIONS</t>
  </si>
  <si>
    <t>sinergia por número de descontos criados</t>
  </si>
  <si>
    <t>11.</t>
  </si>
  <si>
    <t>Utilizar a opção de Transformação de Desconto para Cross, e contabilizar a quantidade de descontos criados.</t>
  </si>
  <si>
    <t>12.</t>
  </si>
  <si>
    <t>Como devo orçar a alteração para contemplar a configuração de descontos com jurisdictions?</t>
  </si>
  <si>
    <t>Como devo orçar a alteração para contemplar novos Descontos Cross?</t>
  </si>
  <si>
    <t>Utilizar a opção Transformação para Jurisdictions, e contabilizar a quantide de novos descontos criados.</t>
  </si>
  <si>
    <t>Por exemplo, se forem criados um desconto para cada UF, teremos uma quantidade de 27 descontos.</t>
  </si>
  <si>
    <t>13.</t>
  </si>
  <si>
    <t>Como estimar a alteração no percentual dos descontos?</t>
  </si>
  <si>
    <t>Escolher a opção 'Tabela de Parametrização' com 14 itens.</t>
  </si>
  <si>
    <t>Como estimar a alteração na restrição dos descontos?</t>
  </si>
  <si>
    <t>Escolher a opção 'Tabela de Parametrização' com 12 itens.</t>
  </si>
  <si>
    <t>9.0</t>
  </si>
  <si>
    <t>Thiago Abreu</t>
  </si>
  <si>
    <t>Criação de novos tipos de configuração</t>
  </si>
  <si>
    <t>3 Planos Convergentes</t>
  </si>
  <si>
    <t>3 Planos Pos</t>
  </si>
  <si>
    <t>5 SVAs Plano</t>
  </si>
  <si>
    <t>3 SVAs Instancia</t>
  </si>
  <si>
    <t>8 Pacotes de Opção de Dados</t>
  </si>
  <si>
    <t>2 Pacotes Intra-grupo e 2 Pacotes de Dependentes</t>
  </si>
  <si>
    <t>5 Descontos SVA Pano</t>
  </si>
  <si>
    <t>3 Descontos SVA Instancia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</si>
</sst>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_(* #,##0.00_);_(* \(#,##0.00\);_(* &quot;-&quot;??_);_(@_)"/>
    <numFmt numFmtId="166" formatCode="0.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rgb="FF0061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0" fontId="6" fillId="0" borderId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7" fillId="0" borderId="0"/>
    <xf numFmtId="0" fontId="7" fillId="0" borderId="0"/>
    <xf numFmtId="0" fontId="9" fillId="6" borderId="0" applyNumberFormat="0" applyBorder="0" applyAlignment="0" applyProtection="0"/>
  </cellStyleXfs>
  <cellXfs count="378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8" xfId="0" applyFill="1" applyBorder="1"/>
    <xf numFmtId="2" fontId="0" fillId="2" borderId="0" xfId="0" applyNumberFormat="1" applyFill="1"/>
    <xf numFmtId="2" fontId="0" fillId="0" borderId="4" xfId="0" applyNumberFormat="1" applyFill="1" applyBorder="1"/>
    <xf numFmtId="0" fontId="0" fillId="0" borderId="12" xfId="0" applyFill="1" applyBorder="1"/>
    <xf numFmtId="2" fontId="0" fillId="0" borderId="12" xfId="0" applyNumberFormat="1" applyFill="1" applyBorder="1"/>
    <xf numFmtId="0" fontId="0" fillId="0" borderId="0" xfId="0" applyFont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5" fillId="2" borderId="0" xfId="0" applyFont="1" applyFill="1"/>
    <xf numFmtId="1" fontId="0" fillId="0" borderId="8" xfId="0" applyNumberFormat="1" applyFill="1" applyBorder="1"/>
    <xf numFmtId="0" fontId="0" fillId="0" borderId="4" xfId="0" applyFill="1" applyBorder="1"/>
    <xf numFmtId="0" fontId="0" fillId="0" borderId="3" xfId="0" applyFill="1" applyBorder="1"/>
    <xf numFmtId="0" fontId="0" fillId="0" borderId="2" xfId="0" applyFill="1" applyBorder="1"/>
    <xf numFmtId="0" fontId="0" fillId="0" borderId="6" xfId="0" applyFill="1" applyBorder="1"/>
    <xf numFmtId="1" fontId="0" fillId="0" borderId="12" xfId="0" applyNumberFormat="1" applyFill="1" applyBorder="1"/>
    <xf numFmtId="0" fontId="0" fillId="0" borderId="7" xfId="0" applyFill="1" applyBorder="1"/>
    <xf numFmtId="1" fontId="0" fillId="0" borderId="4" xfId="0" applyNumberFormat="1" applyFill="1" applyBorder="1"/>
    <xf numFmtId="0" fontId="0" fillId="0" borderId="5" xfId="0" applyFill="1" applyBorder="1"/>
    <xf numFmtId="0" fontId="1" fillId="4" borderId="28" xfId="0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30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 vertical="center"/>
    </xf>
    <xf numFmtId="0" fontId="0" fillId="0" borderId="45" xfId="0" applyFill="1" applyBorder="1"/>
    <xf numFmtId="1" fontId="0" fillId="0" borderId="45" xfId="0" applyNumberFormat="1" applyFill="1" applyBorder="1"/>
    <xf numFmtId="2" fontId="0" fillId="0" borderId="0" xfId="0" applyNumberFormat="1" applyFont="1"/>
    <xf numFmtId="0" fontId="4" fillId="3" borderId="43" xfId="0" applyFont="1" applyFill="1" applyBorder="1" applyAlignment="1">
      <alignment horizontal="center" vertical="center"/>
    </xf>
    <xf numFmtId="0" fontId="4" fillId="3" borderId="50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left" vertical="center"/>
    </xf>
    <xf numFmtId="2" fontId="0" fillId="2" borderId="8" xfId="0" applyNumberFormat="1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164" fontId="0" fillId="2" borderId="8" xfId="0" applyNumberFormat="1" applyFont="1" applyFill="1" applyBorder="1" applyAlignment="1">
      <alignment horizontal="center" vertical="center"/>
    </xf>
    <xf numFmtId="1" fontId="0" fillId="2" borderId="8" xfId="0" applyNumberFormat="1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left" vertical="center"/>
    </xf>
    <xf numFmtId="0" fontId="0" fillId="2" borderId="4" xfId="0" applyFont="1" applyFill="1" applyBorder="1" applyAlignment="1">
      <alignment horizontal="center"/>
    </xf>
    <xf numFmtId="2" fontId="0" fillId="2" borderId="4" xfId="0" applyNumberFormat="1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left" vertical="center"/>
    </xf>
    <xf numFmtId="0" fontId="0" fillId="2" borderId="10" xfId="0" applyFont="1" applyFill="1" applyBorder="1" applyAlignment="1">
      <alignment horizontal="center"/>
    </xf>
    <xf numFmtId="2" fontId="0" fillId="2" borderId="10" xfId="0" applyNumberFormat="1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left" vertical="center"/>
    </xf>
    <xf numFmtId="0" fontId="0" fillId="2" borderId="12" xfId="0" applyFont="1" applyFill="1" applyBorder="1" applyAlignment="1">
      <alignment horizontal="center"/>
    </xf>
    <xf numFmtId="2" fontId="0" fillId="2" borderId="12" xfId="0" applyNumberFormat="1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164" fontId="0" fillId="2" borderId="4" xfId="0" applyNumberFormat="1" applyFont="1" applyFill="1" applyBorder="1" applyAlignment="1">
      <alignment horizontal="center" vertical="center"/>
    </xf>
    <xf numFmtId="164" fontId="0" fillId="2" borderId="12" xfId="0" applyNumberFormat="1" applyFont="1" applyFill="1" applyBorder="1" applyAlignment="1">
      <alignment horizontal="center" vertical="center"/>
    </xf>
    <xf numFmtId="1" fontId="0" fillId="2" borderId="10" xfId="0" applyNumberFormat="1" applyFont="1" applyFill="1" applyBorder="1" applyAlignment="1">
      <alignment horizontal="center" vertical="center"/>
    </xf>
    <xf numFmtId="1" fontId="0" fillId="2" borderId="12" xfId="0" applyNumberFormat="1" applyFont="1" applyFill="1" applyBorder="1" applyAlignment="1">
      <alignment horizontal="center" vertical="center"/>
    </xf>
    <xf numFmtId="2" fontId="0" fillId="0" borderId="8" xfId="0" applyNumberFormat="1" applyFill="1" applyBorder="1"/>
    <xf numFmtId="0" fontId="0" fillId="5" borderId="0" xfId="0" applyFill="1"/>
    <xf numFmtId="0" fontId="0" fillId="5" borderId="4" xfId="0" applyFill="1" applyBorder="1"/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11" fillId="6" borderId="0" xfId="8" applyFont="1" applyBorder="1" applyAlignment="1" applyProtection="1">
      <alignment horizontal="center" vertical="center" wrapText="1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left"/>
      <protection locked="0"/>
    </xf>
    <xf numFmtId="0" fontId="1" fillId="0" borderId="0" xfId="0" applyFont="1" applyAlignment="1">
      <alignment horizontal="right"/>
    </xf>
    <xf numFmtId="0" fontId="0" fillId="2" borderId="0" xfId="0" applyFill="1" applyProtection="1">
      <protection locked="0"/>
    </xf>
    <xf numFmtId="0" fontId="0" fillId="2" borderId="2" xfId="0" applyFill="1" applyBorder="1" applyProtection="1"/>
    <xf numFmtId="0" fontId="1" fillId="3" borderId="28" xfId="0" applyFont="1" applyFill="1" applyBorder="1" applyAlignment="1" applyProtection="1"/>
    <xf numFmtId="0" fontId="1" fillId="3" borderId="30" xfId="0" applyFont="1" applyFill="1" applyBorder="1" applyAlignment="1" applyProtection="1"/>
    <xf numFmtId="0" fontId="0" fillId="2" borderId="3" xfId="0" applyFill="1" applyBorder="1" applyProtection="1"/>
    <xf numFmtId="0" fontId="0" fillId="2" borderId="5" xfId="0" applyFill="1" applyBorder="1" applyProtection="1"/>
    <xf numFmtId="0" fontId="0" fillId="2" borderId="1" xfId="0" applyFill="1" applyBorder="1" applyProtection="1"/>
    <xf numFmtId="0" fontId="0" fillId="2" borderId="6" xfId="0" applyFill="1" applyBorder="1" applyProtection="1"/>
    <xf numFmtId="0" fontId="0" fillId="2" borderId="7" xfId="0" applyFill="1" applyBorder="1" applyAlignment="1" applyProtection="1">
      <alignment horizontal="right"/>
    </xf>
    <xf numFmtId="0" fontId="0" fillId="7" borderId="10" xfId="0" applyFill="1" applyBorder="1" applyAlignment="1" applyProtection="1">
      <alignment horizontal="left" vertical="center"/>
      <protection locked="0"/>
    </xf>
    <xf numFmtId="0" fontId="0" fillId="7" borderId="8" xfId="0" applyFill="1" applyBorder="1" applyAlignment="1" applyProtection="1">
      <alignment horizontal="left" vertical="center"/>
      <protection locked="0"/>
    </xf>
    <xf numFmtId="0" fontId="0" fillId="7" borderId="12" xfId="0" applyFill="1" applyBorder="1" applyAlignment="1" applyProtection="1">
      <alignment horizontal="left" vertical="center"/>
      <protection locked="0"/>
    </xf>
    <xf numFmtId="0" fontId="4" fillId="4" borderId="28" xfId="0" applyFont="1" applyFill="1" applyBorder="1" applyAlignment="1" applyProtection="1">
      <alignment horizontal="center"/>
      <protection locked="0"/>
    </xf>
    <xf numFmtId="0" fontId="4" fillId="4" borderId="29" xfId="0" applyFont="1" applyFill="1" applyBorder="1" applyAlignment="1" applyProtection="1">
      <alignment horizontal="center"/>
      <protection locked="0"/>
    </xf>
    <xf numFmtId="0" fontId="4" fillId="4" borderId="30" xfId="0" applyFont="1" applyFill="1" applyBorder="1" applyAlignment="1" applyProtection="1">
      <alignment horizontal="center"/>
      <protection locked="0"/>
    </xf>
    <xf numFmtId="0" fontId="0" fillId="0" borderId="3" xfId="0" applyFill="1" applyBorder="1" applyProtection="1">
      <protection locked="0"/>
    </xf>
    <xf numFmtId="0" fontId="0" fillId="0" borderId="4" xfId="0" applyFill="1" applyBorder="1" applyProtection="1">
      <protection locked="0"/>
    </xf>
    <xf numFmtId="2" fontId="0" fillId="0" borderId="4" xfId="0" applyNumberFormat="1" applyFill="1" applyBorder="1" applyProtection="1">
      <protection locked="0"/>
    </xf>
    <xf numFmtId="0" fontId="0" fillId="0" borderId="8" xfId="0" applyFill="1" applyBorder="1" applyProtection="1">
      <protection locked="0"/>
    </xf>
    <xf numFmtId="0" fontId="0" fillId="0" borderId="2" xfId="0" applyFill="1" applyBorder="1" applyAlignment="1" applyProtection="1">
      <alignment wrapText="1"/>
      <protection locked="0"/>
    </xf>
    <xf numFmtId="0" fontId="0" fillId="2" borderId="0" xfId="0" applyFill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2" xfId="0" applyFill="1" applyBorder="1" applyProtection="1">
      <protection locked="0"/>
    </xf>
    <xf numFmtId="0" fontId="0" fillId="0" borderId="8" xfId="0" applyFont="1" applyFill="1" applyBorder="1" applyProtection="1">
      <protection locked="0"/>
    </xf>
    <xf numFmtId="0" fontId="0" fillId="0" borderId="2" xfId="0" applyFon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7" xfId="0" applyBorder="1" applyProtection="1">
      <protection locked="0"/>
    </xf>
    <xf numFmtId="0" fontId="13" fillId="2" borderId="0" xfId="0" applyFont="1" applyFill="1" applyAlignment="1" applyProtection="1">
      <alignment horizontal="center" vertical="center" wrapText="1"/>
      <protection locked="0"/>
    </xf>
    <xf numFmtId="0" fontId="0" fillId="0" borderId="0" xfId="0" applyBorder="1" applyAlignment="1" applyProtection="1">
      <alignment horizontal="left" wrapText="1"/>
      <protection locked="0"/>
    </xf>
    <xf numFmtId="0" fontId="13" fillId="2" borderId="0" xfId="0" applyFont="1" applyFill="1" applyAlignment="1" applyProtection="1">
      <alignment horizontal="center" vertical="center" wrapText="1"/>
      <protection locked="0"/>
    </xf>
    <xf numFmtId="0" fontId="0" fillId="0" borderId="8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left" vertical="center" wrapText="1"/>
    </xf>
    <xf numFmtId="0" fontId="0" fillId="0" borderId="8" xfId="0" applyFont="1" applyFill="1" applyBorder="1" applyAlignment="1">
      <alignment horizontal="left" vertical="center"/>
    </xf>
    <xf numFmtId="0" fontId="0" fillId="0" borderId="8" xfId="0" applyFont="1" applyFill="1" applyBorder="1" applyAlignment="1">
      <alignment horizontal="center"/>
    </xf>
    <xf numFmtId="2" fontId="0" fillId="0" borderId="8" xfId="0" applyNumberFormat="1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2" fontId="0" fillId="2" borderId="0" xfId="0" applyNumberFormat="1" applyFill="1" applyProtection="1">
      <protection locked="0"/>
    </xf>
    <xf numFmtId="0" fontId="0" fillId="7" borderId="39" xfId="0" applyFill="1" applyBorder="1" applyProtection="1"/>
    <xf numFmtId="0" fontId="0" fillId="7" borderId="31" xfId="0" applyFill="1" applyBorder="1" applyProtection="1"/>
    <xf numFmtId="0" fontId="0" fillId="2" borderId="22" xfId="0" applyFill="1" applyBorder="1" applyAlignment="1" applyProtection="1">
      <alignment vertical="center"/>
    </xf>
    <xf numFmtId="0" fontId="0" fillId="2" borderId="16" xfId="0" applyFill="1" applyBorder="1" applyAlignment="1" applyProtection="1">
      <alignment vertical="center"/>
    </xf>
    <xf numFmtId="0" fontId="0" fillId="2" borderId="62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2" borderId="63" xfId="0" applyFill="1" applyBorder="1" applyAlignment="1" applyProtection="1">
      <alignment vertical="center"/>
    </xf>
    <xf numFmtId="0" fontId="0" fillId="7" borderId="63" xfId="0" applyFill="1" applyBorder="1" applyAlignment="1" applyProtection="1">
      <alignment vertical="center"/>
    </xf>
    <xf numFmtId="0" fontId="0" fillId="7" borderId="16" xfId="0" applyFill="1" applyBorder="1" applyAlignment="1" applyProtection="1">
      <alignment vertical="center"/>
    </xf>
    <xf numFmtId="0" fontId="0" fillId="7" borderId="18" xfId="0" applyFill="1" applyBorder="1" applyAlignment="1" applyProtection="1">
      <alignment vertical="center"/>
    </xf>
    <xf numFmtId="166" fontId="0" fillId="2" borderId="10" xfId="0" applyNumberFormat="1" applyFill="1" applyBorder="1" applyAlignment="1" applyProtection="1">
      <alignment horizontal="center" vertical="center"/>
    </xf>
    <xf numFmtId="166" fontId="0" fillId="2" borderId="11" xfId="0" applyNumberFormat="1" applyFill="1" applyBorder="1" applyAlignment="1" applyProtection="1">
      <alignment horizontal="center" vertical="center"/>
    </xf>
    <xf numFmtId="166" fontId="0" fillId="2" borderId="8" xfId="0" applyNumberFormat="1" applyFill="1" applyBorder="1" applyAlignment="1" applyProtection="1">
      <alignment horizontal="center" vertical="center"/>
    </xf>
    <xf numFmtId="166" fontId="0" fillId="2" borderId="2" xfId="0" applyNumberFormat="1" applyFill="1" applyBorder="1" applyAlignment="1" applyProtection="1">
      <alignment horizontal="center" vertical="center"/>
    </xf>
    <xf numFmtId="166" fontId="0" fillId="2" borderId="35" xfId="0" applyNumberFormat="1" applyFill="1" applyBorder="1" applyAlignment="1" applyProtection="1">
      <alignment horizontal="center" vertical="center"/>
    </xf>
    <xf numFmtId="166" fontId="0" fillId="2" borderId="36" xfId="0" applyNumberFormat="1" applyFill="1" applyBorder="1" applyAlignment="1" applyProtection="1">
      <alignment horizontal="center" vertical="center"/>
    </xf>
    <xf numFmtId="166" fontId="0" fillId="2" borderId="12" xfId="0" applyNumberFormat="1" applyFill="1" applyBorder="1" applyAlignment="1" applyProtection="1">
      <alignment horizontal="center" vertical="center"/>
    </xf>
    <xf numFmtId="166" fontId="0" fillId="2" borderId="7" xfId="0" applyNumberFormat="1" applyFill="1" applyBorder="1" applyAlignment="1" applyProtection="1">
      <alignment horizontal="center" vertical="center"/>
    </xf>
    <xf numFmtId="166" fontId="0" fillId="2" borderId="4" xfId="0" applyNumberFormat="1" applyFill="1" applyBorder="1" applyAlignment="1" applyProtection="1">
      <alignment horizontal="center" vertical="center"/>
    </xf>
    <xf numFmtId="166" fontId="0" fillId="2" borderId="5" xfId="0" applyNumberFormat="1" applyFill="1" applyBorder="1" applyAlignment="1" applyProtection="1">
      <alignment horizontal="center" vertical="center"/>
    </xf>
    <xf numFmtId="166" fontId="0" fillId="7" borderId="10" xfId="0" applyNumberFormat="1" applyFill="1" applyBorder="1" applyAlignment="1" applyProtection="1">
      <alignment horizontal="center" vertical="center"/>
    </xf>
    <xf numFmtId="166" fontId="0" fillId="7" borderId="11" xfId="0" applyNumberFormat="1" applyFill="1" applyBorder="1" applyAlignment="1" applyProtection="1">
      <alignment horizontal="center" vertical="center"/>
    </xf>
    <xf numFmtId="166" fontId="0" fillId="7" borderId="8" xfId="0" applyNumberFormat="1" applyFill="1" applyBorder="1" applyAlignment="1" applyProtection="1">
      <alignment horizontal="center" vertical="center"/>
    </xf>
    <xf numFmtId="166" fontId="0" fillId="7" borderId="2" xfId="0" applyNumberFormat="1" applyFill="1" applyBorder="1" applyAlignment="1" applyProtection="1">
      <alignment horizontal="center" vertical="center"/>
    </xf>
    <xf numFmtId="166" fontId="0" fillId="7" borderId="12" xfId="0" applyNumberFormat="1" applyFill="1" applyBorder="1" applyAlignment="1" applyProtection="1">
      <alignment horizontal="center" vertical="center"/>
    </xf>
    <xf numFmtId="166" fontId="0" fillId="7" borderId="7" xfId="0" applyNumberFormat="1" applyFill="1" applyBorder="1" applyAlignment="1" applyProtection="1">
      <alignment horizontal="center" vertical="center"/>
    </xf>
    <xf numFmtId="166" fontId="0" fillId="2" borderId="0" xfId="0" applyNumberFormat="1" applyFill="1"/>
    <xf numFmtId="166" fontId="0" fillId="2" borderId="9" xfId="0" applyNumberFormat="1" applyFill="1" applyBorder="1" applyAlignment="1" applyProtection="1">
      <alignment horizontal="center" vertical="center"/>
    </xf>
    <xf numFmtId="166" fontId="0" fillId="2" borderId="1" xfId="0" applyNumberFormat="1" applyFill="1" applyBorder="1" applyAlignment="1" applyProtection="1">
      <alignment horizontal="center" vertical="center"/>
    </xf>
    <xf numFmtId="166" fontId="0" fillId="7" borderId="9" xfId="0" applyNumberFormat="1" applyFill="1" applyBorder="1" applyAlignment="1" applyProtection="1">
      <alignment horizontal="center" vertical="center"/>
    </xf>
    <xf numFmtId="166" fontId="0" fillId="7" borderId="1" xfId="0" applyNumberFormat="1" applyFill="1" applyBorder="1" applyAlignment="1" applyProtection="1">
      <alignment horizontal="center" vertical="center"/>
    </xf>
    <xf numFmtId="166" fontId="0" fillId="2" borderId="6" xfId="0" applyNumberFormat="1" applyFill="1" applyBorder="1" applyAlignment="1" applyProtection="1">
      <alignment horizontal="center" vertical="center"/>
    </xf>
    <xf numFmtId="166" fontId="0" fillId="7" borderId="6" xfId="0" applyNumberFormat="1" applyFill="1" applyBorder="1" applyAlignment="1" applyProtection="1">
      <alignment horizontal="center" vertical="center"/>
    </xf>
    <xf numFmtId="166" fontId="0" fillId="2" borderId="0" xfId="0" applyNumberFormat="1" applyFill="1" applyAlignment="1">
      <alignment horizontal="center" vertical="center"/>
    </xf>
    <xf numFmtId="166" fontId="0" fillId="7" borderId="39" xfId="0" applyNumberFormat="1" applyFill="1" applyBorder="1" applyAlignment="1" applyProtection="1">
      <alignment horizontal="center" vertical="center"/>
    </xf>
    <xf numFmtId="166" fontId="0" fillId="7" borderId="31" xfId="0" applyNumberFormat="1" applyFill="1" applyBorder="1" applyAlignment="1" applyProtection="1">
      <alignment horizontal="center" vertical="center"/>
    </xf>
    <xf numFmtId="166" fontId="0" fillId="7" borderId="32" xfId="0" applyNumberFormat="1" applyFill="1" applyBorder="1" applyAlignment="1" applyProtection="1">
      <alignment horizontal="center" vertical="center"/>
    </xf>
    <xf numFmtId="0" fontId="0" fillId="7" borderId="32" xfId="0" applyFill="1" applyBorder="1"/>
    <xf numFmtId="166" fontId="0" fillId="7" borderId="37" xfId="0" applyNumberFormat="1" applyFill="1" applyBorder="1" applyAlignment="1" applyProtection="1">
      <alignment horizontal="center" vertical="center"/>
    </xf>
    <xf numFmtId="166" fontId="0" fillId="7" borderId="41" xfId="0" applyNumberFormat="1" applyFill="1" applyBorder="1" applyAlignment="1" applyProtection="1">
      <alignment horizontal="center" vertical="center"/>
    </xf>
    <xf numFmtId="166" fontId="0" fillId="7" borderId="38" xfId="0" applyNumberFormat="1" applyFill="1" applyBorder="1" applyAlignment="1" applyProtection="1">
      <alignment horizontal="center" vertical="center"/>
    </xf>
    <xf numFmtId="0" fontId="0" fillId="7" borderId="64" xfId="0" applyFill="1" applyBorder="1" applyAlignment="1" applyProtection="1">
      <alignment vertical="center"/>
    </xf>
    <xf numFmtId="0" fontId="0" fillId="7" borderId="68" xfId="0" applyFill="1" applyBorder="1" applyAlignment="1" applyProtection="1">
      <alignment vertical="center"/>
    </xf>
    <xf numFmtId="0" fontId="0" fillId="7" borderId="69" xfId="0" applyFill="1" applyBorder="1" applyAlignment="1" applyProtection="1">
      <alignment vertical="center"/>
    </xf>
    <xf numFmtId="0" fontId="14" fillId="0" borderId="0" xfId="0" applyFont="1"/>
    <xf numFmtId="0" fontId="15" fillId="3" borderId="49" xfId="0" applyFont="1" applyFill="1" applyBorder="1" applyAlignment="1" applyProtection="1">
      <alignment horizontal="center" vertical="center"/>
      <protection locked="0"/>
    </xf>
    <xf numFmtId="0" fontId="15" fillId="3" borderId="59" xfId="0" applyFont="1" applyFill="1" applyBorder="1" applyAlignment="1" applyProtection="1">
      <alignment horizontal="center" vertical="center"/>
      <protection locked="0"/>
    </xf>
    <xf numFmtId="0" fontId="15" fillId="3" borderId="61" xfId="0" applyFont="1" applyFill="1" applyBorder="1" applyAlignment="1" applyProtection="1">
      <alignment horizontal="center" vertical="center"/>
      <protection locked="0"/>
    </xf>
    <xf numFmtId="0" fontId="15" fillId="3" borderId="44" xfId="0" applyFont="1" applyFill="1" applyBorder="1" applyAlignment="1" applyProtection="1">
      <alignment horizontal="center" vertical="center"/>
      <protection locked="0"/>
    </xf>
    <xf numFmtId="0" fontId="15" fillId="3" borderId="14" xfId="0" applyFont="1" applyFill="1" applyBorder="1" applyAlignment="1" applyProtection="1">
      <alignment horizontal="center" vertical="center"/>
    </xf>
    <xf numFmtId="0" fontId="15" fillId="3" borderId="25" xfId="0" applyFont="1" applyFill="1" applyBorder="1" applyAlignment="1" applyProtection="1">
      <alignment horizontal="center" vertical="center"/>
    </xf>
    <xf numFmtId="0" fontId="15" fillId="3" borderId="59" xfId="0" applyFont="1" applyFill="1" applyBorder="1" applyAlignment="1" applyProtection="1">
      <alignment horizontal="center" vertical="center"/>
    </xf>
    <xf numFmtId="0" fontId="15" fillId="3" borderId="26" xfId="0" applyFont="1" applyFill="1" applyBorder="1" applyAlignment="1" applyProtection="1">
      <alignment horizontal="center" vertical="center"/>
    </xf>
    <xf numFmtId="0" fontId="15" fillId="3" borderId="47" xfId="0" applyFont="1" applyFill="1" applyBorder="1" applyAlignment="1" applyProtection="1">
      <alignment horizontal="center" vertical="center"/>
    </xf>
    <xf numFmtId="2" fontId="15" fillId="3" borderId="45" xfId="0" applyNumberFormat="1" applyFont="1" applyFill="1" applyBorder="1" applyAlignment="1" applyProtection="1">
      <alignment horizontal="center" vertical="center"/>
    </xf>
    <xf numFmtId="2" fontId="15" fillId="3" borderId="46" xfId="0" applyNumberFormat="1" applyFont="1" applyFill="1" applyBorder="1" applyAlignment="1" applyProtection="1">
      <alignment horizontal="center" vertical="center"/>
    </xf>
    <xf numFmtId="0" fontId="15" fillId="3" borderId="48" xfId="0" applyFont="1" applyFill="1" applyBorder="1" applyAlignment="1" applyProtection="1">
      <alignment horizontal="center" vertical="center"/>
      <protection locked="0"/>
    </xf>
    <xf numFmtId="0" fontId="0" fillId="2" borderId="39" xfId="0" applyFill="1" applyBorder="1" applyAlignment="1" applyProtection="1">
      <alignment horizontal="left" vertical="center"/>
      <protection locked="0"/>
    </xf>
    <xf numFmtId="0" fontId="0" fillId="2" borderId="31" xfId="0" applyFill="1" applyBorder="1" applyAlignment="1" applyProtection="1">
      <alignment horizontal="left" vertical="center"/>
      <protection locked="0"/>
    </xf>
    <xf numFmtId="0" fontId="0" fillId="2" borderId="40" xfId="0" applyFill="1" applyBorder="1" applyAlignment="1" applyProtection="1">
      <alignment horizontal="left" vertical="center"/>
      <protection locked="0"/>
    </xf>
    <xf numFmtId="0" fontId="0" fillId="2" borderId="32" xfId="0" applyFill="1" applyBorder="1" applyAlignment="1" applyProtection="1">
      <alignment horizontal="left" vertical="center"/>
      <protection locked="0"/>
    </xf>
    <xf numFmtId="0" fontId="0" fillId="2" borderId="56" xfId="0" applyFill="1" applyBorder="1" applyAlignment="1" applyProtection="1">
      <alignment horizontal="left" vertical="center"/>
      <protection locked="0"/>
    </xf>
    <xf numFmtId="0" fontId="0" fillId="7" borderId="39" xfId="0" applyFill="1" applyBorder="1" applyAlignment="1" applyProtection="1">
      <alignment horizontal="left" vertical="center"/>
      <protection locked="0"/>
    </xf>
    <xf numFmtId="0" fontId="0" fillId="7" borderId="56" xfId="0" applyFill="1" applyBorder="1" applyAlignment="1" applyProtection="1">
      <alignment horizontal="left" vertical="center"/>
      <protection locked="0"/>
    </xf>
    <xf numFmtId="0" fontId="0" fillId="7" borderId="31" xfId="0" applyFill="1" applyBorder="1" applyAlignment="1" applyProtection="1">
      <alignment horizontal="left" vertical="center"/>
      <protection locked="0"/>
    </xf>
    <xf numFmtId="0" fontId="0" fillId="7" borderId="32" xfId="0" applyFill="1" applyBorder="1" applyAlignment="1" applyProtection="1">
      <alignment horizontal="left" vertical="center"/>
      <protection locked="0"/>
    </xf>
    <xf numFmtId="0" fontId="0" fillId="0" borderId="39" xfId="0" applyFill="1" applyBorder="1" applyAlignment="1" applyProtection="1">
      <alignment horizontal="left" vertical="center"/>
      <protection locked="0"/>
    </xf>
    <xf numFmtId="0" fontId="0" fillId="0" borderId="31" xfId="0" applyFill="1" applyBorder="1" applyAlignment="1" applyProtection="1">
      <alignment horizontal="left" vertical="center"/>
      <protection locked="0"/>
    </xf>
    <xf numFmtId="0" fontId="0" fillId="0" borderId="56" xfId="0" applyFill="1" applyBorder="1" applyAlignment="1" applyProtection="1">
      <alignment horizontal="left" vertical="center"/>
      <protection locked="0"/>
    </xf>
    <xf numFmtId="0" fontId="15" fillId="3" borderId="73" xfId="0" applyFont="1" applyFill="1" applyBorder="1" applyAlignment="1" applyProtection="1">
      <alignment horizontal="center" vertical="center"/>
    </xf>
    <xf numFmtId="0" fontId="0" fillId="2" borderId="64" xfId="0" applyFill="1" applyBorder="1" applyAlignment="1" applyProtection="1">
      <alignment horizontal="center" vertical="center"/>
    </xf>
    <xf numFmtId="0" fontId="0" fillId="2" borderId="68" xfId="0" applyFill="1" applyBorder="1" applyAlignment="1" applyProtection="1">
      <alignment horizontal="center" vertical="center"/>
    </xf>
    <xf numFmtId="0" fontId="0" fillId="2" borderId="51" xfId="0" applyFill="1" applyBorder="1" applyAlignment="1" applyProtection="1">
      <alignment horizontal="center" vertical="center"/>
    </xf>
    <xf numFmtId="0" fontId="0" fillId="2" borderId="69" xfId="0" applyFill="1" applyBorder="1" applyAlignment="1" applyProtection="1">
      <alignment horizontal="center" vertical="center"/>
    </xf>
    <xf numFmtId="0" fontId="0" fillId="2" borderId="52" xfId="0" applyFill="1" applyBorder="1" applyAlignment="1" applyProtection="1">
      <alignment horizontal="center" vertical="center"/>
    </xf>
    <xf numFmtId="0" fontId="0" fillId="7" borderId="64" xfId="0" applyFill="1" applyBorder="1" applyAlignment="1" applyProtection="1">
      <alignment horizontal="center" vertical="center"/>
    </xf>
    <xf numFmtId="0" fontId="0" fillId="7" borderId="68" xfId="0" applyFill="1" applyBorder="1" applyAlignment="1" applyProtection="1">
      <alignment horizontal="center" vertical="center"/>
    </xf>
    <xf numFmtId="0" fontId="0" fillId="7" borderId="69" xfId="0" applyFill="1" applyBorder="1" applyAlignment="1" applyProtection="1">
      <alignment horizontal="center" vertical="center"/>
    </xf>
    <xf numFmtId="0" fontId="0" fillId="0" borderId="64" xfId="0" applyFill="1" applyBorder="1" applyAlignment="1" applyProtection="1">
      <alignment horizontal="center" vertical="center"/>
    </xf>
    <xf numFmtId="0" fontId="0" fillId="0" borderId="63" xfId="0" applyFill="1" applyBorder="1" applyAlignment="1" applyProtection="1">
      <alignment vertical="center"/>
    </xf>
    <xf numFmtId="166" fontId="0" fillId="0" borderId="9" xfId="0" applyNumberFormat="1" applyFill="1" applyBorder="1" applyAlignment="1" applyProtection="1">
      <alignment horizontal="center" vertical="center"/>
    </xf>
    <xf numFmtId="166" fontId="0" fillId="0" borderId="10" xfId="0" applyNumberFormat="1" applyFill="1" applyBorder="1" applyAlignment="1" applyProtection="1">
      <alignment horizontal="center" vertical="center"/>
    </xf>
    <xf numFmtId="166" fontId="0" fillId="0" borderId="11" xfId="0" applyNumberFormat="1" applyFill="1" applyBorder="1" applyAlignment="1" applyProtection="1">
      <alignment horizontal="center" vertical="center"/>
    </xf>
    <xf numFmtId="0" fontId="0" fillId="0" borderId="68" xfId="0" applyFill="1" applyBorder="1" applyAlignment="1" applyProtection="1">
      <alignment horizontal="center" vertical="center"/>
    </xf>
    <xf numFmtId="0" fontId="0" fillId="0" borderId="16" xfId="0" applyFill="1" applyBorder="1" applyAlignment="1" applyProtection="1">
      <alignment vertical="center"/>
    </xf>
    <xf numFmtId="166" fontId="0" fillId="0" borderId="1" xfId="0" applyNumberFormat="1" applyFill="1" applyBorder="1" applyAlignment="1" applyProtection="1">
      <alignment horizontal="center" vertical="center"/>
    </xf>
    <xf numFmtId="166" fontId="0" fillId="0" borderId="8" xfId="0" applyNumberFormat="1" applyFill="1" applyBorder="1" applyAlignment="1" applyProtection="1">
      <alignment horizontal="center" vertical="center"/>
    </xf>
    <xf numFmtId="166" fontId="0" fillId="0" borderId="2" xfId="0" applyNumberFormat="1" applyFill="1" applyBorder="1" applyAlignment="1" applyProtection="1">
      <alignment horizontal="center" vertical="center"/>
    </xf>
    <xf numFmtId="166" fontId="0" fillId="0" borderId="4" xfId="0" applyNumberFormat="1" applyFill="1" applyBorder="1" applyAlignment="1" applyProtection="1">
      <alignment horizontal="center" vertical="center"/>
    </xf>
    <xf numFmtId="166" fontId="0" fillId="0" borderId="5" xfId="0" applyNumberFormat="1" applyFill="1" applyBorder="1" applyAlignment="1" applyProtection="1">
      <alignment horizontal="center" vertical="center"/>
    </xf>
    <xf numFmtId="0" fontId="0" fillId="0" borderId="69" xfId="0" applyFill="1" applyBorder="1" applyAlignment="1" applyProtection="1">
      <alignment horizontal="center" vertical="center"/>
    </xf>
    <xf numFmtId="0" fontId="0" fillId="0" borderId="18" xfId="0" applyFill="1" applyBorder="1" applyAlignment="1" applyProtection="1">
      <alignment vertical="center"/>
    </xf>
    <xf numFmtId="166" fontId="0" fillId="0" borderId="6" xfId="0" applyNumberFormat="1" applyFill="1" applyBorder="1" applyAlignment="1" applyProtection="1">
      <alignment horizontal="center" vertical="center"/>
    </xf>
    <xf numFmtId="166" fontId="0" fillId="0" borderId="12" xfId="0" applyNumberFormat="1" applyFill="1" applyBorder="1" applyAlignment="1" applyProtection="1">
      <alignment horizontal="center" vertical="center"/>
    </xf>
    <xf numFmtId="166" fontId="0" fillId="0" borderId="7" xfId="0" applyNumberFormat="1" applyFill="1" applyBorder="1" applyAlignment="1" applyProtection="1">
      <alignment horizontal="center" vertical="center"/>
    </xf>
    <xf numFmtId="166" fontId="0" fillId="7" borderId="4" xfId="0" applyNumberFormat="1" applyFill="1" applyBorder="1" applyAlignment="1" applyProtection="1">
      <alignment horizontal="center" vertical="center"/>
    </xf>
    <xf numFmtId="166" fontId="0" fillId="7" borderId="5" xfId="0" applyNumberFormat="1" applyFill="1" applyBorder="1" applyAlignment="1" applyProtection="1">
      <alignment horizontal="center" vertical="center"/>
    </xf>
    <xf numFmtId="0" fontId="0" fillId="0" borderId="22" xfId="0" applyFill="1" applyBorder="1" applyAlignment="1" applyProtection="1">
      <alignment vertical="center"/>
    </xf>
    <xf numFmtId="0" fontId="0" fillId="0" borderId="52" xfId="0" applyFill="1" applyBorder="1" applyAlignment="1" applyProtection="1">
      <alignment horizontal="center" vertical="center"/>
    </xf>
    <xf numFmtId="166" fontId="0" fillId="0" borderId="3" xfId="0" applyNumberForma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left" vertical="center"/>
      <protection locked="0"/>
    </xf>
    <xf numFmtId="0" fontId="0" fillId="0" borderId="40" xfId="0" applyFill="1" applyBorder="1" applyAlignment="1" applyProtection="1">
      <alignment horizontal="left" vertical="center"/>
      <protection locked="0"/>
    </xf>
    <xf numFmtId="2" fontId="0" fillId="0" borderId="4" xfId="0" applyNumberFormat="1" applyFont="1" applyFill="1" applyBorder="1" applyProtection="1">
      <protection locked="0"/>
    </xf>
    <xf numFmtId="0" fontId="0" fillId="0" borderId="51" xfId="0" applyFill="1" applyBorder="1" applyAlignment="1" applyProtection="1">
      <alignment horizontal="center" vertical="center"/>
    </xf>
    <xf numFmtId="0" fontId="0" fillId="0" borderId="62" xfId="0" applyFill="1" applyBorder="1" applyAlignment="1" applyProtection="1">
      <alignment vertical="center"/>
    </xf>
    <xf numFmtId="166" fontId="0" fillId="0" borderId="33" xfId="0" applyNumberFormat="1" applyFill="1" applyBorder="1" applyAlignment="1" applyProtection="1">
      <alignment horizontal="center" vertical="center"/>
    </xf>
    <xf numFmtId="166" fontId="0" fillId="0" borderId="35" xfId="0" applyNumberFormat="1" applyFill="1" applyBorder="1" applyAlignment="1" applyProtection="1">
      <alignment horizontal="center" vertical="center"/>
    </xf>
    <xf numFmtId="166" fontId="0" fillId="0" borderId="36" xfId="0" applyNumberFormat="1" applyFill="1" applyBorder="1" applyAlignment="1" applyProtection="1">
      <alignment horizontal="center" vertical="center"/>
    </xf>
    <xf numFmtId="0" fontId="0" fillId="0" borderId="74" xfId="0" applyFill="1" applyBorder="1" applyAlignment="1" applyProtection="1">
      <alignment horizontal="left" vertical="center"/>
      <protection locked="0"/>
    </xf>
    <xf numFmtId="0" fontId="0" fillId="0" borderId="19" xfId="0" applyFill="1" applyBorder="1" applyAlignment="1" applyProtection="1">
      <alignment horizontal="left" vertical="center"/>
      <protection locked="0"/>
    </xf>
    <xf numFmtId="0" fontId="0" fillId="0" borderId="23" xfId="0" applyFill="1" applyBorder="1" applyAlignment="1" applyProtection="1">
      <alignment horizontal="left" vertical="center"/>
      <protection locked="0"/>
    </xf>
    <xf numFmtId="0" fontId="0" fillId="0" borderId="13" xfId="0" applyFill="1" applyBorder="1" applyAlignment="1" applyProtection="1">
      <alignment horizontal="left" vertical="center"/>
      <protection locked="0"/>
    </xf>
    <xf numFmtId="0" fontId="0" fillId="0" borderId="37" xfId="0" applyFill="1" applyBorder="1" applyAlignment="1" applyProtection="1">
      <alignment vertical="center"/>
    </xf>
    <xf numFmtId="0" fontId="0" fillId="0" borderId="41" xfId="0" applyFill="1" applyBorder="1" applyAlignment="1" applyProtection="1">
      <alignment vertical="center"/>
    </xf>
    <xf numFmtId="0" fontId="0" fillId="0" borderId="38" xfId="0" applyFill="1" applyBorder="1" applyAlignment="1" applyProtection="1">
      <alignment vertical="center"/>
    </xf>
    <xf numFmtId="0" fontId="0" fillId="0" borderId="74" xfId="0" applyFill="1" applyBorder="1" applyAlignment="1" applyProtection="1">
      <alignment vertical="center"/>
    </xf>
    <xf numFmtId="0" fontId="0" fillId="0" borderId="19" xfId="0" applyFill="1" applyBorder="1" applyAlignment="1" applyProtection="1">
      <alignment vertical="center"/>
    </xf>
    <xf numFmtId="166" fontId="0" fillId="0" borderId="39" xfId="0" applyNumberFormat="1" applyFill="1" applyBorder="1" applyAlignment="1" applyProtection="1">
      <alignment horizontal="center" vertical="center"/>
    </xf>
    <xf numFmtId="166" fontId="0" fillId="0" borderId="31" xfId="0" applyNumberFormat="1" applyFill="1" applyBorder="1" applyAlignment="1" applyProtection="1">
      <alignment horizontal="center" vertical="center"/>
    </xf>
    <xf numFmtId="166" fontId="0" fillId="0" borderId="32" xfId="0" applyNumberFormat="1" applyFill="1" applyBorder="1" applyAlignment="1" applyProtection="1">
      <alignment horizontal="center" vertical="center"/>
    </xf>
    <xf numFmtId="0" fontId="0" fillId="0" borderId="26" xfId="0" applyFill="1" applyBorder="1" applyAlignment="1" applyProtection="1">
      <alignment vertical="center" wrapText="1"/>
      <protection locked="0"/>
    </xf>
    <xf numFmtId="0" fontId="0" fillId="0" borderId="5" xfId="0" applyFill="1" applyBorder="1" applyAlignment="1" applyProtection="1">
      <alignment vertical="center" wrapText="1"/>
      <protection locked="0"/>
    </xf>
    <xf numFmtId="0" fontId="0" fillId="0" borderId="36" xfId="0" applyFill="1" applyBorder="1" applyAlignment="1" applyProtection="1">
      <alignment vertical="center" wrapText="1"/>
      <protection locked="0"/>
    </xf>
    <xf numFmtId="0" fontId="0" fillId="0" borderId="0" xfId="0" applyBorder="1" applyAlignment="1" applyProtection="1">
      <alignment horizontal="center"/>
      <protection locked="0"/>
    </xf>
    <xf numFmtId="0" fontId="10" fillId="0" borderId="0" xfId="0" applyFont="1" applyBorder="1" applyAlignment="1" applyProtection="1">
      <alignment horizontal="center"/>
      <protection locked="0"/>
    </xf>
    <xf numFmtId="0" fontId="12" fillId="0" borderId="14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7" borderId="9" xfId="0" applyFill="1" applyBorder="1" applyAlignment="1" applyProtection="1">
      <alignment horizontal="center" vertical="center"/>
    </xf>
    <xf numFmtId="0" fontId="0" fillId="7" borderId="1" xfId="0" applyFill="1" applyBorder="1" applyAlignment="1" applyProtection="1">
      <alignment horizontal="center" vertical="center"/>
    </xf>
    <xf numFmtId="0" fontId="0" fillId="7" borderId="6" xfId="0" applyFill="1" applyBorder="1" applyAlignment="1" applyProtection="1">
      <alignment horizontal="center" vertical="center"/>
    </xf>
    <xf numFmtId="0" fontId="0" fillId="7" borderId="9" xfId="0" applyFill="1" applyBorder="1" applyAlignment="1" applyProtection="1">
      <alignment horizontal="center" vertical="center"/>
      <protection locked="0"/>
    </xf>
    <xf numFmtId="0" fontId="0" fillId="7" borderId="1" xfId="0" applyFill="1" applyBorder="1" applyAlignment="1" applyProtection="1">
      <alignment horizontal="center" vertical="center"/>
      <protection locked="0"/>
    </xf>
    <xf numFmtId="0" fontId="0" fillId="7" borderId="6" xfId="0" applyFill="1" applyBorder="1" applyAlignment="1" applyProtection="1">
      <alignment horizontal="center" vertical="center"/>
      <protection locked="0"/>
    </xf>
    <xf numFmtId="0" fontId="0" fillId="7" borderId="65" xfId="0" applyFill="1" applyBorder="1" applyAlignment="1" applyProtection="1">
      <alignment horizontal="center" vertical="center" wrapText="1"/>
      <protection locked="0"/>
    </xf>
    <xf numFmtId="0" fontId="0" fillId="7" borderId="66" xfId="0" applyFill="1" applyBorder="1" applyAlignment="1" applyProtection="1">
      <alignment horizontal="center" vertical="center" wrapText="1"/>
      <protection locked="0"/>
    </xf>
    <xf numFmtId="0" fontId="0" fillId="7" borderId="67" xfId="0" applyFill="1" applyBorder="1" applyAlignment="1" applyProtection="1">
      <alignment horizontal="center" vertical="center" wrapText="1"/>
      <protection locked="0"/>
    </xf>
    <xf numFmtId="0" fontId="0" fillId="0" borderId="33" xfId="0" applyFill="1" applyBorder="1" applyAlignment="1" applyProtection="1">
      <alignment horizontal="center" vertical="center"/>
      <protection locked="0"/>
    </xf>
    <xf numFmtId="0" fontId="0" fillId="0" borderId="43" xfId="0" applyFill="1" applyBorder="1" applyAlignment="1" applyProtection="1">
      <alignment horizontal="center" vertical="center"/>
      <protection locked="0"/>
    </xf>
    <xf numFmtId="0" fontId="0" fillId="0" borderId="42" xfId="0" applyFill="1" applyBorder="1" applyAlignment="1" applyProtection="1">
      <alignment horizontal="center" vertical="center"/>
    </xf>
    <xf numFmtId="0" fontId="0" fillId="0" borderId="58" xfId="0" applyFill="1" applyBorder="1" applyAlignment="1" applyProtection="1">
      <alignment horizontal="center" vertical="center"/>
    </xf>
    <xf numFmtId="0" fontId="0" fillId="0" borderId="51" xfId="0" applyFill="1" applyBorder="1" applyAlignment="1" applyProtection="1">
      <alignment horizontal="center" vertical="center" wrapText="1"/>
      <protection locked="0"/>
    </xf>
    <xf numFmtId="0" fontId="0" fillId="0" borderId="53" xfId="0" applyFill="1" applyBorder="1" applyAlignment="1" applyProtection="1">
      <alignment horizontal="center" vertical="center" wrapText="1"/>
      <protection locked="0"/>
    </xf>
    <xf numFmtId="0" fontId="0" fillId="7" borderId="25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 vertical="center"/>
      <protection locked="0"/>
    </xf>
    <xf numFmtId="0" fontId="0" fillId="7" borderId="3" xfId="0" applyFill="1" applyBorder="1" applyAlignment="1" applyProtection="1">
      <alignment horizontal="center" vertical="center"/>
      <protection locked="0"/>
    </xf>
    <xf numFmtId="0" fontId="0" fillId="7" borderId="54" xfId="0" applyFill="1" applyBorder="1" applyAlignment="1" applyProtection="1">
      <alignment horizontal="center" vertical="center" wrapText="1"/>
      <protection locked="0"/>
    </xf>
    <xf numFmtId="0" fontId="0" fillId="7" borderId="53" xfId="0" applyFill="1" applyBorder="1" applyAlignment="1" applyProtection="1">
      <alignment horizontal="center" vertical="center" wrapText="1"/>
      <protection locked="0"/>
    </xf>
    <xf numFmtId="0" fontId="0" fillId="7" borderId="52" xfId="0" applyFill="1" applyBorder="1" applyAlignment="1" applyProtection="1">
      <alignment horizontal="center" vertical="center" wrapText="1"/>
      <protection locked="0"/>
    </xf>
    <xf numFmtId="0" fontId="0" fillId="0" borderId="25" xfId="0" applyFill="1" applyBorder="1" applyAlignment="1" applyProtection="1">
      <alignment horizontal="center" vertical="center"/>
      <protection locked="0"/>
    </xf>
    <xf numFmtId="0" fontId="0" fillId="0" borderId="3" xfId="0" applyFill="1" applyBorder="1" applyAlignment="1" applyProtection="1">
      <alignment horizontal="center" vertical="center"/>
      <protection locked="0"/>
    </xf>
    <xf numFmtId="0" fontId="0" fillId="0" borderId="55" xfId="0" applyFill="1" applyBorder="1" applyAlignment="1" applyProtection="1">
      <alignment horizontal="center" vertical="center"/>
    </xf>
    <xf numFmtId="0" fontId="0" fillId="2" borderId="51" xfId="0" applyFill="1" applyBorder="1" applyAlignment="1" applyProtection="1">
      <alignment horizontal="center" vertical="center"/>
      <protection locked="0"/>
    </xf>
    <xf numFmtId="0" fontId="0" fillId="2" borderId="53" xfId="0" applyFill="1" applyBorder="1" applyAlignment="1" applyProtection="1">
      <alignment horizontal="center" vertical="center"/>
      <protection locked="0"/>
    </xf>
    <xf numFmtId="0" fontId="0" fillId="2" borderId="52" xfId="0" applyFill="1" applyBorder="1" applyAlignment="1" applyProtection="1">
      <alignment horizontal="center" vertical="center"/>
      <protection locked="0"/>
    </xf>
    <xf numFmtId="0" fontId="0" fillId="0" borderId="54" xfId="0" applyFill="1" applyBorder="1" applyAlignment="1" applyProtection="1">
      <alignment horizontal="center" vertical="center" wrapText="1"/>
      <protection locked="0"/>
    </xf>
    <xf numFmtId="0" fontId="0" fillId="0" borderId="52" xfId="0" applyFill="1" applyBorder="1" applyAlignment="1" applyProtection="1">
      <alignment horizontal="center" vertical="center" wrapText="1"/>
      <protection locked="0"/>
    </xf>
    <xf numFmtId="0" fontId="0" fillId="0" borderId="60" xfId="0" applyFill="1" applyBorder="1" applyAlignment="1" applyProtection="1">
      <alignment horizontal="center" vertical="center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2" borderId="17" xfId="0" applyFill="1" applyBorder="1" applyAlignment="1" applyProtection="1">
      <alignment horizontal="center" vertical="center"/>
      <protection locked="0"/>
    </xf>
    <xf numFmtId="0" fontId="0" fillId="0" borderId="41" xfId="0" applyFill="1" applyBorder="1" applyAlignment="1" applyProtection="1">
      <alignment horizontal="center" vertical="center"/>
    </xf>
    <xf numFmtId="0" fontId="0" fillId="2" borderId="17" xfId="0" applyFill="1" applyBorder="1" applyAlignment="1" applyProtection="1">
      <alignment horizontal="center" vertical="center" wrapText="1"/>
      <protection locked="0"/>
    </xf>
    <xf numFmtId="0" fontId="0" fillId="0" borderId="52" xfId="0" applyFill="1" applyBorder="1" applyAlignment="1" applyProtection="1">
      <alignment horizontal="center" vertical="center"/>
      <protection locked="0"/>
    </xf>
    <xf numFmtId="0" fontId="0" fillId="0" borderId="69" xfId="0" applyFill="1" applyBorder="1" applyAlignment="1" applyProtection="1">
      <alignment horizontal="center" vertical="center"/>
      <protection locked="0"/>
    </xf>
    <xf numFmtId="0" fontId="0" fillId="2" borderId="27" xfId="0" applyFill="1" applyBorder="1" applyAlignment="1" applyProtection="1">
      <alignment horizontal="center" vertical="center"/>
      <protection locked="0"/>
    </xf>
    <xf numFmtId="0" fontId="0" fillId="2" borderId="20" xfId="0" applyFill="1" applyBorder="1" applyAlignment="1" applyProtection="1">
      <alignment horizontal="center" vertical="center"/>
      <protection locked="0"/>
    </xf>
    <xf numFmtId="0" fontId="0" fillId="0" borderId="6" xfId="0" applyFill="1" applyBorder="1" applyAlignment="1" applyProtection="1">
      <alignment horizontal="center" vertical="center"/>
      <protection locked="0"/>
    </xf>
    <xf numFmtId="0" fontId="0" fillId="0" borderId="9" xfId="0" applyFill="1" applyBorder="1" applyAlignment="1" applyProtection="1">
      <alignment horizontal="center" vertical="center"/>
      <protection locked="0"/>
    </xf>
    <xf numFmtId="0" fontId="0" fillId="2" borderId="24" xfId="0" applyFill="1" applyBorder="1" applyAlignment="1" applyProtection="1">
      <alignment horizontal="center" vertical="center"/>
      <protection locked="0"/>
    </xf>
    <xf numFmtId="0" fontId="0" fillId="0" borderId="38" xfId="0" applyFill="1" applyBorder="1" applyAlignment="1" applyProtection="1">
      <alignment horizontal="center" vertical="center"/>
    </xf>
    <xf numFmtId="0" fontId="0" fillId="0" borderId="37" xfId="0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2" borderId="41" xfId="0" applyFill="1" applyBorder="1" applyAlignment="1" applyProtection="1">
      <alignment horizontal="center" vertical="center"/>
    </xf>
    <xf numFmtId="0" fontId="0" fillId="7" borderId="33" xfId="0" applyFill="1" applyBorder="1" applyAlignment="1" applyProtection="1">
      <alignment horizontal="center" vertical="center"/>
      <protection locked="0"/>
    </xf>
    <xf numFmtId="0" fontId="0" fillId="7" borderId="42" xfId="0" applyFill="1" applyBorder="1" applyAlignment="1" applyProtection="1">
      <alignment horizontal="center" vertical="center"/>
    </xf>
    <xf numFmtId="0" fontId="0" fillId="7" borderId="58" xfId="0" applyFill="1" applyBorder="1" applyAlignment="1" applyProtection="1">
      <alignment horizontal="center" vertical="center"/>
    </xf>
    <xf numFmtId="0" fontId="0" fillId="7" borderId="55" xfId="0" applyFill="1" applyBorder="1" applyAlignment="1" applyProtection="1">
      <alignment horizontal="center" vertical="center"/>
    </xf>
    <xf numFmtId="0" fontId="0" fillId="7" borderId="51" xfId="0" applyFill="1" applyBorder="1" applyAlignment="1" applyProtection="1">
      <alignment horizontal="center" vertical="center"/>
      <protection locked="0"/>
    </xf>
    <xf numFmtId="0" fontId="0" fillId="7" borderId="53" xfId="0" applyFill="1" applyBorder="1" applyAlignment="1" applyProtection="1">
      <alignment horizontal="center" vertical="center"/>
      <protection locked="0"/>
    </xf>
    <xf numFmtId="0" fontId="0" fillId="7" borderId="52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</xf>
    <xf numFmtId="0" fontId="0" fillId="7" borderId="38" xfId="0" applyFill="1" applyBorder="1" applyAlignment="1" applyProtection="1">
      <alignment horizontal="center" vertical="center"/>
    </xf>
    <xf numFmtId="0" fontId="0" fillId="0" borderId="33" xfId="0" applyFill="1" applyBorder="1" applyAlignment="1" applyProtection="1">
      <alignment horizontal="center" vertical="center"/>
    </xf>
    <xf numFmtId="0" fontId="0" fillId="0" borderId="43" xfId="0" applyFill="1" applyBorder="1" applyAlignment="1" applyProtection="1">
      <alignment horizontal="center" vertical="center"/>
    </xf>
    <xf numFmtId="0" fontId="0" fillId="0" borderId="3" xfId="0" applyFill="1" applyBorder="1" applyAlignment="1" applyProtection="1">
      <alignment horizontal="center" vertical="center"/>
    </xf>
    <xf numFmtId="0" fontId="0" fillId="7" borderId="17" xfId="0" applyFill="1" applyBorder="1" applyAlignment="1" applyProtection="1">
      <alignment horizontal="center" vertical="center"/>
      <protection locked="0"/>
    </xf>
    <xf numFmtId="0" fontId="0" fillId="7" borderId="20" xfId="0" applyFill="1" applyBorder="1" applyAlignment="1" applyProtection="1">
      <alignment horizontal="center" vertical="center"/>
      <protection locked="0"/>
    </xf>
    <xf numFmtId="0" fontId="0" fillId="2" borderId="9" xfId="0" applyFill="1" applyBorder="1" applyAlignment="1" applyProtection="1">
      <alignment horizontal="center" vertical="center"/>
      <protection locked="0"/>
    </xf>
    <xf numFmtId="0" fontId="0" fillId="2" borderId="42" xfId="0" applyFill="1" applyBorder="1" applyAlignment="1" applyProtection="1">
      <alignment horizontal="center" vertical="center"/>
    </xf>
    <xf numFmtId="0" fontId="0" fillId="2" borderId="37" xfId="0" applyFill="1" applyBorder="1" applyAlignment="1" applyProtection="1">
      <alignment horizontal="center" vertical="center"/>
    </xf>
    <xf numFmtId="0" fontId="1" fillId="3" borderId="25" xfId="0" applyFont="1" applyFill="1" applyBorder="1" applyAlignment="1" applyProtection="1">
      <alignment horizontal="center"/>
      <protection locked="0"/>
    </xf>
    <xf numFmtId="0" fontId="1" fillId="3" borderId="26" xfId="0" applyFont="1" applyFill="1" applyBorder="1" applyAlignment="1" applyProtection="1">
      <alignment horizontal="center"/>
      <protection locked="0"/>
    </xf>
    <xf numFmtId="0" fontId="0" fillId="2" borderId="24" xfId="0" applyFill="1" applyBorder="1" applyAlignment="1" applyProtection="1">
      <alignment horizontal="center" vertical="center" wrapText="1"/>
      <protection locked="0"/>
    </xf>
    <xf numFmtId="0" fontId="13" fillId="2" borderId="70" xfId="0" applyFont="1" applyFill="1" applyBorder="1" applyAlignment="1" applyProtection="1">
      <alignment horizontal="center" vertical="center" wrapText="1"/>
      <protection locked="0"/>
    </xf>
    <xf numFmtId="0" fontId="13" fillId="2" borderId="65" xfId="0" applyFont="1" applyFill="1" applyBorder="1" applyAlignment="1" applyProtection="1">
      <alignment horizontal="center" vertical="center" wrapText="1"/>
      <protection locked="0"/>
    </xf>
    <xf numFmtId="0" fontId="13" fillId="2" borderId="71" xfId="0" applyFont="1" applyFill="1" applyBorder="1" applyAlignment="1" applyProtection="1">
      <alignment horizontal="center" vertical="center" wrapText="1"/>
      <protection locked="0"/>
    </xf>
    <xf numFmtId="0" fontId="13" fillId="2" borderId="66" xfId="0" applyFont="1" applyFill="1" applyBorder="1" applyAlignment="1" applyProtection="1">
      <alignment horizontal="center" vertical="center" wrapText="1"/>
      <protection locked="0"/>
    </xf>
    <xf numFmtId="0" fontId="13" fillId="2" borderId="72" xfId="0" applyFont="1" applyFill="1" applyBorder="1" applyAlignment="1" applyProtection="1">
      <alignment horizontal="center" vertical="center" wrapText="1"/>
      <protection locked="0"/>
    </xf>
    <xf numFmtId="0" fontId="13" fillId="2" borderId="67" xfId="0" applyFont="1" applyFill="1" applyBorder="1" applyAlignment="1" applyProtection="1">
      <alignment horizontal="center" vertical="center" wrapText="1"/>
      <protection locked="0"/>
    </xf>
    <xf numFmtId="0" fontId="15" fillId="3" borderId="28" xfId="0" applyFont="1" applyFill="1" applyBorder="1" applyAlignment="1" applyProtection="1">
      <alignment horizontal="center" vertical="center"/>
      <protection locked="0"/>
    </xf>
    <xf numFmtId="0" fontId="15" fillId="3" borderId="29" xfId="0" applyFont="1" applyFill="1" applyBorder="1" applyAlignment="1" applyProtection="1">
      <alignment horizontal="center" vertical="center"/>
      <protection locked="0"/>
    </xf>
    <xf numFmtId="0" fontId="15" fillId="3" borderId="30" xfId="0" applyFont="1" applyFill="1" applyBorder="1" applyAlignment="1" applyProtection="1">
      <alignment horizontal="center" vertical="center"/>
      <protection locked="0"/>
    </xf>
    <xf numFmtId="0" fontId="15" fillId="3" borderId="24" xfId="0" applyFont="1" applyFill="1" applyBorder="1" applyAlignment="1" applyProtection="1">
      <alignment horizontal="center" vertical="center"/>
      <protection locked="0"/>
    </xf>
    <xf numFmtId="0" fontId="15" fillId="3" borderId="20" xfId="0" applyFont="1" applyFill="1" applyBorder="1" applyAlignment="1" applyProtection="1">
      <alignment horizontal="center" vertical="center"/>
      <protection locked="0"/>
    </xf>
    <xf numFmtId="0" fontId="1" fillId="3" borderId="14" xfId="0" applyFont="1" applyFill="1" applyBorder="1" applyAlignment="1" applyProtection="1">
      <alignment horizontal="center"/>
      <protection locked="0"/>
    </xf>
    <xf numFmtId="0" fontId="1" fillId="3" borderId="21" xfId="0" applyFont="1" applyFill="1" applyBorder="1" applyAlignment="1" applyProtection="1">
      <alignment horizontal="center"/>
      <protection locked="0"/>
    </xf>
    <xf numFmtId="0" fontId="1" fillId="3" borderId="15" xfId="0" applyFont="1" applyFill="1" applyBorder="1" applyAlignment="1" applyProtection="1">
      <alignment horizontal="center"/>
      <protection locked="0"/>
    </xf>
    <xf numFmtId="0" fontId="0" fillId="2" borderId="22" xfId="0" applyFill="1" applyBorder="1" applyAlignment="1" applyProtection="1">
      <alignment horizontal="left" vertical="center"/>
      <protection locked="0"/>
    </xf>
    <xf numFmtId="0" fontId="0" fillId="2" borderId="23" xfId="0" applyFill="1" applyBorder="1" applyAlignment="1" applyProtection="1">
      <alignment horizontal="left" vertical="center"/>
      <protection locked="0"/>
    </xf>
    <xf numFmtId="0" fontId="0" fillId="2" borderId="24" xfId="0" applyFill="1" applyBorder="1" applyAlignment="1" applyProtection="1">
      <alignment horizontal="left" vertical="center"/>
      <protection locked="0"/>
    </xf>
    <xf numFmtId="0" fontId="0" fillId="2" borderId="16" xfId="0" applyFill="1" applyBorder="1" applyAlignment="1" applyProtection="1">
      <alignment horizontal="left" vertical="center"/>
      <protection locked="0"/>
    </xf>
    <xf numFmtId="0" fontId="0" fillId="2" borderId="13" xfId="0" applyFill="1" applyBorder="1" applyAlignment="1" applyProtection="1">
      <alignment horizontal="left" vertical="center"/>
      <protection locked="0"/>
    </xf>
    <xf numFmtId="0" fontId="0" fillId="2" borderId="17" xfId="0" applyFill="1" applyBorder="1" applyAlignment="1" applyProtection="1">
      <alignment horizontal="left" vertical="center"/>
      <protection locked="0"/>
    </xf>
    <xf numFmtId="0" fontId="15" fillId="3" borderId="14" xfId="0" applyFont="1" applyFill="1" applyBorder="1" applyAlignment="1" applyProtection="1">
      <alignment horizontal="center" vertical="center"/>
      <protection locked="0"/>
    </xf>
    <xf numFmtId="0" fontId="15" fillId="3" borderId="21" xfId="0" applyFont="1" applyFill="1" applyBorder="1" applyAlignment="1" applyProtection="1">
      <alignment horizontal="center" vertical="center"/>
      <protection locked="0"/>
    </xf>
    <xf numFmtId="0" fontId="15" fillId="3" borderId="15" xfId="0" applyFont="1" applyFill="1" applyBorder="1" applyAlignment="1" applyProtection="1">
      <alignment horizontal="center" vertical="center"/>
      <protection locked="0"/>
    </xf>
    <xf numFmtId="0" fontId="0" fillId="2" borderId="18" xfId="0" applyFill="1" applyBorder="1" applyAlignment="1" applyProtection="1">
      <alignment horizontal="left" vertical="center"/>
      <protection locked="0"/>
    </xf>
    <xf numFmtId="0" fontId="0" fillId="2" borderId="19" xfId="0" applyFill="1" applyBorder="1" applyAlignment="1" applyProtection="1">
      <alignment horizontal="left" vertical="center"/>
      <protection locked="0"/>
    </xf>
    <xf numFmtId="0" fontId="0" fillId="2" borderId="20" xfId="0" applyFill="1" applyBorder="1" applyAlignment="1" applyProtection="1">
      <alignment horizontal="left" vertical="center"/>
      <protection locked="0"/>
    </xf>
    <xf numFmtId="0" fontId="0" fillId="2" borderId="33" xfId="0" applyFill="1" applyBorder="1" applyAlignment="1" applyProtection="1">
      <alignment horizontal="center" vertical="center"/>
      <protection locked="0"/>
    </xf>
    <xf numFmtId="0" fontId="0" fillId="2" borderId="34" xfId="0" applyFill="1" applyBorder="1" applyAlignment="1" applyProtection="1">
      <alignment horizontal="center" vertical="center"/>
      <protection locked="0"/>
    </xf>
    <xf numFmtId="0" fontId="0" fillId="2" borderId="6" xfId="0" applyFill="1" applyBorder="1" applyAlignment="1" applyProtection="1">
      <alignment horizontal="center" vertical="center"/>
      <protection locked="0"/>
    </xf>
    <xf numFmtId="0" fontId="0" fillId="2" borderId="38" xfId="0" applyFill="1" applyBorder="1" applyAlignment="1" applyProtection="1">
      <alignment horizontal="center" vertical="center"/>
    </xf>
    <xf numFmtId="0" fontId="0" fillId="2" borderId="55" xfId="0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0" fillId="7" borderId="43" xfId="0" applyFill="1" applyBorder="1" applyAlignment="1" applyProtection="1">
      <alignment horizontal="center" vertical="center"/>
    </xf>
    <xf numFmtId="0" fontId="0" fillId="7" borderId="3" xfId="0" applyFill="1" applyBorder="1" applyAlignment="1" applyProtection="1">
      <alignment horizontal="center" vertical="center"/>
    </xf>
    <xf numFmtId="0" fontId="0" fillId="0" borderId="54" xfId="0" applyFill="1" applyBorder="1" applyAlignment="1" applyProtection="1">
      <alignment horizontal="center" vertical="center"/>
      <protection locked="0"/>
    </xf>
    <xf numFmtId="0" fontId="0" fillId="0" borderId="53" xfId="0" applyFill="1" applyBorder="1" applyAlignment="1" applyProtection="1">
      <alignment horizontal="center" vertical="center"/>
      <protection locked="0"/>
    </xf>
    <xf numFmtId="0" fontId="0" fillId="0" borderId="10" xfId="0" applyFill="1" applyBorder="1" applyAlignment="1" applyProtection="1">
      <alignment horizontal="center" vertical="center"/>
    </xf>
    <xf numFmtId="0" fontId="0" fillId="0" borderId="8" xfId="0" applyFill="1" applyBorder="1" applyAlignment="1" applyProtection="1">
      <alignment horizontal="center" vertical="center"/>
    </xf>
    <xf numFmtId="0" fontId="0" fillId="2" borderId="64" xfId="0" applyFill="1" applyBorder="1" applyAlignment="1" applyProtection="1">
      <alignment horizontal="center" vertical="center"/>
      <protection locked="0"/>
    </xf>
    <xf numFmtId="0" fontId="0" fillId="2" borderId="68" xfId="0" applyFill="1" applyBorder="1" applyAlignment="1" applyProtection="1">
      <alignment horizontal="center" vertic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0" xfId="0" applyFill="1" applyAlignment="1" applyProtection="1">
      <alignment horizontal="center"/>
      <protection locked="0"/>
    </xf>
    <xf numFmtId="0" fontId="0" fillId="0" borderId="51" xfId="0" applyFill="1" applyBorder="1" applyAlignment="1" applyProtection="1">
      <alignment horizontal="center" vertical="center"/>
      <protection locked="0"/>
    </xf>
    <xf numFmtId="0" fontId="0" fillId="0" borderId="75" xfId="0" applyFill="1" applyBorder="1" applyAlignment="1" applyProtection="1">
      <alignment horizontal="center" vertical="center"/>
      <protection locked="0"/>
    </xf>
    <xf numFmtId="0" fontId="0" fillId="0" borderId="12" xfId="0" applyFill="1" applyBorder="1" applyAlignment="1" applyProtection="1">
      <alignment horizontal="center" vertical="center"/>
    </xf>
    <xf numFmtId="0" fontId="0" fillId="2" borderId="69" xfId="0" applyFill="1" applyBorder="1" applyAlignment="1" applyProtection="1">
      <alignment horizontal="center" vertical="center"/>
      <protection locked="0"/>
    </xf>
    <xf numFmtId="0" fontId="0" fillId="2" borderId="71" xfId="0" applyFill="1" applyBorder="1" applyAlignment="1" applyProtection="1">
      <alignment horizontal="center"/>
      <protection locked="0"/>
    </xf>
    <xf numFmtId="0" fontId="0" fillId="2" borderId="20" xfId="0" applyFill="1" applyBorder="1" applyAlignment="1" applyProtection="1">
      <alignment horizontal="center" vertical="center" wrapText="1"/>
      <protection locked="0"/>
    </xf>
    <xf numFmtId="0" fontId="0" fillId="2" borderId="3" xfId="0" applyFill="1" applyBorder="1" applyAlignment="1" applyProtection="1">
      <alignment horizontal="center" vertical="center"/>
      <protection locked="0"/>
    </xf>
    <xf numFmtId="0" fontId="0" fillId="2" borderId="27" xfId="0" applyFill="1" applyBorder="1" applyAlignment="1" applyProtection="1">
      <alignment horizontal="center" vertical="center" wrapText="1"/>
      <protection locked="0"/>
    </xf>
    <xf numFmtId="0" fontId="0" fillId="2" borderId="8" xfId="0" applyFont="1" applyFill="1" applyBorder="1" applyAlignment="1">
      <alignment horizontal="left" vertical="center"/>
    </xf>
    <xf numFmtId="0" fontId="0" fillId="2" borderId="12" xfId="0" applyFont="1" applyFill="1" applyBorder="1" applyAlignment="1">
      <alignment horizontal="left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left" vertical="center" wrapText="1"/>
    </xf>
    <xf numFmtId="0" fontId="0" fillId="2" borderId="4" xfId="0" applyFont="1" applyFill="1" applyBorder="1" applyAlignment="1">
      <alignment horizontal="left" vertical="center"/>
    </xf>
    <xf numFmtId="0" fontId="0" fillId="0" borderId="8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2" borderId="8" xfId="0" quotePrefix="1" applyFont="1" applyFill="1" applyBorder="1" applyAlignment="1">
      <alignment horizontal="left" vertical="center"/>
    </xf>
    <xf numFmtId="0" fontId="0" fillId="2" borderId="10" xfId="0" applyFont="1" applyFill="1" applyBorder="1" applyAlignment="1">
      <alignment horizontal="left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/>
    </xf>
    <xf numFmtId="0" fontId="4" fillId="3" borderId="29" xfId="0" applyFont="1" applyFill="1" applyBorder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34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1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2" borderId="10" xfId="0" applyFont="1" applyFill="1" applyBorder="1" applyAlignment="1">
      <alignment horizontal="left" vertical="center" wrapText="1"/>
    </xf>
    <xf numFmtId="0" fontId="0" fillId="2" borderId="8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left" vertical="center" wrapText="1"/>
    </xf>
    <xf numFmtId="0" fontId="0" fillId="2" borderId="4" xfId="0" applyFont="1" applyFill="1" applyBorder="1" applyAlignment="1">
      <alignment horizontal="center" vertical="center" wrapText="1"/>
    </xf>
  </cellXfs>
  <cellStyles count="9">
    <cellStyle name=" Task]_x000d__x000a_TaskName=Scan At_x000d__x000a_TaskID=3_x000d__x000a_WorkstationName=SmarTone_x000d__x000a_LastExecuted=0_x000d__x000a_LastSt" xfId="1"/>
    <cellStyle name=" Task]_x000d__x000a_TaskName=Scan At_x000d__x000a_TaskID=3_x000d__x000a_WorkstationName=SmarTone_x000d__x000a_LastExecuted=0_x000d__x000a_LastSt 2" xfId="2"/>
    <cellStyle name="Comma 2" xfId="3"/>
    <cellStyle name="Comma 2 2" xfId="4"/>
    <cellStyle name="Comma 3" xfId="5"/>
    <cellStyle name="Good" xfId="8" builtinId="26"/>
    <cellStyle name="Normal" xfId="0" builtinId="0"/>
    <cellStyle name="Normal 2" xfId="6"/>
    <cellStyle name="Normal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104774</xdr:rowOff>
    </xdr:from>
    <xdr:to>
      <xdr:col>2</xdr:col>
      <xdr:colOff>142875</xdr:colOff>
      <xdr:row>7</xdr:row>
      <xdr:rowOff>136343</xdr:rowOff>
    </xdr:to>
    <xdr:pic>
      <xdr:nvPicPr>
        <xdr:cNvPr id="2" name="Imagem 1" descr="Oi_mass_logo_3_1c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104774"/>
          <a:ext cx="1257300" cy="13650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10</xdr:row>
      <xdr:rowOff>123825</xdr:rowOff>
    </xdr:from>
    <xdr:to>
      <xdr:col>6</xdr:col>
      <xdr:colOff>219075</xdr:colOff>
      <xdr:row>24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0" y="3028950"/>
          <a:ext cx="2638425" cy="254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9525</xdr:colOff>
      <xdr:row>29</xdr:row>
      <xdr:rowOff>95250</xdr:rowOff>
    </xdr:from>
    <xdr:to>
      <xdr:col>6</xdr:col>
      <xdr:colOff>209550</xdr:colOff>
      <xdr:row>31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6619875"/>
          <a:ext cx="2638425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9525</xdr:colOff>
      <xdr:row>36</xdr:row>
      <xdr:rowOff>95250</xdr:rowOff>
    </xdr:from>
    <xdr:to>
      <xdr:col>6</xdr:col>
      <xdr:colOff>209550</xdr:colOff>
      <xdr:row>38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7953375"/>
          <a:ext cx="263842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44</xdr:row>
      <xdr:rowOff>76200</xdr:rowOff>
    </xdr:from>
    <xdr:to>
      <xdr:col>6</xdr:col>
      <xdr:colOff>228600</xdr:colOff>
      <xdr:row>60</xdr:row>
      <xdr:rowOff>95250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775" y="9458325"/>
          <a:ext cx="2638425" cy="3067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65</xdr:row>
      <xdr:rowOff>28575</xdr:rowOff>
    </xdr:from>
    <xdr:to>
      <xdr:col>6</xdr:col>
      <xdr:colOff>219075</xdr:colOff>
      <xdr:row>67</xdr:row>
      <xdr:rowOff>47625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0" y="13411200"/>
          <a:ext cx="263842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77</xdr:row>
      <xdr:rowOff>95250</xdr:rowOff>
    </xdr:from>
    <xdr:to>
      <xdr:col>6</xdr:col>
      <xdr:colOff>228600</xdr:colOff>
      <xdr:row>86</xdr:row>
      <xdr:rowOff>104775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775" y="15763875"/>
          <a:ext cx="2638425" cy="1724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91</xdr:row>
      <xdr:rowOff>57150</xdr:rowOff>
    </xdr:from>
    <xdr:to>
      <xdr:col>6</xdr:col>
      <xdr:colOff>238125</xdr:colOff>
      <xdr:row>93</xdr:row>
      <xdr:rowOff>76200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18392775"/>
          <a:ext cx="263842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98</xdr:row>
      <xdr:rowOff>76200</xdr:rowOff>
    </xdr:from>
    <xdr:to>
      <xdr:col>6</xdr:col>
      <xdr:colOff>228600</xdr:colOff>
      <xdr:row>100</xdr:row>
      <xdr:rowOff>95250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775" y="19745325"/>
          <a:ext cx="263842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G16"/>
  <sheetViews>
    <sheetView showGridLines="0" workbookViewId="0">
      <selection activeCell="E18" sqref="E18"/>
    </sheetView>
  </sheetViews>
  <sheetFormatPr defaultRowHeight="15" x14ac:dyDescent="0.25"/>
  <cols>
    <col min="1" max="3" width="9.140625" style="57"/>
    <col min="4" max="5" width="33.7109375" style="57" customWidth="1"/>
    <col min="6" max="6" width="36" style="57" bestFit="1" customWidth="1"/>
    <col min="7" max="7" width="33.7109375" style="57" customWidth="1"/>
    <col min="8" max="16384" width="9.140625" style="57"/>
  </cols>
  <sheetData>
    <row r="2" spans="4:7" x14ac:dyDescent="0.25">
      <c r="D2" s="56"/>
      <c r="E2" s="56"/>
    </row>
    <row r="3" spans="4:7" x14ac:dyDescent="0.25">
      <c r="D3" s="56"/>
      <c r="E3" s="56"/>
    </row>
    <row r="4" spans="4:7" x14ac:dyDescent="0.25">
      <c r="D4" s="56"/>
      <c r="E4" s="56"/>
    </row>
    <row r="5" spans="4:7" x14ac:dyDescent="0.25">
      <c r="D5" s="56"/>
      <c r="E5" s="56"/>
    </row>
    <row r="6" spans="4:7" x14ac:dyDescent="0.25">
      <c r="D6" s="56"/>
      <c r="E6" s="56"/>
    </row>
    <row r="7" spans="4:7" x14ac:dyDescent="0.25">
      <c r="D7" s="56"/>
      <c r="E7" s="56"/>
    </row>
    <row r="10" spans="4:7" ht="18.75" x14ac:dyDescent="0.3">
      <c r="D10" s="227" t="s">
        <v>529</v>
      </c>
      <c r="E10" s="227"/>
      <c r="F10" s="227"/>
      <c r="G10" s="227"/>
    </row>
    <row r="12" spans="4:7" x14ac:dyDescent="0.25">
      <c r="D12" s="58" t="s">
        <v>530</v>
      </c>
      <c r="E12" s="58" t="s">
        <v>531</v>
      </c>
      <c r="F12" s="58" t="s">
        <v>532</v>
      </c>
      <c r="G12" s="58" t="s">
        <v>533</v>
      </c>
    </row>
    <row r="13" spans="4:7" x14ac:dyDescent="0.25">
      <c r="D13" s="59">
        <v>42306</v>
      </c>
      <c r="E13" s="59" t="s">
        <v>534</v>
      </c>
      <c r="F13" s="60" t="s">
        <v>535</v>
      </c>
      <c r="G13" s="60" t="s">
        <v>536</v>
      </c>
    </row>
    <row r="14" spans="4:7" ht="30" x14ac:dyDescent="0.25">
      <c r="D14" s="59">
        <v>42355</v>
      </c>
      <c r="E14" s="59" t="s">
        <v>575</v>
      </c>
      <c r="F14" s="94" t="s">
        <v>576</v>
      </c>
      <c r="G14" s="60" t="s">
        <v>577</v>
      </c>
    </row>
    <row r="15" spans="4:7" x14ac:dyDescent="0.25">
      <c r="D15" s="59">
        <v>42373</v>
      </c>
      <c r="E15" s="59" t="s">
        <v>578</v>
      </c>
      <c r="F15" s="60" t="s">
        <v>579</v>
      </c>
      <c r="G15" s="60" t="s">
        <v>536</v>
      </c>
    </row>
    <row r="16" spans="4:7" x14ac:dyDescent="0.25">
      <c r="D16" s="59">
        <v>42788</v>
      </c>
      <c r="E16" s="226" t="s">
        <v>625</v>
      </c>
      <c r="F16" s="57" t="s">
        <v>627</v>
      </c>
      <c r="G16" s="57" t="s">
        <v>626</v>
      </c>
    </row>
  </sheetData>
  <mergeCells count="1">
    <mergeCell ref="D10:G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23"/>
  <sheetViews>
    <sheetView showGridLines="0" topLeftCell="A112" workbookViewId="0">
      <selection activeCell="J118" sqref="J118"/>
    </sheetView>
  </sheetViews>
  <sheetFormatPr defaultRowHeight="15" x14ac:dyDescent="0.25"/>
  <cols>
    <col min="2" max="2" width="9.140625" style="61"/>
  </cols>
  <sheetData>
    <row r="2" spans="2:15" ht="15.75" thickBot="1" x14ac:dyDescent="0.3"/>
    <row r="3" spans="2:15" ht="93" thickBot="1" x14ac:dyDescent="1.4">
      <c r="C3" s="228" t="s">
        <v>537</v>
      </c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30"/>
    </row>
    <row r="7" spans="2:15" x14ac:dyDescent="0.25">
      <c r="B7" s="61" t="s">
        <v>538</v>
      </c>
      <c r="C7" t="s">
        <v>539</v>
      </c>
    </row>
    <row r="9" spans="2:15" x14ac:dyDescent="0.25">
      <c r="C9" t="s">
        <v>540</v>
      </c>
    </row>
    <row r="10" spans="2:15" x14ac:dyDescent="0.25">
      <c r="C10" t="s">
        <v>541</v>
      </c>
    </row>
    <row r="26" spans="2:3" x14ac:dyDescent="0.25">
      <c r="B26" s="61" t="s">
        <v>542</v>
      </c>
      <c r="C26" t="s">
        <v>543</v>
      </c>
    </row>
    <row r="28" spans="2:3" x14ac:dyDescent="0.25">
      <c r="C28" t="s">
        <v>544</v>
      </c>
    </row>
    <row r="29" spans="2:3" x14ac:dyDescent="0.25">
      <c r="C29" t="s">
        <v>607</v>
      </c>
    </row>
    <row r="34" spans="2:3" x14ac:dyDescent="0.25">
      <c r="B34" s="61" t="s">
        <v>545</v>
      </c>
      <c r="C34" t="s">
        <v>546</v>
      </c>
    </row>
    <row r="36" spans="2:3" x14ac:dyDescent="0.25">
      <c r="C36" t="s">
        <v>547</v>
      </c>
    </row>
    <row r="41" spans="2:3" x14ac:dyDescent="0.25">
      <c r="B41" s="61" t="s">
        <v>548</v>
      </c>
      <c r="C41" t="s">
        <v>549</v>
      </c>
    </row>
    <row r="43" spans="2:3" x14ac:dyDescent="0.25">
      <c r="C43" t="s">
        <v>550</v>
      </c>
    </row>
    <row r="44" spans="2:3" x14ac:dyDescent="0.25">
      <c r="C44" t="s">
        <v>551</v>
      </c>
    </row>
    <row r="63" spans="2:3" x14ac:dyDescent="0.25">
      <c r="B63" s="61" t="s">
        <v>552</v>
      </c>
      <c r="C63" t="s">
        <v>553</v>
      </c>
    </row>
    <row r="65" spans="2:3" x14ac:dyDescent="0.25">
      <c r="C65" t="s">
        <v>554</v>
      </c>
    </row>
    <row r="70" spans="2:3" x14ac:dyDescent="0.25">
      <c r="B70" s="61" t="s">
        <v>555</v>
      </c>
      <c r="C70" t="s">
        <v>556</v>
      </c>
    </row>
    <row r="72" spans="2:3" x14ac:dyDescent="0.25">
      <c r="C72" t="s">
        <v>557</v>
      </c>
    </row>
    <row r="74" spans="2:3" x14ac:dyDescent="0.25">
      <c r="B74" s="61" t="s">
        <v>558</v>
      </c>
      <c r="C74" t="s">
        <v>559</v>
      </c>
    </row>
    <row r="76" spans="2:3" x14ac:dyDescent="0.25">
      <c r="C76" t="s">
        <v>560</v>
      </c>
    </row>
    <row r="77" spans="2:3" x14ac:dyDescent="0.25">
      <c r="C77" t="s">
        <v>561</v>
      </c>
    </row>
    <row r="89" spans="2:3" x14ac:dyDescent="0.25">
      <c r="B89" s="61" t="s">
        <v>562</v>
      </c>
      <c r="C89" t="s">
        <v>563</v>
      </c>
    </row>
    <row r="91" spans="2:3" x14ac:dyDescent="0.25">
      <c r="C91" t="s">
        <v>564</v>
      </c>
    </row>
    <row r="96" spans="2:3" x14ac:dyDescent="0.25">
      <c r="B96" s="61" t="s">
        <v>565</v>
      </c>
      <c r="C96" t="s">
        <v>566</v>
      </c>
    </row>
    <row r="98" spans="2:3" x14ac:dyDescent="0.25">
      <c r="C98" s="8" t="s">
        <v>567</v>
      </c>
    </row>
    <row r="103" spans="2:3" x14ac:dyDescent="0.25">
      <c r="B103" s="61" t="s">
        <v>568</v>
      </c>
      <c r="C103" t="s">
        <v>569</v>
      </c>
    </row>
    <row r="105" spans="2:3" x14ac:dyDescent="0.25">
      <c r="C105" t="s">
        <v>570</v>
      </c>
    </row>
    <row r="106" spans="2:3" x14ac:dyDescent="0.25">
      <c r="C106" t="s">
        <v>571</v>
      </c>
    </row>
    <row r="108" spans="2:3" x14ac:dyDescent="0.25">
      <c r="B108" s="61" t="s">
        <v>613</v>
      </c>
      <c r="C108" t="s">
        <v>617</v>
      </c>
    </row>
    <row r="110" spans="2:3" x14ac:dyDescent="0.25">
      <c r="C110" t="s">
        <v>614</v>
      </c>
    </row>
    <row r="112" spans="2:3" x14ac:dyDescent="0.25">
      <c r="B112" s="61" t="s">
        <v>615</v>
      </c>
      <c r="C112" t="s">
        <v>616</v>
      </c>
    </row>
    <row r="114" spans="2:3" x14ac:dyDescent="0.25">
      <c r="C114" t="s">
        <v>618</v>
      </c>
    </row>
    <row r="115" spans="2:3" x14ac:dyDescent="0.25">
      <c r="C115" t="s">
        <v>619</v>
      </c>
    </row>
    <row r="117" spans="2:3" x14ac:dyDescent="0.25">
      <c r="B117" s="61" t="s">
        <v>620</v>
      </c>
      <c r="C117" t="s">
        <v>621</v>
      </c>
    </row>
    <row r="119" spans="2:3" x14ac:dyDescent="0.25">
      <c r="C119" t="s">
        <v>622</v>
      </c>
    </row>
    <row r="121" spans="2:3" x14ac:dyDescent="0.25">
      <c r="B121" s="61" t="s">
        <v>620</v>
      </c>
      <c r="C121" t="s">
        <v>623</v>
      </c>
    </row>
    <row r="123" spans="2:3" x14ac:dyDescent="0.25">
      <c r="C123" t="s">
        <v>624</v>
      </c>
    </row>
  </sheetData>
  <mergeCells count="1">
    <mergeCell ref="C3:O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U126"/>
  <sheetViews>
    <sheetView topLeftCell="A97" zoomScale="80" zoomScaleNormal="80" workbookViewId="0">
      <selection activeCell="B103" sqref="B103:B104"/>
    </sheetView>
  </sheetViews>
  <sheetFormatPr defaultRowHeight="15" x14ac:dyDescent="0.25"/>
  <cols>
    <col min="1" max="1" width="6.7109375" style="1" customWidth="1"/>
    <col min="2" max="2" width="43.42578125" style="1" bestFit="1" customWidth="1"/>
    <col min="3" max="3" width="45.140625" style="1" hidden="1" customWidth="1"/>
    <col min="4" max="4" width="15" style="1" customWidth="1"/>
    <col min="5" max="5" width="6.5703125" style="1" hidden="1" customWidth="1"/>
    <col min="6" max="6" width="11.28515625" style="1" hidden="1" customWidth="1"/>
    <col min="7" max="7" width="9.28515625" style="1" hidden="1" customWidth="1"/>
    <col min="8" max="8" width="11.42578125" style="1" hidden="1" customWidth="1"/>
    <col min="9" max="9" width="3.7109375" style="1" bestFit="1" customWidth="1"/>
    <col min="10" max="11" width="7.140625" style="4" bestFit="1" customWidth="1"/>
    <col min="12" max="12" width="8.140625" style="4" bestFit="1" customWidth="1"/>
    <col min="13" max="13" width="35.5703125" style="1" bestFit="1" customWidth="1"/>
    <col min="14" max="14" width="9.140625" style="1"/>
    <col min="15" max="15" width="15.140625" style="1" bestFit="1" customWidth="1"/>
    <col min="16" max="16" width="21.5703125" style="1" bestFit="1" customWidth="1"/>
    <col min="17" max="16384" width="9.140625" style="1"/>
  </cols>
  <sheetData>
    <row r="1" spans="2:21" ht="15.75" thickBot="1" x14ac:dyDescent="0.3"/>
    <row r="2" spans="2:21" ht="15.75" hidden="1" thickBot="1" x14ac:dyDescent="0.3"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4">
        <v>8</v>
      </c>
      <c r="K2" s="4">
        <v>9</v>
      </c>
      <c r="L2" s="4">
        <v>10</v>
      </c>
    </row>
    <row r="3" spans="2:21" ht="15.75" thickBot="1" x14ac:dyDescent="0.3">
      <c r="B3" s="302" t="s">
        <v>50</v>
      </c>
      <c r="C3" s="303"/>
      <c r="D3" s="304"/>
      <c r="E3" s="148"/>
      <c r="F3" s="149"/>
      <c r="G3" s="149"/>
      <c r="H3" s="150"/>
      <c r="I3" s="316" t="s">
        <v>31</v>
      </c>
      <c r="J3" s="317"/>
      <c r="K3" s="317"/>
      <c r="L3" s="318"/>
      <c r="M3" s="305" t="s">
        <v>49</v>
      </c>
      <c r="N3" s="62"/>
      <c r="O3" s="307" t="s">
        <v>60</v>
      </c>
      <c r="P3" s="308"/>
      <c r="Q3" s="308"/>
      <c r="R3" s="308"/>
      <c r="S3" s="308"/>
      <c r="T3" s="308"/>
      <c r="U3" s="309"/>
    </row>
    <row r="4" spans="2:21" ht="15.75" thickBot="1" x14ac:dyDescent="0.3">
      <c r="B4" s="151" t="s">
        <v>0</v>
      </c>
      <c r="C4" s="159" t="s">
        <v>606</v>
      </c>
      <c r="D4" s="172" t="s">
        <v>30</v>
      </c>
      <c r="E4" s="152" t="s">
        <v>71</v>
      </c>
      <c r="F4" s="153" t="s">
        <v>84</v>
      </c>
      <c r="G4" s="154" t="s">
        <v>85</v>
      </c>
      <c r="H4" s="155" t="s">
        <v>86</v>
      </c>
      <c r="I4" s="156" t="s">
        <v>572</v>
      </c>
      <c r="J4" s="157" t="s">
        <v>573</v>
      </c>
      <c r="K4" s="157" t="s">
        <v>1</v>
      </c>
      <c r="L4" s="158" t="s">
        <v>51</v>
      </c>
      <c r="M4" s="306"/>
      <c r="N4" s="62"/>
      <c r="O4" s="310" t="s">
        <v>54</v>
      </c>
      <c r="P4" s="311"/>
      <c r="Q4" s="311"/>
      <c r="R4" s="311"/>
      <c r="S4" s="311"/>
      <c r="T4" s="311"/>
      <c r="U4" s="312"/>
    </row>
    <row r="5" spans="2:21" x14ac:dyDescent="0.25">
      <c r="B5" s="290" t="s">
        <v>2</v>
      </c>
      <c r="C5" s="160" t="str">
        <f>B5&amp;"f1"</f>
        <v>PLANO VOZ - CONTAf1</v>
      </c>
      <c r="D5" s="173" t="s">
        <v>90</v>
      </c>
      <c r="E5" s="105">
        <f t="shared" ref="E5" si="0">VALUE(MID(D5,3,3))</f>
        <v>2</v>
      </c>
      <c r="F5" s="130">
        <v>0</v>
      </c>
      <c r="G5" s="113">
        <v>0</v>
      </c>
      <c r="H5" s="114">
        <v>0</v>
      </c>
      <c r="I5" s="292">
        <v>40</v>
      </c>
      <c r="J5" s="113">
        <v>18</v>
      </c>
      <c r="K5" s="113">
        <v>18</v>
      </c>
      <c r="L5" s="114">
        <v>23</v>
      </c>
      <c r="M5" s="271" t="s">
        <v>36</v>
      </c>
      <c r="N5" s="62"/>
      <c r="O5" s="313" t="s">
        <v>55</v>
      </c>
      <c r="P5" s="314"/>
      <c r="Q5" s="314"/>
      <c r="R5" s="314"/>
      <c r="S5" s="314"/>
      <c r="T5" s="314"/>
      <c r="U5" s="315"/>
    </row>
    <row r="6" spans="2:21" x14ac:dyDescent="0.25">
      <c r="B6" s="274"/>
      <c r="C6" s="161" t="str">
        <f>B5&amp;"f2"</f>
        <v>PLANO VOZ - CONTAf2</v>
      </c>
      <c r="D6" s="174" t="s">
        <v>91</v>
      </c>
      <c r="E6" s="106">
        <v>9999999999999</v>
      </c>
      <c r="F6" s="131">
        <f>(J5-J6)*$E5</f>
        <v>26</v>
      </c>
      <c r="G6" s="115">
        <f>(K5-K6)*$E5</f>
        <v>26</v>
      </c>
      <c r="H6" s="116">
        <f>(L5-L6)*$E5</f>
        <v>30</v>
      </c>
      <c r="I6" s="275"/>
      <c r="J6" s="115">
        <v>5</v>
      </c>
      <c r="K6" s="115">
        <v>5</v>
      </c>
      <c r="L6" s="116">
        <v>8</v>
      </c>
      <c r="M6" s="262"/>
      <c r="N6" s="62"/>
      <c r="O6" s="313" t="s">
        <v>56</v>
      </c>
      <c r="P6" s="314"/>
      <c r="Q6" s="314"/>
      <c r="R6" s="314"/>
      <c r="S6" s="314"/>
      <c r="T6" s="314"/>
      <c r="U6" s="315"/>
    </row>
    <row r="7" spans="2:21" x14ac:dyDescent="0.25">
      <c r="B7" s="274" t="s">
        <v>3</v>
      </c>
      <c r="C7" s="161" t="str">
        <f>B7&amp;"f1"</f>
        <v>PLANO VOZ - CONTA CONVERGENTEf1</v>
      </c>
      <c r="D7" s="174" t="s">
        <v>90</v>
      </c>
      <c r="E7" s="106">
        <f t="shared" ref="E7" si="1">VALUE(MID(D7,3,3))</f>
        <v>2</v>
      </c>
      <c r="F7" s="131">
        <v>0</v>
      </c>
      <c r="G7" s="115">
        <v>0</v>
      </c>
      <c r="H7" s="116">
        <v>0</v>
      </c>
      <c r="I7" s="275">
        <v>60</v>
      </c>
      <c r="J7" s="115">
        <v>23</v>
      </c>
      <c r="K7" s="115">
        <v>23</v>
      </c>
      <c r="L7" s="116">
        <v>29</v>
      </c>
      <c r="M7" s="262" t="s">
        <v>36</v>
      </c>
      <c r="N7" s="62"/>
      <c r="O7" s="313" t="s">
        <v>57</v>
      </c>
      <c r="P7" s="314"/>
      <c r="Q7" s="314"/>
      <c r="R7" s="314"/>
      <c r="S7" s="314"/>
      <c r="T7" s="314"/>
      <c r="U7" s="315"/>
    </row>
    <row r="8" spans="2:21" x14ac:dyDescent="0.25">
      <c r="B8" s="274"/>
      <c r="C8" s="161" t="str">
        <f>B7&amp;"f2"</f>
        <v>PLANO VOZ - CONTA CONVERGENTEf2</v>
      </c>
      <c r="D8" s="174" t="s">
        <v>91</v>
      </c>
      <c r="E8" s="106">
        <v>9999999999999</v>
      </c>
      <c r="F8" s="131">
        <f>(J7-J8)*$E7</f>
        <v>30</v>
      </c>
      <c r="G8" s="115">
        <f>(K7-K8)*$E7</f>
        <v>30</v>
      </c>
      <c r="H8" s="116">
        <f>(L7-L8)*$E7</f>
        <v>40</v>
      </c>
      <c r="I8" s="275"/>
      <c r="J8" s="115">
        <v>8</v>
      </c>
      <c r="K8" s="115">
        <v>8</v>
      </c>
      <c r="L8" s="116">
        <v>9</v>
      </c>
      <c r="M8" s="262"/>
      <c r="N8" s="62"/>
      <c r="O8" s="313" t="s">
        <v>58</v>
      </c>
      <c r="P8" s="314"/>
      <c r="Q8" s="314"/>
      <c r="R8" s="314"/>
      <c r="S8" s="314"/>
      <c r="T8" s="314"/>
      <c r="U8" s="315"/>
    </row>
    <row r="9" spans="2:21" ht="15.75" thickBot="1" x14ac:dyDescent="0.3">
      <c r="B9" s="274" t="s">
        <v>4</v>
      </c>
      <c r="C9" s="161" t="str">
        <f>B9&amp;"f1"</f>
        <v>PLANO VOZ - INSTANCIAf1</v>
      </c>
      <c r="D9" s="174" t="s">
        <v>90</v>
      </c>
      <c r="E9" s="106">
        <f t="shared" ref="E9" si="2">VALUE(MID(D9,3,3))</f>
        <v>2</v>
      </c>
      <c r="F9" s="131">
        <v>0</v>
      </c>
      <c r="G9" s="115">
        <v>0</v>
      </c>
      <c r="H9" s="116">
        <v>0</v>
      </c>
      <c r="I9" s="275">
        <v>24</v>
      </c>
      <c r="J9" s="115">
        <v>14</v>
      </c>
      <c r="K9" s="115">
        <v>14</v>
      </c>
      <c r="L9" s="116">
        <v>18</v>
      </c>
      <c r="M9" s="262" t="s">
        <v>36</v>
      </c>
      <c r="N9" s="62"/>
      <c r="O9" s="319" t="s">
        <v>59</v>
      </c>
      <c r="P9" s="320"/>
      <c r="Q9" s="320"/>
      <c r="R9" s="320"/>
      <c r="S9" s="320"/>
      <c r="T9" s="320"/>
      <c r="U9" s="321"/>
    </row>
    <row r="10" spans="2:21" ht="15.75" thickBot="1" x14ac:dyDescent="0.3">
      <c r="B10" s="274"/>
      <c r="C10" s="161" t="str">
        <f>B9&amp;"f2"</f>
        <v>PLANO VOZ - INSTANCIAf2</v>
      </c>
      <c r="D10" s="174" t="s">
        <v>91</v>
      </c>
      <c r="E10" s="106">
        <v>9999999999999</v>
      </c>
      <c r="F10" s="131">
        <f>(J9-J10)*$E9</f>
        <v>22</v>
      </c>
      <c r="G10" s="115">
        <f>(K9-K10)*$E9</f>
        <v>22</v>
      </c>
      <c r="H10" s="116">
        <f>(L9-L10)*$E9</f>
        <v>26</v>
      </c>
      <c r="I10" s="275"/>
      <c r="J10" s="115">
        <v>3</v>
      </c>
      <c r="K10" s="115">
        <v>3</v>
      </c>
      <c r="L10" s="116">
        <v>5</v>
      </c>
      <c r="M10" s="262"/>
      <c r="N10" s="62"/>
      <c r="O10" s="62"/>
      <c r="P10" s="62"/>
      <c r="Q10" s="62"/>
      <c r="R10" s="62"/>
      <c r="S10" s="62"/>
      <c r="T10" s="62"/>
      <c r="U10" s="62"/>
    </row>
    <row r="11" spans="2:21" ht="15.75" thickBot="1" x14ac:dyDescent="0.3">
      <c r="B11" s="274" t="s">
        <v>5</v>
      </c>
      <c r="C11" s="161" t="str">
        <f>B11&amp;"f1"</f>
        <v>PLANO VOZ - INSTANCIA CONVERGENTEf1</v>
      </c>
      <c r="D11" s="174" t="s">
        <v>90</v>
      </c>
      <c r="E11" s="106">
        <f t="shared" ref="E11" si="3">VALUE(MID(D11,3,3))</f>
        <v>2</v>
      </c>
      <c r="F11" s="131">
        <v>0</v>
      </c>
      <c r="G11" s="115">
        <v>0</v>
      </c>
      <c r="H11" s="116">
        <v>0</v>
      </c>
      <c r="I11" s="275">
        <v>36</v>
      </c>
      <c r="J11" s="115">
        <v>17</v>
      </c>
      <c r="K11" s="115">
        <v>17</v>
      </c>
      <c r="L11" s="116">
        <v>21</v>
      </c>
      <c r="M11" s="262" t="s">
        <v>36</v>
      </c>
      <c r="N11" s="62"/>
      <c r="O11" s="293" t="s">
        <v>68</v>
      </c>
      <c r="P11" s="294"/>
      <c r="Q11" s="62"/>
      <c r="R11" s="62"/>
      <c r="S11" s="62"/>
      <c r="T11" s="62"/>
      <c r="U11" s="62"/>
    </row>
    <row r="12" spans="2:21" ht="15.75" thickBot="1" x14ac:dyDescent="0.3">
      <c r="B12" s="274"/>
      <c r="C12" s="161" t="str">
        <f>B11&amp;"f2"</f>
        <v>PLANO VOZ - INSTANCIA CONVERGENTEf2</v>
      </c>
      <c r="D12" s="174" t="s">
        <v>91</v>
      </c>
      <c r="E12" s="106">
        <v>9999999999999</v>
      </c>
      <c r="F12" s="131">
        <f>(J11-J12)*$E11</f>
        <v>28</v>
      </c>
      <c r="G12" s="115">
        <f>(K11-K12)*$E11</f>
        <v>28</v>
      </c>
      <c r="H12" s="116">
        <f>(L11-L12)*$E11</f>
        <v>26</v>
      </c>
      <c r="I12" s="275"/>
      <c r="J12" s="115">
        <v>3</v>
      </c>
      <c r="K12" s="115">
        <v>3</v>
      </c>
      <c r="L12" s="116">
        <v>8</v>
      </c>
      <c r="M12" s="262"/>
      <c r="N12" s="62"/>
      <c r="O12" s="64" t="s">
        <v>69</v>
      </c>
      <c r="P12" s="65" t="s">
        <v>70</v>
      </c>
      <c r="Q12" s="62"/>
      <c r="R12" s="62"/>
      <c r="S12" s="62"/>
      <c r="T12" s="62"/>
      <c r="U12" s="62"/>
    </row>
    <row r="13" spans="2:21" x14ac:dyDescent="0.25">
      <c r="B13" s="274" t="s">
        <v>6</v>
      </c>
      <c r="C13" s="161" t="str">
        <f>B13&amp;"f1"</f>
        <v>PLANO DADOS/SMS - CONTAf1</v>
      </c>
      <c r="D13" s="174" t="s">
        <v>90</v>
      </c>
      <c r="E13" s="106">
        <f t="shared" ref="E13" si="4">VALUE(MID(D13,3,3))</f>
        <v>2</v>
      </c>
      <c r="F13" s="131">
        <v>0</v>
      </c>
      <c r="G13" s="115">
        <v>0</v>
      </c>
      <c r="H13" s="116">
        <v>0</v>
      </c>
      <c r="I13" s="275">
        <v>24</v>
      </c>
      <c r="J13" s="115">
        <v>18</v>
      </c>
      <c r="K13" s="115">
        <v>18</v>
      </c>
      <c r="L13" s="116">
        <v>23</v>
      </c>
      <c r="M13" s="262" t="s">
        <v>36</v>
      </c>
      <c r="N13" s="62"/>
      <c r="O13" s="66" t="s">
        <v>61</v>
      </c>
      <c r="P13" s="67">
        <v>6</v>
      </c>
      <c r="Q13" s="62"/>
      <c r="R13" s="62"/>
      <c r="S13" s="62"/>
      <c r="T13" s="62"/>
      <c r="U13" s="62"/>
    </row>
    <row r="14" spans="2:21" x14ac:dyDescent="0.25">
      <c r="B14" s="274"/>
      <c r="C14" s="161" t="str">
        <f>B13&amp;"f2"</f>
        <v>PLANO DADOS/SMS - CONTAf2</v>
      </c>
      <c r="D14" s="174" t="s">
        <v>91</v>
      </c>
      <c r="E14" s="106">
        <v>9999999999999</v>
      </c>
      <c r="F14" s="131">
        <f>(J13-J14)*$E13</f>
        <v>26</v>
      </c>
      <c r="G14" s="115">
        <f>(K13-K14)*$E13</f>
        <v>26</v>
      </c>
      <c r="H14" s="116">
        <f>(L13-L14)*$E13</f>
        <v>30</v>
      </c>
      <c r="I14" s="275"/>
      <c r="J14" s="115">
        <v>5</v>
      </c>
      <c r="K14" s="115">
        <v>5</v>
      </c>
      <c r="L14" s="116">
        <v>8</v>
      </c>
      <c r="M14" s="262"/>
      <c r="N14" s="62"/>
      <c r="O14" s="68" t="s">
        <v>62</v>
      </c>
      <c r="P14" s="63">
        <v>10</v>
      </c>
      <c r="Q14" s="62"/>
      <c r="R14" s="62"/>
      <c r="S14" s="62"/>
      <c r="T14" s="62"/>
      <c r="U14" s="62"/>
    </row>
    <row r="15" spans="2:21" x14ac:dyDescent="0.25">
      <c r="B15" s="274" t="s">
        <v>7</v>
      </c>
      <c r="C15" s="161" t="str">
        <f>B15&amp;"f1"</f>
        <v>PLANO DADOS/SMS - INSTANCIAf1</v>
      </c>
      <c r="D15" s="174" t="s">
        <v>90</v>
      </c>
      <c r="E15" s="106">
        <f t="shared" ref="E15" si="5">VALUE(MID(D15,3,3))</f>
        <v>2</v>
      </c>
      <c r="F15" s="131">
        <v>0</v>
      </c>
      <c r="G15" s="115">
        <v>0</v>
      </c>
      <c r="H15" s="116">
        <v>0</v>
      </c>
      <c r="I15" s="275">
        <v>16</v>
      </c>
      <c r="J15" s="115">
        <v>14</v>
      </c>
      <c r="K15" s="115">
        <v>14</v>
      </c>
      <c r="L15" s="116">
        <v>18</v>
      </c>
      <c r="M15" s="262" t="s">
        <v>36</v>
      </c>
      <c r="N15" s="62"/>
      <c r="O15" s="68" t="s">
        <v>63</v>
      </c>
      <c r="P15" s="63">
        <v>18</v>
      </c>
      <c r="Q15" s="62"/>
      <c r="R15" s="62"/>
      <c r="S15" s="62"/>
      <c r="T15" s="62"/>
      <c r="U15" s="62"/>
    </row>
    <row r="16" spans="2:21" ht="15.75" thickBot="1" x14ac:dyDescent="0.3">
      <c r="B16" s="322"/>
      <c r="C16" s="162" t="str">
        <f>B15&amp;"f2"</f>
        <v>PLANO DADOS/SMS - INSTANCIAf2</v>
      </c>
      <c r="D16" s="175" t="s">
        <v>91</v>
      </c>
      <c r="E16" s="107">
        <v>9999999999999</v>
      </c>
      <c r="F16" s="134">
        <f>(J15-J16)*$E15</f>
        <v>22</v>
      </c>
      <c r="G16" s="119">
        <f>(K15-K16)*$E15</f>
        <v>22</v>
      </c>
      <c r="H16" s="120">
        <f>(L15-L16)*$E15</f>
        <v>26</v>
      </c>
      <c r="I16" s="291"/>
      <c r="J16" s="117">
        <v>3</v>
      </c>
      <c r="K16" s="117">
        <v>3</v>
      </c>
      <c r="L16" s="118">
        <v>5</v>
      </c>
      <c r="M16" s="323"/>
      <c r="N16" s="62"/>
      <c r="O16" s="68" t="s">
        <v>64</v>
      </c>
      <c r="P16" s="63">
        <v>27</v>
      </c>
      <c r="Q16" s="62"/>
      <c r="R16" s="62"/>
      <c r="S16" s="62"/>
      <c r="T16" s="62"/>
      <c r="U16" s="62"/>
    </row>
    <row r="17" spans="2:21" x14ac:dyDescent="0.25">
      <c r="B17" s="290" t="s">
        <v>8</v>
      </c>
      <c r="C17" s="160" t="str">
        <f>B17&amp;"f1"</f>
        <v>PLANO FLEX - CONTAf1</v>
      </c>
      <c r="D17" s="173" t="s">
        <v>87</v>
      </c>
      <c r="E17" s="105">
        <f t="shared" ref="E17:E30" si="6">VALUE(MID(D17,FIND(" ",D17,LEN(D17)-3),5))</f>
        <v>3</v>
      </c>
      <c r="F17" s="130">
        <v>0</v>
      </c>
      <c r="G17" s="113">
        <v>0</v>
      </c>
      <c r="H17" s="114">
        <v>0</v>
      </c>
      <c r="I17" s="292">
        <v>16</v>
      </c>
      <c r="J17" s="113">
        <v>8</v>
      </c>
      <c r="K17" s="113">
        <v>8</v>
      </c>
      <c r="L17" s="114">
        <v>13</v>
      </c>
      <c r="M17" s="295" t="s">
        <v>82</v>
      </c>
      <c r="N17" s="62"/>
      <c r="O17" s="68" t="s">
        <v>65</v>
      </c>
      <c r="P17" s="63">
        <v>35</v>
      </c>
      <c r="Q17" s="62"/>
      <c r="R17" s="62"/>
      <c r="S17" s="62"/>
      <c r="T17" s="62"/>
      <c r="U17" s="62"/>
    </row>
    <row r="18" spans="2:21" ht="15.75" thickBot="1" x14ac:dyDescent="0.3">
      <c r="B18" s="274"/>
      <c r="C18" s="161" t="str">
        <f>B17&amp;"f2"</f>
        <v>PLANO FLEX - CONTAf2</v>
      </c>
      <c r="D18" s="174" t="s">
        <v>89</v>
      </c>
      <c r="E18" s="106">
        <f t="shared" si="6"/>
        <v>100</v>
      </c>
      <c r="F18" s="131">
        <f>(J17-J18)*$E17</f>
        <v>21</v>
      </c>
      <c r="G18" s="115">
        <f>(K17-K18)*$E17</f>
        <v>21</v>
      </c>
      <c r="H18" s="116">
        <f>(L17-L18)*$E17</f>
        <v>30</v>
      </c>
      <c r="I18" s="275"/>
      <c r="J18" s="115">
        <v>1</v>
      </c>
      <c r="K18" s="115">
        <v>1</v>
      </c>
      <c r="L18" s="116">
        <v>3</v>
      </c>
      <c r="M18" s="264"/>
      <c r="N18" s="62"/>
      <c r="O18" s="69" t="s">
        <v>66</v>
      </c>
      <c r="P18" s="70" t="s">
        <v>67</v>
      </c>
      <c r="Q18" s="62"/>
      <c r="R18" s="62"/>
      <c r="S18" s="62"/>
      <c r="T18" s="62"/>
      <c r="U18" s="62"/>
    </row>
    <row r="19" spans="2:21" x14ac:dyDescent="0.25">
      <c r="B19" s="274"/>
      <c r="C19" s="161" t="str">
        <f>B17&amp;"f3"</f>
        <v>PLANO FLEX - CONTAf3</v>
      </c>
      <c r="D19" s="174" t="s">
        <v>88</v>
      </c>
      <c r="E19" s="106">
        <v>9999999999999</v>
      </c>
      <c r="F19" s="131">
        <f>((J18-J19)*($E18-$E17-1))+($E17*(J17-J19))</f>
        <v>100.20000000000002</v>
      </c>
      <c r="G19" s="115">
        <f>((K18-K19)*($E18-$E17-1))+($E17*(K17-K19))</f>
        <v>100.20000000000002</v>
      </c>
      <c r="H19" s="116">
        <f>((L18-L19)*($E18-$E17-1))+($E17*(L17-L19))</f>
        <v>297.30000000000007</v>
      </c>
      <c r="I19" s="275"/>
      <c r="J19" s="115">
        <v>0.2</v>
      </c>
      <c r="K19" s="115">
        <v>0.2</v>
      </c>
      <c r="L19" s="116">
        <v>0.3</v>
      </c>
      <c r="M19" s="264"/>
      <c r="N19" s="62"/>
      <c r="O19" s="62"/>
      <c r="P19" s="62"/>
      <c r="Q19" s="62"/>
      <c r="R19" s="62"/>
      <c r="S19" s="62"/>
      <c r="T19" s="62"/>
      <c r="U19" s="62"/>
    </row>
    <row r="20" spans="2:21" x14ac:dyDescent="0.25">
      <c r="B20" s="274" t="s">
        <v>9</v>
      </c>
      <c r="C20" s="161" t="str">
        <f>B20&amp;"f1"</f>
        <v>PLANO FLEX - CONTA CONVERGENTEf1</v>
      </c>
      <c r="D20" s="174" t="s">
        <v>87</v>
      </c>
      <c r="E20" s="106">
        <f t="shared" si="6"/>
        <v>3</v>
      </c>
      <c r="F20" s="131">
        <v>0</v>
      </c>
      <c r="G20" s="115">
        <v>0</v>
      </c>
      <c r="H20" s="116">
        <v>0</v>
      </c>
      <c r="I20" s="275">
        <v>24</v>
      </c>
      <c r="J20" s="115">
        <v>10</v>
      </c>
      <c r="K20" s="115">
        <v>10</v>
      </c>
      <c r="L20" s="116">
        <v>17</v>
      </c>
      <c r="M20" s="264" t="s">
        <v>82</v>
      </c>
      <c r="N20" s="62"/>
      <c r="O20" s="62"/>
      <c r="P20" s="62"/>
      <c r="Q20" s="62"/>
      <c r="R20" s="62"/>
      <c r="S20" s="62"/>
      <c r="T20" s="62"/>
      <c r="U20" s="62"/>
    </row>
    <row r="21" spans="2:21" x14ac:dyDescent="0.25">
      <c r="B21" s="274"/>
      <c r="C21" s="161" t="str">
        <f>B20&amp;"f2"</f>
        <v>PLANO FLEX - CONTA CONVERGENTEf2</v>
      </c>
      <c r="D21" s="174" t="s">
        <v>89</v>
      </c>
      <c r="E21" s="106">
        <f t="shared" si="6"/>
        <v>100</v>
      </c>
      <c r="F21" s="131">
        <f>(J20-J21)*$E20</f>
        <v>21</v>
      </c>
      <c r="G21" s="115">
        <f>(K20-K21)*$E20</f>
        <v>21</v>
      </c>
      <c r="H21" s="116">
        <f>(L20-L21)*$E20</f>
        <v>30</v>
      </c>
      <c r="I21" s="275"/>
      <c r="J21" s="115">
        <v>3</v>
      </c>
      <c r="K21" s="115">
        <v>3</v>
      </c>
      <c r="L21" s="116">
        <v>7</v>
      </c>
      <c r="M21" s="264"/>
      <c r="N21" s="62"/>
      <c r="O21" s="62"/>
      <c r="P21" s="62"/>
      <c r="Q21" s="62"/>
      <c r="R21" s="62"/>
      <c r="S21" s="62"/>
      <c r="T21" s="62"/>
      <c r="U21" s="62"/>
    </row>
    <row r="22" spans="2:21" x14ac:dyDescent="0.25">
      <c r="B22" s="274"/>
      <c r="C22" s="161" t="str">
        <f>B20&amp;"f3"</f>
        <v>PLANO FLEX - CONTA CONVERGENTEf3</v>
      </c>
      <c r="D22" s="174" t="s">
        <v>88</v>
      </c>
      <c r="E22" s="106">
        <v>9999999999999</v>
      </c>
      <c r="F22" s="131">
        <f>((J21-J22)*($E21-$E20-1))+($E20*(J20-J22))</f>
        <v>288.30000000000007</v>
      </c>
      <c r="G22" s="115">
        <f>((K21-K22)*($E21-$E20-1))+($E20*(K20-K22))</f>
        <v>288.30000000000007</v>
      </c>
      <c r="H22" s="116">
        <f>((L21-L22)*($E21-$E20-1))+($E20*(L20-L22))</f>
        <v>683.39999999999986</v>
      </c>
      <c r="I22" s="275"/>
      <c r="J22" s="115">
        <v>0.3</v>
      </c>
      <c r="K22" s="115">
        <v>0.3</v>
      </c>
      <c r="L22" s="116">
        <v>0.4</v>
      </c>
      <c r="M22" s="264"/>
      <c r="N22" s="62"/>
      <c r="O22" s="62"/>
      <c r="P22" s="62"/>
      <c r="Q22" s="62"/>
      <c r="R22" s="62"/>
      <c r="S22" s="62"/>
      <c r="T22" s="62"/>
      <c r="U22" s="62"/>
    </row>
    <row r="23" spans="2:21" x14ac:dyDescent="0.25">
      <c r="B23" s="274" t="s">
        <v>10</v>
      </c>
      <c r="C23" s="161" t="str">
        <f>B23&amp;"f1"</f>
        <v>PLANO FLEX - INSTANCIAf1</v>
      </c>
      <c r="D23" s="174" t="s">
        <v>87</v>
      </c>
      <c r="E23" s="106">
        <f t="shared" si="6"/>
        <v>3</v>
      </c>
      <c r="F23" s="131">
        <v>0</v>
      </c>
      <c r="G23" s="115">
        <v>0</v>
      </c>
      <c r="H23" s="116">
        <v>0</v>
      </c>
      <c r="I23" s="275">
        <v>16</v>
      </c>
      <c r="J23" s="115">
        <v>4</v>
      </c>
      <c r="K23" s="115">
        <v>4</v>
      </c>
      <c r="L23" s="116">
        <v>7</v>
      </c>
      <c r="M23" s="264" t="s">
        <v>82</v>
      </c>
      <c r="N23" s="62"/>
      <c r="O23" s="62"/>
      <c r="P23" s="62"/>
      <c r="Q23" s="62"/>
      <c r="R23" s="62"/>
      <c r="S23" s="62"/>
      <c r="T23" s="62"/>
      <c r="U23" s="62"/>
    </row>
    <row r="24" spans="2:21" x14ac:dyDescent="0.25">
      <c r="B24" s="274"/>
      <c r="C24" s="161" t="str">
        <f>B23&amp;"f2"</f>
        <v>PLANO FLEX - INSTANCIAf2</v>
      </c>
      <c r="D24" s="174" t="s">
        <v>89</v>
      </c>
      <c r="E24" s="106">
        <f t="shared" si="6"/>
        <v>100</v>
      </c>
      <c r="F24" s="131">
        <f>(J23-J24)*$E23</f>
        <v>9</v>
      </c>
      <c r="G24" s="115">
        <f>(K23-K24)*$E23</f>
        <v>9</v>
      </c>
      <c r="H24" s="116">
        <f>(L23-L24)*$E23</f>
        <v>12</v>
      </c>
      <c r="I24" s="275"/>
      <c r="J24" s="115">
        <v>1</v>
      </c>
      <c r="K24" s="115">
        <v>1</v>
      </c>
      <c r="L24" s="116">
        <v>3</v>
      </c>
      <c r="M24" s="264"/>
      <c r="N24" s="62"/>
      <c r="O24" s="62"/>
      <c r="P24" s="62"/>
      <c r="Q24" s="62"/>
      <c r="R24" s="62"/>
      <c r="S24" s="62"/>
      <c r="T24" s="62"/>
      <c r="U24" s="62"/>
    </row>
    <row r="25" spans="2:21" x14ac:dyDescent="0.25">
      <c r="B25" s="274"/>
      <c r="C25" s="161" t="str">
        <f>B23&amp;"f3"</f>
        <v>PLANO FLEX - INSTANCIAf3</v>
      </c>
      <c r="D25" s="174" t="s">
        <v>88</v>
      </c>
      <c r="E25" s="106">
        <v>9999999999999</v>
      </c>
      <c r="F25" s="131">
        <f>((J24-J25)*($E24-$E23-1))+($E23*(J23-J25))</f>
        <v>98.100000000000009</v>
      </c>
      <c r="G25" s="115">
        <f>((K24-K25)*($E24-$E23-1))+($E23*(K23-K25))</f>
        <v>98.100000000000009</v>
      </c>
      <c r="H25" s="116">
        <f>((L24-L25)*($E24-$E23-1))+($E23*(L23-L25))</f>
        <v>289.19999999999993</v>
      </c>
      <c r="I25" s="275"/>
      <c r="J25" s="115">
        <v>0.1</v>
      </c>
      <c r="K25" s="115">
        <v>0.1</v>
      </c>
      <c r="L25" s="116">
        <v>0.2</v>
      </c>
      <c r="M25" s="264"/>
      <c r="N25" s="62"/>
      <c r="O25" s="62"/>
      <c r="P25" s="62"/>
      <c r="Q25" s="62"/>
      <c r="R25" s="62"/>
      <c r="S25" s="62"/>
      <c r="T25" s="62"/>
      <c r="U25" s="62"/>
    </row>
    <row r="26" spans="2:21" x14ac:dyDescent="0.25">
      <c r="B26" s="274" t="s">
        <v>11</v>
      </c>
      <c r="C26" s="161" t="str">
        <f>B26&amp;"f1"</f>
        <v>PLANO FLEX - INSTANCIA CONVERGENTEf1</v>
      </c>
      <c r="D26" s="174" t="s">
        <v>87</v>
      </c>
      <c r="E26" s="106">
        <f t="shared" si="6"/>
        <v>3</v>
      </c>
      <c r="F26" s="131">
        <v>0</v>
      </c>
      <c r="G26" s="115">
        <v>0</v>
      </c>
      <c r="H26" s="116">
        <v>0</v>
      </c>
      <c r="I26" s="275">
        <v>24</v>
      </c>
      <c r="J26" s="115">
        <v>7</v>
      </c>
      <c r="K26" s="115">
        <v>7</v>
      </c>
      <c r="L26" s="116">
        <v>10</v>
      </c>
      <c r="M26" s="264" t="s">
        <v>82</v>
      </c>
      <c r="N26" s="62"/>
      <c r="O26" s="62"/>
      <c r="P26" s="62"/>
      <c r="Q26" s="62"/>
      <c r="R26" s="62"/>
      <c r="S26" s="62"/>
      <c r="T26" s="62"/>
      <c r="U26" s="62"/>
    </row>
    <row r="27" spans="2:21" x14ac:dyDescent="0.25">
      <c r="B27" s="274"/>
      <c r="C27" s="161" t="str">
        <f>B26&amp;"f2"</f>
        <v>PLANO FLEX - INSTANCIA CONVERGENTEf2</v>
      </c>
      <c r="D27" s="174" t="s">
        <v>89</v>
      </c>
      <c r="E27" s="106">
        <f t="shared" si="6"/>
        <v>100</v>
      </c>
      <c r="F27" s="131">
        <f>(J26-J27)*$E26</f>
        <v>18</v>
      </c>
      <c r="G27" s="115">
        <f>(K26-K27)*$E26</f>
        <v>18</v>
      </c>
      <c r="H27" s="116">
        <f>(L26-L27)*$E26</f>
        <v>21</v>
      </c>
      <c r="I27" s="275"/>
      <c r="J27" s="115">
        <v>1</v>
      </c>
      <c r="K27" s="115">
        <v>1</v>
      </c>
      <c r="L27" s="116">
        <v>3</v>
      </c>
      <c r="M27" s="264"/>
      <c r="N27" s="62"/>
      <c r="O27" s="62"/>
      <c r="P27" s="62"/>
      <c r="Q27" s="62"/>
      <c r="R27" s="62"/>
      <c r="S27" s="62"/>
      <c r="T27" s="62"/>
      <c r="U27" s="62"/>
    </row>
    <row r="28" spans="2:21" x14ac:dyDescent="0.25">
      <c r="B28" s="274"/>
      <c r="C28" s="161" t="str">
        <f>B26&amp;"f3"</f>
        <v>PLANO FLEX - INSTANCIA CONVERGENTEf3</v>
      </c>
      <c r="D28" s="174" t="s">
        <v>88</v>
      </c>
      <c r="E28" s="106">
        <v>9999999999999</v>
      </c>
      <c r="F28" s="131">
        <f>((J27-J28)*($E27-$E26-1))+($E26*(J26-J28))</f>
        <v>97.200000000000017</v>
      </c>
      <c r="G28" s="115">
        <f>((K27-K28)*($E27-$E26-1))+($E26*(K26-K28))</f>
        <v>97.200000000000017</v>
      </c>
      <c r="H28" s="116">
        <f>((L27-L28)*($E27-$E26-1))+($E26*(L26-L28))</f>
        <v>288.30000000000007</v>
      </c>
      <c r="I28" s="275"/>
      <c r="J28" s="115">
        <v>0.2</v>
      </c>
      <c r="K28" s="115">
        <v>0.2</v>
      </c>
      <c r="L28" s="116">
        <v>0.3</v>
      </c>
      <c r="M28" s="264"/>
      <c r="N28" s="62"/>
      <c r="O28" s="62"/>
      <c r="P28" s="62"/>
      <c r="Q28" s="62"/>
      <c r="R28" s="62"/>
      <c r="S28" s="62"/>
      <c r="T28" s="62"/>
      <c r="U28" s="62"/>
    </row>
    <row r="29" spans="2:21" ht="29.25" customHeight="1" x14ac:dyDescent="0.25">
      <c r="B29" s="274" t="s">
        <v>161</v>
      </c>
      <c r="C29" s="161" t="str">
        <f>B29&amp;"f1"</f>
        <v>COMPONENTE AVULSOf1</v>
      </c>
      <c r="D29" s="174" t="s">
        <v>87</v>
      </c>
      <c r="E29" s="106">
        <f t="shared" si="6"/>
        <v>3</v>
      </c>
      <c r="F29" s="131">
        <v>0</v>
      </c>
      <c r="G29" s="115">
        <v>0</v>
      </c>
      <c r="H29" s="116">
        <v>0</v>
      </c>
      <c r="I29" s="275">
        <v>10</v>
      </c>
      <c r="J29" s="115">
        <v>5</v>
      </c>
      <c r="K29" s="115">
        <v>5</v>
      </c>
      <c r="L29" s="116">
        <v>7</v>
      </c>
      <c r="M29" s="264" t="s">
        <v>162</v>
      </c>
      <c r="N29" s="62"/>
      <c r="O29" s="62"/>
      <c r="P29" s="62"/>
      <c r="Q29" s="62"/>
      <c r="R29" s="62"/>
      <c r="S29" s="62"/>
      <c r="T29" s="62"/>
      <c r="U29" s="62"/>
    </row>
    <row r="30" spans="2:21" ht="29.25" customHeight="1" x14ac:dyDescent="0.25">
      <c r="B30" s="274"/>
      <c r="C30" s="161" t="str">
        <f>B29&amp;"f2"</f>
        <v>COMPONENTE AVULSOf2</v>
      </c>
      <c r="D30" s="174" t="s">
        <v>89</v>
      </c>
      <c r="E30" s="106">
        <f t="shared" si="6"/>
        <v>100</v>
      </c>
      <c r="F30" s="131">
        <f>(J29-J30)*$E29</f>
        <v>12.600000000000001</v>
      </c>
      <c r="G30" s="115">
        <f>(K29-K30)*$E29</f>
        <v>12.600000000000001</v>
      </c>
      <c r="H30" s="116">
        <f>(L29-L30)*$E29</f>
        <v>13.5</v>
      </c>
      <c r="I30" s="275"/>
      <c r="J30" s="115">
        <v>0.8</v>
      </c>
      <c r="K30" s="115">
        <v>0.8</v>
      </c>
      <c r="L30" s="116">
        <v>2.5</v>
      </c>
      <c r="M30" s="264"/>
      <c r="N30" s="62"/>
      <c r="O30" s="62"/>
      <c r="P30" s="62"/>
      <c r="Q30" s="62"/>
      <c r="R30" s="62"/>
      <c r="S30" s="62"/>
      <c r="T30" s="62"/>
      <c r="U30" s="62"/>
    </row>
    <row r="31" spans="2:21" ht="29.25" customHeight="1" thickBot="1" x14ac:dyDescent="0.3">
      <c r="B31" s="324"/>
      <c r="C31" s="163" t="str">
        <f>B29&amp;"f3"</f>
        <v>COMPONENTE AVULSOf3</v>
      </c>
      <c r="D31" s="176" t="s">
        <v>88</v>
      </c>
      <c r="E31" s="108">
        <v>9999999999999</v>
      </c>
      <c r="F31" s="134">
        <f>((J30-J31)*($E30-$E29-1))+($E29*(J29-J31))</f>
        <v>81.900000000000006</v>
      </c>
      <c r="G31" s="119">
        <f>((K30-K31)*($E30-$E29-1))+($E29*(K29-K31))</f>
        <v>81.900000000000006</v>
      </c>
      <c r="H31" s="120">
        <f>((L30-L31)*($E30-$E29-1))+($E29*(L29-L31))</f>
        <v>241.2</v>
      </c>
      <c r="I31" s="325"/>
      <c r="J31" s="119">
        <v>0.1</v>
      </c>
      <c r="K31" s="119">
        <v>0.1</v>
      </c>
      <c r="L31" s="120">
        <v>0.2</v>
      </c>
      <c r="M31" s="343"/>
      <c r="N31" s="62"/>
      <c r="O31" s="62"/>
      <c r="P31" s="62"/>
      <c r="Q31" s="62"/>
      <c r="R31" s="62"/>
      <c r="S31" s="62"/>
      <c r="T31" s="62"/>
      <c r="U31" s="62"/>
    </row>
    <row r="32" spans="2:21" ht="23.25" customHeight="1" x14ac:dyDescent="0.25">
      <c r="B32" s="344" t="s">
        <v>163</v>
      </c>
      <c r="C32" s="164" t="str">
        <f>B32&amp;"f1"</f>
        <v>PLANO ADD-ON - CONTAf1</v>
      </c>
      <c r="D32" s="177" t="s">
        <v>90</v>
      </c>
      <c r="E32" s="109">
        <f t="shared" ref="E32" si="7">VALUE(MID(D32,3,3))</f>
        <v>2</v>
      </c>
      <c r="F32" s="130">
        <v>0</v>
      </c>
      <c r="G32" s="113">
        <v>0</v>
      </c>
      <c r="H32" s="114">
        <v>0</v>
      </c>
      <c r="I32" s="326">
        <v>14</v>
      </c>
      <c r="J32" s="121">
        <v>18</v>
      </c>
      <c r="K32" s="121">
        <v>18</v>
      </c>
      <c r="L32" s="122">
        <v>30</v>
      </c>
      <c r="M32" s="345" t="s">
        <v>165</v>
      </c>
      <c r="N32" s="62"/>
      <c r="O32" s="62"/>
      <c r="P32" s="62"/>
      <c r="Q32" s="62"/>
      <c r="R32" s="62"/>
      <c r="S32" s="62"/>
      <c r="T32" s="62"/>
      <c r="U32" s="62"/>
    </row>
    <row r="33" spans="2:21" ht="23.25" customHeight="1" x14ac:dyDescent="0.25">
      <c r="B33" s="274"/>
      <c r="C33" s="161" t="str">
        <f>B32&amp;"f2"</f>
        <v>PLANO ADD-ON - CONTAf2</v>
      </c>
      <c r="D33" s="174" t="s">
        <v>91</v>
      </c>
      <c r="E33" s="106">
        <v>9999999999999</v>
      </c>
      <c r="F33" s="131">
        <f>(J32-J33)*$E32</f>
        <v>30</v>
      </c>
      <c r="G33" s="115">
        <f>(K32-K33)*$E32</f>
        <v>30</v>
      </c>
      <c r="H33" s="116">
        <f>(L32-L33)*$E32</f>
        <v>50</v>
      </c>
      <c r="I33" s="275"/>
      <c r="J33" s="115">
        <v>3</v>
      </c>
      <c r="K33" s="115">
        <v>3</v>
      </c>
      <c r="L33" s="116">
        <v>5</v>
      </c>
      <c r="M33" s="262"/>
      <c r="N33" s="62"/>
      <c r="O33" s="62"/>
      <c r="P33" s="62"/>
      <c r="Q33" s="62"/>
      <c r="R33" s="62"/>
      <c r="S33" s="62"/>
      <c r="T33" s="62"/>
      <c r="U33" s="62"/>
    </row>
    <row r="34" spans="2:21" ht="22.5" customHeight="1" x14ac:dyDescent="0.25">
      <c r="B34" s="344" t="s">
        <v>164</v>
      </c>
      <c r="C34" s="161" t="str">
        <f>B34&amp;"f1"</f>
        <v>PLANO ADD-ON - INSTANCIAf1</v>
      </c>
      <c r="D34" s="174" t="s">
        <v>90</v>
      </c>
      <c r="E34" s="106">
        <f t="shared" ref="E34" si="8">VALUE(MID(D34,3,3))</f>
        <v>2</v>
      </c>
      <c r="F34" s="131">
        <v>0</v>
      </c>
      <c r="G34" s="115">
        <v>0</v>
      </c>
      <c r="H34" s="116">
        <v>0</v>
      </c>
      <c r="I34" s="275">
        <v>12</v>
      </c>
      <c r="J34" s="115">
        <v>15</v>
      </c>
      <c r="K34" s="115">
        <v>15</v>
      </c>
      <c r="L34" s="116">
        <v>18</v>
      </c>
      <c r="M34" s="264" t="s">
        <v>165</v>
      </c>
      <c r="N34" s="62"/>
      <c r="O34" s="62"/>
      <c r="P34" s="62"/>
      <c r="Q34" s="62"/>
      <c r="R34" s="62"/>
      <c r="S34" s="62"/>
      <c r="T34" s="62"/>
      <c r="U34" s="62"/>
    </row>
    <row r="35" spans="2:21" ht="22.5" customHeight="1" x14ac:dyDescent="0.25">
      <c r="B35" s="274"/>
      <c r="C35" s="161" t="str">
        <f>B34&amp;"f2"</f>
        <v>PLANO ADD-ON - INSTANCIAf2</v>
      </c>
      <c r="D35" s="174" t="s">
        <v>91</v>
      </c>
      <c r="E35" s="106">
        <v>9999999999999</v>
      </c>
      <c r="F35" s="131">
        <f>(J34-J35)*$E34</f>
        <v>26</v>
      </c>
      <c r="G35" s="115">
        <f>(K34-K35)*$E34</f>
        <v>26</v>
      </c>
      <c r="H35" s="116">
        <f>(L34-L35)*$E34</f>
        <v>30</v>
      </c>
      <c r="I35" s="275"/>
      <c r="J35" s="115">
        <v>2</v>
      </c>
      <c r="K35" s="115">
        <v>2</v>
      </c>
      <c r="L35" s="116">
        <v>3</v>
      </c>
      <c r="M35" s="262"/>
      <c r="N35" s="62"/>
      <c r="O35" s="62"/>
      <c r="P35" s="62"/>
      <c r="Q35" s="62"/>
      <c r="R35" s="62"/>
      <c r="S35" s="62"/>
      <c r="T35" s="62"/>
      <c r="U35" s="62"/>
    </row>
    <row r="36" spans="2:21" x14ac:dyDescent="0.25">
      <c r="B36" s="344" t="s">
        <v>32</v>
      </c>
      <c r="C36" s="164" t="str">
        <f>B36&amp;"f1"</f>
        <v>PLANO DE VOZ - SEM TARIFA DE USOSf1</v>
      </c>
      <c r="D36" s="177" t="s">
        <v>90</v>
      </c>
      <c r="E36" s="109">
        <f t="shared" ref="E36" si="9">VALUE(MID(D36,3,3))</f>
        <v>2</v>
      </c>
      <c r="F36" s="131">
        <v>0</v>
      </c>
      <c r="G36" s="115">
        <v>0</v>
      </c>
      <c r="H36" s="116">
        <v>0</v>
      </c>
      <c r="I36" s="326">
        <v>16</v>
      </c>
      <c r="J36" s="121">
        <v>21</v>
      </c>
      <c r="K36" s="121">
        <v>21</v>
      </c>
      <c r="L36" s="122">
        <v>33</v>
      </c>
      <c r="M36" s="267" t="s">
        <v>36</v>
      </c>
      <c r="N36" s="62"/>
      <c r="O36" s="62"/>
      <c r="P36" s="62"/>
      <c r="Q36" s="62"/>
      <c r="R36" s="62"/>
      <c r="S36" s="62"/>
      <c r="T36" s="62"/>
      <c r="U36" s="62"/>
    </row>
    <row r="37" spans="2:21" ht="15.75" thickBot="1" x14ac:dyDescent="0.3">
      <c r="B37" s="324"/>
      <c r="C37" s="163" t="str">
        <f>B36&amp;"f2"</f>
        <v>PLANO DE VOZ - SEM TARIFA DE USOSf2</v>
      </c>
      <c r="D37" s="176" t="s">
        <v>91</v>
      </c>
      <c r="E37" s="108">
        <v>9999999999999</v>
      </c>
      <c r="F37" s="134">
        <f>(J36-J37)*$E36</f>
        <v>32</v>
      </c>
      <c r="G37" s="119">
        <f>(K36-K37)*$E36</f>
        <v>32</v>
      </c>
      <c r="H37" s="120">
        <f>(L36-L37)*$E36</f>
        <v>52</v>
      </c>
      <c r="I37" s="325"/>
      <c r="J37" s="119">
        <v>5</v>
      </c>
      <c r="K37" s="119">
        <v>5</v>
      </c>
      <c r="L37" s="120">
        <v>7</v>
      </c>
      <c r="M37" s="268"/>
      <c r="N37" s="62"/>
      <c r="O37" s="62"/>
      <c r="P37" s="62"/>
      <c r="Q37" s="62"/>
      <c r="R37" s="62"/>
      <c r="S37" s="62"/>
      <c r="T37" s="62"/>
      <c r="U37" s="62"/>
    </row>
    <row r="38" spans="2:21" x14ac:dyDescent="0.25">
      <c r="B38" s="290" t="s">
        <v>12</v>
      </c>
      <c r="C38" s="160" t="str">
        <f>B38&amp;"f1"</f>
        <v>MULTAf1</v>
      </c>
      <c r="D38" s="173" t="s">
        <v>90</v>
      </c>
      <c r="E38" s="105">
        <f t="shared" ref="E38" si="10">VALUE(MID(D38,3,3))</f>
        <v>2</v>
      </c>
      <c r="F38" s="130">
        <v>0</v>
      </c>
      <c r="G38" s="113">
        <v>0</v>
      </c>
      <c r="H38" s="114">
        <v>0</v>
      </c>
      <c r="I38" s="292">
        <v>16</v>
      </c>
      <c r="J38" s="113">
        <v>21</v>
      </c>
      <c r="K38" s="113">
        <v>21</v>
      </c>
      <c r="L38" s="114">
        <v>33</v>
      </c>
      <c r="M38" s="271" t="s">
        <v>36</v>
      </c>
      <c r="N38" s="62"/>
      <c r="O38" s="62"/>
      <c r="P38" s="62"/>
      <c r="Q38" s="62"/>
      <c r="R38" s="62"/>
      <c r="S38" s="62"/>
      <c r="T38" s="62"/>
      <c r="U38" s="62"/>
    </row>
    <row r="39" spans="2:21" x14ac:dyDescent="0.25">
      <c r="B39" s="274"/>
      <c r="C39" s="161" t="str">
        <f>B38&amp;"f2"</f>
        <v>MULTAf2</v>
      </c>
      <c r="D39" s="174" t="s">
        <v>91</v>
      </c>
      <c r="E39" s="106">
        <v>9999999999999</v>
      </c>
      <c r="F39" s="131">
        <f>(J38-J39)*$E38</f>
        <v>32</v>
      </c>
      <c r="G39" s="115">
        <f>(K38-K39)*$E38</f>
        <v>32</v>
      </c>
      <c r="H39" s="116">
        <f>(L38-L39)*$E38</f>
        <v>52</v>
      </c>
      <c r="I39" s="275"/>
      <c r="J39" s="115">
        <v>5</v>
      </c>
      <c r="K39" s="115">
        <v>5</v>
      </c>
      <c r="L39" s="116">
        <v>7</v>
      </c>
      <c r="M39" s="262"/>
      <c r="N39" s="62"/>
      <c r="O39" s="62"/>
      <c r="P39" s="62"/>
      <c r="Q39" s="62"/>
      <c r="R39" s="62"/>
      <c r="S39" s="62"/>
      <c r="T39" s="62"/>
      <c r="U39" s="62"/>
    </row>
    <row r="40" spans="2:21" x14ac:dyDescent="0.25">
      <c r="B40" s="274" t="s">
        <v>33</v>
      </c>
      <c r="C40" s="161" t="str">
        <f>B40&amp;"f1"</f>
        <v>DESCONTO/BONUS - CONTA TOTALf1</v>
      </c>
      <c r="D40" s="174" t="s">
        <v>90</v>
      </c>
      <c r="E40" s="106">
        <f t="shared" ref="E40" si="11">VALUE(MID(D40,3,3))</f>
        <v>2</v>
      </c>
      <c r="F40" s="131">
        <v>0</v>
      </c>
      <c r="G40" s="115">
        <v>0</v>
      </c>
      <c r="H40" s="116">
        <v>0</v>
      </c>
      <c r="I40" s="275">
        <v>24</v>
      </c>
      <c r="J40" s="115">
        <v>33</v>
      </c>
      <c r="K40" s="115">
        <v>33</v>
      </c>
      <c r="L40" s="116">
        <v>47</v>
      </c>
      <c r="M40" s="262" t="s">
        <v>36</v>
      </c>
      <c r="N40" s="62"/>
      <c r="O40" s="62"/>
      <c r="P40" s="62"/>
      <c r="Q40" s="62"/>
      <c r="R40" s="62"/>
      <c r="S40" s="62"/>
      <c r="T40" s="62"/>
      <c r="U40" s="62"/>
    </row>
    <row r="41" spans="2:21" x14ac:dyDescent="0.25">
      <c r="B41" s="274"/>
      <c r="C41" s="161" t="str">
        <f>B40&amp;"f2"</f>
        <v>DESCONTO/BONUS - CONTA TOTALf2</v>
      </c>
      <c r="D41" s="174" t="s">
        <v>91</v>
      </c>
      <c r="E41" s="106">
        <v>9999999999999</v>
      </c>
      <c r="F41" s="131">
        <f>(J40-J41)*$E40</f>
        <v>52</v>
      </c>
      <c r="G41" s="115">
        <f>(K40-K41)*$E40</f>
        <v>52</v>
      </c>
      <c r="H41" s="116">
        <f>(L40-L41)*$E40</f>
        <v>60</v>
      </c>
      <c r="I41" s="275"/>
      <c r="J41" s="115">
        <v>7</v>
      </c>
      <c r="K41" s="115">
        <v>7</v>
      </c>
      <c r="L41" s="116">
        <v>17</v>
      </c>
      <c r="M41" s="262"/>
      <c r="N41" s="62"/>
      <c r="O41" s="62"/>
      <c r="P41" s="62"/>
      <c r="Q41" s="62"/>
      <c r="R41" s="62"/>
      <c r="S41" s="62"/>
      <c r="T41" s="62"/>
      <c r="U41" s="62"/>
    </row>
    <row r="42" spans="2:21" x14ac:dyDescent="0.25">
      <c r="B42" s="274" t="s">
        <v>34</v>
      </c>
      <c r="C42" s="161" t="str">
        <f>B42&amp;"f1"</f>
        <v>DESCONTO/BONUS - CONTAf1</v>
      </c>
      <c r="D42" s="174" t="s">
        <v>90</v>
      </c>
      <c r="E42" s="106">
        <f t="shared" ref="E42" si="12">VALUE(MID(D42,3,3))</f>
        <v>2</v>
      </c>
      <c r="F42" s="131">
        <v>0</v>
      </c>
      <c r="G42" s="115">
        <v>0</v>
      </c>
      <c r="H42" s="116">
        <v>0</v>
      </c>
      <c r="I42" s="275">
        <v>16</v>
      </c>
      <c r="J42" s="115">
        <v>26</v>
      </c>
      <c r="K42" s="115">
        <v>26</v>
      </c>
      <c r="L42" s="116">
        <v>42</v>
      </c>
      <c r="M42" s="262" t="s">
        <v>36</v>
      </c>
      <c r="N42" s="62"/>
      <c r="O42" s="62"/>
      <c r="P42" s="62"/>
      <c r="Q42" s="62"/>
      <c r="R42" s="62"/>
      <c r="S42" s="62"/>
      <c r="T42" s="62"/>
      <c r="U42" s="62"/>
    </row>
    <row r="43" spans="2:21" x14ac:dyDescent="0.25">
      <c r="B43" s="274"/>
      <c r="C43" s="161" t="str">
        <f>B42&amp;"f2"</f>
        <v>DESCONTO/BONUS - CONTAf2</v>
      </c>
      <c r="D43" s="174" t="s">
        <v>91</v>
      </c>
      <c r="E43" s="106">
        <v>9999999999999</v>
      </c>
      <c r="F43" s="131">
        <f>(J42-J43)*$E42</f>
        <v>42</v>
      </c>
      <c r="G43" s="115">
        <f>(K42-K43)*$E42</f>
        <v>42</v>
      </c>
      <c r="H43" s="116">
        <f>(L42-L43)*$E42</f>
        <v>60</v>
      </c>
      <c r="I43" s="275"/>
      <c r="J43" s="115">
        <v>5</v>
      </c>
      <c r="K43" s="115">
        <v>5</v>
      </c>
      <c r="L43" s="116">
        <v>12</v>
      </c>
      <c r="M43" s="262"/>
      <c r="N43" s="62"/>
      <c r="O43" s="62"/>
      <c r="P43" s="62"/>
      <c r="Q43" s="62"/>
      <c r="R43" s="62"/>
      <c r="S43" s="62"/>
      <c r="T43" s="62"/>
      <c r="U43" s="62"/>
    </row>
    <row r="44" spans="2:21" x14ac:dyDescent="0.25">
      <c r="B44" s="274" t="s">
        <v>35</v>
      </c>
      <c r="C44" s="161" t="str">
        <f>B44&amp;"f1"</f>
        <v>DESCONTO/BONUS - INSTANCIAf1</v>
      </c>
      <c r="D44" s="174" t="s">
        <v>90</v>
      </c>
      <c r="E44" s="106">
        <f t="shared" ref="E44" si="13">VALUE(MID(D44,3,3))</f>
        <v>2</v>
      </c>
      <c r="F44" s="131">
        <v>0</v>
      </c>
      <c r="G44" s="115">
        <v>0</v>
      </c>
      <c r="H44" s="116">
        <v>0</v>
      </c>
      <c r="I44" s="275">
        <v>8</v>
      </c>
      <c r="J44" s="115">
        <v>21</v>
      </c>
      <c r="K44" s="115">
        <v>21</v>
      </c>
      <c r="L44" s="116">
        <v>33</v>
      </c>
      <c r="M44" s="262" t="s">
        <v>36</v>
      </c>
      <c r="N44" s="62"/>
      <c r="O44" s="62"/>
      <c r="P44" s="62"/>
      <c r="Q44" s="62"/>
      <c r="R44" s="62"/>
      <c r="S44" s="62"/>
      <c r="T44" s="62"/>
      <c r="U44" s="62"/>
    </row>
    <row r="45" spans="2:21" ht="15.75" thickBot="1" x14ac:dyDescent="0.3">
      <c r="B45" s="324"/>
      <c r="C45" s="163" t="str">
        <f>B44&amp;"f2"</f>
        <v>DESCONTO/BONUS - INSTANCIAf2</v>
      </c>
      <c r="D45" s="176" t="s">
        <v>91</v>
      </c>
      <c r="E45" s="108">
        <v>9999999999999</v>
      </c>
      <c r="F45" s="134">
        <f>(J44-J45)*$E44</f>
        <v>32</v>
      </c>
      <c r="G45" s="119">
        <f>(K44-K45)*$E44</f>
        <v>32</v>
      </c>
      <c r="H45" s="120">
        <f>(L44-L45)*$E44</f>
        <v>52</v>
      </c>
      <c r="I45" s="325"/>
      <c r="J45" s="119">
        <v>5</v>
      </c>
      <c r="K45" s="119">
        <v>5</v>
      </c>
      <c r="L45" s="120">
        <v>7</v>
      </c>
      <c r="M45" s="268"/>
      <c r="N45" s="62"/>
      <c r="O45" s="62"/>
      <c r="P45" s="62"/>
      <c r="Q45" s="62"/>
      <c r="R45" s="62"/>
      <c r="S45" s="62"/>
      <c r="T45" s="62"/>
      <c r="U45" s="62"/>
    </row>
    <row r="46" spans="2:21" ht="15" customHeight="1" x14ac:dyDescent="0.25">
      <c r="B46" s="246" t="s">
        <v>53</v>
      </c>
      <c r="C46" s="165" t="str">
        <f>B46&amp;"f1"</f>
        <v>VAS - USOS X PROVEDOR (JÁ EXISTENTES)f1</v>
      </c>
      <c r="D46" s="178" t="s">
        <v>90</v>
      </c>
      <c r="E46" s="110">
        <f t="shared" ref="E46:E50" si="14">VALUE(MID(D46,3,3))</f>
        <v>2</v>
      </c>
      <c r="F46" s="132">
        <v>0</v>
      </c>
      <c r="G46" s="123">
        <v>0</v>
      </c>
      <c r="H46" s="124">
        <v>0</v>
      </c>
      <c r="I46" s="327">
        <v>8</v>
      </c>
      <c r="J46" s="123">
        <v>4</v>
      </c>
      <c r="K46" s="123">
        <v>4</v>
      </c>
      <c r="L46" s="124">
        <v>12</v>
      </c>
      <c r="M46" s="249" t="s">
        <v>37</v>
      </c>
      <c r="N46" s="296" t="s">
        <v>574</v>
      </c>
      <c r="O46" s="297"/>
      <c r="P46" s="62"/>
      <c r="Q46" s="62"/>
      <c r="R46" s="62"/>
      <c r="S46" s="62"/>
      <c r="T46" s="62"/>
      <c r="U46" s="62"/>
    </row>
    <row r="47" spans="2:21" x14ac:dyDescent="0.25">
      <c r="B47" s="247"/>
      <c r="C47" s="166" t="str">
        <f>B46&amp;"f2"</f>
        <v>VAS - USOS X PROVEDOR (JÁ EXISTENTES)f2</v>
      </c>
      <c r="D47" s="179" t="s">
        <v>581</v>
      </c>
      <c r="E47" s="111">
        <f t="shared" ref="E47:E48" si="15">VALUE(MID(D47,FIND(" ",D47,LEN(D47)-3),5))</f>
        <v>100</v>
      </c>
      <c r="F47" s="133">
        <f>(J46-J47)*$E46</f>
        <v>7.4</v>
      </c>
      <c r="G47" s="125">
        <f>(K46-K47)*$E46</f>
        <v>7.4</v>
      </c>
      <c r="H47" s="126">
        <f>(L46-L47)*$E46</f>
        <v>23</v>
      </c>
      <c r="I47" s="328"/>
      <c r="J47" s="198">
        <v>0.3</v>
      </c>
      <c r="K47" s="198">
        <v>0.3</v>
      </c>
      <c r="L47" s="199">
        <v>0.5</v>
      </c>
      <c r="M47" s="250"/>
      <c r="N47" s="298"/>
      <c r="O47" s="299"/>
      <c r="P47" s="62"/>
      <c r="Q47" s="62"/>
      <c r="R47" s="102"/>
      <c r="S47" s="62"/>
      <c r="T47" s="62"/>
      <c r="U47" s="62"/>
    </row>
    <row r="48" spans="2:21" x14ac:dyDescent="0.25">
      <c r="B48" s="247"/>
      <c r="C48" s="167" t="str">
        <f>B46&amp;"f3"</f>
        <v>VAS - USOS X PROVEDOR (JÁ EXISTENTES)f3</v>
      </c>
      <c r="D48" s="179" t="s">
        <v>587</v>
      </c>
      <c r="E48" s="111">
        <f t="shared" si="15"/>
        <v>999</v>
      </c>
      <c r="F48" s="133">
        <f>((J47-J48)*($E47-$E46-1))+($E46*(J46-J48))</f>
        <v>32.15</v>
      </c>
      <c r="G48" s="125">
        <f>((K47-K48)*($E47-$E46-1))+($E46*(K46-K48))</f>
        <v>32.15</v>
      </c>
      <c r="H48" s="126">
        <f>((L47-L48)*($E47-$E46-1))+($E46*(L46-L48))</f>
        <v>65.569999999999993</v>
      </c>
      <c r="I48" s="328"/>
      <c r="J48" s="125">
        <v>0.05</v>
      </c>
      <c r="K48" s="125">
        <v>0.05</v>
      </c>
      <c r="L48" s="126">
        <v>7.0000000000000007E-2</v>
      </c>
      <c r="M48" s="250"/>
      <c r="N48" s="298"/>
      <c r="O48" s="299"/>
      <c r="P48" s="62"/>
      <c r="Q48" s="62"/>
      <c r="R48" s="102"/>
      <c r="S48" s="62"/>
      <c r="T48" s="62"/>
      <c r="U48" s="62"/>
    </row>
    <row r="49" spans="2:21" x14ac:dyDescent="0.25">
      <c r="B49" s="248"/>
      <c r="C49" s="167" t="str">
        <f>B46&amp;"f4"</f>
        <v>VAS - USOS X PROVEDOR (JÁ EXISTENTES)f4</v>
      </c>
      <c r="D49" s="179" t="s">
        <v>593</v>
      </c>
      <c r="E49" s="111">
        <v>9999999999999</v>
      </c>
      <c r="F49" s="133">
        <f>(J46-J49)*$E46+(J47-J49)*($E47-$E46-1)+(J48-J49)*($E48-$E47)</f>
        <v>78.057999999999993</v>
      </c>
      <c r="G49" s="125">
        <f>(K46-K49)*$E46+(K47-K49)*($E47-$E46-1)+(K48-K49)*($E48-$E47)</f>
        <v>78.057999999999993</v>
      </c>
      <c r="H49" s="126">
        <f>(L46-L49)*$E46+(L47-L49)*($E47-$E46-1)+(L48-L49)*($E48-$E47)</f>
        <v>130.44</v>
      </c>
      <c r="I49" s="329"/>
      <c r="J49" s="125">
        <v>4.0000000000000001E-3</v>
      </c>
      <c r="K49" s="125">
        <v>4.0000000000000001E-3</v>
      </c>
      <c r="L49" s="125">
        <v>5.0000000000000001E-3</v>
      </c>
      <c r="M49" s="251"/>
      <c r="N49" s="298"/>
      <c r="O49" s="299"/>
      <c r="P49" s="62"/>
      <c r="Q49" s="62"/>
      <c r="R49" s="102"/>
      <c r="S49" s="62"/>
      <c r="T49" s="62"/>
      <c r="U49" s="62"/>
    </row>
    <row r="50" spans="2:21" x14ac:dyDescent="0.25">
      <c r="B50" s="276" t="s">
        <v>13</v>
      </c>
      <c r="C50" s="167" t="str">
        <f>B50&amp;"f1"</f>
        <v>VAS - NOVOS PROVEDORESf1</v>
      </c>
      <c r="D50" s="179" t="s">
        <v>90</v>
      </c>
      <c r="E50" s="110">
        <f t="shared" si="14"/>
        <v>2</v>
      </c>
      <c r="F50" s="133">
        <v>0</v>
      </c>
      <c r="G50" s="125">
        <v>0</v>
      </c>
      <c r="H50" s="126">
        <v>0</v>
      </c>
      <c r="I50" s="277">
        <v>8</v>
      </c>
      <c r="J50" s="125">
        <v>6</v>
      </c>
      <c r="K50" s="125">
        <v>6</v>
      </c>
      <c r="L50" s="126">
        <v>12</v>
      </c>
      <c r="M50" s="280" t="s">
        <v>39</v>
      </c>
      <c r="N50" s="298"/>
      <c r="O50" s="299"/>
      <c r="P50" s="62"/>
      <c r="Q50" s="62"/>
      <c r="R50" s="62"/>
      <c r="S50" s="62"/>
      <c r="T50" s="62"/>
      <c r="U50" s="62"/>
    </row>
    <row r="51" spans="2:21" x14ac:dyDescent="0.25">
      <c r="B51" s="247"/>
      <c r="C51" s="167" t="str">
        <f>B50&amp;"f2"</f>
        <v>VAS - NOVOS PROVEDORESf2</v>
      </c>
      <c r="D51" s="179" t="s">
        <v>159</v>
      </c>
      <c r="E51" s="111">
        <f t="shared" ref="E51:E56" si="16">VALUE(MID(D51,FIND(" ",D51,LEN(D51)-3),5))</f>
        <v>41</v>
      </c>
      <c r="F51" s="133">
        <f>(J50-J51)*$E50</f>
        <v>10</v>
      </c>
      <c r="G51" s="125">
        <f>(K50-K51)*$E50</f>
        <v>10</v>
      </c>
      <c r="H51" s="126">
        <f>(L50-L51)*$E50</f>
        <v>20</v>
      </c>
      <c r="I51" s="278"/>
      <c r="J51" s="125">
        <v>1</v>
      </c>
      <c r="K51" s="125">
        <v>1</v>
      </c>
      <c r="L51" s="126">
        <v>2</v>
      </c>
      <c r="M51" s="281"/>
      <c r="N51" s="298"/>
      <c r="O51" s="299"/>
      <c r="P51" s="62"/>
      <c r="Q51" s="62"/>
      <c r="R51" s="62"/>
      <c r="S51" s="62"/>
      <c r="T51" s="62"/>
      <c r="U51" s="62"/>
    </row>
    <row r="52" spans="2:21" x14ac:dyDescent="0.25">
      <c r="B52" s="248"/>
      <c r="C52" s="167" t="str">
        <f>B50&amp;"f3"</f>
        <v>VAS - NOVOS PROVEDORESf3</v>
      </c>
      <c r="D52" s="179" t="s">
        <v>160</v>
      </c>
      <c r="E52" s="111">
        <v>9999999999999</v>
      </c>
      <c r="F52" s="133">
        <f>((J51-J52)*($E51-$E50-1))+($E50*(J50-J52))</f>
        <v>48</v>
      </c>
      <c r="G52" s="125">
        <f>((K51-K52)*($E51-$E50-1))+($E50*(K50-K52))</f>
        <v>48</v>
      </c>
      <c r="H52" s="126">
        <f>((L51-L52)*($E51-$E50-1))+($E50*(L50-L52))</f>
        <v>96</v>
      </c>
      <c r="I52" s="279"/>
      <c r="J52" s="125">
        <v>0.05</v>
      </c>
      <c r="K52" s="125">
        <v>0.05</v>
      </c>
      <c r="L52" s="126">
        <v>0.1</v>
      </c>
      <c r="M52" s="282"/>
      <c r="N52" s="298"/>
      <c r="O52" s="299"/>
      <c r="P52" s="62"/>
      <c r="Q52" s="62"/>
      <c r="R52" s="62"/>
      <c r="S52" s="62"/>
      <c r="T52" s="62"/>
      <c r="U52" s="62"/>
    </row>
    <row r="53" spans="2:21" x14ac:dyDescent="0.25">
      <c r="B53" s="276" t="s">
        <v>14</v>
      </c>
      <c r="C53" s="167" t="str">
        <f>B53&amp;"f1"</f>
        <v>VAS - NOVOS USOSf1</v>
      </c>
      <c r="D53" s="179" t="s">
        <v>90</v>
      </c>
      <c r="E53" s="111">
        <f t="shared" si="16"/>
        <v>2</v>
      </c>
      <c r="F53" s="133">
        <v>0</v>
      </c>
      <c r="G53" s="125">
        <v>0</v>
      </c>
      <c r="H53" s="126">
        <v>0</v>
      </c>
      <c r="I53" s="277">
        <v>8</v>
      </c>
      <c r="J53" s="125">
        <v>7</v>
      </c>
      <c r="K53" s="125">
        <v>7</v>
      </c>
      <c r="L53" s="126">
        <v>16</v>
      </c>
      <c r="M53" s="280" t="s">
        <v>40</v>
      </c>
      <c r="N53" s="298"/>
      <c r="O53" s="299"/>
      <c r="P53" s="62"/>
      <c r="Q53" s="62"/>
      <c r="R53" s="62"/>
      <c r="S53" s="62"/>
      <c r="T53" s="62"/>
      <c r="U53" s="62"/>
    </row>
    <row r="54" spans="2:21" x14ac:dyDescent="0.25">
      <c r="B54" s="247"/>
      <c r="C54" s="167" t="str">
        <f>B53&amp;"f2"</f>
        <v>VAS - NOVOS USOSf2</v>
      </c>
      <c r="D54" s="179" t="s">
        <v>159</v>
      </c>
      <c r="E54" s="111">
        <f t="shared" si="16"/>
        <v>41</v>
      </c>
      <c r="F54" s="133">
        <f>(J53-J54)*$E53</f>
        <v>12</v>
      </c>
      <c r="G54" s="125">
        <f>(K53-K54)*$E53</f>
        <v>12</v>
      </c>
      <c r="H54" s="126">
        <f>(L53-L54)*$E53</f>
        <v>20</v>
      </c>
      <c r="I54" s="278"/>
      <c r="J54" s="125">
        <v>1</v>
      </c>
      <c r="K54" s="125">
        <v>1</v>
      </c>
      <c r="L54" s="126">
        <v>6</v>
      </c>
      <c r="M54" s="281"/>
      <c r="N54" s="298"/>
      <c r="O54" s="299"/>
      <c r="P54" s="62"/>
      <c r="Q54" s="62"/>
      <c r="R54" s="62"/>
      <c r="S54" s="62"/>
      <c r="T54" s="62"/>
      <c r="U54" s="62"/>
    </row>
    <row r="55" spans="2:21" x14ac:dyDescent="0.25">
      <c r="B55" s="248"/>
      <c r="C55" s="167" t="str">
        <f>B53&amp;"f3"</f>
        <v>VAS - NOVOS USOSf3</v>
      </c>
      <c r="D55" s="179" t="s">
        <v>160</v>
      </c>
      <c r="E55" s="111">
        <v>9999999999999</v>
      </c>
      <c r="F55" s="133">
        <f>((J54-J55)*($E54-$E53-1))+($E53*(J53-J55))</f>
        <v>48</v>
      </c>
      <c r="G55" s="125">
        <f>((K54-K55)*($E54-$E53-1))+($E53*(K53-K55))</f>
        <v>48</v>
      </c>
      <c r="H55" s="126">
        <f>((L54-L55)*($E54-$E53-1))+($E53*(L53-L55))</f>
        <v>248</v>
      </c>
      <c r="I55" s="279"/>
      <c r="J55" s="125">
        <v>0.1</v>
      </c>
      <c r="K55" s="125">
        <v>0.1</v>
      </c>
      <c r="L55" s="126">
        <v>0.3</v>
      </c>
      <c r="M55" s="282"/>
      <c r="N55" s="298"/>
      <c r="O55" s="299"/>
      <c r="P55" s="62"/>
      <c r="Q55" s="62"/>
      <c r="R55" s="62"/>
      <c r="S55" s="62"/>
      <c r="T55" s="62"/>
      <c r="U55" s="62"/>
    </row>
    <row r="56" spans="2:21" x14ac:dyDescent="0.25">
      <c r="B56" s="235" t="s">
        <v>52</v>
      </c>
      <c r="C56" s="167" t="str">
        <f>B56&amp;"f1"</f>
        <v>VAS - NOVA SEÇÃO COPIA EXISTENTE (BIF) f1</v>
      </c>
      <c r="D56" s="179" t="s">
        <v>92</v>
      </c>
      <c r="E56" s="111">
        <f t="shared" si="16"/>
        <v>1</v>
      </c>
      <c r="F56" s="133">
        <v>0</v>
      </c>
      <c r="G56" s="125">
        <v>0</v>
      </c>
      <c r="H56" s="126">
        <v>0</v>
      </c>
      <c r="I56" s="283">
        <v>8</v>
      </c>
      <c r="J56" s="125">
        <v>6</v>
      </c>
      <c r="K56" s="125">
        <v>6</v>
      </c>
      <c r="L56" s="126">
        <v>20</v>
      </c>
      <c r="M56" s="288" t="s">
        <v>41</v>
      </c>
      <c r="N56" s="298"/>
      <c r="O56" s="299"/>
      <c r="P56" s="62"/>
      <c r="Q56" s="62"/>
      <c r="R56" s="62"/>
      <c r="S56" s="62"/>
      <c r="T56" s="62"/>
      <c r="U56" s="62"/>
    </row>
    <row r="57" spans="2:21" ht="15.75" thickBot="1" x14ac:dyDescent="0.3">
      <c r="B57" s="236"/>
      <c r="C57" s="168" t="str">
        <f>B56&amp;"f2"</f>
        <v>VAS - NOVA SEÇÃO COPIA EXISTENTE (BIF) f2</v>
      </c>
      <c r="D57" s="180" t="s">
        <v>93</v>
      </c>
      <c r="E57" s="112">
        <v>9999999999999</v>
      </c>
      <c r="F57" s="135">
        <f>(J56-J57)*$E56</f>
        <v>4</v>
      </c>
      <c r="G57" s="127">
        <f>(K56-K57)*$E56</f>
        <v>4</v>
      </c>
      <c r="H57" s="128">
        <f>(L56-L57)*$E56</f>
        <v>8</v>
      </c>
      <c r="I57" s="284"/>
      <c r="J57" s="127">
        <v>2</v>
      </c>
      <c r="K57" s="127">
        <v>2</v>
      </c>
      <c r="L57" s="128">
        <v>12</v>
      </c>
      <c r="M57" s="289"/>
      <c r="N57" s="300"/>
      <c r="O57" s="301"/>
      <c r="P57" s="62"/>
      <c r="Q57" s="62"/>
      <c r="R57" s="62"/>
      <c r="S57" s="62"/>
      <c r="T57" s="62"/>
      <c r="U57" s="62"/>
    </row>
    <row r="58" spans="2:21" x14ac:dyDescent="0.25">
      <c r="B58" s="252" t="s">
        <v>596</v>
      </c>
      <c r="C58" s="169" t="str">
        <f>B58&amp;"f1"</f>
        <v>[NOVA] USOS X PROVEDOR (JÁ EXISTENTES)f1</v>
      </c>
      <c r="D58" s="181" t="s">
        <v>96</v>
      </c>
      <c r="E58" s="200">
        <f t="shared" ref="E58" si="17">VALUE(MID(D58,3,3))</f>
        <v>4</v>
      </c>
      <c r="F58" s="183">
        <v>0</v>
      </c>
      <c r="G58" s="184">
        <v>0</v>
      </c>
      <c r="H58" s="185">
        <v>0</v>
      </c>
      <c r="I58" s="260">
        <v>8</v>
      </c>
      <c r="J58" s="184">
        <v>5</v>
      </c>
      <c r="K58" s="184">
        <v>5</v>
      </c>
      <c r="L58" s="185">
        <v>14</v>
      </c>
      <c r="M58" s="258" t="s">
        <v>37</v>
      </c>
      <c r="N58" s="62"/>
      <c r="O58" s="93"/>
      <c r="P58" s="62"/>
      <c r="Q58" s="62"/>
      <c r="R58" s="62"/>
      <c r="S58" s="62"/>
      <c r="T58" s="62"/>
      <c r="U58" s="62"/>
    </row>
    <row r="59" spans="2:21" x14ac:dyDescent="0.25">
      <c r="B59" s="241"/>
      <c r="C59" s="170" t="str">
        <f>B58&amp;"f2"</f>
        <v>[NOVA] USOS X PROVEDOR (JÁ EXISTENTES)f2</v>
      </c>
      <c r="D59" s="186" t="s">
        <v>580</v>
      </c>
      <c r="E59" s="187">
        <f t="shared" ref="E59:E60" si="18">VALUE(MID(D59,FIND(" ",D59,LEN(D59)-3),5))</f>
        <v>100</v>
      </c>
      <c r="F59" s="188">
        <f>(J58-J59)*$E58</f>
        <v>16</v>
      </c>
      <c r="G59" s="189">
        <f>(K58-K59)*$E58</f>
        <v>16</v>
      </c>
      <c r="H59" s="190">
        <f>(L58-L59)*$E58</f>
        <v>48</v>
      </c>
      <c r="I59" s="243"/>
      <c r="J59" s="189">
        <v>1</v>
      </c>
      <c r="K59" s="189">
        <v>1</v>
      </c>
      <c r="L59" s="190">
        <v>2</v>
      </c>
      <c r="M59" s="245"/>
      <c r="N59" s="62"/>
      <c r="O59" s="93"/>
      <c r="P59" s="62"/>
      <c r="Q59" s="62"/>
      <c r="R59" s="62"/>
      <c r="S59" s="62"/>
      <c r="T59" s="62"/>
      <c r="U59" s="62"/>
    </row>
    <row r="60" spans="2:21" x14ac:dyDescent="0.25">
      <c r="B60" s="241"/>
      <c r="C60" s="170" t="str">
        <f>B58&amp;"f3"</f>
        <v>[NOVA] USOS X PROVEDOR (JÁ EXISTENTES)f3</v>
      </c>
      <c r="D60" s="186" t="s">
        <v>587</v>
      </c>
      <c r="E60" s="187">
        <f t="shared" si="18"/>
        <v>999</v>
      </c>
      <c r="F60" s="188">
        <f>((J59-J60)*($E59-$E58-1))+($E58*(J58-J60))</f>
        <v>95.2</v>
      </c>
      <c r="G60" s="189">
        <f>((K59-K60)*($E59-$E58-1))+($E58*(K58-K60))</f>
        <v>95.2</v>
      </c>
      <c r="H60" s="190">
        <f>((L59-L60)*($E59-$E58-1))+($E58*(L58-L60))</f>
        <v>206.4</v>
      </c>
      <c r="I60" s="243"/>
      <c r="J60" s="189">
        <v>0.2</v>
      </c>
      <c r="K60" s="189">
        <v>0.2</v>
      </c>
      <c r="L60" s="190">
        <v>0.4</v>
      </c>
      <c r="M60" s="245"/>
      <c r="N60" s="62"/>
      <c r="O60" s="93"/>
      <c r="P60" s="62"/>
      <c r="Q60" s="62"/>
      <c r="R60" s="62"/>
      <c r="S60" s="62"/>
      <c r="T60" s="62"/>
      <c r="U60" s="62"/>
    </row>
    <row r="61" spans="2:21" x14ac:dyDescent="0.25">
      <c r="B61" s="253"/>
      <c r="C61" s="170" t="str">
        <f>B58&amp;"f4"</f>
        <v>[NOVA] USOS X PROVEDOR (JÁ EXISTENTES)f4</v>
      </c>
      <c r="D61" s="186" t="s">
        <v>588</v>
      </c>
      <c r="E61" s="187">
        <v>9999999999999</v>
      </c>
      <c r="F61" s="188">
        <f>(J58-J61)*$E58+(J59-J61)*($E59-$E58-1)+(J60-J61)*($E60-$E59)</f>
        <v>195</v>
      </c>
      <c r="G61" s="189">
        <f>(K58-K61)*$E58+(K59-K61)*($E59-$E58-1)+(K60-K61)*($E60-$E59)</f>
        <v>195</v>
      </c>
      <c r="H61" s="190">
        <f>(L58-L61)*$E58+(L59-L61)*($E59-$E58-1)+(L60-L61)*($E60-$E59)</f>
        <v>406</v>
      </c>
      <c r="I61" s="254"/>
      <c r="J61" s="189">
        <v>0.1</v>
      </c>
      <c r="K61" s="189">
        <v>0.1</v>
      </c>
      <c r="L61" s="190">
        <v>0.2</v>
      </c>
      <c r="M61" s="259"/>
      <c r="N61" s="62"/>
      <c r="O61" s="93"/>
      <c r="P61" s="62"/>
      <c r="Q61" s="62"/>
      <c r="R61" s="62"/>
      <c r="S61" s="62"/>
      <c r="T61" s="62"/>
      <c r="U61" s="62"/>
    </row>
    <row r="62" spans="2:21" x14ac:dyDescent="0.25">
      <c r="B62" s="241" t="s">
        <v>597</v>
      </c>
      <c r="C62" s="171" t="str">
        <f>B62&amp;"f1"</f>
        <v>[CÓPIA] USOS X PROVEDOR (JÁ EXISTENTES)f1</v>
      </c>
      <c r="D62" s="201" t="s">
        <v>90</v>
      </c>
      <c r="E62" s="182">
        <f t="shared" ref="E62" si="19">VALUE(MID(D62,3,3))</f>
        <v>2</v>
      </c>
      <c r="F62" s="202">
        <v>0</v>
      </c>
      <c r="G62" s="191">
        <v>0</v>
      </c>
      <c r="H62" s="192">
        <v>0</v>
      </c>
      <c r="I62" s="243">
        <v>4</v>
      </c>
      <c r="J62" s="191">
        <v>3</v>
      </c>
      <c r="K62" s="191">
        <v>3</v>
      </c>
      <c r="L62" s="192">
        <v>4</v>
      </c>
      <c r="M62" s="245" t="s">
        <v>37</v>
      </c>
      <c r="N62" s="62"/>
      <c r="O62" s="95"/>
      <c r="P62" s="62"/>
      <c r="Q62" s="62"/>
      <c r="R62" s="62"/>
      <c r="S62" s="62"/>
      <c r="T62" s="62"/>
      <c r="U62" s="62"/>
    </row>
    <row r="63" spans="2:21" x14ac:dyDescent="0.25">
      <c r="B63" s="241"/>
      <c r="C63" s="170" t="str">
        <f>B62&amp;"f2"</f>
        <v>[CÓPIA] USOS X PROVEDOR (JÁ EXISTENTES)f2</v>
      </c>
      <c r="D63" s="186" t="s">
        <v>595</v>
      </c>
      <c r="E63" s="187">
        <f t="shared" ref="E63:E64" si="20">VALUE(MID(D63,FIND(" ",D63,LEN(D63)-3),5))</f>
        <v>250</v>
      </c>
      <c r="F63" s="188">
        <f>(J62-J63)*$E62</f>
        <v>5.6</v>
      </c>
      <c r="G63" s="189">
        <f>(K62-K63)*$E62</f>
        <v>5.6</v>
      </c>
      <c r="H63" s="190">
        <f>(L62-L63)*$E62</f>
        <v>7.2</v>
      </c>
      <c r="I63" s="243"/>
      <c r="J63" s="189">
        <v>0.2</v>
      </c>
      <c r="K63" s="189">
        <v>0.2</v>
      </c>
      <c r="L63" s="190">
        <v>0.4</v>
      </c>
      <c r="M63" s="245"/>
      <c r="N63" s="62"/>
      <c r="O63" s="95"/>
      <c r="P63" s="62"/>
      <c r="Q63" s="62"/>
      <c r="R63" s="62"/>
      <c r="S63" s="62"/>
      <c r="T63" s="62"/>
      <c r="U63" s="62"/>
    </row>
    <row r="64" spans="2:21" x14ac:dyDescent="0.25">
      <c r="B64" s="241"/>
      <c r="C64" s="170" t="str">
        <f>B62&amp;"f3"</f>
        <v>[CÓPIA] USOS X PROVEDOR (JÁ EXISTENTES)f3</v>
      </c>
      <c r="D64" s="186" t="s">
        <v>602</v>
      </c>
      <c r="E64" s="187">
        <f t="shared" si="20"/>
        <v>500</v>
      </c>
      <c r="F64" s="188">
        <f>((J63-J64)*($E63-$E62-1))+($E62*(J62-J64))</f>
        <v>45.440000000000005</v>
      </c>
      <c r="G64" s="189">
        <f>((K63-K64)*($E63-$E62-1))+($E62*(K62-K64))</f>
        <v>45.440000000000005</v>
      </c>
      <c r="H64" s="190">
        <f>((L63-L64)*($E63-$E62-1))+($E62*(L62-L64))</f>
        <v>89.37</v>
      </c>
      <c r="I64" s="243"/>
      <c r="J64" s="189">
        <v>0.04</v>
      </c>
      <c r="K64" s="189">
        <v>0.04</v>
      </c>
      <c r="L64" s="190">
        <v>7.0000000000000007E-2</v>
      </c>
      <c r="M64" s="245"/>
      <c r="N64" s="62"/>
      <c r="O64" s="95"/>
      <c r="P64" s="62"/>
      <c r="Q64" s="62"/>
      <c r="R64" s="62"/>
      <c r="S64" s="62"/>
      <c r="T64" s="62"/>
      <c r="U64" s="62"/>
    </row>
    <row r="65" spans="2:21" x14ac:dyDescent="0.25">
      <c r="B65" s="253"/>
      <c r="C65" s="170" t="str">
        <f>B62&amp;"f4"</f>
        <v>[CÓPIA] USOS X PROVEDOR (JÁ EXISTENTES)f4</v>
      </c>
      <c r="D65" s="186" t="s">
        <v>603</v>
      </c>
      <c r="E65" s="187">
        <v>9999999999999</v>
      </c>
      <c r="F65" s="188">
        <f>(J62-J65)*$E62+(J63-J65)*($E63-$E62-1)+(J64-J65)*($E64-$E63)</f>
        <v>60.41</v>
      </c>
      <c r="G65" s="189">
        <f>(K62-K65)*$E62+(K63-K65)*($E63-$E62-1)+(K64-K65)*($E64-$E63)</f>
        <v>60.41</v>
      </c>
      <c r="H65" s="190">
        <f>(L62-L65)*$E62+(L63-L65)*($E63-$E62-1)+(L64-L65)*($E64-$E63)</f>
        <v>114.32</v>
      </c>
      <c r="I65" s="254"/>
      <c r="J65" s="189">
        <v>0.01</v>
      </c>
      <c r="K65" s="189">
        <v>0.01</v>
      </c>
      <c r="L65" s="190">
        <v>0.02</v>
      </c>
      <c r="M65" s="259"/>
      <c r="N65" s="62"/>
      <c r="O65" s="95"/>
      <c r="P65" s="62"/>
      <c r="Q65" s="62"/>
      <c r="R65" s="62"/>
      <c r="S65" s="62"/>
      <c r="T65" s="62"/>
      <c r="U65" s="62"/>
    </row>
    <row r="66" spans="2:21" x14ac:dyDescent="0.25">
      <c r="B66" s="240" t="s">
        <v>15</v>
      </c>
      <c r="C66" s="170" t="str">
        <f>B66&amp;"f1"</f>
        <v>NOVO USOf1</v>
      </c>
      <c r="D66" s="186" t="s">
        <v>87</v>
      </c>
      <c r="E66" s="187">
        <f t="shared" ref="E66" si="21">VALUE(MID(D66,3,3))</f>
        <v>3</v>
      </c>
      <c r="F66" s="188">
        <v>0</v>
      </c>
      <c r="G66" s="189">
        <v>0</v>
      </c>
      <c r="H66" s="190">
        <v>0</v>
      </c>
      <c r="I66" s="285">
        <v>8</v>
      </c>
      <c r="J66" s="189">
        <v>10</v>
      </c>
      <c r="K66" s="189">
        <v>10</v>
      </c>
      <c r="L66" s="190">
        <v>12</v>
      </c>
      <c r="M66" s="255" t="s">
        <v>40</v>
      </c>
      <c r="N66" s="62"/>
      <c r="O66" s="62"/>
      <c r="P66" s="62"/>
      <c r="Q66" s="62"/>
      <c r="R66" s="62"/>
      <c r="S66" s="62"/>
      <c r="T66" s="62"/>
      <c r="U66" s="62"/>
    </row>
    <row r="67" spans="2:21" x14ac:dyDescent="0.25">
      <c r="B67" s="241"/>
      <c r="C67" s="170" t="str">
        <f>B66&amp;"f2"</f>
        <v>NOVO USOf2</v>
      </c>
      <c r="D67" s="186" t="s">
        <v>584</v>
      </c>
      <c r="E67" s="187">
        <f t="shared" ref="E67:E71" si="22">VALUE(MID(D67,FIND(" ",D67,LEN(D67)-3),5))</f>
        <v>50</v>
      </c>
      <c r="F67" s="188">
        <f>(J66-J67)*$E66</f>
        <v>24</v>
      </c>
      <c r="G67" s="189">
        <f>(K66-K67)*$E66</f>
        <v>24</v>
      </c>
      <c r="H67" s="190">
        <f>(L66-L67)*$E66</f>
        <v>24</v>
      </c>
      <c r="I67" s="286"/>
      <c r="J67" s="189">
        <v>2</v>
      </c>
      <c r="K67" s="189">
        <v>2</v>
      </c>
      <c r="L67" s="190">
        <v>4</v>
      </c>
      <c r="M67" s="256"/>
      <c r="N67" s="62"/>
      <c r="O67" s="62"/>
      <c r="P67" s="62"/>
      <c r="Q67" s="62"/>
      <c r="R67" s="62"/>
      <c r="S67" s="62"/>
      <c r="T67" s="62"/>
      <c r="U67" s="62"/>
    </row>
    <row r="68" spans="2:21" x14ac:dyDescent="0.25">
      <c r="B68" s="253"/>
      <c r="C68" s="170" t="str">
        <f>B66&amp;"f3"</f>
        <v>NOVO USOf3</v>
      </c>
      <c r="D68" s="186" t="s">
        <v>598</v>
      </c>
      <c r="E68" s="187">
        <v>9999999999999</v>
      </c>
      <c r="F68" s="188">
        <f>((J67-J68)*($E67-$E66-1))+($E66*(J66-J68))</f>
        <v>97.5</v>
      </c>
      <c r="G68" s="189">
        <f>((K67-K68)*($E67-$E66-1))+($E66*(K66-K68))</f>
        <v>97.5</v>
      </c>
      <c r="H68" s="190">
        <f>((L67-L68)*($E67-$E66-1))+($E66*(L66-L68))</f>
        <v>185.7</v>
      </c>
      <c r="I68" s="287"/>
      <c r="J68" s="189">
        <v>0.5</v>
      </c>
      <c r="K68" s="189">
        <v>0.5</v>
      </c>
      <c r="L68" s="190">
        <v>0.7</v>
      </c>
      <c r="M68" s="257"/>
      <c r="N68" s="62"/>
      <c r="O68" s="62"/>
      <c r="P68" s="62"/>
      <c r="Q68" s="62"/>
      <c r="R68" s="62"/>
      <c r="S68" s="62"/>
      <c r="T68" s="62"/>
      <c r="U68" s="62"/>
    </row>
    <row r="69" spans="2:21" x14ac:dyDescent="0.25">
      <c r="B69" s="240" t="s">
        <v>582</v>
      </c>
      <c r="C69" s="170" t="str">
        <f>B69&amp;"f1"</f>
        <v>NOVO USO PRÉ-TARIFADOf1</v>
      </c>
      <c r="D69" s="186" t="s">
        <v>87</v>
      </c>
      <c r="E69" s="187">
        <f t="shared" ref="E69" si="23">VALUE(MID(D69,3,3))</f>
        <v>3</v>
      </c>
      <c r="F69" s="188">
        <v>0</v>
      </c>
      <c r="G69" s="189">
        <v>0</v>
      </c>
      <c r="H69" s="190">
        <v>0</v>
      </c>
      <c r="I69" s="242">
        <v>4</v>
      </c>
      <c r="J69" s="189">
        <v>2</v>
      </c>
      <c r="K69" s="189">
        <v>2</v>
      </c>
      <c r="L69" s="190">
        <v>4</v>
      </c>
      <c r="M69" s="255" t="s">
        <v>40</v>
      </c>
      <c r="N69" s="62"/>
      <c r="O69" s="62"/>
      <c r="P69" s="62"/>
      <c r="Q69" s="62"/>
      <c r="R69" s="62"/>
      <c r="S69" s="62"/>
      <c r="T69" s="62"/>
      <c r="U69" s="62"/>
    </row>
    <row r="70" spans="2:21" x14ac:dyDescent="0.25">
      <c r="B70" s="241"/>
      <c r="C70" s="170" t="str">
        <f>B69&amp;"f2"</f>
        <v>NOVO USO PRÉ-TARIFADOf2</v>
      </c>
      <c r="D70" s="186" t="s">
        <v>89</v>
      </c>
      <c r="E70" s="187">
        <f t="shared" si="22"/>
        <v>100</v>
      </c>
      <c r="F70" s="188">
        <f>(J69-J70)*$E69</f>
        <v>5.0999999999999996</v>
      </c>
      <c r="G70" s="189">
        <f>(K69-K70)*$E69</f>
        <v>5.0999999999999996</v>
      </c>
      <c r="H70" s="190">
        <f>(L69-L70)*$E69</f>
        <v>10.8</v>
      </c>
      <c r="I70" s="243"/>
      <c r="J70" s="189">
        <v>0.3</v>
      </c>
      <c r="K70" s="189">
        <v>0.3</v>
      </c>
      <c r="L70" s="190">
        <v>0.4</v>
      </c>
      <c r="M70" s="256"/>
      <c r="N70" s="62"/>
      <c r="O70" s="62"/>
      <c r="P70" s="62"/>
      <c r="Q70" s="62"/>
      <c r="R70" s="62"/>
      <c r="S70" s="62"/>
      <c r="T70" s="62"/>
      <c r="U70" s="62"/>
    </row>
    <row r="71" spans="2:21" x14ac:dyDescent="0.25">
      <c r="B71" s="241"/>
      <c r="C71" s="170" t="str">
        <f>B69&amp;"f3"</f>
        <v>NOVO USO PRÉ-TARIFADOf3</v>
      </c>
      <c r="D71" s="186" t="s">
        <v>586</v>
      </c>
      <c r="E71" s="187">
        <f t="shared" si="22"/>
        <v>300</v>
      </c>
      <c r="F71" s="188">
        <f>((J70-J71)*($E70-$E69-1))+($E69*(J69-J71))</f>
        <v>24.9</v>
      </c>
      <c r="G71" s="189">
        <f>((K70-K71)*($E70-$E69-1))+($E69*(K69-K71))</f>
        <v>24.9</v>
      </c>
      <c r="H71" s="190">
        <f>((L70-L71)*($E70-$E69-1))+($E69*(L69-L71))</f>
        <v>30.6</v>
      </c>
      <c r="I71" s="243"/>
      <c r="J71" s="189">
        <v>0.1</v>
      </c>
      <c r="K71" s="189">
        <v>0.1</v>
      </c>
      <c r="L71" s="190">
        <v>0.2</v>
      </c>
      <c r="M71" s="256"/>
      <c r="N71" s="62"/>
      <c r="O71" s="62"/>
      <c r="P71" s="62"/>
      <c r="Q71" s="62"/>
      <c r="R71" s="62"/>
      <c r="S71" s="62"/>
      <c r="T71" s="62"/>
      <c r="U71" s="62"/>
    </row>
    <row r="72" spans="2:21" x14ac:dyDescent="0.25">
      <c r="B72" s="253"/>
      <c r="C72" s="170" t="str">
        <f>B69&amp;"f4"</f>
        <v>NOVO USO PRÉ-TARIFADOf4</v>
      </c>
      <c r="D72" s="186" t="s">
        <v>585</v>
      </c>
      <c r="E72" s="187">
        <v>9999999999999</v>
      </c>
      <c r="F72" s="188">
        <f>(J69-J72)*$E69+(J70-J72)*($E70-$E69-1)+(J71-J72)*($E71-$E70)</f>
        <v>51.81</v>
      </c>
      <c r="G72" s="189">
        <f>(K69-K72)*$E69+(K70-K72)*($E70-$E69-1)+(K71-K72)*($E71-$E70)</f>
        <v>51.81</v>
      </c>
      <c r="H72" s="190">
        <f>(L69-L72)*$E69+(L70-L72)*($E70-$E69-1)+(L71-L72)*($E71-$E70)</f>
        <v>84.420000000000016</v>
      </c>
      <c r="I72" s="254"/>
      <c r="J72" s="189">
        <v>0.01</v>
      </c>
      <c r="K72" s="189">
        <v>0.01</v>
      </c>
      <c r="L72" s="190">
        <v>0.02</v>
      </c>
      <c r="M72" s="257"/>
      <c r="N72" s="62"/>
      <c r="O72" s="62"/>
      <c r="P72" s="62"/>
      <c r="Q72" s="62"/>
      <c r="R72" s="62"/>
      <c r="S72" s="62"/>
      <c r="T72" s="62"/>
      <c r="U72" s="62"/>
    </row>
    <row r="73" spans="2:21" x14ac:dyDescent="0.25">
      <c r="B73" s="261" t="s">
        <v>16</v>
      </c>
      <c r="C73" s="170" t="str">
        <f>B73&amp;"f1"</f>
        <v>NOVO OPEN_ITEMf1</v>
      </c>
      <c r="D73" s="186" t="s">
        <v>94</v>
      </c>
      <c r="E73" s="187">
        <f t="shared" ref="E73" si="24">VALUE(MID(D73,3,3))</f>
        <v>5</v>
      </c>
      <c r="F73" s="188">
        <v>0</v>
      </c>
      <c r="G73" s="189">
        <v>0</v>
      </c>
      <c r="H73" s="190">
        <v>0</v>
      </c>
      <c r="I73" s="263">
        <v>24</v>
      </c>
      <c r="J73" s="189">
        <v>31</v>
      </c>
      <c r="K73" s="189">
        <v>31</v>
      </c>
      <c r="L73" s="190">
        <v>73</v>
      </c>
      <c r="M73" s="262" t="s">
        <v>42</v>
      </c>
      <c r="N73" s="62"/>
      <c r="O73" s="62"/>
      <c r="P73" s="62"/>
      <c r="Q73" s="62"/>
      <c r="R73" s="62"/>
      <c r="S73" s="62"/>
      <c r="T73" s="62"/>
      <c r="U73" s="62"/>
    </row>
    <row r="74" spans="2:21" x14ac:dyDescent="0.25">
      <c r="B74" s="261"/>
      <c r="C74" s="170" t="str">
        <f>B73&amp;"f2"</f>
        <v>NOVO OPEN_ITEMf2</v>
      </c>
      <c r="D74" s="186" t="s">
        <v>98</v>
      </c>
      <c r="E74" s="187">
        <f t="shared" ref="E74" si="25">VALUE(MID(D74,FIND(" ",D74,LEN(D74)-3),5))</f>
        <v>10</v>
      </c>
      <c r="F74" s="188">
        <f>(J73-J74)*$E73</f>
        <v>50</v>
      </c>
      <c r="G74" s="189">
        <f>(K73-K74)*$E73</f>
        <v>50</v>
      </c>
      <c r="H74" s="190">
        <f>(L73-L74)*$E73</f>
        <v>105</v>
      </c>
      <c r="I74" s="263"/>
      <c r="J74" s="189">
        <v>21</v>
      </c>
      <c r="K74" s="189">
        <v>21</v>
      </c>
      <c r="L74" s="190">
        <v>52</v>
      </c>
      <c r="M74" s="262"/>
      <c r="N74" s="62"/>
      <c r="O74" s="62"/>
      <c r="P74" s="62"/>
      <c r="Q74" s="62"/>
      <c r="R74" s="62"/>
      <c r="S74" s="62"/>
      <c r="T74" s="62"/>
      <c r="U74" s="62"/>
    </row>
    <row r="75" spans="2:21" x14ac:dyDescent="0.25">
      <c r="B75" s="261"/>
      <c r="C75" s="170" t="str">
        <f>B73&amp;"f3"</f>
        <v>NOVO OPEN_ITEMf3</v>
      </c>
      <c r="D75" s="186" t="s">
        <v>99</v>
      </c>
      <c r="E75" s="187">
        <v>9999999999999</v>
      </c>
      <c r="F75" s="188">
        <f>((J74-J75)*($E74-$E73-1))+($E73*(J73-J75))</f>
        <v>203</v>
      </c>
      <c r="G75" s="189">
        <f>((K74-K75)*($E74-$E73-1))+($E73*(K73-K75))</f>
        <v>203</v>
      </c>
      <c r="H75" s="190">
        <f>((L74-L75)*($E74-$E73-1))+($E73*(L73-L75))</f>
        <v>465</v>
      </c>
      <c r="I75" s="263"/>
      <c r="J75" s="189">
        <v>4</v>
      </c>
      <c r="K75" s="189">
        <v>4</v>
      </c>
      <c r="L75" s="190">
        <v>12</v>
      </c>
      <c r="M75" s="262"/>
      <c r="N75" s="62"/>
      <c r="O75" s="62"/>
      <c r="P75" s="62"/>
      <c r="Q75" s="62"/>
      <c r="R75" s="62"/>
      <c r="S75" s="62"/>
      <c r="T75" s="62"/>
      <c r="U75" s="62"/>
    </row>
    <row r="76" spans="2:21" x14ac:dyDescent="0.25">
      <c r="B76" s="261" t="s">
        <v>17</v>
      </c>
      <c r="C76" s="170" t="str">
        <f>B76&amp;"f1"</f>
        <v>NOVO PROVIDERSf1</v>
      </c>
      <c r="D76" s="186" t="s">
        <v>90</v>
      </c>
      <c r="E76" s="187">
        <f t="shared" ref="E76" si="26">VALUE(MID(D76,3,3))</f>
        <v>2</v>
      </c>
      <c r="F76" s="188">
        <v>0</v>
      </c>
      <c r="G76" s="189">
        <v>0</v>
      </c>
      <c r="H76" s="190">
        <v>0</v>
      </c>
      <c r="I76" s="263">
        <v>16</v>
      </c>
      <c r="J76" s="189">
        <v>7</v>
      </c>
      <c r="K76" s="189">
        <v>7</v>
      </c>
      <c r="L76" s="190">
        <v>12</v>
      </c>
      <c r="M76" s="262" t="s">
        <v>39</v>
      </c>
      <c r="N76" s="62"/>
      <c r="O76" s="62"/>
      <c r="P76" s="62"/>
      <c r="Q76" s="62"/>
      <c r="R76" s="62"/>
      <c r="S76" s="62"/>
      <c r="T76" s="62"/>
      <c r="U76" s="62"/>
    </row>
    <row r="77" spans="2:21" x14ac:dyDescent="0.25">
      <c r="B77" s="261"/>
      <c r="C77" s="170" t="str">
        <f>B76&amp;"f2"</f>
        <v>NOVO PROVIDERSf2</v>
      </c>
      <c r="D77" s="186" t="s">
        <v>599</v>
      </c>
      <c r="E77" s="187">
        <f t="shared" ref="E77" si="27">VALUE(MID(D77,FIND(" ",D77,LEN(D77)-3),5))</f>
        <v>30</v>
      </c>
      <c r="F77" s="188">
        <f>(J76-J77)*$E76</f>
        <v>10</v>
      </c>
      <c r="G77" s="189">
        <f>(K76-K77)*$E76</f>
        <v>10</v>
      </c>
      <c r="H77" s="190">
        <f>(L76-L77)*$E76</f>
        <v>18</v>
      </c>
      <c r="I77" s="263"/>
      <c r="J77" s="189">
        <v>2</v>
      </c>
      <c r="K77" s="189">
        <v>2</v>
      </c>
      <c r="L77" s="190">
        <v>3</v>
      </c>
      <c r="M77" s="262"/>
      <c r="N77" s="62"/>
      <c r="O77" s="62"/>
      <c r="P77" s="62"/>
      <c r="Q77" s="62"/>
      <c r="R77" s="62"/>
      <c r="S77" s="62"/>
      <c r="T77" s="62"/>
      <c r="U77" s="62"/>
    </row>
    <row r="78" spans="2:21" x14ac:dyDescent="0.25">
      <c r="B78" s="261"/>
      <c r="C78" s="170" t="str">
        <f>B76&amp;"f3"</f>
        <v>NOVO PROVIDERSf3</v>
      </c>
      <c r="D78" s="186" t="s">
        <v>600</v>
      </c>
      <c r="E78" s="187">
        <v>9999999999999</v>
      </c>
      <c r="F78" s="188">
        <f>((J77-J78)*($E77-$E76-1))+($E76*(J76-J78))</f>
        <v>66.55</v>
      </c>
      <c r="G78" s="189">
        <f>((K77-K78)*($E77-$E76-1))+($E76*(K76-K78))</f>
        <v>66.55</v>
      </c>
      <c r="H78" s="190">
        <f>((L77-L78)*($E77-$E76-1))+($E76*(L76-L78))</f>
        <v>102.97</v>
      </c>
      <c r="I78" s="263"/>
      <c r="J78" s="189">
        <v>0.05</v>
      </c>
      <c r="K78" s="189">
        <v>0.05</v>
      </c>
      <c r="L78" s="190">
        <v>7.0000000000000007E-2</v>
      </c>
      <c r="M78" s="262"/>
      <c r="N78" s="62"/>
      <c r="O78" s="62"/>
      <c r="P78" s="62"/>
      <c r="Q78" s="62"/>
      <c r="R78" s="62"/>
      <c r="S78" s="62"/>
      <c r="T78" s="62"/>
      <c r="U78" s="62"/>
    </row>
    <row r="79" spans="2:21" x14ac:dyDescent="0.25">
      <c r="B79" s="261" t="s">
        <v>18</v>
      </c>
      <c r="C79" s="170" t="str">
        <f>B79&amp;"f1"</f>
        <v>NOVO BANCOf1</v>
      </c>
      <c r="D79" s="186" t="s">
        <v>94</v>
      </c>
      <c r="E79" s="187">
        <f t="shared" ref="E79" si="28">VALUE(MID(D79,3,3))</f>
        <v>5</v>
      </c>
      <c r="F79" s="188">
        <v>0</v>
      </c>
      <c r="G79" s="189">
        <v>0</v>
      </c>
      <c r="H79" s="190">
        <v>0</v>
      </c>
      <c r="I79" s="263">
        <v>8</v>
      </c>
      <c r="J79" s="189">
        <v>85</v>
      </c>
      <c r="K79" s="189">
        <v>85</v>
      </c>
      <c r="L79" s="190">
        <v>105</v>
      </c>
      <c r="M79" s="262" t="s">
        <v>43</v>
      </c>
      <c r="N79" s="62"/>
      <c r="O79" s="62"/>
      <c r="P79" s="62"/>
      <c r="Q79" s="62"/>
      <c r="R79" s="62"/>
      <c r="S79" s="62"/>
      <c r="T79" s="62"/>
      <c r="U79" s="62"/>
    </row>
    <row r="80" spans="2:21" x14ac:dyDescent="0.25">
      <c r="B80" s="261"/>
      <c r="C80" s="170" t="str">
        <f>B79&amp;"f2"</f>
        <v>NOVO BANCOf2</v>
      </c>
      <c r="D80" s="186" t="s">
        <v>95</v>
      </c>
      <c r="E80" s="187">
        <v>9999999999999</v>
      </c>
      <c r="F80" s="188">
        <f>(J79-J80)*$E79</f>
        <v>105</v>
      </c>
      <c r="G80" s="189">
        <f>(K79-K80)*$E79</f>
        <v>105</v>
      </c>
      <c r="H80" s="190">
        <f>(L79-L80)*$E79</f>
        <v>100</v>
      </c>
      <c r="I80" s="263"/>
      <c r="J80" s="189">
        <v>64</v>
      </c>
      <c r="K80" s="189">
        <v>64</v>
      </c>
      <c r="L80" s="190">
        <v>85</v>
      </c>
      <c r="M80" s="262"/>
      <c r="N80" s="62"/>
      <c r="O80" s="62"/>
      <c r="P80" s="62"/>
      <c r="Q80" s="62"/>
      <c r="R80" s="62"/>
      <c r="S80" s="62"/>
      <c r="T80" s="62"/>
      <c r="U80" s="62"/>
    </row>
    <row r="81" spans="2:21" x14ac:dyDescent="0.25">
      <c r="B81" s="261" t="s">
        <v>19</v>
      </c>
      <c r="C81" s="170" t="str">
        <f>B81&amp;"f1"</f>
        <v>NOVO CONVENIOf1</v>
      </c>
      <c r="D81" s="186" t="s">
        <v>90</v>
      </c>
      <c r="E81" s="187">
        <f t="shared" ref="E81" si="29">VALUE(MID(D81,3,3))</f>
        <v>2</v>
      </c>
      <c r="F81" s="188">
        <v>0</v>
      </c>
      <c r="G81" s="189">
        <v>0</v>
      </c>
      <c r="H81" s="190">
        <v>0</v>
      </c>
      <c r="I81" s="263">
        <v>8</v>
      </c>
      <c r="J81" s="189">
        <v>12</v>
      </c>
      <c r="K81" s="189">
        <v>12</v>
      </c>
      <c r="L81" s="190">
        <v>21</v>
      </c>
      <c r="M81" s="262" t="s">
        <v>44</v>
      </c>
      <c r="N81" s="62"/>
      <c r="O81" s="62"/>
      <c r="P81" s="62"/>
      <c r="Q81" s="62"/>
      <c r="R81" s="62"/>
      <c r="S81" s="62"/>
      <c r="T81" s="62"/>
      <c r="U81" s="62"/>
    </row>
    <row r="82" spans="2:21" ht="15.75" thickBot="1" x14ac:dyDescent="0.3">
      <c r="B82" s="269"/>
      <c r="C82" s="203" t="str">
        <f>B81&amp;"f2"</f>
        <v>NOVO CONVENIOf2</v>
      </c>
      <c r="D82" s="193" t="s">
        <v>91</v>
      </c>
      <c r="E82" s="194">
        <v>9999999999999</v>
      </c>
      <c r="F82" s="195">
        <f>(J81-J82)*$E81</f>
        <v>14</v>
      </c>
      <c r="G82" s="196">
        <f>(K81-K82)*$E81</f>
        <v>14</v>
      </c>
      <c r="H82" s="197">
        <f>(L81-L82)*$E81</f>
        <v>18</v>
      </c>
      <c r="I82" s="272"/>
      <c r="J82" s="196">
        <v>5</v>
      </c>
      <c r="K82" s="196">
        <v>5</v>
      </c>
      <c r="L82" s="197">
        <v>12</v>
      </c>
      <c r="M82" s="268"/>
      <c r="N82" s="62"/>
      <c r="O82" s="62"/>
      <c r="P82" s="62"/>
      <c r="Q82" s="62"/>
      <c r="R82" s="62"/>
      <c r="S82" s="62"/>
      <c r="T82" s="62"/>
      <c r="U82" s="62"/>
    </row>
    <row r="83" spans="2:21" x14ac:dyDescent="0.25">
      <c r="B83" s="253" t="s">
        <v>20</v>
      </c>
      <c r="C83" s="171" t="str">
        <f>B83&amp;"f1"</f>
        <v>BIF - NOVA SEÇÃO DETALHAMENTOf1</v>
      </c>
      <c r="D83" s="201" t="s">
        <v>90</v>
      </c>
      <c r="E83" s="182">
        <f t="shared" ref="E83" si="30">VALUE(MID(D83,3,3))</f>
        <v>2</v>
      </c>
      <c r="F83" s="183">
        <v>0</v>
      </c>
      <c r="G83" s="184">
        <v>0</v>
      </c>
      <c r="H83" s="185">
        <v>0</v>
      </c>
      <c r="I83" s="254">
        <v>16</v>
      </c>
      <c r="J83" s="191">
        <v>21</v>
      </c>
      <c r="K83" s="191">
        <v>21</v>
      </c>
      <c r="L83" s="192">
        <v>85</v>
      </c>
      <c r="M83" s="267" t="s">
        <v>41</v>
      </c>
      <c r="N83" s="62"/>
      <c r="O83" s="62"/>
      <c r="P83" s="62"/>
      <c r="Q83" s="62"/>
      <c r="R83" s="62"/>
      <c r="S83" s="62"/>
      <c r="T83" s="62"/>
      <c r="U83" s="62"/>
    </row>
    <row r="84" spans="2:21" x14ac:dyDescent="0.25">
      <c r="B84" s="261"/>
      <c r="C84" s="170" t="str">
        <f>B83&amp;"f2"</f>
        <v>BIF - NOVA SEÇÃO DETALHAMENTOf2</v>
      </c>
      <c r="D84" s="186" t="s">
        <v>91</v>
      </c>
      <c r="E84" s="187">
        <v>9999999999999</v>
      </c>
      <c r="F84" s="188">
        <f>(J83-J84)*$E83</f>
        <v>18</v>
      </c>
      <c r="G84" s="189">
        <f>(K83-K84)*$E83</f>
        <v>18</v>
      </c>
      <c r="H84" s="190">
        <f>(L83-L84)*$E83</f>
        <v>86</v>
      </c>
      <c r="I84" s="263"/>
      <c r="J84" s="189">
        <v>12</v>
      </c>
      <c r="K84" s="189">
        <v>12</v>
      </c>
      <c r="L84" s="190">
        <v>42</v>
      </c>
      <c r="M84" s="262"/>
      <c r="N84" s="62"/>
      <c r="O84" s="62"/>
      <c r="P84" s="62"/>
      <c r="Q84" s="62"/>
      <c r="R84" s="62"/>
      <c r="S84" s="62"/>
      <c r="T84" s="62"/>
      <c r="U84" s="62"/>
    </row>
    <row r="85" spans="2:21" x14ac:dyDescent="0.25">
      <c r="B85" s="261" t="s">
        <v>21</v>
      </c>
      <c r="C85" s="170" t="str">
        <f>B85&amp;"f1"</f>
        <v>BIF - NOVA SEÇÃO DEMONSTRATIVOf1</v>
      </c>
      <c r="D85" s="186" t="s">
        <v>90</v>
      </c>
      <c r="E85" s="187">
        <f t="shared" ref="E85" si="31">VALUE(MID(D85,3,3))</f>
        <v>2</v>
      </c>
      <c r="F85" s="188">
        <v>0</v>
      </c>
      <c r="G85" s="189">
        <v>0</v>
      </c>
      <c r="H85" s="190">
        <v>0</v>
      </c>
      <c r="I85" s="263">
        <v>16</v>
      </c>
      <c r="J85" s="189">
        <v>12</v>
      </c>
      <c r="K85" s="189">
        <v>12</v>
      </c>
      <c r="L85" s="190">
        <v>42</v>
      </c>
      <c r="M85" s="262" t="s">
        <v>41</v>
      </c>
      <c r="N85" s="62"/>
      <c r="O85" s="62"/>
      <c r="P85" s="62"/>
      <c r="Q85" s="62"/>
      <c r="R85" s="62"/>
      <c r="S85" s="62"/>
      <c r="T85" s="62"/>
      <c r="U85" s="62"/>
    </row>
    <row r="86" spans="2:21" x14ac:dyDescent="0.25">
      <c r="B86" s="261"/>
      <c r="C86" s="170" t="str">
        <f>B85&amp;"f2"</f>
        <v>BIF - NOVA SEÇÃO DEMONSTRATIVOf2</v>
      </c>
      <c r="D86" s="186" t="s">
        <v>91</v>
      </c>
      <c r="E86" s="187">
        <v>9999999999999</v>
      </c>
      <c r="F86" s="188">
        <f>(J85-J86)*$E85</f>
        <v>14</v>
      </c>
      <c r="G86" s="189">
        <f>(K85-K86)*$E85</f>
        <v>14</v>
      </c>
      <c r="H86" s="190">
        <f>(L85-L86)*$E85</f>
        <v>60</v>
      </c>
      <c r="I86" s="263"/>
      <c r="J86" s="189">
        <v>5</v>
      </c>
      <c r="K86" s="189">
        <v>5</v>
      </c>
      <c r="L86" s="190">
        <v>12</v>
      </c>
      <c r="M86" s="262"/>
      <c r="N86" s="62"/>
      <c r="O86" s="62"/>
      <c r="P86" s="62"/>
      <c r="Q86" s="62"/>
      <c r="R86" s="62"/>
      <c r="S86" s="62"/>
      <c r="T86" s="62"/>
      <c r="U86" s="62"/>
    </row>
    <row r="87" spans="2:21" x14ac:dyDescent="0.25">
      <c r="B87" s="261" t="s">
        <v>22</v>
      </c>
      <c r="C87" s="170" t="str">
        <f>B87&amp;"f1"</f>
        <v>BIF - NOVA SEÇÃO NOTA FISCALf1</v>
      </c>
      <c r="D87" s="186" t="s">
        <v>90</v>
      </c>
      <c r="E87" s="187">
        <f t="shared" ref="E87" si="32">VALUE(MID(D87,3,3))</f>
        <v>2</v>
      </c>
      <c r="F87" s="188">
        <v>0</v>
      </c>
      <c r="G87" s="189">
        <v>0</v>
      </c>
      <c r="H87" s="190">
        <v>0</v>
      </c>
      <c r="I87" s="263">
        <v>16</v>
      </c>
      <c r="J87" s="189">
        <v>12</v>
      </c>
      <c r="K87" s="189">
        <v>12</v>
      </c>
      <c r="L87" s="190">
        <v>42</v>
      </c>
      <c r="M87" s="262" t="s">
        <v>41</v>
      </c>
      <c r="N87" s="62"/>
      <c r="O87" s="62"/>
      <c r="P87" s="62"/>
      <c r="Q87" s="62"/>
      <c r="R87" s="62"/>
      <c r="S87" s="62"/>
      <c r="T87" s="62"/>
      <c r="U87" s="62"/>
    </row>
    <row r="88" spans="2:21" x14ac:dyDescent="0.25">
      <c r="B88" s="261"/>
      <c r="C88" s="170" t="str">
        <f>B87&amp;"f2"</f>
        <v>BIF - NOVA SEÇÃO NOTA FISCALf2</v>
      </c>
      <c r="D88" s="186" t="s">
        <v>91</v>
      </c>
      <c r="E88" s="187">
        <v>9999999999999</v>
      </c>
      <c r="F88" s="188">
        <f>(J87-J88)*$E87</f>
        <v>14</v>
      </c>
      <c r="G88" s="189">
        <f>(K87-K88)*$E87</f>
        <v>14</v>
      </c>
      <c r="H88" s="190">
        <f>(L87-L88)*$E87</f>
        <v>60</v>
      </c>
      <c r="I88" s="263"/>
      <c r="J88" s="189">
        <v>5</v>
      </c>
      <c r="K88" s="189">
        <v>5</v>
      </c>
      <c r="L88" s="190">
        <v>12</v>
      </c>
      <c r="M88" s="262"/>
      <c r="N88" s="62"/>
      <c r="O88" s="62"/>
      <c r="P88" s="62"/>
      <c r="Q88" s="62"/>
      <c r="R88" s="62"/>
      <c r="S88" s="62"/>
      <c r="T88" s="62"/>
      <c r="U88" s="62"/>
    </row>
    <row r="89" spans="2:21" x14ac:dyDescent="0.25">
      <c r="B89" s="261" t="s">
        <v>23</v>
      </c>
      <c r="C89" s="170" t="str">
        <f>B89&amp;"f1"</f>
        <v>BIF - NOVA MENSAGEMf1</v>
      </c>
      <c r="D89" s="186" t="s">
        <v>90</v>
      </c>
      <c r="E89" s="187">
        <f t="shared" ref="E89" si="33">VALUE(MID(D89,3,3))</f>
        <v>2</v>
      </c>
      <c r="F89" s="188">
        <v>0</v>
      </c>
      <c r="G89" s="189">
        <v>0</v>
      </c>
      <c r="H89" s="190">
        <v>0</v>
      </c>
      <c r="I89" s="263">
        <v>8</v>
      </c>
      <c r="J89" s="189">
        <v>17</v>
      </c>
      <c r="K89" s="189">
        <v>17</v>
      </c>
      <c r="L89" s="190">
        <v>47</v>
      </c>
      <c r="M89" s="262" t="s">
        <v>45</v>
      </c>
      <c r="N89" s="62"/>
      <c r="O89" s="62"/>
      <c r="P89" s="62"/>
      <c r="Q89" s="62"/>
      <c r="R89" s="62"/>
      <c r="S89" s="62"/>
      <c r="T89" s="62"/>
      <c r="U89" s="62"/>
    </row>
    <row r="90" spans="2:21" x14ac:dyDescent="0.25">
      <c r="B90" s="261"/>
      <c r="C90" s="170" t="str">
        <f>B89&amp;"f2"</f>
        <v>BIF - NOVA MENSAGEMf2</v>
      </c>
      <c r="D90" s="186" t="s">
        <v>91</v>
      </c>
      <c r="E90" s="187">
        <v>9999999999999</v>
      </c>
      <c r="F90" s="188">
        <f>(J89-J90)*$E89</f>
        <v>20</v>
      </c>
      <c r="G90" s="189">
        <f>(K89-K90)*$E89</f>
        <v>20</v>
      </c>
      <c r="H90" s="190">
        <f>(L89-L90)*$E89</f>
        <v>66</v>
      </c>
      <c r="I90" s="263"/>
      <c r="J90" s="189">
        <v>7</v>
      </c>
      <c r="K90" s="189">
        <v>7</v>
      </c>
      <c r="L90" s="190">
        <v>14</v>
      </c>
      <c r="M90" s="262"/>
      <c r="N90" s="62"/>
      <c r="O90" s="62"/>
      <c r="P90" s="62"/>
      <c r="Q90" s="62"/>
      <c r="R90" s="62"/>
      <c r="S90" s="62"/>
      <c r="T90" s="62"/>
      <c r="U90" s="62"/>
    </row>
    <row r="91" spans="2:21" x14ac:dyDescent="0.25">
      <c r="B91" s="261" t="s">
        <v>24</v>
      </c>
      <c r="C91" s="170" t="str">
        <f>B91&amp;"f1"</f>
        <v>BIF - ALTERAÇÃO SEÇÃO DETALHAMENTOf1</v>
      </c>
      <c r="D91" s="186" t="s">
        <v>90</v>
      </c>
      <c r="E91" s="187">
        <f t="shared" ref="E91" si="34">VALUE(MID(D91,3,3))</f>
        <v>2</v>
      </c>
      <c r="F91" s="188">
        <v>0</v>
      </c>
      <c r="G91" s="189">
        <v>0</v>
      </c>
      <c r="H91" s="190">
        <v>0</v>
      </c>
      <c r="I91" s="263">
        <v>8</v>
      </c>
      <c r="J91" s="189">
        <v>12</v>
      </c>
      <c r="K91" s="189">
        <v>12</v>
      </c>
      <c r="L91" s="190">
        <v>42</v>
      </c>
      <c r="M91" s="262" t="s">
        <v>41</v>
      </c>
      <c r="N91" s="62"/>
      <c r="O91" s="62"/>
      <c r="P91" s="62"/>
      <c r="Q91" s="62"/>
      <c r="R91" s="62"/>
      <c r="S91" s="62"/>
      <c r="T91" s="62"/>
      <c r="U91" s="62"/>
    </row>
    <row r="92" spans="2:21" x14ac:dyDescent="0.25">
      <c r="B92" s="261"/>
      <c r="C92" s="170" t="str">
        <f>B91&amp;"f2"</f>
        <v>BIF - ALTERAÇÃO SEÇÃO DETALHAMENTOf2</v>
      </c>
      <c r="D92" s="186" t="s">
        <v>91</v>
      </c>
      <c r="E92" s="187">
        <v>9999999999999</v>
      </c>
      <c r="F92" s="188">
        <f>(J91-J92)*$E91</f>
        <v>14</v>
      </c>
      <c r="G92" s="189">
        <f>(K91-K92)*$E91</f>
        <v>14</v>
      </c>
      <c r="H92" s="190">
        <f>(L91-L92)*$E91</f>
        <v>42</v>
      </c>
      <c r="I92" s="263"/>
      <c r="J92" s="189">
        <v>5</v>
      </c>
      <c r="K92" s="189">
        <v>5</v>
      </c>
      <c r="L92" s="190">
        <v>21</v>
      </c>
      <c r="M92" s="262"/>
      <c r="N92" s="62"/>
      <c r="O92" s="62"/>
      <c r="P92" s="62"/>
      <c r="Q92" s="62"/>
      <c r="R92" s="62"/>
      <c r="S92" s="62"/>
      <c r="T92" s="62"/>
      <c r="U92" s="62"/>
    </row>
    <row r="93" spans="2:21" x14ac:dyDescent="0.25">
      <c r="B93" s="261" t="s">
        <v>25</v>
      </c>
      <c r="C93" s="170" t="str">
        <f>B93&amp;"f1"</f>
        <v>BIF - ALTERAÇÃO SEÇÃO DEMONSTRATIVOf1</v>
      </c>
      <c r="D93" s="186" t="s">
        <v>90</v>
      </c>
      <c r="E93" s="187">
        <f t="shared" ref="E93" si="35">VALUE(MID(D93,3,3))</f>
        <v>2</v>
      </c>
      <c r="F93" s="188">
        <v>0</v>
      </c>
      <c r="G93" s="189">
        <v>0</v>
      </c>
      <c r="H93" s="190">
        <v>0</v>
      </c>
      <c r="I93" s="263">
        <v>8</v>
      </c>
      <c r="J93" s="189">
        <v>5</v>
      </c>
      <c r="K93" s="189">
        <v>5</v>
      </c>
      <c r="L93" s="190">
        <v>21</v>
      </c>
      <c r="M93" s="262" t="s">
        <v>41</v>
      </c>
      <c r="N93" s="62"/>
      <c r="O93" s="62"/>
      <c r="P93" s="62"/>
      <c r="Q93" s="62"/>
      <c r="R93" s="62"/>
      <c r="S93" s="62"/>
      <c r="T93" s="62"/>
      <c r="U93" s="62"/>
    </row>
    <row r="94" spans="2:21" x14ac:dyDescent="0.25">
      <c r="B94" s="261"/>
      <c r="C94" s="170" t="str">
        <f>B93&amp;"f2"</f>
        <v>BIF - ALTERAÇÃO SEÇÃO DEMONSTRATIVOf2</v>
      </c>
      <c r="D94" s="186" t="s">
        <v>91</v>
      </c>
      <c r="E94" s="187">
        <v>9999999999999</v>
      </c>
      <c r="F94" s="188">
        <f>(J93-J94)*$E93</f>
        <v>4</v>
      </c>
      <c r="G94" s="189">
        <f>(K93-K94)*$E93</f>
        <v>4</v>
      </c>
      <c r="H94" s="190">
        <f>(L93-L94)*$E93</f>
        <v>32</v>
      </c>
      <c r="I94" s="263"/>
      <c r="J94" s="189">
        <v>3</v>
      </c>
      <c r="K94" s="189">
        <v>3</v>
      </c>
      <c r="L94" s="190">
        <v>5</v>
      </c>
      <c r="M94" s="262"/>
      <c r="N94" s="62"/>
      <c r="O94" s="62"/>
      <c r="P94" s="62"/>
      <c r="Q94" s="62"/>
      <c r="R94" s="62"/>
      <c r="S94" s="62"/>
      <c r="T94" s="62"/>
      <c r="U94" s="62"/>
    </row>
    <row r="95" spans="2:21" x14ac:dyDescent="0.25">
      <c r="B95" s="261" t="s">
        <v>26</v>
      </c>
      <c r="C95" s="170" t="str">
        <f>B95&amp;"f1"</f>
        <v>BIF - ALTERAÇÃO SEÇÃO NOTA FISCALf1</v>
      </c>
      <c r="D95" s="186" t="s">
        <v>92</v>
      </c>
      <c r="E95" s="187">
        <f t="shared" ref="E95" si="36">VALUE(MID(D95,3,3))</f>
        <v>1</v>
      </c>
      <c r="F95" s="188">
        <v>0</v>
      </c>
      <c r="G95" s="189">
        <v>0</v>
      </c>
      <c r="H95" s="190">
        <v>0</v>
      </c>
      <c r="I95" s="263">
        <v>8</v>
      </c>
      <c r="J95" s="189">
        <v>5</v>
      </c>
      <c r="K95" s="189">
        <v>5</v>
      </c>
      <c r="L95" s="190">
        <v>21</v>
      </c>
      <c r="M95" s="262" t="s">
        <v>41</v>
      </c>
      <c r="N95" s="62"/>
      <c r="O95" s="62"/>
      <c r="P95" s="62"/>
      <c r="Q95" s="62"/>
      <c r="R95" s="62"/>
      <c r="S95" s="62"/>
      <c r="T95" s="62"/>
      <c r="U95" s="62"/>
    </row>
    <row r="96" spans="2:21" x14ac:dyDescent="0.25">
      <c r="B96" s="261"/>
      <c r="C96" s="170" t="str">
        <f>B95&amp;"f2"</f>
        <v>BIF - ALTERAÇÃO SEÇÃO NOTA FISCALf2</v>
      </c>
      <c r="D96" s="186" t="s">
        <v>93</v>
      </c>
      <c r="E96" s="187">
        <v>9999999999999</v>
      </c>
      <c r="F96" s="188">
        <f>(J95-J96)*$E95</f>
        <v>2</v>
      </c>
      <c r="G96" s="189">
        <f>(K95-K96)*$E95</f>
        <v>2</v>
      </c>
      <c r="H96" s="190">
        <f>(L95-L96)*$E95</f>
        <v>16</v>
      </c>
      <c r="I96" s="263"/>
      <c r="J96" s="189">
        <v>3</v>
      </c>
      <c r="K96" s="189">
        <v>3</v>
      </c>
      <c r="L96" s="190">
        <v>5</v>
      </c>
      <c r="M96" s="262"/>
      <c r="N96" s="62"/>
      <c r="O96" s="62"/>
      <c r="P96" s="62"/>
      <c r="Q96" s="62"/>
      <c r="R96" s="62"/>
      <c r="S96" s="62"/>
      <c r="T96" s="62"/>
      <c r="U96" s="62"/>
    </row>
    <row r="97" spans="2:21" x14ac:dyDescent="0.25">
      <c r="B97" s="261" t="s">
        <v>27</v>
      </c>
      <c r="C97" s="170" t="str">
        <f>B97&amp;"f1"</f>
        <v>BIF - ALTERAÇÃO MENSAGEMf1</v>
      </c>
      <c r="D97" s="186" t="s">
        <v>92</v>
      </c>
      <c r="E97" s="187">
        <f t="shared" ref="E97" si="37">VALUE(MID(D97,3,3))</f>
        <v>1</v>
      </c>
      <c r="F97" s="188">
        <v>0</v>
      </c>
      <c r="G97" s="189">
        <v>0</v>
      </c>
      <c r="H97" s="190">
        <v>0</v>
      </c>
      <c r="I97" s="263">
        <v>8</v>
      </c>
      <c r="J97" s="189">
        <v>7</v>
      </c>
      <c r="K97" s="189">
        <v>7</v>
      </c>
      <c r="L97" s="190">
        <v>26</v>
      </c>
      <c r="M97" s="262" t="s">
        <v>45</v>
      </c>
      <c r="N97" s="62"/>
      <c r="O97" s="62"/>
      <c r="P97" s="62"/>
      <c r="Q97" s="62"/>
      <c r="R97" s="62"/>
      <c r="S97" s="62"/>
      <c r="T97" s="62"/>
      <c r="U97" s="62"/>
    </row>
    <row r="98" spans="2:21" ht="15.75" thickBot="1" x14ac:dyDescent="0.3">
      <c r="B98" s="269"/>
      <c r="C98" s="203" t="str">
        <f>B97&amp;"f2"</f>
        <v>BIF - ALTERAÇÃO MENSAGEMf2</v>
      </c>
      <c r="D98" s="193" t="s">
        <v>93</v>
      </c>
      <c r="E98" s="194">
        <v>9999999999999</v>
      </c>
      <c r="F98" s="195">
        <f>(J97-J98)*$E97</f>
        <v>2</v>
      </c>
      <c r="G98" s="196">
        <f>(K97-K98)*$E97</f>
        <v>2</v>
      </c>
      <c r="H98" s="197">
        <f>(L97-L98)*$E97</f>
        <v>14</v>
      </c>
      <c r="I98" s="272"/>
      <c r="J98" s="196">
        <v>5</v>
      </c>
      <c r="K98" s="196">
        <v>5</v>
      </c>
      <c r="L98" s="197">
        <v>12</v>
      </c>
      <c r="M98" s="268"/>
      <c r="N98" s="62"/>
      <c r="O98" s="62"/>
      <c r="P98" s="62"/>
      <c r="Q98" s="62"/>
      <c r="R98" s="62"/>
      <c r="S98" s="62"/>
      <c r="T98" s="62"/>
      <c r="U98" s="62"/>
    </row>
    <row r="99" spans="2:21" x14ac:dyDescent="0.25">
      <c r="B99" s="270" t="s">
        <v>28</v>
      </c>
      <c r="C99" s="169" t="str">
        <f>B99&amp;"f1"</f>
        <v>NOVO PACOTE DE IMPOSTOf1</v>
      </c>
      <c r="D99" s="181" t="s">
        <v>90</v>
      </c>
      <c r="E99" s="200">
        <f t="shared" ref="E99" si="38">VALUE(MID(D99,3,3))</f>
        <v>2</v>
      </c>
      <c r="F99" s="202">
        <v>0</v>
      </c>
      <c r="G99" s="191">
        <v>0</v>
      </c>
      <c r="H99" s="192">
        <v>0</v>
      </c>
      <c r="I99" s="273">
        <v>16</v>
      </c>
      <c r="J99" s="184">
        <v>18</v>
      </c>
      <c r="K99" s="184">
        <v>18</v>
      </c>
      <c r="L99" s="185">
        <v>38</v>
      </c>
      <c r="M99" s="271" t="s">
        <v>46</v>
      </c>
      <c r="N99" s="62"/>
      <c r="O99" s="62"/>
      <c r="P99" s="62"/>
      <c r="Q99" s="62"/>
      <c r="R99" s="62"/>
      <c r="S99" s="62"/>
      <c r="T99" s="62"/>
      <c r="U99" s="62"/>
    </row>
    <row r="100" spans="2:21" x14ac:dyDescent="0.25">
      <c r="B100" s="261"/>
      <c r="C100" s="170" t="str">
        <f>B99&amp;"f2"</f>
        <v>NOVO PACOTE DE IMPOSTOf2</v>
      </c>
      <c r="D100" s="186" t="s">
        <v>91</v>
      </c>
      <c r="E100" s="187">
        <v>9999999999999</v>
      </c>
      <c r="F100" s="188">
        <f>(J99-J100)*$E99</f>
        <v>33</v>
      </c>
      <c r="G100" s="189">
        <f>(K99-K100)*$E99</f>
        <v>33</v>
      </c>
      <c r="H100" s="190">
        <f>(L99-L100)*$E99</f>
        <v>62</v>
      </c>
      <c r="I100" s="263"/>
      <c r="J100" s="189">
        <v>1.5</v>
      </c>
      <c r="K100" s="189">
        <v>1.5</v>
      </c>
      <c r="L100" s="190">
        <v>7</v>
      </c>
      <c r="M100" s="262"/>
      <c r="N100" s="62"/>
      <c r="O100" s="62"/>
      <c r="P100" s="62"/>
      <c r="Q100" s="62"/>
      <c r="R100" s="62"/>
      <c r="S100" s="62"/>
      <c r="T100" s="62"/>
      <c r="U100" s="62"/>
    </row>
    <row r="101" spans="2:21" x14ac:dyDescent="0.25">
      <c r="B101" s="261" t="s">
        <v>29</v>
      </c>
      <c r="C101" s="170" t="str">
        <f>B101&amp;"f1"</f>
        <v>ALTERAÇÃO DE ALIQUOTA DE IMPOSTOf1</v>
      </c>
      <c r="D101" s="186" t="s">
        <v>90</v>
      </c>
      <c r="E101" s="187">
        <f t="shared" ref="E101" si="39">VALUE(MID(D101,3,3))</f>
        <v>2</v>
      </c>
      <c r="F101" s="188">
        <v>0</v>
      </c>
      <c r="G101" s="189">
        <v>0</v>
      </c>
      <c r="H101" s="190">
        <v>0</v>
      </c>
      <c r="I101" s="263">
        <v>16</v>
      </c>
      <c r="J101" s="189">
        <v>16</v>
      </c>
      <c r="K101" s="189">
        <v>16</v>
      </c>
      <c r="L101" s="190">
        <v>32</v>
      </c>
      <c r="M101" s="262" t="s">
        <v>47</v>
      </c>
      <c r="N101" s="62"/>
      <c r="O101" s="62"/>
      <c r="P101" s="62"/>
      <c r="Q101" s="62"/>
      <c r="R101" s="62"/>
      <c r="S101" s="62"/>
      <c r="T101" s="62"/>
      <c r="U101" s="62"/>
    </row>
    <row r="102" spans="2:21" x14ac:dyDescent="0.25">
      <c r="B102" s="261"/>
      <c r="C102" s="170" t="str">
        <f>B101&amp;"f2"</f>
        <v>ALTERAÇÃO DE ALIQUOTA DE IMPOSTOf2</v>
      </c>
      <c r="D102" s="186" t="s">
        <v>91</v>
      </c>
      <c r="E102" s="187">
        <v>9999999999999</v>
      </c>
      <c r="F102" s="188">
        <f>(J101-J102)*$E101</f>
        <v>30</v>
      </c>
      <c r="G102" s="189">
        <f>(K101-K102)*$E101</f>
        <v>30</v>
      </c>
      <c r="H102" s="190">
        <f>(L101-L102)*$E101</f>
        <v>54</v>
      </c>
      <c r="I102" s="263"/>
      <c r="J102" s="189">
        <v>1</v>
      </c>
      <c r="K102" s="189">
        <v>1</v>
      </c>
      <c r="L102" s="190">
        <v>5</v>
      </c>
      <c r="M102" s="262"/>
      <c r="N102" s="62"/>
      <c r="O102" s="62"/>
      <c r="P102" s="62"/>
      <c r="Q102" s="62"/>
      <c r="R102" s="62"/>
      <c r="S102" s="62"/>
      <c r="T102" s="62"/>
      <c r="U102" s="62"/>
    </row>
    <row r="103" spans="2:21" x14ac:dyDescent="0.25">
      <c r="B103" s="261" t="s">
        <v>80</v>
      </c>
      <c r="C103" s="170" t="str">
        <f>B103&amp;"f1"</f>
        <v>CONFIGURAÇÃO CONTÁBILf1</v>
      </c>
      <c r="D103" s="186" t="s">
        <v>92</v>
      </c>
      <c r="E103" s="187">
        <f t="shared" ref="E103" si="40">VALUE(MID(D103,3,3))</f>
        <v>1</v>
      </c>
      <c r="F103" s="188">
        <v>0</v>
      </c>
      <c r="G103" s="189">
        <v>0</v>
      </c>
      <c r="H103" s="190">
        <v>0</v>
      </c>
      <c r="I103" s="263">
        <v>8</v>
      </c>
      <c r="J103" s="189">
        <v>0</v>
      </c>
      <c r="K103" s="189">
        <v>7</v>
      </c>
      <c r="L103" s="190">
        <v>18</v>
      </c>
      <c r="M103" s="262" t="s">
        <v>81</v>
      </c>
      <c r="N103" s="62"/>
      <c r="O103" s="62"/>
      <c r="P103" s="62"/>
      <c r="Q103" s="62"/>
      <c r="R103" s="62"/>
      <c r="S103" s="62"/>
      <c r="T103" s="62"/>
      <c r="U103" s="62"/>
    </row>
    <row r="104" spans="2:21" x14ac:dyDescent="0.25">
      <c r="B104" s="261"/>
      <c r="C104" s="204" t="str">
        <f>B103&amp;"f2"</f>
        <v>CONFIGURAÇÃO CONTÁBILf2</v>
      </c>
      <c r="D104" s="186" t="s">
        <v>93</v>
      </c>
      <c r="E104" s="187">
        <v>9999999999999</v>
      </c>
      <c r="F104" s="188">
        <f>(J103-J104)*$E103</f>
        <v>0</v>
      </c>
      <c r="G104" s="189">
        <f>(K103-K104)*$E103</f>
        <v>0</v>
      </c>
      <c r="H104" s="190">
        <f>(L103-L104)*$E103</f>
        <v>0</v>
      </c>
      <c r="I104" s="263"/>
      <c r="J104" s="189">
        <v>0</v>
      </c>
      <c r="K104" s="189">
        <v>7</v>
      </c>
      <c r="L104" s="190">
        <v>18</v>
      </c>
      <c r="M104" s="262"/>
      <c r="N104" s="62"/>
      <c r="O104" s="62"/>
      <c r="P104" s="62"/>
      <c r="Q104" s="62"/>
      <c r="R104" s="62"/>
      <c r="S104" s="62"/>
      <c r="T104" s="62"/>
      <c r="U104" s="62"/>
    </row>
    <row r="105" spans="2:21" x14ac:dyDescent="0.25">
      <c r="B105" s="240" t="s">
        <v>583</v>
      </c>
      <c r="C105" s="170" t="str">
        <f>B105&amp;"f1"</f>
        <v>ALTERAÇÃO DE CADASTROf1</v>
      </c>
      <c r="D105" s="186" t="s">
        <v>90</v>
      </c>
      <c r="E105" s="187">
        <f t="shared" ref="E105" si="41">VALUE(MID(D105,3,3))</f>
        <v>2</v>
      </c>
      <c r="F105" s="188">
        <v>0</v>
      </c>
      <c r="G105" s="189">
        <v>0</v>
      </c>
      <c r="H105" s="190">
        <v>0</v>
      </c>
      <c r="I105" s="242">
        <v>4</v>
      </c>
      <c r="J105" s="189">
        <v>4</v>
      </c>
      <c r="K105" s="189">
        <v>4</v>
      </c>
      <c r="L105" s="190">
        <v>5</v>
      </c>
      <c r="M105" s="244" t="s">
        <v>604</v>
      </c>
      <c r="N105" s="342"/>
      <c r="O105" s="337"/>
      <c r="P105" s="62"/>
      <c r="Q105" s="62"/>
      <c r="R105" s="62"/>
      <c r="S105" s="62"/>
      <c r="T105" s="62"/>
      <c r="U105" s="62"/>
    </row>
    <row r="106" spans="2:21" x14ac:dyDescent="0.25">
      <c r="B106" s="241"/>
      <c r="C106" s="170" t="str">
        <f>B105&amp;"f2"</f>
        <v>ALTERAÇÃO DE CADASTROf2</v>
      </c>
      <c r="D106" s="186" t="s">
        <v>599</v>
      </c>
      <c r="E106" s="187">
        <f t="shared" ref="E106" si="42">VALUE(MID(D106,FIND(" ",D106,LEN(D106)-3),5))</f>
        <v>30</v>
      </c>
      <c r="F106" s="188">
        <f>(J105-J106)*$E105</f>
        <v>6</v>
      </c>
      <c r="G106" s="189">
        <f>(K105-K106)*$E105</f>
        <v>6</v>
      </c>
      <c r="H106" s="190">
        <f>(L105-L106)*$E105</f>
        <v>6</v>
      </c>
      <c r="I106" s="243"/>
      <c r="J106" s="189">
        <v>1</v>
      </c>
      <c r="K106" s="189">
        <v>1</v>
      </c>
      <c r="L106" s="190">
        <v>2</v>
      </c>
      <c r="M106" s="245"/>
      <c r="N106" s="342"/>
      <c r="O106" s="337"/>
      <c r="P106" s="62"/>
      <c r="Q106" s="62"/>
      <c r="R106" s="62"/>
      <c r="S106" s="62"/>
      <c r="T106" s="62"/>
      <c r="U106" s="62"/>
    </row>
    <row r="107" spans="2:21" x14ac:dyDescent="0.25">
      <c r="B107" s="241"/>
      <c r="C107" s="170" t="str">
        <f>B105&amp;"f3"</f>
        <v>ALTERAÇÃO DE CADASTROf3</v>
      </c>
      <c r="D107" s="186" t="s">
        <v>601</v>
      </c>
      <c r="E107" s="187">
        <f t="shared" ref="E107" si="43">VALUE(MID(D107,FIND(" ",D107,LEN(D107)-3),5))</f>
        <v>100</v>
      </c>
      <c r="F107" s="188">
        <f>((J106-J107)*($E106-$E105-1))+($E105*(J105-J107))</f>
        <v>29.200000000000003</v>
      </c>
      <c r="G107" s="189">
        <f>((K106-K107)*($E106-$E105-1))+($E105*(K105-K107))</f>
        <v>29.200000000000003</v>
      </c>
      <c r="H107" s="190">
        <f>((L106-L107)*($E106-$E105-1))+($E105*(L105-L107))</f>
        <v>49.5</v>
      </c>
      <c r="I107" s="243"/>
      <c r="J107" s="189">
        <v>0.2</v>
      </c>
      <c r="K107" s="189">
        <v>0.2</v>
      </c>
      <c r="L107" s="190">
        <v>0.5</v>
      </c>
      <c r="M107" s="245"/>
      <c r="N107" s="342"/>
      <c r="O107" s="337"/>
      <c r="P107" s="62"/>
      <c r="Q107" s="62"/>
      <c r="R107" s="62"/>
      <c r="S107" s="62"/>
      <c r="T107" s="62"/>
      <c r="U107" s="62"/>
    </row>
    <row r="108" spans="2:21" ht="15.75" thickBot="1" x14ac:dyDescent="0.3">
      <c r="B108" s="241"/>
      <c r="C108" s="204" t="str">
        <f>B105&amp;"f4"</f>
        <v>ALTERAÇÃO DE CADASTROf4</v>
      </c>
      <c r="D108" s="206" t="s">
        <v>88</v>
      </c>
      <c r="E108" s="207">
        <v>9999999999999</v>
      </c>
      <c r="F108" s="208">
        <f>(J105-J108)*$E105+(J106-J108)*($E106-$E105-1)+(J107-J108)*($E107-$E106)</f>
        <v>39.1</v>
      </c>
      <c r="G108" s="209">
        <f>(K105-K108)*$E105+(K106-K108)*($E106-$E105-1)+(K107-K108)*($E107-$E106)</f>
        <v>39.1</v>
      </c>
      <c r="H108" s="210">
        <f>(L105-L108)*$E105+(L106-L108)*($E106-$E105-1)+(L107-L108)*($E107-$E106)</f>
        <v>79.2</v>
      </c>
      <c r="I108" s="243"/>
      <c r="J108" s="209">
        <v>0.1</v>
      </c>
      <c r="K108" s="209">
        <v>0.1</v>
      </c>
      <c r="L108" s="210">
        <v>0.2</v>
      </c>
      <c r="M108" s="245"/>
      <c r="N108" s="342"/>
      <c r="O108" s="337"/>
      <c r="P108" s="62"/>
      <c r="Q108" s="62"/>
      <c r="R108" s="62"/>
      <c r="S108" s="62"/>
      <c r="T108" s="62"/>
      <c r="U108" s="62"/>
    </row>
    <row r="109" spans="2:21" ht="15" customHeight="1" x14ac:dyDescent="0.25">
      <c r="B109" s="330" t="s">
        <v>608</v>
      </c>
      <c r="C109" s="213" t="str">
        <f>B109&amp;"f1"</f>
        <v>TRANSFORMAÇÃO DE DESCONTO PARA CROSSf1</v>
      </c>
      <c r="D109" s="181" t="s">
        <v>94</v>
      </c>
      <c r="E109" s="215">
        <f>VALUE(MID(D109,3,3))</f>
        <v>5</v>
      </c>
      <c r="F109" s="184">
        <v>0</v>
      </c>
      <c r="G109" s="184">
        <v>0</v>
      </c>
      <c r="H109" s="184">
        <v>0</v>
      </c>
      <c r="I109" s="332">
        <v>4</v>
      </c>
      <c r="J109" s="184">
        <v>30</v>
      </c>
      <c r="K109" s="184">
        <v>30</v>
      </c>
      <c r="L109" s="220">
        <v>44</v>
      </c>
      <c r="M109" s="334" t="s">
        <v>612</v>
      </c>
      <c r="N109" s="336"/>
      <c r="O109" s="337"/>
      <c r="P109" s="62"/>
      <c r="Q109" s="62"/>
      <c r="R109" s="62"/>
      <c r="S109" s="62"/>
      <c r="T109" s="62"/>
      <c r="U109" s="62"/>
    </row>
    <row r="110" spans="2:21" x14ac:dyDescent="0.25">
      <c r="B110" s="331"/>
      <c r="C110" s="214" t="str">
        <f>B109&amp;"f2"</f>
        <v>TRANSFORMAÇÃO DE DESCONTO PARA CROSSf2</v>
      </c>
      <c r="D110" s="186" t="s">
        <v>609</v>
      </c>
      <c r="E110" s="216">
        <f>VALUE(MID(D110,FIND(" ",D110,LEN(D110)-3),5))</f>
        <v>50</v>
      </c>
      <c r="F110" s="189">
        <f>(J109-J110)*$E109</f>
        <v>136</v>
      </c>
      <c r="G110" s="189">
        <f>(K109-K110)*$E109</f>
        <v>133.5</v>
      </c>
      <c r="H110" s="189">
        <f>(L109-L110)*$E109</f>
        <v>196</v>
      </c>
      <c r="I110" s="333"/>
      <c r="J110" s="189">
        <v>2.8</v>
      </c>
      <c r="K110" s="189">
        <v>3.3</v>
      </c>
      <c r="L110" s="221">
        <v>4.8</v>
      </c>
      <c r="M110" s="335"/>
      <c r="N110" s="336"/>
      <c r="O110" s="337"/>
      <c r="P110" s="62"/>
      <c r="Q110" s="62"/>
      <c r="R110" s="62"/>
      <c r="S110" s="62"/>
      <c r="T110" s="62"/>
      <c r="U110" s="62"/>
    </row>
    <row r="111" spans="2:21" x14ac:dyDescent="0.25">
      <c r="B111" s="331"/>
      <c r="C111" s="214" t="str">
        <f>B109&amp;"f3"</f>
        <v>TRANSFORMAÇÃO DE DESCONTO PARA CROSSf3</v>
      </c>
      <c r="D111" s="186" t="s">
        <v>610</v>
      </c>
      <c r="E111" s="216">
        <f>VALUE(MID(D111,FIND(" ",D111,LEN(D111)-3),5))</f>
        <v>100</v>
      </c>
      <c r="F111" s="189">
        <f>((J110-J111)*($E110-$E109-1))+($E109*(J109-J111))</f>
        <v>199.7</v>
      </c>
      <c r="G111" s="189">
        <f>((K110-K111)*($E110-$E109-1))+($E109*(K109-K111))</f>
        <v>207</v>
      </c>
      <c r="H111" s="189">
        <f>((L110-L111)*($E110-$E109-1))+($E109*(L109-L111))</f>
        <v>308.7</v>
      </c>
      <c r="I111" s="333"/>
      <c r="J111" s="189">
        <v>1.5</v>
      </c>
      <c r="K111" s="189">
        <v>1.8</v>
      </c>
      <c r="L111" s="221">
        <v>2.5</v>
      </c>
      <c r="M111" s="335"/>
      <c r="N111" s="336"/>
      <c r="O111" s="337"/>
      <c r="P111" s="62"/>
      <c r="Q111" s="62"/>
      <c r="R111" s="62"/>
      <c r="S111" s="62"/>
      <c r="T111" s="62"/>
      <c r="U111" s="62"/>
    </row>
    <row r="112" spans="2:21" x14ac:dyDescent="0.25">
      <c r="B112" s="331"/>
      <c r="C112" s="214" t="str">
        <f>B109&amp;"f4"</f>
        <v>TRANSFORMAÇÃO DE DESCONTO PARA CROSSf4</v>
      </c>
      <c r="D112" s="186" t="s">
        <v>88</v>
      </c>
      <c r="E112" s="216">
        <v>9999999999999</v>
      </c>
      <c r="F112" s="189">
        <f>(J109-J112)*$E109+(J110-J112)*($E110-$E109-1)+(J111-J112)*($E111-$E110)</f>
        <v>338.29999999999995</v>
      </c>
      <c r="G112" s="189">
        <f>(K109-K112)*$E109+(K110-K112)*($E110-$E109-1)+(K111-K112)*($E111-$E110)</f>
        <v>365.4</v>
      </c>
      <c r="H112" s="189">
        <f>(L109-L112)*$E109+(L110-L112)*($E110-$E109-1)+(L111-L112)*($E111-$E110)</f>
        <v>531.45000000000005</v>
      </c>
      <c r="I112" s="333"/>
      <c r="J112" s="189">
        <v>0.1</v>
      </c>
      <c r="K112" s="189">
        <v>0.2</v>
      </c>
      <c r="L112" s="221">
        <v>0.25</v>
      </c>
      <c r="M112" s="335"/>
      <c r="N112" s="336"/>
      <c r="O112" s="337"/>
      <c r="P112" s="62"/>
      <c r="Q112" s="62"/>
      <c r="R112" s="62"/>
      <c r="S112" s="62"/>
      <c r="T112" s="62"/>
      <c r="U112" s="62"/>
    </row>
    <row r="113" spans="2:21" x14ac:dyDescent="0.25">
      <c r="B113" s="338" t="s">
        <v>611</v>
      </c>
      <c r="C113" s="214" t="str">
        <f>B113&amp;"f1"</f>
        <v>TRANSFORMAÇÃO PARA JURISDICTIONSf1</v>
      </c>
      <c r="D113" s="186" t="s">
        <v>94</v>
      </c>
      <c r="E113" s="216">
        <f t="shared" ref="E113" si="44">VALUE(MID(D113,3,3))</f>
        <v>5</v>
      </c>
      <c r="F113" s="189">
        <v>0</v>
      </c>
      <c r="G113" s="189">
        <v>0</v>
      </c>
      <c r="H113" s="189">
        <v>0</v>
      </c>
      <c r="I113" s="333">
        <v>8</v>
      </c>
      <c r="J113" s="189">
        <v>20</v>
      </c>
      <c r="K113" s="189">
        <v>22</v>
      </c>
      <c r="L113" s="221">
        <v>35</v>
      </c>
      <c r="M113" s="335" t="s">
        <v>612</v>
      </c>
    </row>
    <row r="114" spans="2:21" x14ac:dyDescent="0.25">
      <c r="B114" s="331"/>
      <c r="C114" s="214" t="str">
        <f>B113&amp;"f2"</f>
        <v>TRANSFORMAÇÃO PARA JURISDICTIONSf2</v>
      </c>
      <c r="D114" s="186" t="s">
        <v>609</v>
      </c>
      <c r="E114" s="216">
        <f t="shared" ref="E114:E115" si="45">VALUE(MID(D114,FIND(" ",D114,LEN(D114)-3),5))</f>
        <v>50</v>
      </c>
      <c r="F114" s="189">
        <f>(J113-J114)*$E113</f>
        <v>86</v>
      </c>
      <c r="G114" s="189">
        <f>(K113-K114)*$E113</f>
        <v>96</v>
      </c>
      <c r="H114" s="189">
        <f>(L113-L114)*$E113</f>
        <v>151</v>
      </c>
      <c r="I114" s="333"/>
      <c r="J114" s="189">
        <v>2.8</v>
      </c>
      <c r="K114" s="189">
        <v>2.8</v>
      </c>
      <c r="L114" s="221">
        <v>4.8</v>
      </c>
      <c r="M114" s="335"/>
    </row>
    <row r="115" spans="2:21" x14ac:dyDescent="0.25">
      <c r="B115" s="331"/>
      <c r="C115" s="214" t="str">
        <f>B113&amp;"f3"</f>
        <v>TRANSFORMAÇÃO PARA JURISDICTIONSf3</v>
      </c>
      <c r="D115" s="186" t="s">
        <v>610</v>
      </c>
      <c r="E115" s="216">
        <f t="shared" si="45"/>
        <v>100</v>
      </c>
      <c r="F115" s="189">
        <f>((J114-J115)*($E114-$E113-1))+($E113*(J113-J115))</f>
        <v>149.69999999999999</v>
      </c>
      <c r="G115" s="189">
        <f>((K114-K115)*($E114-$E113-1))+($E113*(K113-K115))</f>
        <v>145</v>
      </c>
      <c r="H115" s="189">
        <f>((L114-L115)*($E114-$E113-1))+($E113*(L113-L115))</f>
        <v>263.7</v>
      </c>
      <c r="I115" s="333"/>
      <c r="J115" s="189">
        <v>1.5</v>
      </c>
      <c r="K115" s="189">
        <v>1.8</v>
      </c>
      <c r="L115" s="221">
        <v>2.5</v>
      </c>
      <c r="M115" s="335"/>
    </row>
    <row r="116" spans="2:21" ht="15.75" thickBot="1" x14ac:dyDescent="0.3">
      <c r="B116" s="339"/>
      <c r="C116" s="212" t="str">
        <f>B113&amp;"f4"</f>
        <v>TRANSFORMAÇÃO PARA JURISDICTIONSf4</v>
      </c>
      <c r="D116" s="193" t="s">
        <v>88</v>
      </c>
      <c r="E116" s="217">
        <v>9999999999999</v>
      </c>
      <c r="F116" s="196">
        <f>(J113-J116)*$E113+(J114-J116)*($E114-$E113-1)+(J115-J116)*($E115-$E114)</f>
        <v>288.29999999999995</v>
      </c>
      <c r="G116" s="196">
        <f>(K113-K116)*$E113+(K114-K116)*($E114-$E113-1)+(K115-K116)*($E115-$E114)</f>
        <v>303.39999999999998</v>
      </c>
      <c r="H116" s="196">
        <f>(L113-L116)*$E113+(L114-L116)*($E114-$E113-1)+(L115-L116)*($E115-$E114)</f>
        <v>486.45</v>
      </c>
      <c r="I116" s="340"/>
      <c r="J116" s="196">
        <v>0.1</v>
      </c>
      <c r="K116" s="196">
        <v>0.2</v>
      </c>
      <c r="L116" s="222">
        <v>0.25</v>
      </c>
      <c r="M116" s="341"/>
    </row>
    <row r="117" spans="2:21" x14ac:dyDescent="0.25">
      <c r="B117" s="265" t="s">
        <v>38</v>
      </c>
      <c r="C117" s="211" t="str">
        <f>B117&amp;"f1"</f>
        <v>TABELA DE PARAMETRIZAÇÃOf1</v>
      </c>
      <c r="D117" s="201" t="s">
        <v>96</v>
      </c>
      <c r="E117" s="218">
        <f t="shared" ref="E117" si="46">VALUE(MID(D117,3,3))</f>
        <v>4</v>
      </c>
      <c r="F117" s="202">
        <v>0</v>
      </c>
      <c r="G117" s="191">
        <v>0</v>
      </c>
      <c r="H117" s="192">
        <v>0</v>
      </c>
      <c r="I117" s="254">
        <v>8</v>
      </c>
      <c r="J117" s="191">
        <v>4</v>
      </c>
      <c r="K117" s="191">
        <v>4</v>
      </c>
      <c r="L117" s="192">
        <v>5</v>
      </c>
      <c r="M117" s="267" t="s">
        <v>48</v>
      </c>
      <c r="N117" s="62"/>
      <c r="O117" s="62"/>
      <c r="P117" s="62"/>
      <c r="Q117" s="62"/>
      <c r="R117" s="62"/>
      <c r="S117" s="62"/>
      <c r="T117" s="62"/>
      <c r="U117" s="62"/>
    </row>
    <row r="118" spans="2:21" ht="15.75" thickBot="1" x14ac:dyDescent="0.3">
      <c r="B118" s="266"/>
      <c r="C118" s="212" t="str">
        <f>B117&amp;"f2"</f>
        <v>TABELA DE PARAMETRIZAÇÃOf2</v>
      </c>
      <c r="D118" s="193" t="s">
        <v>97</v>
      </c>
      <c r="E118" s="219">
        <v>9999999999999</v>
      </c>
      <c r="F118" s="195">
        <f>(J117-J118)*$E117</f>
        <v>12</v>
      </c>
      <c r="G118" s="196">
        <f>(K117-K118)*$E117</f>
        <v>12</v>
      </c>
      <c r="H118" s="197">
        <f>(L117-L118)*$E117</f>
        <v>4</v>
      </c>
      <c r="I118" s="272"/>
      <c r="J118" s="196">
        <v>1</v>
      </c>
      <c r="K118" s="196">
        <v>1</v>
      </c>
      <c r="L118" s="197">
        <v>4</v>
      </c>
      <c r="M118" s="268"/>
      <c r="N118" s="62"/>
      <c r="O118" s="62"/>
      <c r="P118" s="62"/>
      <c r="Q118" s="62"/>
      <c r="R118" s="62"/>
      <c r="S118" s="62"/>
      <c r="T118" s="62"/>
      <c r="U118" s="62"/>
    </row>
    <row r="119" spans="2:21" x14ac:dyDescent="0.25">
      <c r="F119" s="136"/>
      <c r="G119" s="136"/>
      <c r="H119" s="136"/>
      <c r="J119" s="129"/>
      <c r="K119" s="129"/>
      <c r="L119" s="129"/>
    </row>
    <row r="120" spans="2:21" x14ac:dyDescent="0.25">
      <c r="F120" s="136"/>
      <c r="G120" s="136"/>
      <c r="H120" s="136"/>
      <c r="J120" s="129"/>
      <c r="K120" s="129"/>
      <c r="L120" s="129"/>
    </row>
    <row r="121" spans="2:21" ht="15.75" thickBot="1" x14ac:dyDescent="0.3">
      <c r="F121" s="136"/>
      <c r="G121" s="136"/>
      <c r="H121" s="136"/>
      <c r="J121" s="129"/>
      <c r="K121" s="129"/>
      <c r="L121" s="129"/>
    </row>
    <row r="122" spans="2:21" x14ac:dyDescent="0.25">
      <c r="B122" s="234" t="s">
        <v>590</v>
      </c>
      <c r="C122" s="71" t="str">
        <f>B122&amp;"f1"</f>
        <v>TEMPLATEf1</v>
      </c>
      <c r="D122" s="103" t="s">
        <v>90</v>
      </c>
      <c r="E122" s="144">
        <f t="shared" ref="E122" si="47">VALUE(MID(D122,3,3))</f>
        <v>2</v>
      </c>
      <c r="F122" s="141">
        <v>0</v>
      </c>
      <c r="G122" s="123">
        <v>0</v>
      </c>
      <c r="H122" s="137">
        <v>0</v>
      </c>
      <c r="I122" s="231">
        <v>8</v>
      </c>
      <c r="J122" s="123">
        <v>5</v>
      </c>
      <c r="K122" s="123">
        <v>6</v>
      </c>
      <c r="L122" s="124">
        <v>7</v>
      </c>
      <c r="M122" s="237" t="s">
        <v>594</v>
      </c>
    </row>
    <row r="123" spans="2:21" x14ac:dyDescent="0.25">
      <c r="B123" s="235"/>
      <c r="C123" s="72" t="str">
        <f>B122&amp;"f2"</f>
        <v>TEMPLATEf2</v>
      </c>
      <c r="D123" s="104" t="s">
        <v>581</v>
      </c>
      <c r="E123" s="145">
        <f t="shared" ref="E123:E125" si="48">VALUE(MID(D123,FIND(" ",D123,LEN(D123)-3),5))</f>
        <v>100</v>
      </c>
      <c r="F123" s="142">
        <f>(J122-J123)*$E122</f>
        <v>2</v>
      </c>
      <c r="G123" s="125">
        <f>(K122-K123)*$E122</f>
        <v>2</v>
      </c>
      <c r="H123" s="138">
        <f>(L122-L123)*$E122</f>
        <v>2</v>
      </c>
      <c r="I123" s="232"/>
      <c r="J123" s="125">
        <v>4</v>
      </c>
      <c r="K123" s="125">
        <v>5</v>
      </c>
      <c r="L123" s="126">
        <v>6</v>
      </c>
      <c r="M123" s="238"/>
    </row>
    <row r="124" spans="2:21" x14ac:dyDescent="0.25">
      <c r="B124" s="235"/>
      <c r="C124" s="72" t="str">
        <f>B122&amp;"f3"</f>
        <v>TEMPLATEf3</v>
      </c>
      <c r="D124" s="104" t="s">
        <v>592</v>
      </c>
      <c r="E124" s="145">
        <f t="shared" si="48"/>
        <v>500</v>
      </c>
      <c r="F124" s="142">
        <f>((J123-J124)*($E123-$E122-1))+($E122*(J122-J124))</f>
        <v>101</v>
      </c>
      <c r="G124" s="125">
        <f>((K123-K124)*($E123-$E122-1))+($E122*(K122-K124))</f>
        <v>101</v>
      </c>
      <c r="H124" s="138">
        <f>((L123-L124)*($E123-$E122-1))+($E122*(L122-L124))</f>
        <v>101</v>
      </c>
      <c r="I124" s="232"/>
      <c r="J124" s="125">
        <v>3</v>
      </c>
      <c r="K124" s="125">
        <v>4</v>
      </c>
      <c r="L124" s="126">
        <v>5</v>
      </c>
      <c r="M124" s="238"/>
    </row>
    <row r="125" spans="2:21" x14ac:dyDescent="0.25">
      <c r="B125" s="235"/>
      <c r="C125" s="72" t="str">
        <f>B122&amp;"f4"</f>
        <v>TEMPLATEf4</v>
      </c>
      <c r="D125" s="104" t="s">
        <v>591</v>
      </c>
      <c r="E125" s="145">
        <f t="shared" si="48"/>
        <v>999</v>
      </c>
      <c r="F125" s="142">
        <f>(J122-J125)*$E122+(J123-J125)*($E123-$E122-1)+(J124-J125)*($E124-$E123)</f>
        <v>600</v>
      </c>
      <c r="G125" s="125">
        <f>(K122-K125)*$E122+(K123-K125)*($E123-$E122-1)+(K124-K125)*($E124-$E123)</f>
        <v>600</v>
      </c>
      <c r="H125" s="138">
        <f>(L122-L125)*$E122+(L123-L125)*($E123-$E122-1)+(L124-L125)*($E124-$E123)</f>
        <v>600</v>
      </c>
      <c r="I125" s="232"/>
      <c r="J125" s="125">
        <v>2</v>
      </c>
      <c r="K125" s="125">
        <v>3</v>
      </c>
      <c r="L125" s="126">
        <v>4</v>
      </c>
      <c r="M125" s="238"/>
    </row>
    <row r="126" spans="2:21" ht="15.75" thickBot="1" x14ac:dyDescent="0.3">
      <c r="B126" s="236"/>
      <c r="C126" s="73" t="str">
        <f>B122&amp;"f5"</f>
        <v>TEMPLATEf5</v>
      </c>
      <c r="D126" s="140" t="s">
        <v>593</v>
      </c>
      <c r="E126" s="146">
        <v>9999999999999</v>
      </c>
      <c r="F126" s="143">
        <f>(J122-J126)*$E122+(J123-J126)*($E123-$E122-1)+(J124-J126)*($E124-$E123)+(J125-J126)*($E125-$E124)</f>
        <v>1598</v>
      </c>
      <c r="G126" s="127">
        <f>(K122-K126)*$E122+(K123-K126)*($E123-$E122-1)+(K124-K126)*($E124-$E123)+(K125-K126)*($E125-$E124)</f>
        <v>1598</v>
      </c>
      <c r="H126" s="139">
        <f>(L122-L126)*$E122+(L123-L126)*($E123-$E122-1)+(L124-L126)*($E124-$E123)+(L125-L126)*($E125-$E124)</f>
        <v>1598</v>
      </c>
      <c r="I126" s="233"/>
      <c r="J126" s="127">
        <v>1</v>
      </c>
      <c r="K126" s="127">
        <v>2</v>
      </c>
      <c r="L126" s="128">
        <v>3</v>
      </c>
      <c r="M126" s="239"/>
      <c r="P126" s="4"/>
    </row>
  </sheetData>
  <mergeCells count="152">
    <mergeCell ref="B109:B112"/>
    <mergeCell ref="I109:I112"/>
    <mergeCell ref="M109:M112"/>
    <mergeCell ref="N109:O112"/>
    <mergeCell ref="B113:B116"/>
    <mergeCell ref="I113:I116"/>
    <mergeCell ref="M113:M116"/>
    <mergeCell ref="N105:O108"/>
    <mergeCell ref="B29:B31"/>
    <mergeCell ref="I29:I31"/>
    <mergeCell ref="M29:M31"/>
    <mergeCell ref="B32:B33"/>
    <mergeCell ref="I32:I33"/>
    <mergeCell ref="M32:M33"/>
    <mergeCell ref="B34:B35"/>
    <mergeCell ref="I34:I35"/>
    <mergeCell ref="M34:M35"/>
    <mergeCell ref="B38:B39"/>
    <mergeCell ref="M38:M39"/>
    <mergeCell ref="B40:B41"/>
    <mergeCell ref="M40:M41"/>
    <mergeCell ref="B36:B37"/>
    <mergeCell ref="M36:M37"/>
    <mergeCell ref="B42:B43"/>
    <mergeCell ref="M42:M43"/>
    <mergeCell ref="B44:B45"/>
    <mergeCell ref="M44:M45"/>
    <mergeCell ref="I44:I45"/>
    <mergeCell ref="I36:I37"/>
    <mergeCell ref="I38:I39"/>
    <mergeCell ref="I40:I41"/>
    <mergeCell ref="I42:I43"/>
    <mergeCell ref="I46:I49"/>
    <mergeCell ref="N46:O57"/>
    <mergeCell ref="B3:D3"/>
    <mergeCell ref="M3:M4"/>
    <mergeCell ref="O3:U3"/>
    <mergeCell ref="B5:B6"/>
    <mergeCell ref="M5:M6"/>
    <mergeCell ref="O4:U4"/>
    <mergeCell ref="O5:U5"/>
    <mergeCell ref="B7:B8"/>
    <mergeCell ref="M7:M8"/>
    <mergeCell ref="O6:U6"/>
    <mergeCell ref="O7:U7"/>
    <mergeCell ref="I5:I6"/>
    <mergeCell ref="I7:I8"/>
    <mergeCell ref="I3:L3"/>
    <mergeCell ref="O8:U8"/>
    <mergeCell ref="B26:B28"/>
    <mergeCell ref="I26:I28"/>
    <mergeCell ref="O9:U9"/>
    <mergeCell ref="B15:B16"/>
    <mergeCell ref="M15:M16"/>
    <mergeCell ref="B11:B12"/>
    <mergeCell ref="B20:B22"/>
    <mergeCell ref="I20:I22"/>
    <mergeCell ref="B17:B19"/>
    <mergeCell ref="B23:B25"/>
    <mergeCell ref="I15:I16"/>
    <mergeCell ref="I17:I19"/>
    <mergeCell ref="I23:I25"/>
    <mergeCell ref="O11:P11"/>
    <mergeCell ref="B13:B14"/>
    <mergeCell ref="M13:M14"/>
    <mergeCell ref="M11:M12"/>
    <mergeCell ref="M17:M19"/>
    <mergeCell ref="M20:M22"/>
    <mergeCell ref="M23:M25"/>
    <mergeCell ref="B9:B10"/>
    <mergeCell ref="M9:M10"/>
    <mergeCell ref="I9:I10"/>
    <mergeCell ref="I11:I12"/>
    <mergeCell ref="I13:I14"/>
    <mergeCell ref="B76:B78"/>
    <mergeCell ref="I76:I78"/>
    <mergeCell ref="M76:M78"/>
    <mergeCell ref="B50:B52"/>
    <mergeCell ref="B53:B55"/>
    <mergeCell ref="I50:I52"/>
    <mergeCell ref="I53:I55"/>
    <mergeCell ref="M50:M52"/>
    <mergeCell ref="M53:M55"/>
    <mergeCell ref="I56:I57"/>
    <mergeCell ref="B66:B68"/>
    <mergeCell ref="I73:I75"/>
    <mergeCell ref="I66:I68"/>
    <mergeCell ref="B73:B75"/>
    <mergeCell ref="M66:M68"/>
    <mergeCell ref="M73:M75"/>
    <mergeCell ref="B56:B57"/>
    <mergeCell ref="M56:M57"/>
    <mergeCell ref="B62:B65"/>
    <mergeCell ref="I83:I84"/>
    <mergeCell ref="I85:I86"/>
    <mergeCell ref="I87:I88"/>
    <mergeCell ref="B79:B80"/>
    <mergeCell ref="M79:M80"/>
    <mergeCell ref="B81:B82"/>
    <mergeCell ref="M81:M82"/>
    <mergeCell ref="B83:B84"/>
    <mergeCell ref="M83:M84"/>
    <mergeCell ref="I79:I80"/>
    <mergeCell ref="I81:I82"/>
    <mergeCell ref="M26:M28"/>
    <mergeCell ref="B117:B118"/>
    <mergeCell ref="M117:M118"/>
    <mergeCell ref="B95:B96"/>
    <mergeCell ref="M95:M96"/>
    <mergeCell ref="B97:B98"/>
    <mergeCell ref="M97:M98"/>
    <mergeCell ref="B99:B100"/>
    <mergeCell ref="M99:M100"/>
    <mergeCell ref="M103:M104"/>
    <mergeCell ref="B103:B104"/>
    <mergeCell ref="I95:I96"/>
    <mergeCell ref="I97:I98"/>
    <mergeCell ref="I99:I100"/>
    <mergeCell ref="I101:I102"/>
    <mergeCell ref="I103:I104"/>
    <mergeCell ref="I117:I118"/>
    <mergeCell ref="I62:I65"/>
    <mergeCell ref="M62:M65"/>
    <mergeCell ref="M85:M86"/>
    <mergeCell ref="B87:B88"/>
    <mergeCell ref="M87:M88"/>
    <mergeCell ref="B89:B90"/>
    <mergeCell ref="M89:M90"/>
    <mergeCell ref="I122:I126"/>
    <mergeCell ref="B122:B126"/>
    <mergeCell ref="M122:M126"/>
    <mergeCell ref="B105:B108"/>
    <mergeCell ref="I105:I108"/>
    <mergeCell ref="M105:M108"/>
    <mergeCell ref="B46:B49"/>
    <mergeCell ref="M46:M49"/>
    <mergeCell ref="B58:B61"/>
    <mergeCell ref="B69:B72"/>
    <mergeCell ref="I69:I72"/>
    <mergeCell ref="M69:M72"/>
    <mergeCell ref="M58:M61"/>
    <mergeCell ref="I58:I61"/>
    <mergeCell ref="B91:B92"/>
    <mergeCell ref="M91:M92"/>
    <mergeCell ref="B93:B94"/>
    <mergeCell ref="M93:M94"/>
    <mergeCell ref="B101:B102"/>
    <mergeCell ref="M101:M102"/>
    <mergeCell ref="I89:I90"/>
    <mergeCell ref="I91:I92"/>
    <mergeCell ref="I93:I94"/>
    <mergeCell ref="B85:B86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555"/>
  <sheetViews>
    <sheetView showGridLines="0" zoomScale="80" zoomScaleNormal="80" workbookViewId="0">
      <selection activeCell="F4" sqref="F4"/>
    </sheetView>
  </sheetViews>
  <sheetFormatPr defaultRowHeight="15" x14ac:dyDescent="0.25"/>
  <cols>
    <col min="1" max="1" width="4.140625" style="8" customWidth="1"/>
    <col min="2" max="2" width="26.42578125" style="8" bestFit="1" customWidth="1"/>
    <col min="3" max="3" width="46.85546875" style="8" customWidth="1"/>
    <col min="4" max="4" width="45.5703125" style="8" hidden="1" customWidth="1"/>
    <col min="5" max="5" width="50.28515625" style="8" hidden="1" customWidth="1"/>
    <col min="6" max="6" width="9.140625" style="8" customWidth="1"/>
    <col min="7" max="7" width="8.5703125" style="8" hidden="1" customWidth="1"/>
    <col min="8" max="9" width="7.140625" style="8" customWidth="1"/>
    <col min="10" max="10" width="33.7109375" style="8" customWidth="1"/>
    <col min="11" max="16384" width="9.140625" style="8"/>
  </cols>
  <sheetData>
    <row r="1" spans="2:10" ht="15.75" thickBot="1" x14ac:dyDescent="0.3"/>
    <row r="2" spans="2:10" ht="15.75" thickBot="1" x14ac:dyDescent="0.3">
      <c r="B2" s="363" t="s">
        <v>50</v>
      </c>
      <c r="C2" s="364"/>
      <c r="D2" s="364"/>
      <c r="E2" s="364"/>
      <c r="F2" s="365"/>
      <c r="G2" s="24"/>
      <c r="H2" s="363" t="s">
        <v>100</v>
      </c>
      <c r="I2" s="364"/>
      <c r="J2" s="366" t="s">
        <v>154</v>
      </c>
    </row>
    <row r="3" spans="2:10" ht="15.75" thickBot="1" x14ac:dyDescent="0.3">
      <c r="B3" s="28" t="s">
        <v>156</v>
      </c>
      <c r="C3" s="29" t="s">
        <v>157</v>
      </c>
      <c r="D3" s="29" t="str">
        <f>B3&amp;" - "&amp;C3</f>
        <v>MACRO FUNCIONALIDADES - FUNCIONALIDADES</v>
      </c>
      <c r="E3" s="29" t="s">
        <v>101</v>
      </c>
      <c r="F3" s="30" t="s">
        <v>158</v>
      </c>
      <c r="G3" s="31" t="s">
        <v>102</v>
      </c>
      <c r="H3" s="28" t="s">
        <v>103</v>
      </c>
      <c r="I3" s="29" t="s">
        <v>104</v>
      </c>
      <c r="J3" s="367"/>
    </row>
    <row r="4" spans="2:10" ht="15" customHeight="1" x14ac:dyDescent="0.25">
      <c r="B4" s="368" t="s">
        <v>277</v>
      </c>
      <c r="C4" s="360" t="s">
        <v>106</v>
      </c>
      <c r="D4" s="41" t="str">
        <f>B4&amp;" - "&amp;C4</f>
        <v>Criação de Contas Via Customer Center - Nível Instância</v>
      </c>
      <c r="E4" s="41" t="str">
        <f>D4&amp;"_Baixa"</f>
        <v>Criação de Contas Via Customer Center - Nível Instância_Baixa</v>
      </c>
      <c r="F4" s="42" t="s">
        <v>107</v>
      </c>
      <c r="G4" s="42">
        <f>VALUE(MID(F4,5,3))</f>
        <v>10</v>
      </c>
      <c r="H4" s="43">
        <f>(I4*0.25)</f>
        <v>4</v>
      </c>
      <c r="I4" s="44">
        <v>16</v>
      </c>
      <c r="J4" s="371" t="s">
        <v>277</v>
      </c>
    </row>
    <row r="5" spans="2:10" x14ac:dyDescent="0.25">
      <c r="B5" s="369"/>
      <c r="C5" s="346"/>
      <c r="D5" s="33" t="str">
        <f>B4&amp;" - "&amp;C4</f>
        <v>Criação de Contas Via Customer Center - Nível Instância</v>
      </c>
      <c r="E5" s="33" t="str">
        <f>D5&amp;"_Media"</f>
        <v>Criação de Contas Via Customer Center - Nível Instância_Media</v>
      </c>
      <c r="F5" s="32" t="s">
        <v>108</v>
      </c>
      <c r="G5" s="32">
        <f t="shared" ref="G5:G252" si="0">VALUE(MID(F5,5,3))</f>
        <v>27</v>
      </c>
      <c r="H5" s="34">
        <f t="shared" ref="H5:H408" si="1">(I5*0.25)</f>
        <v>6</v>
      </c>
      <c r="I5" s="35">
        <v>24</v>
      </c>
      <c r="J5" s="372"/>
    </row>
    <row r="6" spans="2:10" x14ac:dyDescent="0.25">
      <c r="B6" s="369"/>
      <c r="C6" s="346"/>
      <c r="D6" s="33" t="str">
        <f>B4&amp;" - "&amp;C4</f>
        <v>Criação de Contas Via Customer Center - Nível Instância</v>
      </c>
      <c r="E6" s="33" t="str">
        <f>D6&amp;"_Alta"</f>
        <v>Criação de Contas Via Customer Center - Nível Instância_Alta</v>
      </c>
      <c r="F6" s="32" t="s">
        <v>109</v>
      </c>
      <c r="G6" s="32">
        <f t="shared" si="0"/>
        <v>50</v>
      </c>
      <c r="H6" s="34">
        <f t="shared" si="1"/>
        <v>10</v>
      </c>
      <c r="I6" s="35">
        <v>40</v>
      </c>
      <c r="J6" s="372"/>
    </row>
    <row r="7" spans="2:10" x14ac:dyDescent="0.25">
      <c r="B7" s="369"/>
      <c r="C7" s="346" t="s">
        <v>110</v>
      </c>
      <c r="D7" s="33" t="str">
        <f>B4&amp;" - "&amp;C7</f>
        <v>Criação de Contas Via Customer Center - Nível Conta</v>
      </c>
      <c r="E7" s="33" t="str">
        <f>D7&amp;"_Baixa"</f>
        <v>Criação de Contas Via Customer Center - Nível Conta_Baixa</v>
      </c>
      <c r="F7" s="32" t="s">
        <v>107</v>
      </c>
      <c r="G7" s="32">
        <f t="shared" si="0"/>
        <v>10</v>
      </c>
      <c r="H7" s="34">
        <f t="shared" si="1"/>
        <v>6</v>
      </c>
      <c r="I7" s="35">
        <v>24</v>
      </c>
      <c r="J7" s="372"/>
    </row>
    <row r="8" spans="2:10" x14ac:dyDescent="0.25">
      <c r="B8" s="369"/>
      <c r="C8" s="346"/>
      <c r="D8" s="33" t="str">
        <f>B4&amp;" - "&amp;C7</f>
        <v>Criação de Contas Via Customer Center - Nível Conta</v>
      </c>
      <c r="E8" s="33" t="str">
        <f>D8&amp;"_Media"</f>
        <v>Criação de Contas Via Customer Center - Nível Conta_Media</v>
      </c>
      <c r="F8" s="32" t="s">
        <v>108</v>
      </c>
      <c r="G8" s="32">
        <f t="shared" si="0"/>
        <v>27</v>
      </c>
      <c r="H8" s="34">
        <f t="shared" si="1"/>
        <v>8</v>
      </c>
      <c r="I8" s="35">
        <v>32</v>
      </c>
      <c r="J8" s="372"/>
    </row>
    <row r="9" spans="2:10" ht="15.75" thickBot="1" x14ac:dyDescent="0.3">
      <c r="B9" s="370"/>
      <c r="C9" s="347"/>
      <c r="D9" s="45" t="str">
        <f>B4&amp;" - "&amp;C7</f>
        <v>Criação de Contas Via Customer Center - Nível Conta</v>
      </c>
      <c r="E9" s="45" t="str">
        <f>D9&amp;"_Alta"</f>
        <v>Criação de Contas Via Customer Center - Nível Conta_Alta</v>
      </c>
      <c r="F9" s="46" t="s">
        <v>109</v>
      </c>
      <c r="G9" s="46">
        <f t="shared" si="0"/>
        <v>50</v>
      </c>
      <c r="H9" s="47">
        <f t="shared" si="1"/>
        <v>14</v>
      </c>
      <c r="I9" s="48">
        <v>56</v>
      </c>
      <c r="J9" s="373"/>
    </row>
    <row r="10" spans="2:10" x14ac:dyDescent="0.25">
      <c r="B10" s="357" t="s">
        <v>111</v>
      </c>
      <c r="C10" s="360" t="s">
        <v>267</v>
      </c>
      <c r="D10" s="41" t="str">
        <f>B10&amp;" - "&amp;C10</f>
        <v>Recarga Oi Controle - Aprovisionamento de NRC oi-controle</v>
      </c>
      <c r="E10" s="41" t="str">
        <f t="shared" ref="E10" si="2">D10&amp;"_Baixa"</f>
        <v>Recarga Oi Controle - Aprovisionamento de NRC oi-controle_Baixa</v>
      </c>
      <c r="F10" s="42" t="s">
        <v>107</v>
      </c>
      <c r="G10" s="42">
        <f t="shared" si="0"/>
        <v>10</v>
      </c>
      <c r="H10" s="43">
        <f t="shared" si="1"/>
        <v>0.79249999999999998</v>
      </c>
      <c r="I10" s="43">
        <v>3.17</v>
      </c>
      <c r="J10" s="358" t="s">
        <v>111</v>
      </c>
    </row>
    <row r="11" spans="2:10" x14ac:dyDescent="0.25">
      <c r="B11" s="355"/>
      <c r="C11" s="346"/>
      <c r="D11" s="33" t="str">
        <f>B10&amp;" - "&amp;C10</f>
        <v>Recarga Oi Controle - Aprovisionamento de NRC oi-controle</v>
      </c>
      <c r="E11" s="33" t="str">
        <f t="shared" ref="E11" si="3">D11&amp;"_Media"</f>
        <v>Recarga Oi Controle - Aprovisionamento de NRC oi-controle_Media</v>
      </c>
      <c r="F11" s="32" t="s">
        <v>108</v>
      </c>
      <c r="G11" s="32">
        <f t="shared" si="0"/>
        <v>27</v>
      </c>
      <c r="H11" s="34">
        <f>(I11*0.25)</f>
        <v>0.91749999999999998</v>
      </c>
      <c r="I11" s="34">
        <v>3.67</v>
      </c>
      <c r="J11" s="349"/>
    </row>
    <row r="12" spans="2:10" x14ac:dyDescent="0.25">
      <c r="B12" s="355"/>
      <c r="C12" s="346"/>
      <c r="D12" s="33" t="str">
        <f>B10&amp;" - "&amp;C10</f>
        <v>Recarga Oi Controle - Aprovisionamento de NRC oi-controle</v>
      </c>
      <c r="E12" s="33" t="str">
        <f t="shared" ref="E12" si="4">D12&amp;"_Alta"</f>
        <v>Recarga Oi Controle - Aprovisionamento de NRC oi-controle_Alta</v>
      </c>
      <c r="F12" s="32" t="s">
        <v>109</v>
      </c>
      <c r="G12" s="32">
        <f t="shared" si="0"/>
        <v>50</v>
      </c>
      <c r="H12" s="34">
        <f t="shared" si="1"/>
        <v>1.21</v>
      </c>
      <c r="I12" s="34">
        <v>4.84</v>
      </c>
      <c r="J12" s="349"/>
    </row>
    <row r="13" spans="2:10" x14ac:dyDescent="0.25">
      <c r="B13" s="355"/>
      <c r="C13" s="346" t="s">
        <v>268</v>
      </c>
      <c r="D13" s="33" t="str">
        <f>B10&amp;" - "&amp;C13</f>
        <v>Recarga Oi Controle - Atualiza bônus oi-controle</v>
      </c>
      <c r="E13" s="33" t="str">
        <f t="shared" ref="E13" si="5">D13&amp;"_Baixa"</f>
        <v>Recarga Oi Controle - Atualiza bônus oi-controle_Baixa</v>
      </c>
      <c r="F13" s="32" t="s">
        <v>107</v>
      </c>
      <c r="G13" s="32">
        <f t="shared" ref="G13:G27" si="6">VALUE(MID(F13,5,3))</f>
        <v>10</v>
      </c>
      <c r="H13" s="34">
        <f t="shared" ref="H13" si="7">(I13*0.25)</f>
        <v>0.79249999999999998</v>
      </c>
      <c r="I13" s="34">
        <v>3.17</v>
      </c>
      <c r="J13" s="349"/>
    </row>
    <row r="14" spans="2:10" x14ac:dyDescent="0.25">
      <c r="B14" s="355"/>
      <c r="C14" s="346"/>
      <c r="D14" s="33" t="str">
        <f>B10&amp;" - "&amp;C13</f>
        <v>Recarga Oi Controle - Atualiza bônus oi-controle</v>
      </c>
      <c r="E14" s="33" t="str">
        <f t="shared" ref="E14" si="8">D14&amp;"_Media"</f>
        <v>Recarga Oi Controle - Atualiza bônus oi-controle_Media</v>
      </c>
      <c r="F14" s="32" t="s">
        <v>108</v>
      </c>
      <c r="G14" s="32">
        <f t="shared" si="6"/>
        <v>27</v>
      </c>
      <c r="H14" s="34">
        <f>(I14*0.25)</f>
        <v>0.91749999999999998</v>
      </c>
      <c r="I14" s="34">
        <v>3.67</v>
      </c>
      <c r="J14" s="349"/>
    </row>
    <row r="15" spans="2:10" x14ac:dyDescent="0.25">
      <c r="B15" s="355"/>
      <c r="C15" s="346"/>
      <c r="D15" s="33" t="str">
        <f>B10&amp;" - "&amp;C13</f>
        <v>Recarga Oi Controle - Atualiza bônus oi-controle</v>
      </c>
      <c r="E15" s="33" t="str">
        <f t="shared" ref="E15" si="9">D15&amp;"_Alta"</f>
        <v>Recarga Oi Controle - Atualiza bônus oi-controle_Alta</v>
      </c>
      <c r="F15" s="32" t="s">
        <v>109</v>
      </c>
      <c r="G15" s="32">
        <f t="shared" si="6"/>
        <v>50</v>
      </c>
      <c r="H15" s="34">
        <f t="shared" ref="H15:H16" si="10">(I15*0.25)</f>
        <v>1.21</v>
      </c>
      <c r="I15" s="34">
        <v>4.84</v>
      </c>
      <c r="J15" s="349"/>
    </row>
    <row r="16" spans="2:10" x14ac:dyDescent="0.25">
      <c r="B16" s="355"/>
      <c r="C16" s="346" t="s">
        <v>269</v>
      </c>
      <c r="D16" s="33" t="str">
        <f>B10&amp;" - "&amp;C16</f>
        <v>Recarga Oi Controle - Balanceador Recarga Oi-Controle</v>
      </c>
      <c r="E16" s="33" t="str">
        <f t="shared" ref="E16" si="11">D16&amp;"_Baixa"</f>
        <v>Recarga Oi Controle - Balanceador Recarga Oi-Controle_Baixa</v>
      </c>
      <c r="F16" s="32" t="s">
        <v>107</v>
      </c>
      <c r="G16" s="32">
        <f t="shared" si="6"/>
        <v>10</v>
      </c>
      <c r="H16" s="34">
        <f t="shared" si="10"/>
        <v>0.79249999999999998</v>
      </c>
      <c r="I16" s="34">
        <v>3.17</v>
      </c>
      <c r="J16" s="349"/>
    </row>
    <row r="17" spans="2:10" x14ac:dyDescent="0.25">
      <c r="B17" s="355"/>
      <c r="C17" s="346"/>
      <c r="D17" s="33" t="str">
        <f>B10&amp;" - "&amp;C16</f>
        <v>Recarga Oi Controle - Balanceador Recarga Oi-Controle</v>
      </c>
      <c r="E17" s="33" t="str">
        <f t="shared" ref="E17" si="12">D17&amp;"_Media"</f>
        <v>Recarga Oi Controle - Balanceador Recarga Oi-Controle_Media</v>
      </c>
      <c r="F17" s="32" t="s">
        <v>108</v>
      </c>
      <c r="G17" s="32">
        <f t="shared" si="6"/>
        <v>27</v>
      </c>
      <c r="H17" s="34">
        <f>(I17*0.25)</f>
        <v>0.91749999999999998</v>
      </c>
      <c r="I17" s="34">
        <v>3.67</v>
      </c>
      <c r="J17" s="349"/>
    </row>
    <row r="18" spans="2:10" x14ac:dyDescent="0.25">
      <c r="B18" s="355"/>
      <c r="C18" s="346"/>
      <c r="D18" s="33" t="str">
        <f>B10&amp;" - "&amp;C16</f>
        <v>Recarga Oi Controle - Balanceador Recarga Oi-Controle</v>
      </c>
      <c r="E18" s="33" t="str">
        <f t="shared" ref="E18" si="13">D18&amp;"_Alta"</f>
        <v>Recarga Oi Controle - Balanceador Recarga Oi-Controle_Alta</v>
      </c>
      <c r="F18" s="32" t="s">
        <v>109</v>
      </c>
      <c r="G18" s="32">
        <f t="shared" si="6"/>
        <v>50</v>
      </c>
      <c r="H18" s="34">
        <f t="shared" ref="H18:H19" si="14">(I18*0.25)</f>
        <v>1.21</v>
      </c>
      <c r="I18" s="34">
        <v>4.84</v>
      </c>
      <c r="J18" s="349"/>
    </row>
    <row r="19" spans="2:10" x14ac:dyDescent="0.25">
      <c r="B19" s="355"/>
      <c r="C19" s="346" t="s">
        <v>270</v>
      </c>
      <c r="D19" s="33" t="str">
        <f>B10&amp;" - "&amp;C19</f>
        <v>Recarga Oi Controle - Bônus Oi-Controle</v>
      </c>
      <c r="E19" s="33" t="str">
        <f t="shared" ref="E19" si="15">D19&amp;"_Baixa"</f>
        <v>Recarga Oi Controle - Bônus Oi-Controle_Baixa</v>
      </c>
      <c r="F19" s="32" t="s">
        <v>107</v>
      </c>
      <c r="G19" s="32">
        <f t="shared" si="6"/>
        <v>10</v>
      </c>
      <c r="H19" s="34">
        <f t="shared" si="14"/>
        <v>0.79249999999999998</v>
      </c>
      <c r="I19" s="34">
        <v>3.17</v>
      </c>
      <c r="J19" s="349"/>
    </row>
    <row r="20" spans="2:10" x14ac:dyDescent="0.25">
      <c r="B20" s="355"/>
      <c r="C20" s="346"/>
      <c r="D20" s="33" t="str">
        <f>B10&amp;" - "&amp;C19</f>
        <v>Recarga Oi Controle - Bônus Oi-Controle</v>
      </c>
      <c r="E20" s="33" t="str">
        <f t="shared" ref="E20" si="16">D20&amp;"_Media"</f>
        <v>Recarga Oi Controle - Bônus Oi-Controle_Media</v>
      </c>
      <c r="F20" s="32" t="s">
        <v>108</v>
      </c>
      <c r="G20" s="32">
        <f t="shared" si="6"/>
        <v>27</v>
      </c>
      <c r="H20" s="34">
        <f>(I20*0.25)</f>
        <v>0.91749999999999998</v>
      </c>
      <c r="I20" s="34">
        <v>3.67</v>
      </c>
      <c r="J20" s="349"/>
    </row>
    <row r="21" spans="2:10" x14ac:dyDescent="0.25">
      <c r="B21" s="355"/>
      <c r="C21" s="346"/>
      <c r="D21" s="33" t="str">
        <f>B10&amp;" - "&amp;C19</f>
        <v>Recarga Oi Controle - Bônus Oi-Controle</v>
      </c>
      <c r="E21" s="33" t="str">
        <f t="shared" ref="E21" si="17">D21&amp;"_Alta"</f>
        <v>Recarga Oi Controle - Bônus Oi-Controle_Alta</v>
      </c>
      <c r="F21" s="32" t="s">
        <v>109</v>
      </c>
      <c r="G21" s="32">
        <f t="shared" si="6"/>
        <v>50</v>
      </c>
      <c r="H21" s="34">
        <f t="shared" ref="H21:H22" si="18">(I21*0.25)</f>
        <v>1.21</v>
      </c>
      <c r="I21" s="34">
        <v>4.84</v>
      </c>
      <c r="J21" s="349"/>
    </row>
    <row r="22" spans="2:10" x14ac:dyDescent="0.25">
      <c r="B22" s="355"/>
      <c r="C22" s="351" t="s">
        <v>271</v>
      </c>
      <c r="D22" s="33" t="str">
        <f>B10&amp;" - "&amp;C22</f>
        <v>Recarga Oi Controle - Configurar a tabela  OI_CTRL_BAL_PERIODO</v>
      </c>
      <c r="E22" s="33" t="str">
        <f>D22&amp;"_Baixa"</f>
        <v>Recarga Oi Controle - Configurar a tabela  OI_CTRL_BAL_PERIODO_Baixa</v>
      </c>
      <c r="F22" s="32" t="s">
        <v>107</v>
      </c>
      <c r="G22" s="32">
        <f t="shared" si="6"/>
        <v>10</v>
      </c>
      <c r="H22" s="34">
        <f t="shared" si="18"/>
        <v>0.79249999999999998</v>
      </c>
      <c r="I22" s="34">
        <v>3.17</v>
      </c>
      <c r="J22" s="349"/>
    </row>
    <row r="23" spans="2:10" x14ac:dyDescent="0.25">
      <c r="B23" s="355"/>
      <c r="C23" s="351"/>
      <c r="D23" s="33" t="str">
        <f>B10&amp;" - "&amp;C22</f>
        <v>Recarga Oi Controle - Configurar a tabela  OI_CTRL_BAL_PERIODO</v>
      </c>
      <c r="E23" s="33" t="str">
        <f>D23&amp;"_Media"</f>
        <v>Recarga Oi Controle - Configurar a tabela  OI_CTRL_BAL_PERIODO_Media</v>
      </c>
      <c r="F23" s="32" t="s">
        <v>108</v>
      </c>
      <c r="G23" s="32">
        <f t="shared" si="6"/>
        <v>27</v>
      </c>
      <c r="H23" s="34">
        <f>(I23*0.25)</f>
        <v>0.91749999999999998</v>
      </c>
      <c r="I23" s="34">
        <v>3.67</v>
      </c>
      <c r="J23" s="349"/>
    </row>
    <row r="24" spans="2:10" x14ac:dyDescent="0.25">
      <c r="B24" s="355"/>
      <c r="C24" s="351"/>
      <c r="D24" s="33" t="str">
        <f>B10&amp;" - "&amp;C22</f>
        <v>Recarga Oi Controle - Configurar a tabela  OI_CTRL_BAL_PERIODO</v>
      </c>
      <c r="E24" s="33" t="str">
        <f>D24&amp;"_Alta"</f>
        <v>Recarga Oi Controle - Configurar a tabela  OI_CTRL_BAL_PERIODO_Alta</v>
      </c>
      <c r="F24" s="32" t="s">
        <v>109</v>
      </c>
      <c r="G24" s="32">
        <f t="shared" si="6"/>
        <v>50</v>
      </c>
      <c r="H24" s="34">
        <f t="shared" ref="H24:H25" si="19">(I24*0.25)</f>
        <v>1.21</v>
      </c>
      <c r="I24" s="34">
        <v>4.84</v>
      </c>
      <c r="J24" s="349"/>
    </row>
    <row r="25" spans="2:10" x14ac:dyDescent="0.25">
      <c r="B25" s="355"/>
      <c r="C25" s="346" t="s">
        <v>272</v>
      </c>
      <c r="D25" s="33" t="str">
        <f>B10&amp;" - "&amp;C25</f>
        <v>Recarga Oi Controle - Controle Mensal oi-controle</v>
      </c>
      <c r="E25" s="33" t="str">
        <f>D25&amp;"_Baixa"</f>
        <v>Recarga Oi Controle - Controle Mensal oi-controle_Baixa</v>
      </c>
      <c r="F25" s="32" t="s">
        <v>107</v>
      </c>
      <c r="G25" s="32">
        <f t="shared" si="6"/>
        <v>10</v>
      </c>
      <c r="H25" s="34">
        <f t="shared" si="19"/>
        <v>0.79249999999999998</v>
      </c>
      <c r="I25" s="34">
        <v>3.17</v>
      </c>
      <c r="J25" s="349"/>
    </row>
    <row r="26" spans="2:10" x14ac:dyDescent="0.25">
      <c r="B26" s="355"/>
      <c r="C26" s="346"/>
      <c r="D26" s="33" t="str">
        <f>B10&amp;" - "&amp;C25</f>
        <v>Recarga Oi Controle - Controle Mensal oi-controle</v>
      </c>
      <c r="E26" s="33" t="str">
        <f>D26&amp;"_Media"</f>
        <v>Recarga Oi Controle - Controle Mensal oi-controle_Media</v>
      </c>
      <c r="F26" s="32" t="s">
        <v>108</v>
      </c>
      <c r="G26" s="32">
        <f t="shared" si="6"/>
        <v>27</v>
      </c>
      <c r="H26" s="34">
        <f>(I26*0.25)</f>
        <v>0.91749999999999998</v>
      </c>
      <c r="I26" s="34">
        <v>3.67</v>
      </c>
      <c r="J26" s="349"/>
    </row>
    <row r="27" spans="2:10" ht="15.75" thickBot="1" x14ac:dyDescent="0.3">
      <c r="B27" s="356"/>
      <c r="C27" s="347"/>
      <c r="D27" s="45" t="str">
        <f>B10&amp;" - "&amp;C25</f>
        <v>Recarga Oi Controle - Controle Mensal oi-controle</v>
      </c>
      <c r="E27" s="45" t="str">
        <f>D27&amp;"_Alta"</f>
        <v>Recarga Oi Controle - Controle Mensal oi-controle_Alta</v>
      </c>
      <c r="F27" s="46" t="s">
        <v>109</v>
      </c>
      <c r="G27" s="46">
        <f t="shared" si="6"/>
        <v>50</v>
      </c>
      <c r="H27" s="47">
        <f t="shared" ref="H27:H28" si="20">(I27*0.25)</f>
        <v>1.21</v>
      </c>
      <c r="I27" s="47">
        <v>4.84</v>
      </c>
      <c r="J27" s="350"/>
    </row>
    <row r="28" spans="2:10" x14ac:dyDescent="0.25">
      <c r="B28" s="357" t="s">
        <v>266</v>
      </c>
      <c r="C28" s="360" t="s">
        <v>273</v>
      </c>
      <c r="D28" s="41" t="str">
        <f>B28&amp;" - "&amp;C28</f>
        <v>Recarga Automática - Agendamento</v>
      </c>
      <c r="E28" s="41" t="str">
        <f t="shared" ref="E28" si="21">D28&amp;"_Baixa"</f>
        <v>Recarga Automática - Agendamento_Baixa</v>
      </c>
      <c r="F28" s="42" t="s">
        <v>107</v>
      </c>
      <c r="G28" s="42">
        <f t="shared" ref="G28:G30" si="22">VALUE(MID(F28,5,3))</f>
        <v>10</v>
      </c>
      <c r="H28" s="43">
        <f t="shared" si="20"/>
        <v>1.1875</v>
      </c>
      <c r="I28" s="43">
        <v>4.75</v>
      </c>
      <c r="J28" s="358" t="s">
        <v>266</v>
      </c>
    </row>
    <row r="29" spans="2:10" x14ac:dyDescent="0.25">
      <c r="B29" s="355"/>
      <c r="C29" s="346"/>
      <c r="D29" s="33" t="str">
        <f>B28&amp;" - "&amp;C28</f>
        <v>Recarga Automática - Agendamento</v>
      </c>
      <c r="E29" s="33" t="str">
        <f t="shared" ref="E29" si="23">D29&amp;"_Media"</f>
        <v>Recarga Automática - Agendamento_Media</v>
      </c>
      <c r="F29" s="32" t="s">
        <v>108</v>
      </c>
      <c r="G29" s="32">
        <f t="shared" si="22"/>
        <v>27</v>
      </c>
      <c r="H29" s="34">
        <f>(I29*0.25)</f>
        <v>1.375</v>
      </c>
      <c r="I29" s="34">
        <v>5.5</v>
      </c>
      <c r="J29" s="349"/>
    </row>
    <row r="30" spans="2:10" x14ac:dyDescent="0.25">
      <c r="B30" s="355"/>
      <c r="C30" s="346"/>
      <c r="D30" s="33" t="str">
        <f>B28&amp;" - "&amp;C28</f>
        <v>Recarga Automática - Agendamento</v>
      </c>
      <c r="E30" s="33" t="str">
        <f t="shared" ref="E30" si="24">D30&amp;"_Alta"</f>
        <v>Recarga Automática - Agendamento_Alta</v>
      </c>
      <c r="F30" s="32" t="s">
        <v>109</v>
      </c>
      <c r="G30" s="32">
        <f t="shared" si="22"/>
        <v>50</v>
      </c>
      <c r="H30" s="34">
        <f t="shared" ref="H30:H31" si="25">(I30*0.25)</f>
        <v>1.8125</v>
      </c>
      <c r="I30" s="34">
        <v>7.25</v>
      </c>
      <c r="J30" s="349"/>
    </row>
    <row r="31" spans="2:10" x14ac:dyDescent="0.25">
      <c r="B31" s="355"/>
      <c r="C31" s="346" t="s">
        <v>274</v>
      </c>
      <c r="D31" s="33" t="str">
        <f>B28&amp;" - "&amp;C31</f>
        <v>Recarga Automática - Aprovisionar NRC</v>
      </c>
      <c r="E31" s="33" t="str">
        <f t="shared" ref="E31" si="26">D31&amp;"_Baixa"</f>
        <v>Recarga Automática - Aprovisionar NRC_Baixa</v>
      </c>
      <c r="F31" s="32" t="s">
        <v>107</v>
      </c>
      <c r="G31" s="32">
        <f t="shared" ref="G31:G39" si="27">VALUE(MID(F31,5,3))</f>
        <v>10</v>
      </c>
      <c r="H31" s="34">
        <f t="shared" si="25"/>
        <v>1.1875</v>
      </c>
      <c r="I31" s="34">
        <v>4.75</v>
      </c>
      <c r="J31" s="349"/>
    </row>
    <row r="32" spans="2:10" x14ac:dyDescent="0.25">
      <c r="B32" s="355"/>
      <c r="C32" s="346"/>
      <c r="D32" s="33" t="str">
        <f>B28&amp;" - "&amp;C31</f>
        <v>Recarga Automática - Aprovisionar NRC</v>
      </c>
      <c r="E32" s="33" t="str">
        <f t="shared" ref="E32" si="28">D32&amp;"_Media"</f>
        <v>Recarga Automática - Aprovisionar NRC_Media</v>
      </c>
      <c r="F32" s="32" t="s">
        <v>108</v>
      </c>
      <c r="G32" s="32">
        <f t="shared" si="27"/>
        <v>27</v>
      </c>
      <c r="H32" s="34">
        <f>(I32*0.25)</f>
        <v>1.375</v>
      </c>
      <c r="I32" s="34">
        <v>5.5</v>
      </c>
      <c r="J32" s="349"/>
    </row>
    <row r="33" spans="2:10" x14ac:dyDescent="0.25">
      <c r="B33" s="355"/>
      <c r="C33" s="346"/>
      <c r="D33" s="33" t="str">
        <f>B28&amp;" - "&amp;C31</f>
        <v>Recarga Automática - Aprovisionar NRC</v>
      </c>
      <c r="E33" s="33" t="str">
        <f t="shared" ref="E33" si="29">D33&amp;"_Alta"</f>
        <v>Recarga Automática - Aprovisionar NRC_Alta</v>
      </c>
      <c r="F33" s="32" t="s">
        <v>109</v>
      </c>
      <c r="G33" s="32">
        <f t="shared" si="27"/>
        <v>50</v>
      </c>
      <c r="H33" s="34">
        <f t="shared" ref="H33:H34" si="30">(I33*0.25)</f>
        <v>1.8125</v>
      </c>
      <c r="I33" s="34">
        <v>7.25</v>
      </c>
      <c r="J33" s="349"/>
    </row>
    <row r="34" spans="2:10" x14ac:dyDescent="0.25">
      <c r="B34" s="355"/>
      <c r="C34" s="346" t="s">
        <v>275</v>
      </c>
      <c r="D34" s="33" t="str">
        <f>B28&amp;" - "&amp;C34</f>
        <v>Recarga Automática - Atualiza data</v>
      </c>
      <c r="E34" s="33" t="str">
        <f t="shared" ref="E34:E82" si="31">D34&amp;"_Baixa"</f>
        <v>Recarga Automática - Atualiza data_Baixa</v>
      </c>
      <c r="F34" s="32" t="s">
        <v>107</v>
      </c>
      <c r="G34" s="32">
        <f t="shared" si="27"/>
        <v>10</v>
      </c>
      <c r="H34" s="34">
        <f t="shared" si="30"/>
        <v>1.1875</v>
      </c>
      <c r="I34" s="34">
        <v>4.75</v>
      </c>
      <c r="J34" s="349"/>
    </row>
    <row r="35" spans="2:10" x14ac:dyDescent="0.25">
      <c r="B35" s="355"/>
      <c r="C35" s="346"/>
      <c r="D35" s="33" t="str">
        <f>B28&amp;" - "&amp;C34</f>
        <v>Recarga Automática - Atualiza data</v>
      </c>
      <c r="E35" s="33" t="str">
        <f t="shared" ref="E35:E83" si="32">D35&amp;"_Media"</f>
        <v>Recarga Automática - Atualiza data_Media</v>
      </c>
      <c r="F35" s="32" t="s">
        <v>108</v>
      </c>
      <c r="G35" s="32">
        <f t="shared" si="27"/>
        <v>27</v>
      </c>
      <c r="H35" s="34">
        <f>(I35*0.25)</f>
        <v>1.375</v>
      </c>
      <c r="I35" s="34">
        <v>5.5</v>
      </c>
      <c r="J35" s="349"/>
    </row>
    <row r="36" spans="2:10" x14ac:dyDescent="0.25">
      <c r="B36" s="355"/>
      <c r="C36" s="346"/>
      <c r="D36" s="33" t="str">
        <f>B28&amp;" - "&amp;C34</f>
        <v>Recarga Automática - Atualiza data</v>
      </c>
      <c r="E36" s="33" t="str">
        <f t="shared" ref="E36:E84" si="33">D36&amp;"_Alta"</f>
        <v>Recarga Automática - Atualiza data_Alta</v>
      </c>
      <c r="F36" s="32" t="s">
        <v>109</v>
      </c>
      <c r="G36" s="32">
        <f t="shared" si="27"/>
        <v>50</v>
      </c>
      <c r="H36" s="34">
        <f t="shared" ref="H36:H37" si="34">(I36*0.25)</f>
        <v>1.8125</v>
      </c>
      <c r="I36" s="34">
        <v>7.25</v>
      </c>
      <c r="J36" s="349"/>
    </row>
    <row r="37" spans="2:10" x14ac:dyDescent="0.25">
      <c r="B37" s="355"/>
      <c r="C37" s="346" t="s">
        <v>276</v>
      </c>
      <c r="D37" s="33" t="str">
        <f>B28&amp;" - "&amp;C37</f>
        <v>Recarga Automática - Relatório Recarga Automática</v>
      </c>
      <c r="E37" s="33" t="str">
        <f t="shared" ref="E37:E85" si="35">D37&amp;"_Baixa"</f>
        <v>Recarga Automática - Relatório Recarga Automática_Baixa</v>
      </c>
      <c r="F37" s="32" t="s">
        <v>107</v>
      </c>
      <c r="G37" s="32">
        <f t="shared" si="27"/>
        <v>10</v>
      </c>
      <c r="H37" s="34">
        <f t="shared" si="34"/>
        <v>1.1875</v>
      </c>
      <c r="I37" s="34">
        <v>4.75</v>
      </c>
      <c r="J37" s="349"/>
    </row>
    <row r="38" spans="2:10" x14ac:dyDescent="0.25">
      <c r="B38" s="355"/>
      <c r="C38" s="346"/>
      <c r="D38" s="33" t="str">
        <f>B28&amp;" - "&amp;C37</f>
        <v>Recarga Automática - Relatório Recarga Automática</v>
      </c>
      <c r="E38" s="33" t="str">
        <f t="shared" ref="E38:E86" si="36">D38&amp;"_Media"</f>
        <v>Recarga Automática - Relatório Recarga Automática_Media</v>
      </c>
      <c r="F38" s="32" t="s">
        <v>108</v>
      </c>
      <c r="G38" s="32">
        <f t="shared" si="27"/>
        <v>27</v>
      </c>
      <c r="H38" s="34">
        <f>(I38*0.25)</f>
        <v>1.375</v>
      </c>
      <c r="I38" s="34">
        <v>5.5</v>
      </c>
      <c r="J38" s="349"/>
    </row>
    <row r="39" spans="2:10" ht="15.75" thickBot="1" x14ac:dyDescent="0.3">
      <c r="B39" s="356"/>
      <c r="C39" s="347"/>
      <c r="D39" s="45" t="str">
        <f>B28&amp;" - "&amp;C3</f>
        <v>Recarga Automática - FUNCIONALIDADES</v>
      </c>
      <c r="E39" s="45" t="str">
        <f t="shared" ref="E39:E87" si="37">D39&amp;"_Alta"</f>
        <v>Recarga Automática - FUNCIONALIDADES_Alta</v>
      </c>
      <c r="F39" s="46" t="s">
        <v>109</v>
      </c>
      <c r="G39" s="46">
        <f t="shared" si="27"/>
        <v>50</v>
      </c>
      <c r="H39" s="47">
        <f t="shared" ref="H39" si="38">(I39*0.25)</f>
        <v>1.8125</v>
      </c>
      <c r="I39" s="47">
        <v>7.25</v>
      </c>
      <c r="J39" s="350"/>
    </row>
    <row r="40" spans="2:10" ht="15" customHeight="1" x14ac:dyDescent="0.25">
      <c r="B40" s="357" t="s">
        <v>112</v>
      </c>
      <c r="C40" s="360" t="s">
        <v>113</v>
      </c>
      <c r="D40" s="41" t="str">
        <f>B40&amp;" - "&amp;C40</f>
        <v>Tarifação - Criação e/ou Validação de CDRs</v>
      </c>
      <c r="E40" s="41" t="str">
        <f t="shared" ref="E40:E88" si="39">D40&amp;"_Baixa"</f>
        <v>Tarifação - Criação e/ou Validação de CDRs_Baixa</v>
      </c>
      <c r="F40" s="42" t="s">
        <v>107</v>
      </c>
      <c r="G40" s="42">
        <f t="shared" si="0"/>
        <v>10</v>
      </c>
      <c r="H40" s="43">
        <f t="shared" si="1"/>
        <v>6</v>
      </c>
      <c r="I40" s="44">
        <v>24</v>
      </c>
      <c r="J40" s="371" t="s">
        <v>112</v>
      </c>
    </row>
    <row r="41" spans="2:10" x14ac:dyDescent="0.25">
      <c r="B41" s="355"/>
      <c r="C41" s="346"/>
      <c r="D41" s="33" t="str">
        <f>B40&amp;" - "&amp;C40</f>
        <v>Tarifação - Criação e/ou Validação de CDRs</v>
      </c>
      <c r="E41" s="33" t="str">
        <f t="shared" ref="E41:E89" si="40">D41&amp;"_Media"</f>
        <v>Tarifação - Criação e/ou Validação de CDRs_Media</v>
      </c>
      <c r="F41" s="32" t="s">
        <v>114</v>
      </c>
      <c r="G41" s="32">
        <f t="shared" si="0"/>
        <v>30</v>
      </c>
      <c r="H41" s="34">
        <f t="shared" si="1"/>
        <v>8</v>
      </c>
      <c r="I41" s="35">
        <v>32</v>
      </c>
      <c r="J41" s="372"/>
    </row>
    <row r="42" spans="2:10" x14ac:dyDescent="0.25">
      <c r="B42" s="355"/>
      <c r="C42" s="346"/>
      <c r="D42" s="33" t="str">
        <f>B40&amp;" - "&amp;C40</f>
        <v>Tarifação - Criação e/ou Validação de CDRs</v>
      </c>
      <c r="E42" s="33" t="str">
        <f t="shared" ref="E42:E90" si="41">D42&amp;"_Alta"</f>
        <v>Tarifação - Criação e/ou Validação de CDRs_Alta</v>
      </c>
      <c r="F42" s="32" t="s">
        <v>115</v>
      </c>
      <c r="G42" s="32">
        <f t="shared" si="0"/>
        <v>50</v>
      </c>
      <c r="H42" s="34">
        <f t="shared" si="1"/>
        <v>10</v>
      </c>
      <c r="I42" s="35">
        <v>40</v>
      </c>
      <c r="J42" s="372"/>
    </row>
    <row r="43" spans="2:10" ht="15" customHeight="1" x14ac:dyDescent="0.25">
      <c r="B43" s="355"/>
      <c r="C43" s="346" t="s">
        <v>166</v>
      </c>
      <c r="D43" s="33" t="str">
        <f>B40&amp;" - "&amp;C43</f>
        <v>Tarifação - Executar COM</v>
      </c>
      <c r="E43" s="33" t="str">
        <f t="shared" ref="E43:E91" si="42">D43&amp;"_Baixa"</f>
        <v>Tarifação - Executar COM_Baixa</v>
      </c>
      <c r="F43" s="32" t="s">
        <v>107</v>
      </c>
      <c r="G43" s="32">
        <f t="shared" ref="G43:G72" si="43">VALUE(MID(F43,5,3))</f>
        <v>10</v>
      </c>
      <c r="H43" s="34">
        <f t="shared" ref="H43:H45" si="44">(I43*0.25)</f>
        <v>0.6</v>
      </c>
      <c r="I43" s="34">
        <v>2.4</v>
      </c>
      <c r="J43" s="372"/>
    </row>
    <row r="44" spans="2:10" x14ac:dyDescent="0.25">
      <c r="B44" s="355"/>
      <c r="C44" s="346"/>
      <c r="D44" s="33" t="str">
        <f>B40&amp;" - "&amp;C43</f>
        <v>Tarifação - Executar COM</v>
      </c>
      <c r="E44" s="33" t="str">
        <f t="shared" ref="E44:E92" si="45">D44&amp;"_Media"</f>
        <v>Tarifação - Executar COM_Media</v>
      </c>
      <c r="F44" s="32" t="s">
        <v>114</v>
      </c>
      <c r="G44" s="32">
        <f t="shared" si="43"/>
        <v>30</v>
      </c>
      <c r="H44" s="34">
        <f t="shared" si="44"/>
        <v>0.8</v>
      </c>
      <c r="I44" s="34">
        <v>3.2</v>
      </c>
      <c r="J44" s="372"/>
    </row>
    <row r="45" spans="2:10" x14ac:dyDescent="0.25">
      <c r="B45" s="355"/>
      <c r="C45" s="346"/>
      <c r="D45" s="33" t="str">
        <f>B40&amp;" - "&amp;C43</f>
        <v>Tarifação - Executar COM</v>
      </c>
      <c r="E45" s="33" t="str">
        <f t="shared" ref="E45:E93" si="46">D45&amp;"_Alta"</f>
        <v>Tarifação - Executar COM_Alta</v>
      </c>
      <c r="F45" s="32" t="s">
        <v>115</v>
      </c>
      <c r="G45" s="32">
        <f t="shared" si="43"/>
        <v>50</v>
      </c>
      <c r="H45" s="34">
        <f t="shared" si="44"/>
        <v>1</v>
      </c>
      <c r="I45" s="34">
        <v>4</v>
      </c>
      <c r="J45" s="372"/>
    </row>
    <row r="46" spans="2:10" x14ac:dyDescent="0.25">
      <c r="B46" s="355"/>
      <c r="C46" s="346" t="s">
        <v>167</v>
      </c>
      <c r="D46" s="33" t="str">
        <f>B40&amp;" - "&amp;C46</f>
        <v>Tarifação - Executar MCAP</v>
      </c>
      <c r="E46" s="33" t="str">
        <f t="shared" ref="E46" si="47">D46&amp;"_Baixa"</f>
        <v>Tarifação - Executar MCAP_Baixa</v>
      </c>
      <c r="F46" s="32" t="s">
        <v>107</v>
      </c>
      <c r="G46" s="32">
        <f t="shared" si="43"/>
        <v>10</v>
      </c>
      <c r="H46" s="34">
        <f t="shared" ref="H46:H72" si="48">(I46*0.25)</f>
        <v>0.6</v>
      </c>
      <c r="I46" s="34">
        <v>2.4</v>
      </c>
      <c r="J46" s="372"/>
    </row>
    <row r="47" spans="2:10" x14ac:dyDescent="0.25">
      <c r="B47" s="355"/>
      <c r="C47" s="346"/>
      <c r="D47" s="33" t="str">
        <f>B40&amp;" - "&amp;C46</f>
        <v>Tarifação - Executar MCAP</v>
      </c>
      <c r="E47" s="33" t="str">
        <f t="shared" ref="E47" si="49">D47&amp;"_Media"</f>
        <v>Tarifação - Executar MCAP_Media</v>
      </c>
      <c r="F47" s="32" t="s">
        <v>114</v>
      </c>
      <c r="G47" s="32">
        <f t="shared" si="43"/>
        <v>30</v>
      </c>
      <c r="H47" s="34">
        <f t="shared" si="48"/>
        <v>0.8</v>
      </c>
      <c r="I47" s="34">
        <v>3.2</v>
      </c>
      <c r="J47" s="372"/>
    </row>
    <row r="48" spans="2:10" x14ac:dyDescent="0.25">
      <c r="B48" s="355"/>
      <c r="C48" s="346"/>
      <c r="D48" s="33" t="str">
        <f>B40&amp;" - "&amp;C46</f>
        <v>Tarifação - Executar MCAP</v>
      </c>
      <c r="E48" s="33" t="str">
        <f t="shared" ref="E48" si="50">D48&amp;"_Alta"</f>
        <v>Tarifação - Executar MCAP_Alta</v>
      </c>
      <c r="F48" s="32" t="s">
        <v>115</v>
      </c>
      <c r="G48" s="32">
        <f t="shared" si="43"/>
        <v>50</v>
      </c>
      <c r="H48" s="34">
        <f t="shared" si="48"/>
        <v>1</v>
      </c>
      <c r="I48" s="34">
        <v>4</v>
      </c>
      <c r="J48" s="372"/>
    </row>
    <row r="49" spans="2:10" x14ac:dyDescent="0.25">
      <c r="B49" s="355"/>
      <c r="C49" s="346" t="s">
        <v>168</v>
      </c>
      <c r="D49" s="33" t="str">
        <f>B40&amp;" - "&amp;C49</f>
        <v>Tarifação - HoraCAP</v>
      </c>
      <c r="E49" s="33" t="str">
        <f t="shared" ref="E49" si="51">D49&amp;"_Baixa"</f>
        <v>Tarifação - HoraCAP_Baixa</v>
      </c>
      <c r="F49" s="32" t="s">
        <v>107</v>
      </c>
      <c r="G49" s="32">
        <f t="shared" si="43"/>
        <v>10</v>
      </c>
      <c r="H49" s="34">
        <f t="shared" si="48"/>
        <v>0.6</v>
      </c>
      <c r="I49" s="34">
        <v>2.4</v>
      </c>
      <c r="J49" s="372"/>
    </row>
    <row r="50" spans="2:10" x14ac:dyDescent="0.25">
      <c r="B50" s="355"/>
      <c r="C50" s="346"/>
      <c r="D50" s="33" t="str">
        <f>B40&amp;" - "&amp;C49</f>
        <v>Tarifação - HoraCAP</v>
      </c>
      <c r="E50" s="33" t="str">
        <f t="shared" ref="E50" si="52">D50&amp;"_Media"</f>
        <v>Tarifação - HoraCAP_Media</v>
      </c>
      <c r="F50" s="32" t="s">
        <v>114</v>
      </c>
      <c r="G50" s="32">
        <f t="shared" si="43"/>
        <v>30</v>
      </c>
      <c r="H50" s="34">
        <f t="shared" si="48"/>
        <v>0.8</v>
      </c>
      <c r="I50" s="34">
        <v>3.2</v>
      </c>
      <c r="J50" s="372"/>
    </row>
    <row r="51" spans="2:10" x14ac:dyDescent="0.25">
      <c r="B51" s="355"/>
      <c r="C51" s="346"/>
      <c r="D51" s="33" t="str">
        <f>B40&amp;" - "&amp;C49</f>
        <v>Tarifação - HoraCAP</v>
      </c>
      <c r="E51" s="33" t="str">
        <f t="shared" ref="E51" si="53">D51&amp;"_Alta"</f>
        <v>Tarifação - HoraCAP_Alta</v>
      </c>
      <c r="F51" s="32" t="s">
        <v>115</v>
      </c>
      <c r="G51" s="32">
        <f t="shared" si="43"/>
        <v>50</v>
      </c>
      <c r="H51" s="34">
        <f t="shared" si="48"/>
        <v>1</v>
      </c>
      <c r="I51" s="34">
        <v>4</v>
      </c>
      <c r="J51" s="372"/>
    </row>
    <row r="52" spans="2:10" x14ac:dyDescent="0.25">
      <c r="B52" s="355"/>
      <c r="C52" s="346" t="s">
        <v>169</v>
      </c>
      <c r="D52" s="33" t="str">
        <f>B40&amp;" - "&amp;C52</f>
        <v>Tarifação - Executar CAP</v>
      </c>
      <c r="E52" s="33" t="str">
        <f t="shared" ref="E52" si="54">D52&amp;"_Baixa"</f>
        <v>Tarifação - Executar CAP_Baixa</v>
      </c>
      <c r="F52" s="32" t="s">
        <v>107</v>
      </c>
      <c r="G52" s="32">
        <f t="shared" si="43"/>
        <v>10</v>
      </c>
      <c r="H52" s="34">
        <f t="shared" si="48"/>
        <v>0.6</v>
      </c>
      <c r="I52" s="34">
        <v>2.4</v>
      </c>
      <c r="J52" s="372"/>
    </row>
    <row r="53" spans="2:10" x14ac:dyDescent="0.25">
      <c r="B53" s="355"/>
      <c r="C53" s="346"/>
      <c r="D53" s="33" t="str">
        <f>B40&amp;" - "&amp;C52</f>
        <v>Tarifação - Executar CAP</v>
      </c>
      <c r="E53" s="33" t="str">
        <f t="shared" ref="E53" si="55">D53&amp;"_Media"</f>
        <v>Tarifação - Executar CAP_Media</v>
      </c>
      <c r="F53" s="32" t="s">
        <v>114</v>
      </c>
      <c r="G53" s="32">
        <f t="shared" si="43"/>
        <v>30</v>
      </c>
      <c r="H53" s="34">
        <f t="shared" si="48"/>
        <v>0.8</v>
      </c>
      <c r="I53" s="34">
        <v>3.2</v>
      </c>
      <c r="J53" s="372"/>
    </row>
    <row r="54" spans="2:10" x14ac:dyDescent="0.25">
      <c r="B54" s="355"/>
      <c r="C54" s="346"/>
      <c r="D54" s="33" t="str">
        <f>B40&amp;" - "&amp;C52</f>
        <v>Tarifação - Executar CAP</v>
      </c>
      <c r="E54" s="33" t="str">
        <f t="shared" ref="E54" si="56">D54&amp;"_Alta"</f>
        <v>Tarifação - Executar CAP_Alta</v>
      </c>
      <c r="F54" s="32" t="s">
        <v>115</v>
      </c>
      <c r="G54" s="32">
        <f t="shared" si="43"/>
        <v>50</v>
      </c>
      <c r="H54" s="34">
        <f t="shared" si="48"/>
        <v>1</v>
      </c>
      <c r="I54" s="34">
        <v>4</v>
      </c>
      <c r="J54" s="372"/>
    </row>
    <row r="55" spans="2:10" x14ac:dyDescent="0.25">
      <c r="B55" s="355"/>
      <c r="C55" s="346" t="s">
        <v>170</v>
      </c>
      <c r="D55" s="33" t="str">
        <f>B40&amp;" - "&amp;C55</f>
        <v>Tarifação - Executar LTP</v>
      </c>
      <c r="E55" s="33" t="str">
        <f t="shared" ref="E55" si="57">D55&amp;"_Baixa"</f>
        <v>Tarifação - Executar LTP_Baixa</v>
      </c>
      <c r="F55" s="32" t="s">
        <v>107</v>
      </c>
      <c r="G55" s="32">
        <f t="shared" si="43"/>
        <v>10</v>
      </c>
      <c r="H55" s="34">
        <f t="shared" si="48"/>
        <v>0.6</v>
      </c>
      <c r="I55" s="34">
        <v>2.4</v>
      </c>
      <c r="J55" s="372"/>
    </row>
    <row r="56" spans="2:10" x14ac:dyDescent="0.25">
      <c r="B56" s="355"/>
      <c r="C56" s="346"/>
      <c r="D56" s="33" t="str">
        <f>B40&amp;" - "&amp;C55</f>
        <v>Tarifação - Executar LTP</v>
      </c>
      <c r="E56" s="33" t="str">
        <f t="shared" ref="E56" si="58">D56&amp;"_Media"</f>
        <v>Tarifação - Executar LTP_Media</v>
      </c>
      <c r="F56" s="32" t="s">
        <v>114</v>
      </c>
      <c r="G56" s="32">
        <f t="shared" si="43"/>
        <v>30</v>
      </c>
      <c r="H56" s="34">
        <f t="shared" si="48"/>
        <v>0.8</v>
      </c>
      <c r="I56" s="34">
        <v>3.2</v>
      </c>
      <c r="J56" s="372"/>
    </row>
    <row r="57" spans="2:10" x14ac:dyDescent="0.25">
      <c r="B57" s="355"/>
      <c r="C57" s="346"/>
      <c r="D57" s="33" t="str">
        <f>B40&amp;" - "&amp;C55</f>
        <v>Tarifação - Executar LTP</v>
      </c>
      <c r="E57" s="33" t="str">
        <f t="shared" ref="E57" si="59">D57&amp;"_Alta"</f>
        <v>Tarifação - Executar LTP_Alta</v>
      </c>
      <c r="F57" s="32" t="s">
        <v>115</v>
      </c>
      <c r="G57" s="32">
        <f t="shared" si="43"/>
        <v>50</v>
      </c>
      <c r="H57" s="34">
        <f t="shared" si="48"/>
        <v>1</v>
      </c>
      <c r="I57" s="34">
        <v>4</v>
      </c>
      <c r="J57" s="372"/>
    </row>
    <row r="58" spans="2:10" x14ac:dyDescent="0.25">
      <c r="B58" s="355"/>
      <c r="C58" s="346" t="s">
        <v>171</v>
      </c>
      <c r="D58" s="33" t="str">
        <f>B40&amp;" - "&amp;C58</f>
        <v>Tarifação - CVB</v>
      </c>
      <c r="E58" s="33" t="str">
        <f t="shared" si="31"/>
        <v>Tarifação - CVB_Baixa</v>
      </c>
      <c r="F58" s="32" t="s">
        <v>107</v>
      </c>
      <c r="G58" s="32">
        <f t="shared" si="43"/>
        <v>10</v>
      </c>
      <c r="H58" s="34">
        <f t="shared" si="48"/>
        <v>0.6</v>
      </c>
      <c r="I58" s="34">
        <v>2.4</v>
      </c>
      <c r="J58" s="372"/>
    </row>
    <row r="59" spans="2:10" x14ac:dyDescent="0.25">
      <c r="B59" s="355"/>
      <c r="C59" s="346"/>
      <c r="D59" s="33" t="str">
        <f>B40&amp;" - "&amp;C58</f>
        <v>Tarifação - CVB</v>
      </c>
      <c r="E59" s="33" t="str">
        <f t="shared" si="32"/>
        <v>Tarifação - CVB_Media</v>
      </c>
      <c r="F59" s="32" t="s">
        <v>114</v>
      </c>
      <c r="G59" s="32">
        <f t="shared" si="43"/>
        <v>30</v>
      </c>
      <c r="H59" s="34">
        <f t="shared" si="48"/>
        <v>0.8</v>
      </c>
      <c r="I59" s="34">
        <v>3.2</v>
      </c>
      <c r="J59" s="372"/>
    </row>
    <row r="60" spans="2:10" x14ac:dyDescent="0.25">
      <c r="B60" s="355"/>
      <c r="C60" s="346"/>
      <c r="D60" s="33" t="str">
        <f>B40&amp;" - "&amp;C58</f>
        <v>Tarifação - CVB</v>
      </c>
      <c r="E60" s="33" t="str">
        <f t="shared" si="33"/>
        <v>Tarifação - CVB_Alta</v>
      </c>
      <c r="F60" s="32" t="s">
        <v>115</v>
      </c>
      <c r="G60" s="32">
        <f t="shared" si="43"/>
        <v>50</v>
      </c>
      <c r="H60" s="34">
        <f t="shared" si="48"/>
        <v>1</v>
      </c>
      <c r="I60" s="34">
        <v>4</v>
      </c>
      <c r="J60" s="372"/>
    </row>
    <row r="61" spans="2:10" x14ac:dyDescent="0.25">
      <c r="B61" s="355"/>
      <c r="C61" s="346" t="s">
        <v>172</v>
      </c>
      <c r="D61" s="33" t="str">
        <f>B40&amp;" - "&amp;C61</f>
        <v>Tarifação - ATUALIZA ARBOR</v>
      </c>
      <c r="E61" s="33" t="str">
        <f t="shared" si="35"/>
        <v>Tarifação - ATUALIZA ARBOR_Baixa</v>
      </c>
      <c r="F61" s="32" t="s">
        <v>107</v>
      </c>
      <c r="G61" s="32">
        <f t="shared" si="43"/>
        <v>10</v>
      </c>
      <c r="H61" s="34">
        <f t="shared" si="48"/>
        <v>0.6</v>
      </c>
      <c r="I61" s="34">
        <v>2.4</v>
      </c>
      <c r="J61" s="372"/>
    </row>
    <row r="62" spans="2:10" x14ac:dyDescent="0.25">
      <c r="B62" s="355"/>
      <c r="C62" s="346"/>
      <c r="D62" s="33" t="str">
        <f>B40&amp;" - "&amp;C61</f>
        <v>Tarifação - ATUALIZA ARBOR</v>
      </c>
      <c r="E62" s="33" t="str">
        <f t="shared" si="36"/>
        <v>Tarifação - ATUALIZA ARBOR_Media</v>
      </c>
      <c r="F62" s="32" t="s">
        <v>114</v>
      </c>
      <c r="G62" s="32">
        <f t="shared" si="43"/>
        <v>30</v>
      </c>
      <c r="H62" s="34">
        <f t="shared" si="48"/>
        <v>0.8</v>
      </c>
      <c r="I62" s="34">
        <v>3.2</v>
      </c>
      <c r="J62" s="372"/>
    </row>
    <row r="63" spans="2:10" x14ac:dyDescent="0.25">
      <c r="B63" s="355"/>
      <c r="C63" s="346"/>
      <c r="D63" s="33" t="str">
        <f>B40&amp;" - "&amp;C61</f>
        <v>Tarifação - ATUALIZA ARBOR</v>
      </c>
      <c r="E63" s="33" t="str">
        <f t="shared" si="37"/>
        <v>Tarifação - ATUALIZA ARBOR_Alta</v>
      </c>
      <c r="F63" s="32" t="s">
        <v>115</v>
      </c>
      <c r="G63" s="32">
        <f t="shared" si="43"/>
        <v>50</v>
      </c>
      <c r="H63" s="34">
        <f t="shared" si="48"/>
        <v>1</v>
      </c>
      <c r="I63" s="34">
        <v>4</v>
      </c>
      <c r="J63" s="372"/>
    </row>
    <row r="64" spans="2:10" x14ac:dyDescent="0.25">
      <c r="B64" s="355"/>
      <c r="C64" s="346" t="s">
        <v>173</v>
      </c>
      <c r="D64" s="33" t="str">
        <f>B40&amp;" - "&amp;C64</f>
        <v>Tarifação - Decurso de Prazo (SNAPSHOT)</v>
      </c>
      <c r="E64" s="33" t="str">
        <f t="shared" si="39"/>
        <v>Tarifação - Decurso de Prazo (SNAPSHOT)_Baixa</v>
      </c>
      <c r="F64" s="32" t="s">
        <v>107</v>
      </c>
      <c r="G64" s="32">
        <f t="shared" si="43"/>
        <v>10</v>
      </c>
      <c r="H64" s="34">
        <f t="shared" si="48"/>
        <v>0.6</v>
      </c>
      <c r="I64" s="34">
        <v>2.4</v>
      </c>
      <c r="J64" s="372"/>
    </row>
    <row r="65" spans="2:10" x14ac:dyDescent="0.25">
      <c r="B65" s="355"/>
      <c r="C65" s="346"/>
      <c r="D65" s="33" t="str">
        <f>B40&amp;" - "&amp;C64</f>
        <v>Tarifação - Decurso de Prazo (SNAPSHOT)</v>
      </c>
      <c r="E65" s="33" t="str">
        <f t="shared" si="40"/>
        <v>Tarifação - Decurso de Prazo (SNAPSHOT)_Media</v>
      </c>
      <c r="F65" s="32" t="s">
        <v>114</v>
      </c>
      <c r="G65" s="32">
        <f t="shared" si="43"/>
        <v>30</v>
      </c>
      <c r="H65" s="34">
        <f t="shared" si="48"/>
        <v>0.8</v>
      </c>
      <c r="I65" s="34">
        <v>3.2</v>
      </c>
      <c r="J65" s="372"/>
    </row>
    <row r="66" spans="2:10" x14ac:dyDescent="0.25">
      <c r="B66" s="355"/>
      <c r="C66" s="346"/>
      <c r="D66" s="33" t="str">
        <f>B40&amp;" - "&amp;C64</f>
        <v>Tarifação - Decurso de Prazo (SNAPSHOT)</v>
      </c>
      <c r="E66" s="33" t="str">
        <f t="shared" si="41"/>
        <v>Tarifação - Decurso de Prazo (SNAPSHOT)_Alta</v>
      </c>
      <c r="F66" s="32" t="s">
        <v>115</v>
      </c>
      <c r="G66" s="32">
        <f t="shared" si="43"/>
        <v>50</v>
      </c>
      <c r="H66" s="34">
        <f t="shared" si="48"/>
        <v>1</v>
      </c>
      <c r="I66" s="34">
        <v>4</v>
      </c>
      <c r="J66" s="372"/>
    </row>
    <row r="67" spans="2:10" x14ac:dyDescent="0.25">
      <c r="B67" s="355"/>
      <c r="C67" s="346" t="s">
        <v>174</v>
      </c>
      <c r="D67" s="33" t="str">
        <f>B40&amp;" - "&amp;C67</f>
        <v>Tarifação - Decurso de Prazo (EXTRATOR)</v>
      </c>
      <c r="E67" s="33" t="str">
        <f t="shared" si="42"/>
        <v>Tarifação - Decurso de Prazo (EXTRATOR)_Baixa</v>
      </c>
      <c r="F67" s="32" t="s">
        <v>107</v>
      </c>
      <c r="G67" s="32">
        <f t="shared" si="43"/>
        <v>10</v>
      </c>
      <c r="H67" s="34">
        <f t="shared" si="48"/>
        <v>0.6</v>
      </c>
      <c r="I67" s="34">
        <v>2.4</v>
      </c>
      <c r="J67" s="372"/>
    </row>
    <row r="68" spans="2:10" x14ac:dyDescent="0.25">
      <c r="B68" s="355"/>
      <c r="C68" s="346"/>
      <c r="D68" s="33" t="str">
        <f>B40&amp;" - "&amp;C67</f>
        <v>Tarifação - Decurso de Prazo (EXTRATOR)</v>
      </c>
      <c r="E68" s="33" t="str">
        <f t="shared" si="45"/>
        <v>Tarifação - Decurso de Prazo (EXTRATOR)_Media</v>
      </c>
      <c r="F68" s="32" t="s">
        <v>114</v>
      </c>
      <c r="G68" s="32">
        <f t="shared" si="43"/>
        <v>30</v>
      </c>
      <c r="H68" s="34">
        <f t="shared" si="48"/>
        <v>0.8</v>
      </c>
      <c r="I68" s="34">
        <v>3.2</v>
      </c>
      <c r="J68" s="372"/>
    </row>
    <row r="69" spans="2:10" x14ac:dyDescent="0.25">
      <c r="B69" s="355"/>
      <c r="C69" s="346"/>
      <c r="D69" s="33" t="str">
        <f>B40&amp;" - "&amp;C67</f>
        <v>Tarifação - Decurso de Prazo (EXTRATOR)</v>
      </c>
      <c r="E69" s="33" t="str">
        <f t="shared" si="46"/>
        <v>Tarifação - Decurso de Prazo (EXTRATOR)_Alta</v>
      </c>
      <c r="F69" s="32" t="s">
        <v>115</v>
      </c>
      <c r="G69" s="32">
        <f t="shared" si="43"/>
        <v>50</v>
      </c>
      <c r="H69" s="34">
        <f t="shared" si="48"/>
        <v>1</v>
      </c>
      <c r="I69" s="34">
        <v>4</v>
      </c>
      <c r="J69" s="372"/>
    </row>
    <row r="70" spans="2:10" x14ac:dyDescent="0.25">
      <c r="B70" s="355"/>
      <c r="C70" s="346" t="s">
        <v>175</v>
      </c>
      <c r="D70" s="33" t="str">
        <f>B40&amp;" - "&amp;C70</f>
        <v>Tarifação - Decurso de Prazo (PROC_DEC_PRAZO)</v>
      </c>
      <c r="E70" s="33" t="str">
        <f t="shared" ref="E70" si="60">D70&amp;"_Baixa"</f>
        <v>Tarifação - Decurso de Prazo (PROC_DEC_PRAZO)_Baixa</v>
      </c>
      <c r="F70" s="32" t="s">
        <v>107</v>
      </c>
      <c r="G70" s="32">
        <f t="shared" si="43"/>
        <v>10</v>
      </c>
      <c r="H70" s="34">
        <f t="shared" si="48"/>
        <v>0.6</v>
      </c>
      <c r="I70" s="34">
        <v>2.4</v>
      </c>
      <c r="J70" s="372"/>
    </row>
    <row r="71" spans="2:10" x14ac:dyDescent="0.25">
      <c r="B71" s="355"/>
      <c r="C71" s="346"/>
      <c r="D71" s="33" t="str">
        <f>B40&amp;" - "&amp;C70</f>
        <v>Tarifação - Decurso de Prazo (PROC_DEC_PRAZO)</v>
      </c>
      <c r="E71" s="33" t="str">
        <f t="shared" ref="E71" si="61">D71&amp;"_Media"</f>
        <v>Tarifação - Decurso de Prazo (PROC_DEC_PRAZO)_Media</v>
      </c>
      <c r="F71" s="32" t="s">
        <v>114</v>
      </c>
      <c r="G71" s="32">
        <f t="shared" si="43"/>
        <v>30</v>
      </c>
      <c r="H71" s="34">
        <f t="shared" si="48"/>
        <v>0.8</v>
      </c>
      <c r="I71" s="34">
        <v>3.2</v>
      </c>
      <c r="J71" s="372"/>
    </row>
    <row r="72" spans="2:10" ht="15.75" thickBot="1" x14ac:dyDescent="0.3">
      <c r="B72" s="356"/>
      <c r="C72" s="347"/>
      <c r="D72" s="45" t="str">
        <f>B40&amp;" - "&amp;C70</f>
        <v>Tarifação - Decurso de Prazo (PROC_DEC_PRAZO)</v>
      </c>
      <c r="E72" s="45" t="str">
        <f t="shared" ref="E72" si="62">D72&amp;"_Alta"</f>
        <v>Tarifação - Decurso de Prazo (PROC_DEC_PRAZO)_Alta</v>
      </c>
      <c r="F72" s="46" t="s">
        <v>115</v>
      </c>
      <c r="G72" s="46">
        <f t="shared" si="43"/>
        <v>50</v>
      </c>
      <c r="H72" s="47">
        <f t="shared" si="48"/>
        <v>1</v>
      </c>
      <c r="I72" s="47">
        <v>4</v>
      </c>
      <c r="J72" s="373"/>
    </row>
    <row r="73" spans="2:10" x14ac:dyDescent="0.25">
      <c r="B73" s="357" t="s">
        <v>116</v>
      </c>
      <c r="C73" s="374" t="s">
        <v>302</v>
      </c>
      <c r="D73" s="41" t="str">
        <f>B73&amp;" - "&amp;C73</f>
        <v>Suspensão de franquia - Executar o refresh_org_ext_suspf (Prenchimento da Conta Fatura)</v>
      </c>
      <c r="E73" s="41" t="str">
        <f t="shared" ref="E73" si="63">D73&amp;"_Baixa"</f>
        <v>Suspensão de franquia - Executar o refresh_org_ext_suspf (Prenchimento da Conta Fatura)_Baixa</v>
      </c>
      <c r="F73" s="42" t="s">
        <v>107</v>
      </c>
      <c r="G73" s="42">
        <f t="shared" si="0"/>
        <v>10</v>
      </c>
      <c r="H73" s="43">
        <f t="shared" si="1"/>
        <v>0.8075</v>
      </c>
      <c r="I73" s="43">
        <v>3.23</v>
      </c>
      <c r="J73" s="358" t="s">
        <v>116</v>
      </c>
    </row>
    <row r="74" spans="2:10" x14ac:dyDescent="0.25">
      <c r="B74" s="355"/>
      <c r="C74" s="351"/>
      <c r="D74" s="33" t="str">
        <f>B73&amp;" - "&amp;C73</f>
        <v>Suspensão de franquia - Executar o refresh_org_ext_suspf (Prenchimento da Conta Fatura)</v>
      </c>
      <c r="E74" s="33" t="str">
        <f t="shared" ref="E74" si="64">D74&amp;"_Media"</f>
        <v>Suspensão de franquia - Executar o refresh_org_ext_suspf (Prenchimento da Conta Fatura)_Media</v>
      </c>
      <c r="F74" s="32" t="s">
        <v>108</v>
      </c>
      <c r="G74" s="32">
        <f t="shared" si="0"/>
        <v>27</v>
      </c>
      <c r="H74" s="34">
        <f t="shared" si="1"/>
        <v>1</v>
      </c>
      <c r="I74" s="34">
        <v>4</v>
      </c>
      <c r="J74" s="349"/>
    </row>
    <row r="75" spans="2:10" x14ac:dyDescent="0.25">
      <c r="B75" s="355"/>
      <c r="C75" s="351"/>
      <c r="D75" s="33" t="str">
        <f>B73&amp;" - "&amp;C73</f>
        <v>Suspensão de franquia - Executar o refresh_org_ext_suspf (Prenchimento da Conta Fatura)</v>
      </c>
      <c r="E75" s="33" t="str">
        <f t="shared" ref="E75" si="65">D75&amp;"_Alta"</f>
        <v>Suspensão de franquia - Executar o refresh_org_ext_suspf (Prenchimento da Conta Fatura)_Alta</v>
      </c>
      <c r="F75" s="32" t="s">
        <v>109</v>
      </c>
      <c r="G75" s="32">
        <f t="shared" si="0"/>
        <v>50</v>
      </c>
      <c r="H75" s="34">
        <f t="shared" si="1"/>
        <v>1.1950000000000001</v>
      </c>
      <c r="I75" s="34">
        <v>4.78</v>
      </c>
      <c r="J75" s="349"/>
    </row>
    <row r="76" spans="2:10" x14ac:dyDescent="0.25">
      <c r="B76" s="355"/>
      <c r="C76" s="351" t="s">
        <v>303</v>
      </c>
      <c r="D76" s="33" t="str">
        <f>B73&amp;" - "&amp;C76</f>
        <v>Suspensão de franquia - Executar o refresh_org_ext_suspf (Prenchimento do Meio de Acesso)</v>
      </c>
      <c r="E76" s="33" t="str">
        <f t="shared" ref="E76" si="66">D76&amp;"_Baixa"</f>
        <v>Suspensão de franquia - Executar o refresh_org_ext_suspf (Prenchimento do Meio de Acesso)_Baixa</v>
      </c>
      <c r="F76" s="32" t="s">
        <v>107</v>
      </c>
      <c r="G76" s="32">
        <f t="shared" ref="G76:G99" si="67">VALUE(MID(F76,5,3))</f>
        <v>10</v>
      </c>
      <c r="H76" s="34">
        <f t="shared" ref="H76:H99" si="68">(I76*0.25)</f>
        <v>0.8075</v>
      </c>
      <c r="I76" s="34">
        <v>3.23</v>
      </c>
      <c r="J76" s="349"/>
    </row>
    <row r="77" spans="2:10" x14ac:dyDescent="0.25">
      <c r="B77" s="355"/>
      <c r="C77" s="351"/>
      <c r="D77" s="33" t="str">
        <f>B73&amp;" - "&amp;C76</f>
        <v>Suspensão de franquia - Executar o refresh_org_ext_suspf (Prenchimento do Meio de Acesso)</v>
      </c>
      <c r="E77" s="33" t="str">
        <f t="shared" ref="E77" si="69">D77&amp;"_Media"</f>
        <v>Suspensão de franquia - Executar o refresh_org_ext_suspf (Prenchimento do Meio de Acesso)_Media</v>
      </c>
      <c r="F77" s="32" t="s">
        <v>108</v>
      </c>
      <c r="G77" s="32">
        <f t="shared" si="67"/>
        <v>27</v>
      </c>
      <c r="H77" s="34">
        <f t="shared" si="68"/>
        <v>1</v>
      </c>
      <c r="I77" s="34">
        <v>4</v>
      </c>
      <c r="J77" s="349"/>
    </row>
    <row r="78" spans="2:10" x14ac:dyDescent="0.25">
      <c r="B78" s="355"/>
      <c r="C78" s="351"/>
      <c r="D78" s="33" t="str">
        <f>B73&amp;" - "&amp;C76</f>
        <v>Suspensão de franquia - Executar o refresh_org_ext_suspf (Prenchimento do Meio de Acesso)</v>
      </c>
      <c r="E78" s="33" t="str">
        <f t="shared" ref="E78" si="70">D78&amp;"_Alta"</f>
        <v>Suspensão de franquia - Executar o refresh_org_ext_suspf (Prenchimento do Meio de Acesso)_Alta</v>
      </c>
      <c r="F78" s="32" t="s">
        <v>109</v>
      </c>
      <c r="G78" s="32">
        <f t="shared" si="67"/>
        <v>50</v>
      </c>
      <c r="H78" s="34">
        <f t="shared" si="68"/>
        <v>1.1950000000000001</v>
      </c>
      <c r="I78" s="34">
        <v>4.78</v>
      </c>
      <c r="J78" s="349"/>
    </row>
    <row r="79" spans="2:10" x14ac:dyDescent="0.25">
      <c r="B79" s="355"/>
      <c r="C79" s="346" t="s">
        <v>304</v>
      </c>
      <c r="D79" s="33" t="str">
        <f>B73&amp;" - "&amp;C79</f>
        <v>Suspensão de franquia - Executar o replicador</v>
      </c>
      <c r="E79" s="33" t="str">
        <f t="shared" ref="E79" si="71">D79&amp;"_Baixa"</f>
        <v>Suspensão de franquia - Executar o replicador_Baixa</v>
      </c>
      <c r="F79" s="32" t="s">
        <v>107</v>
      </c>
      <c r="G79" s="32">
        <f t="shared" si="67"/>
        <v>10</v>
      </c>
      <c r="H79" s="34">
        <f t="shared" si="68"/>
        <v>0.8075</v>
      </c>
      <c r="I79" s="34">
        <v>3.23</v>
      </c>
      <c r="J79" s="349"/>
    </row>
    <row r="80" spans="2:10" x14ac:dyDescent="0.25">
      <c r="B80" s="355"/>
      <c r="C80" s="346"/>
      <c r="D80" s="33" t="str">
        <f>B73&amp;" - "&amp;C79</f>
        <v>Suspensão de franquia - Executar o replicador</v>
      </c>
      <c r="E80" s="33" t="str">
        <f t="shared" ref="E80" si="72">D80&amp;"_Media"</f>
        <v>Suspensão de franquia - Executar o replicador_Media</v>
      </c>
      <c r="F80" s="32" t="s">
        <v>108</v>
      </c>
      <c r="G80" s="32">
        <f t="shared" si="67"/>
        <v>27</v>
      </c>
      <c r="H80" s="34">
        <f t="shared" si="68"/>
        <v>1</v>
      </c>
      <c r="I80" s="34">
        <v>4</v>
      </c>
      <c r="J80" s="349"/>
    </row>
    <row r="81" spans="2:10" x14ac:dyDescent="0.25">
      <c r="B81" s="355"/>
      <c r="C81" s="346"/>
      <c r="D81" s="33" t="str">
        <f>B73&amp;" - "&amp;C79</f>
        <v>Suspensão de franquia - Executar o replicador</v>
      </c>
      <c r="E81" s="33" t="str">
        <f t="shared" ref="E81" si="73">D81&amp;"_Alta"</f>
        <v>Suspensão de franquia - Executar o replicador_Alta</v>
      </c>
      <c r="F81" s="32" t="s">
        <v>109</v>
      </c>
      <c r="G81" s="32">
        <f t="shared" si="67"/>
        <v>50</v>
      </c>
      <c r="H81" s="34">
        <f t="shared" si="68"/>
        <v>1.1950000000000001</v>
      </c>
      <c r="I81" s="34">
        <v>4.78</v>
      </c>
      <c r="J81" s="349"/>
    </row>
    <row r="82" spans="2:10" x14ac:dyDescent="0.25">
      <c r="B82" s="355"/>
      <c r="C82" s="346" t="s">
        <v>305</v>
      </c>
      <c r="D82" s="33" t="str">
        <f>B73&amp;" - "&amp;C82</f>
        <v>Suspensão de franquia - Verificar as contas</v>
      </c>
      <c r="E82" s="33" t="str">
        <f t="shared" si="31"/>
        <v>Suspensão de franquia - Verificar as contas_Baixa</v>
      </c>
      <c r="F82" s="32" t="s">
        <v>107</v>
      </c>
      <c r="G82" s="32">
        <f t="shared" si="67"/>
        <v>10</v>
      </c>
      <c r="H82" s="34">
        <f t="shared" si="68"/>
        <v>0.8075</v>
      </c>
      <c r="I82" s="34">
        <v>3.23</v>
      </c>
      <c r="J82" s="349"/>
    </row>
    <row r="83" spans="2:10" x14ac:dyDescent="0.25">
      <c r="B83" s="355"/>
      <c r="C83" s="346"/>
      <c r="D83" s="33" t="str">
        <f>B73&amp;" - "&amp;C82</f>
        <v>Suspensão de franquia - Verificar as contas</v>
      </c>
      <c r="E83" s="33" t="str">
        <f t="shared" si="32"/>
        <v>Suspensão de franquia - Verificar as contas_Media</v>
      </c>
      <c r="F83" s="32" t="s">
        <v>108</v>
      </c>
      <c r="G83" s="32">
        <f t="shared" si="67"/>
        <v>27</v>
      </c>
      <c r="H83" s="34">
        <f t="shared" si="68"/>
        <v>1</v>
      </c>
      <c r="I83" s="34">
        <v>4</v>
      </c>
      <c r="J83" s="349"/>
    </row>
    <row r="84" spans="2:10" x14ac:dyDescent="0.25">
      <c r="B84" s="355"/>
      <c r="C84" s="346"/>
      <c r="D84" s="33" t="str">
        <f>B73&amp;" - "&amp;C82</f>
        <v>Suspensão de franquia - Verificar as contas</v>
      </c>
      <c r="E84" s="33" t="str">
        <f t="shared" si="33"/>
        <v>Suspensão de franquia - Verificar as contas_Alta</v>
      </c>
      <c r="F84" s="32" t="s">
        <v>109</v>
      </c>
      <c r="G84" s="32">
        <f t="shared" si="67"/>
        <v>50</v>
      </c>
      <c r="H84" s="34">
        <f t="shared" si="68"/>
        <v>1.1950000000000001</v>
      </c>
      <c r="I84" s="34">
        <v>4.78</v>
      </c>
      <c r="J84" s="349"/>
    </row>
    <row r="85" spans="2:10" x14ac:dyDescent="0.25">
      <c r="B85" s="355"/>
      <c r="C85" s="346" t="s">
        <v>306</v>
      </c>
      <c r="D85" s="33" t="str">
        <f>B73&amp;" - "&amp;C85</f>
        <v>Suspensão de franquia - Executar o instanciador da suspensão</v>
      </c>
      <c r="E85" s="33" t="str">
        <f t="shared" si="35"/>
        <v>Suspensão de franquia - Executar o instanciador da suspensão_Baixa</v>
      </c>
      <c r="F85" s="32" t="s">
        <v>107</v>
      </c>
      <c r="G85" s="32">
        <f t="shared" si="67"/>
        <v>10</v>
      </c>
      <c r="H85" s="34">
        <f t="shared" si="68"/>
        <v>0.8075</v>
      </c>
      <c r="I85" s="34">
        <v>3.23</v>
      </c>
      <c r="J85" s="349"/>
    </row>
    <row r="86" spans="2:10" x14ac:dyDescent="0.25">
      <c r="B86" s="355"/>
      <c r="C86" s="346"/>
      <c r="D86" s="33" t="str">
        <f>B73&amp;" - "&amp;C85</f>
        <v>Suspensão de franquia - Executar o instanciador da suspensão</v>
      </c>
      <c r="E86" s="33" t="str">
        <f t="shared" si="36"/>
        <v>Suspensão de franquia - Executar o instanciador da suspensão_Media</v>
      </c>
      <c r="F86" s="32" t="s">
        <v>108</v>
      </c>
      <c r="G86" s="32">
        <f t="shared" si="67"/>
        <v>27</v>
      </c>
      <c r="H86" s="34">
        <f t="shared" si="68"/>
        <v>1</v>
      </c>
      <c r="I86" s="34">
        <v>4</v>
      </c>
      <c r="J86" s="349"/>
    </row>
    <row r="87" spans="2:10" x14ac:dyDescent="0.25">
      <c r="B87" s="355"/>
      <c r="C87" s="346"/>
      <c r="D87" s="33" t="str">
        <f>B73&amp;" - "&amp;C85</f>
        <v>Suspensão de franquia - Executar o instanciador da suspensão</v>
      </c>
      <c r="E87" s="33" t="str">
        <f t="shared" si="37"/>
        <v>Suspensão de franquia - Executar o instanciador da suspensão_Alta</v>
      </c>
      <c r="F87" s="32" t="s">
        <v>109</v>
      </c>
      <c r="G87" s="32">
        <f t="shared" si="67"/>
        <v>50</v>
      </c>
      <c r="H87" s="34">
        <f t="shared" si="68"/>
        <v>1.1950000000000001</v>
      </c>
      <c r="I87" s="34">
        <v>4.78</v>
      </c>
      <c r="J87" s="349"/>
    </row>
    <row r="88" spans="2:10" x14ac:dyDescent="0.25">
      <c r="B88" s="355"/>
      <c r="C88" s="346" t="s">
        <v>307</v>
      </c>
      <c r="D88" s="33" t="str">
        <f>B73&amp;" - "&amp;C88</f>
        <v>Suspensão de franquia - Executar a suspensão Pré Proforma</v>
      </c>
      <c r="E88" s="33" t="str">
        <f t="shared" si="39"/>
        <v>Suspensão de franquia - Executar a suspensão Pré Proforma_Baixa</v>
      </c>
      <c r="F88" s="32" t="s">
        <v>107</v>
      </c>
      <c r="G88" s="32">
        <f t="shared" si="67"/>
        <v>10</v>
      </c>
      <c r="H88" s="34">
        <f t="shared" si="68"/>
        <v>0.8075</v>
      </c>
      <c r="I88" s="34">
        <v>3.23</v>
      </c>
      <c r="J88" s="349"/>
    </row>
    <row r="89" spans="2:10" x14ac:dyDescent="0.25">
      <c r="B89" s="355"/>
      <c r="C89" s="346"/>
      <c r="D89" s="33" t="str">
        <f>B73&amp;" - "&amp;C88</f>
        <v>Suspensão de franquia - Executar a suspensão Pré Proforma</v>
      </c>
      <c r="E89" s="33" t="str">
        <f t="shared" si="40"/>
        <v>Suspensão de franquia - Executar a suspensão Pré Proforma_Media</v>
      </c>
      <c r="F89" s="32" t="s">
        <v>108</v>
      </c>
      <c r="G89" s="32">
        <f t="shared" si="67"/>
        <v>27</v>
      </c>
      <c r="H89" s="34">
        <f t="shared" si="68"/>
        <v>1</v>
      </c>
      <c r="I89" s="34">
        <v>4</v>
      </c>
      <c r="J89" s="349"/>
    </row>
    <row r="90" spans="2:10" x14ac:dyDescent="0.25">
      <c r="B90" s="355"/>
      <c r="C90" s="346"/>
      <c r="D90" s="33" t="str">
        <f>B73&amp;" - "&amp;C88</f>
        <v>Suspensão de franquia - Executar a suspensão Pré Proforma</v>
      </c>
      <c r="E90" s="33" t="str">
        <f t="shared" si="41"/>
        <v>Suspensão de franquia - Executar a suspensão Pré Proforma_Alta</v>
      </c>
      <c r="F90" s="32" t="s">
        <v>109</v>
      </c>
      <c r="G90" s="32">
        <f t="shared" si="67"/>
        <v>50</v>
      </c>
      <c r="H90" s="34">
        <f t="shared" si="68"/>
        <v>1.1950000000000001</v>
      </c>
      <c r="I90" s="34">
        <v>4.78</v>
      </c>
      <c r="J90" s="349"/>
    </row>
    <row r="91" spans="2:10" x14ac:dyDescent="0.25">
      <c r="B91" s="355"/>
      <c r="C91" s="346" t="s">
        <v>308</v>
      </c>
      <c r="D91" s="33" t="str">
        <f>B73&amp;" - "&amp;C91</f>
        <v>Suspensão de franquia - Executar a suspensão Pós Proforma</v>
      </c>
      <c r="E91" s="33" t="str">
        <f t="shared" si="42"/>
        <v>Suspensão de franquia - Executar a suspensão Pós Proforma_Baixa</v>
      </c>
      <c r="F91" s="32" t="s">
        <v>107</v>
      </c>
      <c r="G91" s="32">
        <f t="shared" si="67"/>
        <v>10</v>
      </c>
      <c r="H91" s="34">
        <f t="shared" si="68"/>
        <v>0.8075</v>
      </c>
      <c r="I91" s="34">
        <v>3.23</v>
      </c>
      <c r="J91" s="349"/>
    </row>
    <row r="92" spans="2:10" x14ac:dyDescent="0.25">
      <c r="B92" s="355"/>
      <c r="C92" s="346"/>
      <c r="D92" s="33" t="str">
        <f>B73&amp;" - "&amp;C91</f>
        <v>Suspensão de franquia - Executar a suspensão Pós Proforma</v>
      </c>
      <c r="E92" s="33" t="str">
        <f t="shared" si="45"/>
        <v>Suspensão de franquia - Executar a suspensão Pós Proforma_Media</v>
      </c>
      <c r="F92" s="32" t="s">
        <v>108</v>
      </c>
      <c r="G92" s="32">
        <f t="shared" si="67"/>
        <v>27</v>
      </c>
      <c r="H92" s="34">
        <f t="shared" si="68"/>
        <v>1</v>
      </c>
      <c r="I92" s="34">
        <v>4</v>
      </c>
      <c r="J92" s="349"/>
    </row>
    <row r="93" spans="2:10" x14ac:dyDescent="0.25">
      <c r="B93" s="355"/>
      <c r="C93" s="346"/>
      <c r="D93" s="33" t="str">
        <f>B73&amp;" - "&amp;C91</f>
        <v>Suspensão de franquia - Executar a suspensão Pós Proforma</v>
      </c>
      <c r="E93" s="33" t="str">
        <f t="shared" si="46"/>
        <v>Suspensão de franquia - Executar a suspensão Pós Proforma_Alta</v>
      </c>
      <c r="F93" s="32" t="s">
        <v>109</v>
      </c>
      <c r="G93" s="32">
        <f t="shared" si="67"/>
        <v>50</v>
      </c>
      <c r="H93" s="34">
        <f t="shared" si="68"/>
        <v>1.1950000000000001</v>
      </c>
      <c r="I93" s="34">
        <v>4.78</v>
      </c>
      <c r="J93" s="349"/>
    </row>
    <row r="94" spans="2:10" x14ac:dyDescent="0.25">
      <c r="B94" s="355"/>
      <c r="C94" s="346" t="s">
        <v>309</v>
      </c>
      <c r="D94" s="33" t="str">
        <f>B73&amp;" - "&amp;C94</f>
        <v>Suspensão de franquia - Executar a suspensão Pré Production</v>
      </c>
      <c r="E94" s="33" t="str">
        <f t="shared" ref="E94" si="74">D94&amp;"_Baixa"</f>
        <v>Suspensão de franquia - Executar a suspensão Pré Production_Baixa</v>
      </c>
      <c r="F94" s="32" t="s">
        <v>107</v>
      </c>
      <c r="G94" s="32">
        <f t="shared" si="67"/>
        <v>10</v>
      </c>
      <c r="H94" s="34">
        <f t="shared" si="68"/>
        <v>0.8075</v>
      </c>
      <c r="I94" s="34">
        <v>3.23</v>
      </c>
      <c r="J94" s="349"/>
    </row>
    <row r="95" spans="2:10" x14ac:dyDescent="0.25">
      <c r="B95" s="355"/>
      <c r="C95" s="346"/>
      <c r="D95" s="33" t="str">
        <f>B73&amp;" - "&amp;C94</f>
        <v>Suspensão de franquia - Executar a suspensão Pré Production</v>
      </c>
      <c r="E95" s="33" t="str">
        <f t="shared" ref="E95" si="75">D95&amp;"_Media"</f>
        <v>Suspensão de franquia - Executar a suspensão Pré Production_Media</v>
      </c>
      <c r="F95" s="32" t="s">
        <v>108</v>
      </c>
      <c r="G95" s="32">
        <f t="shared" si="67"/>
        <v>27</v>
      </c>
      <c r="H95" s="34">
        <f t="shared" si="68"/>
        <v>1</v>
      </c>
      <c r="I95" s="34">
        <v>4</v>
      </c>
      <c r="J95" s="349"/>
    </row>
    <row r="96" spans="2:10" x14ac:dyDescent="0.25">
      <c r="B96" s="355"/>
      <c r="C96" s="346"/>
      <c r="D96" s="33" t="str">
        <f>B73&amp;" - "&amp;C94</f>
        <v>Suspensão de franquia - Executar a suspensão Pré Production</v>
      </c>
      <c r="E96" s="33" t="str">
        <f t="shared" ref="E96" si="76">D96&amp;"_Alta"</f>
        <v>Suspensão de franquia - Executar a suspensão Pré Production_Alta</v>
      </c>
      <c r="F96" s="32" t="s">
        <v>109</v>
      </c>
      <c r="G96" s="32">
        <f t="shared" si="67"/>
        <v>50</v>
      </c>
      <c r="H96" s="34">
        <f t="shared" si="68"/>
        <v>1.1950000000000001</v>
      </c>
      <c r="I96" s="34">
        <v>4.78</v>
      </c>
      <c r="J96" s="349"/>
    </row>
    <row r="97" spans="2:10" x14ac:dyDescent="0.25">
      <c r="B97" s="355"/>
      <c r="C97" s="346" t="s">
        <v>310</v>
      </c>
      <c r="D97" s="33" t="str">
        <f>B73&amp;" - "&amp;C97</f>
        <v>Suspensão de franquia - Executar a suspensão Pós Production</v>
      </c>
      <c r="E97" s="33" t="str">
        <f t="shared" ref="E97" si="77">D97&amp;"_Baixa"</f>
        <v>Suspensão de franquia - Executar a suspensão Pós Production_Baixa</v>
      </c>
      <c r="F97" s="32" t="s">
        <v>107</v>
      </c>
      <c r="G97" s="32">
        <f t="shared" si="67"/>
        <v>10</v>
      </c>
      <c r="H97" s="34">
        <f t="shared" si="68"/>
        <v>0.8075</v>
      </c>
      <c r="I97" s="34">
        <v>3.23</v>
      </c>
      <c r="J97" s="349"/>
    </row>
    <row r="98" spans="2:10" x14ac:dyDescent="0.25">
      <c r="B98" s="355"/>
      <c r="C98" s="346"/>
      <c r="D98" s="33" t="str">
        <f>B73&amp;" - "&amp;C97</f>
        <v>Suspensão de franquia - Executar a suspensão Pós Production</v>
      </c>
      <c r="E98" s="33" t="str">
        <f t="shared" ref="E98" si="78">D98&amp;"_Media"</f>
        <v>Suspensão de franquia - Executar a suspensão Pós Production_Media</v>
      </c>
      <c r="F98" s="32" t="s">
        <v>108</v>
      </c>
      <c r="G98" s="32">
        <f t="shared" si="67"/>
        <v>27</v>
      </c>
      <c r="H98" s="34">
        <f t="shared" si="68"/>
        <v>1</v>
      </c>
      <c r="I98" s="34">
        <v>4</v>
      </c>
      <c r="J98" s="349"/>
    </row>
    <row r="99" spans="2:10" ht="15.75" thickBot="1" x14ac:dyDescent="0.3">
      <c r="B99" s="356"/>
      <c r="C99" s="347"/>
      <c r="D99" s="45" t="str">
        <f>B73&amp;" - "&amp;C97</f>
        <v>Suspensão de franquia - Executar a suspensão Pós Production</v>
      </c>
      <c r="E99" s="45" t="str">
        <f t="shared" ref="E99" si="79">D99&amp;"_Alta"</f>
        <v>Suspensão de franquia - Executar a suspensão Pós Production_Alta</v>
      </c>
      <c r="F99" s="46" t="s">
        <v>109</v>
      </c>
      <c r="G99" s="46">
        <f t="shared" si="67"/>
        <v>50</v>
      </c>
      <c r="H99" s="47">
        <f t="shared" si="68"/>
        <v>1.1950000000000001</v>
      </c>
      <c r="I99" s="47">
        <v>4.78</v>
      </c>
      <c r="J99" s="350"/>
    </row>
    <row r="100" spans="2:10" x14ac:dyDescent="0.25">
      <c r="B100" s="354" t="s">
        <v>189</v>
      </c>
      <c r="C100" s="352" t="s">
        <v>176</v>
      </c>
      <c r="D100" s="38" t="str">
        <f>B100&amp;" - "&amp;C100</f>
        <v>Faturamento Proforma - BIP Proforma</v>
      </c>
      <c r="E100" s="38" t="str">
        <f t="shared" ref="E100" si="80">D100&amp;"_Baixa"</f>
        <v>Faturamento Proforma - BIP Proforma_Baixa</v>
      </c>
      <c r="F100" s="39" t="s">
        <v>107</v>
      </c>
      <c r="G100" s="39">
        <f t="shared" si="0"/>
        <v>10</v>
      </c>
      <c r="H100" s="40">
        <f t="shared" si="1"/>
        <v>0.6</v>
      </c>
      <c r="I100" s="49">
        <v>2.4</v>
      </c>
      <c r="J100" s="348" t="s">
        <v>189</v>
      </c>
    </row>
    <row r="101" spans="2:10" x14ac:dyDescent="0.25">
      <c r="B101" s="355"/>
      <c r="C101" s="346"/>
      <c r="D101" s="33" t="str">
        <f>B100&amp;" - "&amp;C100</f>
        <v>Faturamento Proforma - BIP Proforma</v>
      </c>
      <c r="E101" s="33" t="str">
        <f t="shared" ref="E101" si="81">D101&amp;"_Media"</f>
        <v>Faturamento Proforma - BIP Proforma_Media</v>
      </c>
      <c r="F101" s="32" t="s">
        <v>108</v>
      </c>
      <c r="G101" s="32">
        <f t="shared" si="0"/>
        <v>27</v>
      </c>
      <c r="H101" s="34">
        <f t="shared" si="1"/>
        <v>0.8</v>
      </c>
      <c r="I101" s="36">
        <v>3.2</v>
      </c>
      <c r="J101" s="349"/>
    </row>
    <row r="102" spans="2:10" x14ac:dyDescent="0.25">
      <c r="B102" s="355"/>
      <c r="C102" s="346"/>
      <c r="D102" s="33" t="str">
        <f>B100&amp;" - "&amp;C100</f>
        <v>Faturamento Proforma - BIP Proforma</v>
      </c>
      <c r="E102" s="33" t="str">
        <f t="shared" ref="E102" si="82">D102&amp;"_Alta"</f>
        <v>Faturamento Proforma - BIP Proforma_Alta</v>
      </c>
      <c r="F102" s="32" t="s">
        <v>109</v>
      </c>
      <c r="G102" s="32">
        <f t="shared" si="0"/>
        <v>50</v>
      </c>
      <c r="H102" s="34">
        <f t="shared" si="1"/>
        <v>1</v>
      </c>
      <c r="I102" s="36">
        <v>4</v>
      </c>
      <c r="J102" s="349"/>
    </row>
    <row r="103" spans="2:10" x14ac:dyDescent="0.25">
      <c r="B103" s="355"/>
      <c r="C103" s="346" t="s">
        <v>177</v>
      </c>
      <c r="D103" s="33" t="str">
        <f>B100&amp;" - "&amp;C103</f>
        <v>Faturamento Proforma - Extrator FAT3C</v>
      </c>
      <c r="E103" s="33" t="str">
        <f t="shared" ref="E103" si="83">D103&amp;"_Baixa"</f>
        <v>Faturamento Proforma - Extrator FAT3C_Baixa</v>
      </c>
      <c r="F103" s="32" t="s">
        <v>107</v>
      </c>
      <c r="G103" s="32">
        <f t="shared" ref="G103:G129" si="84">VALUE(MID(F103,5,3))</f>
        <v>10</v>
      </c>
      <c r="H103" s="34">
        <f t="shared" ref="H103:H129" si="85">(I103*0.25)</f>
        <v>0.6</v>
      </c>
      <c r="I103" s="36">
        <v>2.4</v>
      </c>
      <c r="J103" s="349"/>
    </row>
    <row r="104" spans="2:10" x14ac:dyDescent="0.25">
      <c r="B104" s="355"/>
      <c r="C104" s="346"/>
      <c r="D104" s="33" t="str">
        <f>B100&amp;" - "&amp;C103</f>
        <v>Faturamento Proforma - Extrator FAT3C</v>
      </c>
      <c r="E104" s="33" t="str">
        <f t="shared" ref="E104" si="86">D104&amp;"_Media"</f>
        <v>Faturamento Proforma - Extrator FAT3C_Media</v>
      </c>
      <c r="F104" s="32" t="s">
        <v>108</v>
      </c>
      <c r="G104" s="32">
        <f t="shared" si="84"/>
        <v>27</v>
      </c>
      <c r="H104" s="34">
        <f t="shared" si="85"/>
        <v>0.8</v>
      </c>
      <c r="I104" s="36">
        <v>3.2</v>
      </c>
      <c r="J104" s="349"/>
    </row>
    <row r="105" spans="2:10" x14ac:dyDescent="0.25">
      <c r="B105" s="355"/>
      <c r="C105" s="346"/>
      <c r="D105" s="33" t="str">
        <f>B100&amp;" - "&amp;C103</f>
        <v>Faturamento Proforma - Extrator FAT3C</v>
      </c>
      <c r="E105" s="33" t="str">
        <f t="shared" ref="E105" si="87">D105&amp;"_Alta"</f>
        <v>Faturamento Proforma - Extrator FAT3C_Alta</v>
      </c>
      <c r="F105" s="32" t="s">
        <v>109</v>
      </c>
      <c r="G105" s="32">
        <f t="shared" si="84"/>
        <v>50</v>
      </c>
      <c r="H105" s="34">
        <f t="shared" si="85"/>
        <v>1</v>
      </c>
      <c r="I105" s="36">
        <v>4</v>
      </c>
      <c r="J105" s="349"/>
    </row>
    <row r="106" spans="2:10" x14ac:dyDescent="0.25">
      <c r="B106" s="355"/>
      <c r="C106" s="346" t="s">
        <v>178</v>
      </c>
      <c r="D106" s="33" t="str">
        <f>B100&amp;" - "&amp;C106</f>
        <v>Faturamento Proforma - Selecionador NF</v>
      </c>
      <c r="E106" s="33" t="str">
        <f t="shared" ref="E106:E154" si="88">D106&amp;"_Baixa"</f>
        <v>Faturamento Proforma - Selecionador NF_Baixa</v>
      </c>
      <c r="F106" s="32" t="s">
        <v>107</v>
      </c>
      <c r="G106" s="32">
        <f t="shared" si="84"/>
        <v>10</v>
      </c>
      <c r="H106" s="34">
        <f t="shared" si="85"/>
        <v>0.6</v>
      </c>
      <c r="I106" s="36">
        <v>2.4</v>
      </c>
      <c r="J106" s="349"/>
    </row>
    <row r="107" spans="2:10" x14ac:dyDescent="0.25">
      <c r="B107" s="355"/>
      <c r="C107" s="346"/>
      <c r="D107" s="33" t="str">
        <f>B100&amp;" - "&amp;C106</f>
        <v>Faturamento Proforma - Selecionador NF</v>
      </c>
      <c r="E107" s="33" t="str">
        <f t="shared" ref="E107:E155" si="89">D107&amp;"_Media"</f>
        <v>Faturamento Proforma - Selecionador NF_Media</v>
      </c>
      <c r="F107" s="32" t="s">
        <v>108</v>
      </c>
      <c r="G107" s="32">
        <f t="shared" si="84"/>
        <v>27</v>
      </c>
      <c r="H107" s="34">
        <f t="shared" si="85"/>
        <v>0.8</v>
      </c>
      <c r="I107" s="36">
        <v>3.2</v>
      </c>
      <c r="J107" s="349"/>
    </row>
    <row r="108" spans="2:10" x14ac:dyDescent="0.25">
      <c r="B108" s="355"/>
      <c r="C108" s="346"/>
      <c r="D108" s="33" t="str">
        <f>B100&amp;" - "&amp;C106</f>
        <v>Faturamento Proforma - Selecionador NF</v>
      </c>
      <c r="E108" s="33" t="str">
        <f t="shared" ref="E108:E156" si="90">D108&amp;"_Alta"</f>
        <v>Faturamento Proforma - Selecionador NF_Alta</v>
      </c>
      <c r="F108" s="32" t="s">
        <v>109</v>
      </c>
      <c r="G108" s="32">
        <f t="shared" si="84"/>
        <v>50</v>
      </c>
      <c r="H108" s="34">
        <f t="shared" si="85"/>
        <v>1</v>
      </c>
      <c r="I108" s="36">
        <v>4</v>
      </c>
      <c r="J108" s="349"/>
    </row>
    <row r="109" spans="2:10" x14ac:dyDescent="0.25">
      <c r="B109" s="355"/>
      <c r="C109" s="346" t="s">
        <v>179</v>
      </c>
      <c r="D109" s="33" t="str">
        <f>B100&amp;" - "&amp;C109</f>
        <v>Faturamento Proforma - Numerador NF</v>
      </c>
      <c r="E109" s="33" t="str">
        <f t="shared" ref="E109:E157" si="91">D109&amp;"_Baixa"</f>
        <v>Faturamento Proforma - Numerador NF_Baixa</v>
      </c>
      <c r="F109" s="32" t="s">
        <v>107</v>
      </c>
      <c r="G109" s="32">
        <f t="shared" si="84"/>
        <v>10</v>
      </c>
      <c r="H109" s="34">
        <f t="shared" si="85"/>
        <v>0.6</v>
      </c>
      <c r="I109" s="36">
        <v>2.4</v>
      </c>
      <c r="J109" s="349"/>
    </row>
    <row r="110" spans="2:10" x14ac:dyDescent="0.25">
      <c r="B110" s="355"/>
      <c r="C110" s="346"/>
      <c r="D110" s="33" t="str">
        <f>B100&amp;" - "&amp;C109</f>
        <v>Faturamento Proforma - Numerador NF</v>
      </c>
      <c r="E110" s="33" t="str">
        <f t="shared" ref="E110:E158" si="92">D110&amp;"_Media"</f>
        <v>Faturamento Proforma - Numerador NF_Media</v>
      </c>
      <c r="F110" s="32" t="s">
        <v>108</v>
      </c>
      <c r="G110" s="32">
        <f t="shared" si="84"/>
        <v>27</v>
      </c>
      <c r="H110" s="34">
        <f t="shared" si="85"/>
        <v>0.8</v>
      </c>
      <c r="I110" s="36">
        <v>3.2</v>
      </c>
      <c r="J110" s="349"/>
    </row>
    <row r="111" spans="2:10" x14ac:dyDescent="0.25">
      <c r="B111" s="355"/>
      <c r="C111" s="346"/>
      <c r="D111" s="33" t="str">
        <f>B100&amp;" - "&amp;C109</f>
        <v>Faturamento Proforma - Numerador NF</v>
      </c>
      <c r="E111" s="33" t="str">
        <f t="shared" ref="E111:E159" si="93">D111&amp;"_Alta"</f>
        <v>Faturamento Proforma - Numerador NF_Alta</v>
      </c>
      <c r="F111" s="32" t="s">
        <v>109</v>
      </c>
      <c r="G111" s="32">
        <f t="shared" si="84"/>
        <v>50</v>
      </c>
      <c r="H111" s="34">
        <f t="shared" si="85"/>
        <v>1</v>
      </c>
      <c r="I111" s="36">
        <v>4</v>
      </c>
      <c r="J111" s="349"/>
    </row>
    <row r="112" spans="2:10" x14ac:dyDescent="0.25">
      <c r="B112" s="355"/>
      <c r="C112" s="346" t="s">
        <v>180</v>
      </c>
      <c r="D112" s="33" t="str">
        <f>B100&amp;" - "&amp;C112</f>
        <v>Faturamento Proforma - Preparação para o balanceamento</v>
      </c>
      <c r="E112" s="33" t="str">
        <f t="shared" ref="E112:E160" si="94">D112&amp;"_Baixa"</f>
        <v>Faturamento Proforma - Preparação para o balanceamento_Baixa</v>
      </c>
      <c r="F112" s="32" t="s">
        <v>107</v>
      </c>
      <c r="G112" s="32">
        <f t="shared" si="84"/>
        <v>10</v>
      </c>
      <c r="H112" s="34">
        <f t="shared" si="85"/>
        <v>0.6</v>
      </c>
      <c r="I112" s="36">
        <v>2.4</v>
      </c>
      <c r="J112" s="349"/>
    </row>
    <row r="113" spans="2:10" x14ac:dyDescent="0.25">
      <c r="B113" s="355"/>
      <c r="C113" s="346"/>
      <c r="D113" s="33" t="str">
        <f>B100&amp;" - "&amp;C112</f>
        <v>Faturamento Proforma - Preparação para o balanceamento</v>
      </c>
      <c r="E113" s="33" t="str">
        <f t="shared" ref="E113:E161" si="95">D113&amp;"_Media"</f>
        <v>Faturamento Proforma - Preparação para o balanceamento_Media</v>
      </c>
      <c r="F113" s="32" t="s">
        <v>108</v>
      </c>
      <c r="G113" s="32">
        <f t="shared" si="84"/>
        <v>27</v>
      </c>
      <c r="H113" s="34">
        <f t="shared" si="85"/>
        <v>0.8</v>
      </c>
      <c r="I113" s="36">
        <v>3.2</v>
      </c>
      <c r="J113" s="349"/>
    </row>
    <row r="114" spans="2:10" x14ac:dyDescent="0.25">
      <c r="B114" s="355"/>
      <c r="C114" s="346"/>
      <c r="D114" s="33" t="str">
        <f>B100&amp;" - "&amp;C112</f>
        <v>Faturamento Proforma - Preparação para o balanceamento</v>
      </c>
      <c r="E114" s="33" t="str">
        <f t="shared" ref="E114:E162" si="96">D114&amp;"_Alta"</f>
        <v>Faturamento Proforma - Preparação para o balanceamento_Alta</v>
      </c>
      <c r="F114" s="32" t="s">
        <v>109</v>
      </c>
      <c r="G114" s="32">
        <f t="shared" si="84"/>
        <v>50</v>
      </c>
      <c r="H114" s="34">
        <f t="shared" si="85"/>
        <v>1</v>
      </c>
      <c r="I114" s="36">
        <v>4</v>
      </c>
      <c r="J114" s="349"/>
    </row>
    <row r="115" spans="2:10" x14ac:dyDescent="0.25">
      <c r="B115" s="355"/>
      <c r="C115" s="346" t="s">
        <v>181</v>
      </c>
      <c r="D115" s="33" t="str">
        <f>B100&amp;" - "&amp;C115</f>
        <v>Faturamento Proforma - Configuração Produção Histórico</v>
      </c>
      <c r="E115" s="33" t="str">
        <f t="shared" ref="E115:E163" si="97">D115&amp;"_Baixa"</f>
        <v>Faturamento Proforma - Configuração Produção Histórico_Baixa</v>
      </c>
      <c r="F115" s="32" t="s">
        <v>107</v>
      </c>
      <c r="G115" s="32">
        <f t="shared" si="84"/>
        <v>10</v>
      </c>
      <c r="H115" s="34">
        <f t="shared" si="85"/>
        <v>0.6</v>
      </c>
      <c r="I115" s="36">
        <v>2.4</v>
      </c>
      <c r="J115" s="349"/>
    </row>
    <row r="116" spans="2:10" x14ac:dyDescent="0.25">
      <c r="B116" s="355"/>
      <c r="C116" s="346"/>
      <c r="D116" s="33" t="str">
        <f>B100&amp;" - "&amp;C115</f>
        <v>Faturamento Proforma - Configuração Produção Histórico</v>
      </c>
      <c r="E116" s="33" t="str">
        <f t="shared" ref="E116:E164" si="98">D116&amp;"_Media"</f>
        <v>Faturamento Proforma - Configuração Produção Histórico_Media</v>
      </c>
      <c r="F116" s="32" t="s">
        <v>108</v>
      </c>
      <c r="G116" s="32">
        <f t="shared" si="84"/>
        <v>27</v>
      </c>
      <c r="H116" s="34">
        <f t="shared" si="85"/>
        <v>0.8</v>
      </c>
      <c r="I116" s="36">
        <v>3.2</v>
      </c>
      <c r="J116" s="349"/>
    </row>
    <row r="117" spans="2:10" x14ac:dyDescent="0.25">
      <c r="B117" s="355"/>
      <c r="C117" s="346"/>
      <c r="D117" s="33" t="str">
        <f>B100&amp;" - "&amp;C115</f>
        <v>Faturamento Proforma - Configuração Produção Histórico</v>
      </c>
      <c r="E117" s="33" t="str">
        <f t="shared" ref="E117:E165" si="99">D117&amp;"_Alta"</f>
        <v>Faturamento Proforma - Configuração Produção Histórico_Alta</v>
      </c>
      <c r="F117" s="32" t="s">
        <v>109</v>
      </c>
      <c r="G117" s="32">
        <f t="shared" si="84"/>
        <v>50</v>
      </c>
      <c r="H117" s="34">
        <f t="shared" si="85"/>
        <v>1</v>
      </c>
      <c r="I117" s="36">
        <v>4</v>
      </c>
      <c r="J117" s="349"/>
    </row>
    <row r="118" spans="2:10" x14ac:dyDescent="0.25">
      <c r="B118" s="355"/>
      <c r="C118" s="346" t="s">
        <v>182</v>
      </c>
      <c r="D118" s="33" t="str">
        <f>B100&amp;" - "&amp;C118</f>
        <v>Faturamento Proforma - Balanceador</v>
      </c>
      <c r="E118" s="33" t="str">
        <f t="shared" ref="E118" si="100">D118&amp;"_Baixa"</f>
        <v>Faturamento Proforma - Balanceador_Baixa</v>
      </c>
      <c r="F118" s="32" t="s">
        <v>107</v>
      </c>
      <c r="G118" s="32">
        <f t="shared" si="84"/>
        <v>10</v>
      </c>
      <c r="H118" s="34">
        <f t="shared" si="85"/>
        <v>0.6</v>
      </c>
      <c r="I118" s="36">
        <v>2.4</v>
      </c>
      <c r="J118" s="349"/>
    </row>
    <row r="119" spans="2:10" x14ac:dyDescent="0.25">
      <c r="B119" s="355"/>
      <c r="C119" s="346"/>
      <c r="D119" s="33" t="str">
        <f>B100&amp;" - "&amp;C118</f>
        <v>Faturamento Proforma - Balanceador</v>
      </c>
      <c r="E119" s="33" t="str">
        <f t="shared" ref="E119" si="101">D119&amp;"_Media"</f>
        <v>Faturamento Proforma - Balanceador_Media</v>
      </c>
      <c r="F119" s="32" t="s">
        <v>108</v>
      </c>
      <c r="G119" s="32">
        <f t="shared" si="84"/>
        <v>27</v>
      </c>
      <c r="H119" s="34">
        <f t="shared" si="85"/>
        <v>0.8</v>
      </c>
      <c r="I119" s="36">
        <v>3.2</v>
      </c>
      <c r="J119" s="349"/>
    </row>
    <row r="120" spans="2:10" x14ac:dyDescent="0.25">
      <c r="B120" s="355"/>
      <c r="C120" s="346"/>
      <c r="D120" s="33" t="str">
        <f>B100&amp;" - "&amp;C118</f>
        <v>Faturamento Proforma - Balanceador</v>
      </c>
      <c r="E120" s="33" t="str">
        <f t="shared" ref="E120" si="102">D120&amp;"_Alta"</f>
        <v>Faturamento Proforma - Balanceador_Alta</v>
      </c>
      <c r="F120" s="32" t="s">
        <v>109</v>
      </c>
      <c r="G120" s="32">
        <f t="shared" si="84"/>
        <v>50</v>
      </c>
      <c r="H120" s="34">
        <f t="shared" si="85"/>
        <v>1</v>
      </c>
      <c r="I120" s="36">
        <v>4</v>
      </c>
      <c r="J120" s="349"/>
    </row>
    <row r="121" spans="2:10" x14ac:dyDescent="0.25">
      <c r="B121" s="355"/>
      <c r="C121" s="346" t="s">
        <v>183</v>
      </c>
      <c r="D121" s="33" t="str">
        <f>B100&amp;" - "&amp;C121</f>
        <v>Faturamento Proforma - BIF</v>
      </c>
      <c r="E121" s="33" t="str">
        <f t="shared" ref="E121" si="103">D121&amp;"_Baixa"</f>
        <v>Faturamento Proforma - BIF_Baixa</v>
      </c>
      <c r="F121" s="32" t="s">
        <v>107</v>
      </c>
      <c r="G121" s="32">
        <f t="shared" si="84"/>
        <v>10</v>
      </c>
      <c r="H121" s="34">
        <f t="shared" si="85"/>
        <v>0.6</v>
      </c>
      <c r="I121" s="36">
        <v>2.4</v>
      </c>
      <c r="J121" s="349"/>
    </row>
    <row r="122" spans="2:10" x14ac:dyDescent="0.25">
      <c r="B122" s="355"/>
      <c r="C122" s="346"/>
      <c r="D122" s="33" t="str">
        <f>B100&amp;" - "&amp;C121</f>
        <v>Faturamento Proforma - BIF</v>
      </c>
      <c r="E122" s="33" t="str">
        <f t="shared" ref="E122" si="104">D122&amp;"_Media"</f>
        <v>Faturamento Proforma - BIF_Media</v>
      </c>
      <c r="F122" s="32" t="s">
        <v>108</v>
      </c>
      <c r="G122" s="32">
        <f t="shared" si="84"/>
        <v>27</v>
      </c>
      <c r="H122" s="34">
        <f t="shared" si="85"/>
        <v>0.8</v>
      </c>
      <c r="I122" s="36">
        <v>3.2</v>
      </c>
      <c r="J122" s="349"/>
    </row>
    <row r="123" spans="2:10" x14ac:dyDescent="0.25">
      <c r="B123" s="355"/>
      <c r="C123" s="346"/>
      <c r="D123" s="33" t="str">
        <f>B100&amp;" - "&amp;C121</f>
        <v>Faturamento Proforma - BIF</v>
      </c>
      <c r="E123" s="33" t="str">
        <f t="shared" ref="E123" si="105">D123&amp;"_Alta"</f>
        <v>Faturamento Proforma - BIF_Alta</v>
      </c>
      <c r="F123" s="32" t="s">
        <v>109</v>
      </c>
      <c r="G123" s="32">
        <f t="shared" si="84"/>
        <v>50</v>
      </c>
      <c r="H123" s="34">
        <f t="shared" si="85"/>
        <v>1</v>
      </c>
      <c r="I123" s="36">
        <v>4</v>
      </c>
      <c r="J123" s="349"/>
    </row>
    <row r="124" spans="2:10" x14ac:dyDescent="0.25">
      <c r="B124" s="355"/>
      <c r="C124" s="346" t="s">
        <v>184</v>
      </c>
      <c r="D124" s="33" t="str">
        <f>B100&amp;" - "&amp;C124</f>
        <v>Faturamento Proforma - Envio de feedfile</v>
      </c>
      <c r="E124" s="33" t="str">
        <f t="shared" ref="E124" si="106">D124&amp;"_Baixa"</f>
        <v>Faturamento Proforma - Envio de feedfile_Baixa</v>
      </c>
      <c r="F124" s="32" t="s">
        <v>107</v>
      </c>
      <c r="G124" s="32">
        <f t="shared" si="84"/>
        <v>10</v>
      </c>
      <c r="H124" s="34">
        <f t="shared" si="85"/>
        <v>0.6</v>
      </c>
      <c r="I124" s="36">
        <v>2.4</v>
      </c>
      <c r="J124" s="349"/>
    </row>
    <row r="125" spans="2:10" x14ac:dyDescent="0.25">
      <c r="B125" s="355"/>
      <c r="C125" s="346"/>
      <c r="D125" s="33" t="str">
        <f>B100&amp;" - "&amp;C124</f>
        <v>Faturamento Proforma - Envio de feedfile</v>
      </c>
      <c r="E125" s="33" t="str">
        <f t="shared" ref="E125" si="107">D125&amp;"_Media"</f>
        <v>Faturamento Proforma - Envio de feedfile_Media</v>
      </c>
      <c r="F125" s="32" t="s">
        <v>108</v>
      </c>
      <c r="G125" s="32">
        <f t="shared" si="84"/>
        <v>27</v>
      </c>
      <c r="H125" s="34">
        <f t="shared" si="85"/>
        <v>0.8</v>
      </c>
      <c r="I125" s="36">
        <v>3.2</v>
      </c>
      <c r="J125" s="349"/>
    </row>
    <row r="126" spans="2:10" x14ac:dyDescent="0.25">
      <c r="B126" s="355"/>
      <c r="C126" s="346"/>
      <c r="D126" s="33" t="str">
        <f>B100&amp;" - "&amp;C124</f>
        <v>Faturamento Proforma - Envio de feedfile</v>
      </c>
      <c r="E126" s="33" t="str">
        <f t="shared" ref="E126" si="108">D126&amp;"_Alta"</f>
        <v>Faturamento Proforma - Envio de feedfile_Alta</v>
      </c>
      <c r="F126" s="32" t="s">
        <v>109</v>
      </c>
      <c r="G126" s="32">
        <f t="shared" si="84"/>
        <v>50</v>
      </c>
      <c r="H126" s="34">
        <f t="shared" si="85"/>
        <v>1</v>
      </c>
      <c r="I126" s="36">
        <v>4</v>
      </c>
      <c r="J126" s="349"/>
    </row>
    <row r="127" spans="2:10" x14ac:dyDescent="0.25">
      <c r="B127" s="355"/>
      <c r="C127" s="346" t="s">
        <v>185</v>
      </c>
      <c r="D127" s="33" t="str">
        <f>B100&amp;" - "&amp;C127</f>
        <v>Faturamento Proforma - Validar PDF</v>
      </c>
      <c r="E127" s="33" t="str">
        <f t="shared" ref="E127" si="109">D127&amp;"_Baixa"</f>
        <v>Faturamento Proforma - Validar PDF_Baixa</v>
      </c>
      <c r="F127" s="32" t="s">
        <v>107</v>
      </c>
      <c r="G127" s="32">
        <f t="shared" si="84"/>
        <v>10</v>
      </c>
      <c r="H127" s="34">
        <f t="shared" si="85"/>
        <v>0.6</v>
      </c>
      <c r="I127" s="36">
        <v>2.4</v>
      </c>
      <c r="J127" s="349"/>
    </row>
    <row r="128" spans="2:10" x14ac:dyDescent="0.25">
      <c r="B128" s="355"/>
      <c r="C128" s="346"/>
      <c r="D128" s="33" t="str">
        <f>B100&amp;" - "&amp;C127</f>
        <v>Faturamento Proforma - Validar PDF</v>
      </c>
      <c r="E128" s="33" t="str">
        <f t="shared" ref="E128" si="110">D128&amp;"_Media"</f>
        <v>Faturamento Proforma - Validar PDF_Media</v>
      </c>
      <c r="F128" s="32" t="s">
        <v>108</v>
      </c>
      <c r="G128" s="32">
        <f t="shared" si="84"/>
        <v>27</v>
      </c>
      <c r="H128" s="34">
        <f t="shared" si="85"/>
        <v>0.8</v>
      </c>
      <c r="I128" s="36">
        <v>3.2</v>
      </c>
      <c r="J128" s="349"/>
    </row>
    <row r="129" spans="2:10" ht="15.75" thickBot="1" x14ac:dyDescent="0.3">
      <c r="B129" s="356"/>
      <c r="C129" s="347"/>
      <c r="D129" s="45" t="str">
        <f>B100&amp;" - "&amp;C127</f>
        <v>Faturamento Proforma - Validar PDF</v>
      </c>
      <c r="E129" s="45" t="str">
        <f t="shared" ref="E129" si="111">D129&amp;"_Alta"</f>
        <v>Faturamento Proforma - Validar PDF_Alta</v>
      </c>
      <c r="F129" s="46" t="s">
        <v>109</v>
      </c>
      <c r="G129" s="46">
        <f t="shared" si="84"/>
        <v>50</v>
      </c>
      <c r="H129" s="47">
        <f t="shared" si="85"/>
        <v>1</v>
      </c>
      <c r="I129" s="50">
        <v>4</v>
      </c>
      <c r="J129" s="350"/>
    </row>
    <row r="130" spans="2:10" x14ac:dyDescent="0.25">
      <c r="B130" s="354" t="s">
        <v>188</v>
      </c>
      <c r="C130" s="352" t="s">
        <v>186</v>
      </c>
      <c r="D130" s="38" t="str">
        <f>B130&amp;" - "&amp;C130</f>
        <v>Faturamento Production - BIP Production</v>
      </c>
      <c r="E130" s="38" t="str">
        <f t="shared" si="88"/>
        <v>Faturamento Production - BIP Production_Baixa</v>
      </c>
      <c r="F130" s="39" t="s">
        <v>107</v>
      </c>
      <c r="G130" s="39">
        <f t="shared" si="0"/>
        <v>10</v>
      </c>
      <c r="H130" s="40">
        <f t="shared" si="1"/>
        <v>0.4</v>
      </c>
      <c r="I130" s="49">
        <v>1.6</v>
      </c>
      <c r="J130" s="348" t="s">
        <v>188</v>
      </c>
    </row>
    <row r="131" spans="2:10" x14ac:dyDescent="0.25">
      <c r="B131" s="355"/>
      <c r="C131" s="346"/>
      <c r="D131" s="33" t="str">
        <f>B130&amp;" - "&amp;C130</f>
        <v>Faturamento Production - BIP Production</v>
      </c>
      <c r="E131" s="33" t="str">
        <f t="shared" si="89"/>
        <v>Faturamento Production - BIP Production_Media</v>
      </c>
      <c r="F131" s="32" t="s">
        <v>108</v>
      </c>
      <c r="G131" s="32">
        <f t="shared" si="0"/>
        <v>27</v>
      </c>
      <c r="H131" s="34">
        <f t="shared" si="1"/>
        <v>0.6</v>
      </c>
      <c r="I131" s="36">
        <v>2.4</v>
      </c>
      <c r="J131" s="349"/>
    </row>
    <row r="132" spans="2:10" x14ac:dyDescent="0.25">
      <c r="B132" s="355"/>
      <c r="C132" s="346"/>
      <c r="D132" s="33" t="str">
        <f>B130&amp;" - "&amp;C130</f>
        <v>Faturamento Production - BIP Production</v>
      </c>
      <c r="E132" s="33" t="str">
        <f t="shared" si="90"/>
        <v>Faturamento Production - BIP Production_Alta</v>
      </c>
      <c r="F132" s="32" t="s">
        <v>109</v>
      </c>
      <c r="G132" s="32">
        <f t="shared" si="0"/>
        <v>50</v>
      </c>
      <c r="H132" s="34">
        <f t="shared" si="1"/>
        <v>1</v>
      </c>
      <c r="I132" s="36">
        <v>4</v>
      </c>
      <c r="J132" s="349"/>
    </row>
    <row r="133" spans="2:10" x14ac:dyDescent="0.25">
      <c r="B133" s="355"/>
      <c r="C133" s="346" t="s">
        <v>177</v>
      </c>
      <c r="D133" s="33" t="str">
        <f>B130&amp;" - "&amp;C133</f>
        <v>Faturamento Production - Extrator FAT3C</v>
      </c>
      <c r="E133" s="33" t="str">
        <f t="shared" si="91"/>
        <v>Faturamento Production - Extrator FAT3C_Baixa</v>
      </c>
      <c r="F133" s="32" t="s">
        <v>107</v>
      </c>
      <c r="G133" s="32">
        <f t="shared" ref="G133:G180" si="112">VALUE(MID(F133,5,3))</f>
        <v>10</v>
      </c>
      <c r="H133" s="34">
        <f t="shared" ref="H133:H180" si="113">(I133*0.25)</f>
        <v>0.4</v>
      </c>
      <c r="I133" s="36">
        <v>1.6</v>
      </c>
      <c r="J133" s="349"/>
    </row>
    <row r="134" spans="2:10" x14ac:dyDescent="0.25">
      <c r="B134" s="355"/>
      <c r="C134" s="346"/>
      <c r="D134" s="33" t="str">
        <f>B130&amp;" - "&amp;C133</f>
        <v>Faturamento Production - Extrator FAT3C</v>
      </c>
      <c r="E134" s="33" t="str">
        <f t="shared" si="92"/>
        <v>Faturamento Production - Extrator FAT3C_Media</v>
      </c>
      <c r="F134" s="32" t="s">
        <v>108</v>
      </c>
      <c r="G134" s="32">
        <f t="shared" si="112"/>
        <v>27</v>
      </c>
      <c r="H134" s="34">
        <f t="shared" si="113"/>
        <v>0.6</v>
      </c>
      <c r="I134" s="36">
        <v>2.4</v>
      </c>
      <c r="J134" s="349"/>
    </row>
    <row r="135" spans="2:10" x14ac:dyDescent="0.25">
      <c r="B135" s="355"/>
      <c r="C135" s="346"/>
      <c r="D135" s="33" t="str">
        <f>B130&amp;" - "&amp;C133</f>
        <v>Faturamento Production - Extrator FAT3C</v>
      </c>
      <c r="E135" s="33" t="str">
        <f t="shared" si="93"/>
        <v>Faturamento Production - Extrator FAT3C_Alta</v>
      </c>
      <c r="F135" s="32" t="s">
        <v>109</v>
      </c>
      <c r="G135" s="32">
        <f t="shared" si="112"/>
        <v>50</v>
      </c>
      <c r="H135" s="34">
        <f t="shared" si="113"/>
        <v>1</v>
      </c>
      <c r="I135" s="36">
        <v>4</v>
      </c>
      <c r="J135" s="349"/>
    </row>
    <row r="136" spans="2:10" x14ac:dyDescent="0.25">
      <c r="B136" s="355"/>
      <c r="C136" s="346" t="s">
        <v>178</v>
      </c>
      <c r="D136" s="33" t="str">
        <f>B130&amp;" - "&amp;C136</f>
        <v>Faturamento Production - Selecionador NF</v>
      </c>
      <c r="E136" s="33" t="str">
        <f t="shared" si="94"/>
        <v>Faturamento Production - Selecionador NF_Baixa</v>
      </c>
      <c r="F136" s="32" t="s">
        <v>107</v>
      </c>
      <c r="G136" s="32">
        <f t="shared" si="112"/>
        <v>10</v>
      </c>
      <c r="H136" s="34">
        <f t="shared" si="113"/>
        <v>0.4</v>
      </c>
      <c r="I136" s="36">
        <v>1.6</v>
      </c>
      <c r="J136" s="349"/>
    </row>
    <row r="137" spans="2:10" x14ac:dyDescent="0.25">
      <c r="B137" s="355"/>
      <c r="C137" s="346"/>
      <c r="D137" s="33" t="str">
        <f>B130&amp;" - "&amp;C136</f>
        <v>Faturamento Production - Selecionador NF</v>
      </c>
      <c r="E137" s="33" t="str">
        <f t="shared" si="95"/>
        <v>Faturamento Production - Selecionador NF_Media</v>
      </c>
      <c r="F137" s="32" t="s">
        <v>108</v>
      </c>
      <c r="G137" s="32">
        <f t="shared" si="112"/>
        <v>27</v>
      </c>
      <c r="H137" s="34">
        <f t="shared" si="113"/>
        <v>0.6</v>
      </c>
      <c r="I137" s="36">
        <v>2.4</v>
      </c>
      <c r="J137" s="349"/>
    </row>
    <row r="138" spans="2:10" x14ac:dyDescent="0.25">
      <c r="B138" s="355"/>
      <c r="C138" s="346"/>
      <c r="D138" s="33" t="str">
        <f>B130&amp;" - "&amp;C136</f>
        <v>Faturamento Production - Selecionador NF</v>
      </c>
      <c r="E138" s="33" t="str">
        <f t="shared" si="96"/>
        <v>Faturamento Production - Selecionador NF_Alta</v>
      </c>
      <c r="F138" s="32" t="s">
        <v>109</v>
      </c>
      <c r="G138" s="32">
        <f t="shared" si="112"/>
        <v>50</v>
      </c>
      <c r="H138" s="34">
        <f t="shared" si="113"/>
        <v>1</v>
      </c>
      <c r="I138" s="36">
        <v>4</v>
      </c>
      <c r="J138" s="349"/>
    </row>
    <row r="139" spans="2:10" x14ac:dyDescent="0.25">
      <c r="B139" s="355"/>
      <c r="C139" s="346" t="s">
        <v>179</v>
      </c>
      <c r="D139" s="33" t="str">
        <f>B130&amp;" - "&amp;C139</f>
        <v>Faturamento Production - Numerador NF</v>
      </c>
      <c r="E139" s="33" t="str">
        <f t="shared" si="97"/>
        <v>Faturamento Production - Numerador NF_Baixa</v>
      </c>
      <c r="F139" s="32" t="s">
        <v>107</v>
      </c>
      <c r="G139" s="32">
        <f t="shared" si="112"/>
        <v>10</v>
      </c>
      <c r="H139" s="34">
        <f t="shared" si="113"/>
        <v>0.4</v>
      </c>
      <c r="I139" s="36">
        <v>1.6</v>
      </c>
      <c r="J139" s="349"/>
    </row>
    <row r="140" spans="2:10" x14ac:dyDescent="0.25">
      <c r="B140" s="355"/>
      <c r="C140" s="346"/>
      <c r="D140" s="33" t="str">
        <f>B130&amp;" - "&amp;C139</f>
        <v>Faturamento Production - Numerador NF</v>
      </c>
      <c r="E140" s="33" t="str">
        <f t="shared" si="98"/>
        <v>Faturamento Production - Numerador NF_Media</v>
      </c>
      <c r="F140" s="32" t="s">
        <v>108</v>
      </c>
      <c r="G140" s="32">
        <f t="shared" si="112"/>
        <v>27</v>
      </c>
      <c r="H140" s="34">
        <f t="shared" si="113"/>
        <v>0.6</v>
      </c>
      <c r="I140" s="36">
        <v>2.4</v>
      </c>
      <c r="J140" s="349"/>
    </row>
    <row r="141" spans="2:10" x14ac:dyDescent="0.25">
      <c r="B141" s="355"/>
      <c r="C141" s="346"/>
      <c r="D141" s="33" t="str">
        <f>B130&amp;" - "&amp;C139</f>
        <v>Faturamento Production - Numerador NF</v>
      </c>
      <c r="E141" s="33" t="str">
        <f t="shared" si="99"/>
        <v>Faturamento Production - Numerador NF_Alta</v>
      </c>
      <c r="F141" s="32" t="s">
        <v>109</v>
      </c>
      <c r="G141" s="32">
        <f t="shared" si="112"/>
        <v>50</v>
      </c>
      <c r="H141" s="34">
        <f t="shared" si="113"/>
        <v>1</v>
      </c>
      <c r="I141" s="36">
        <v>4</v>
      </c>
      <c r="J141" s="349"/>
    </row>
    <row r="142" spans="2:10" x14ac:dyDescent="0.25">
      <c r="B142" s="355"/>
      <c r="C142" s="346" t="s">
        <v>180</v>
      </c>
      <c r="D142" s="33" t="str">
        <f>B130&amp;" - "&amp;C142</f>
        <v>Faturamento Production - Preparação para o balanceamento</v>
      </c>
      <c r="E142" s="33" t="str">
        <f t="shared" ref="E142" si="114">D142&amp;"_Baixa"</f>
        <v>Faturamento Production - Preparação para o balanceamento_Baixa</v>
      </c>
      <c r="F142" s="32" t="s">
        <v>107</v>
      </c>
      <c r="G142" s="32">
        <f t="shared" si="112"/>
        <v>10</v>
      </c>
      <c r="H142" s="34">
        <f t="shared" si="113"/>
        <v>0.4</v>
      </c>
      <c r="I142" s="36">
        <v>1.6</v>
      </c>
      <c r="J142" s="349"/>
    </row>
    <row r="143" spans="2:10" x14ac:dyDescent="0.25">
      <c r="B143" s="355"/>
      <c r="C143" s="346"/>
      <c r="D143" s="33" t="str">
        <f>B130&amp;" - "&amp;C142</f>
        <v>Faturamento Production - Preparação para o balanceamento</v>
      </c>
      <c r="E143" s="33" t="str">
        <f t="shared" ref="E143" si="115">D143&amp;"_Media"</f>
        <v>Faturamento Production - Preparação para o balanceamento_Media</v>
      </c>
      <c r="F143" s="32" t="s">
        <v>108</v>
      </c>
      <c r="G143" s="32">
        <f t="shared" si="112"/>
        <v>27</v>
      </c>
      <c r="H143" s="34">
        <f t="shared" si="113"/>
        <v>0.6</v>
      </c>
      <c r="I143" s="36">
        <v>2.4</v>
      </c>
      <c r="J143" s="349"/>
    </row>
    <row r="144" spans="2:10" x14ac:dyDescent="0.25">
      <c r="B144" s="355"/>
      <c r="C144" s="346"/>
      <c r="D144" s="33" t="str">
        <f>B130&amp;" - "&amp;C142</f>
        <v>Faturamento Production - Preparação para o balanceamento</v>
      </c>
      <c r="E144" s="33" t="str">
        <f t="shared" ref="E144" si="116">D144&amp;"_Alta"</f>
        <v>Faturamento Production - Preparação para o balanceamento_Alta</v>
      </c>
      <c r="F144" s="32" t="s">
        <v>109</v>
      </c>
      <c r="G144" s="32">
        <f t="shared" si="112"/>
        <v>50</v>
      </c>
      <c r="H144" s="34">
        <f t="shared" si="113"/>
        <v>1</v>
      </c>
      <c r="I144" s="36">
        <v>4</v>
      </c>
      <c r="J144" s="349"/>
    </row>
    <row r="145" spans="2:10" x14ac:dyDescent="0.25">
      <c r="B145" s="355"/>
      <c r="C145" s="346" t="s">
        <v>181</v>
      </c>
      <c r="D145" s="33" t="str">
        <f>B130&amp;" - "&amp;C145</f>
        <v>Faturamento Production - Configuração Produção Histórico</v>
      </c>
      <c r="E145" s="33" t="str">
        <f t="shared" ref="E145" si="117">D145&amp;"_Baixa"</f>
        <v>Faturamento Production - Configuração Produção Histórico_Baixa</v>
      </c>
      <c r="F145" s="32" t="s">
        <v>107</v>
      </c>
      <c r="G145" s="32">
        <f t="shared" si="112"/>
        <v>10</v>
      </c>
      <c r="H145" s="34">
        <f t="shared" si="113"/>
        <v>0.4</v>
      </c>
      <c r="I145" s="36">
        <v>1.6</v>
      </c>
      <c r="J145" s="349"/>
    </row>
    <row r="146" spans="2:10" x14ac:dyDescent="0.25">
      <c r="B146" s="355"/>
      <c r="C146" s="346"/>
      <c r="D146" s="33" t="str">
        <f>B130&amp;" - "&amp;C145</f>
        <v>Faturamento Production - Configuração Produção Histórico</v>
      </c>
      <c r="E146" s="33" t="str">
        <f t="shared" ref="E146" si="118">D146&amp;"_Media"</f>
        <v>Faturamento Production - Configuração Produção Histórico_Media</v>
      </c>
      <c r="F146" s="32" t="s">
        <v>108</v>
      </c>
      <c r="G146" s="32">
        <f t="shared" si="112"/>
        <v>27</v>
      </c>
      <c r="H146" s="34">
        <f t="shared" si="113"/>
        <v>0.6</v>
      </c>
      <c r="I146" s="36">
        <v>2.4</v>
      </c>
      <c r="J146" s="349"/>
    </row>
    <row r="147" spans="2:10" x14ac:dyDescent="0.25">
      <c r="B147" s="355"/>
      <c r="C147" s="346"/>
      <c r="D147" s="33" t="str">
        <f>B130&amp;" - "&amp;C145</f>
        <v>Faturamento Production - Configuração Produção Histórico</v>
      </c>
      <c r="E147" s="33" t="str">
        <f t="shared" ref="E147" si="119">D147&amp;"_Alta"</f>
        <v>Faturamento Production - Configuração Produção Histórico_Alta</v>
      </c>
      <c r="F147" s="32" t="s">
        <v>109</v>
      </c>
      <c r="G147" s="32">
        <f t="shared" si="112"/>
        <v>50</v>
      </c>
      <c r="H147" s="34">
        <f t="shared" si="113"/>
        <v>1</v>
      </c>
      <c r="I147" s="36">
        <v>4</v>
      </c>
      <c r="J147" s="349"/>
    </row>
    <row r="148" spans="2:10" x14ac:dyDescent="0.25">
      <c r="B148" s="355"/>
      <c r="C148" s="346" t="s">
        <v>182</v>
      </c>
      <c r="D148" s="33" t="str">
        <f>B130&amp;" - "&amp;C148</f>
        <v>Faturamento Production - Balanceador</v>
      </c>
      <c r="E148" s="33" t="str">
        <f t="shared" ref="E148" si="120">D148&amp;"_Baixa"</f>
        <v>Faturamento Production - Balanceador_Baixa</v>
      </c>
      <c r="F148" s="32" t="s">
        <v>107</v>
      </c>
      <c r="G148" s="32">
        <f t="shared" si="112"/>
        <v>10</v>
      </c>
      <c r="H148" s="34">
        <f t="shared" si="113"/>
        <v>0.4</v>
      </c>
      <c r="I148" s="36">
        <v>1.6</v>
      </c>
      <c r="J148" s="349"/>
    </row>
    <row r="149" spans="2:10" x14ac:dyDescent="0.25">
      <c r="B149" s="355"/>
      <c r="C149" s="346"/>
      <c r="D149" s="33" t="str">
        <f>B130&amp;" - "&amp;C148</f>
        <v>Faturamento Production - Balanceador</v>
      </c>
      <c r="E149" s="33" t="str">
        <f t="shared" ref="E149" si="121">D149&amp;"_Media"</f>
        <v>Faturamento Production - Balanceador_Media</v>
      </c>
      <c r="F149" s="32" t="s">
        <v>108</v>
      </c>
      <c r="G149" s="32">
        <f t="shared" si="112"/>
        <v>27</v>
      </c>
      <c r="H149" s="34">
        <f t="shared" si="113"/>
        <v>0.6</v>
      </c>
      <c r="I149" s="36">
        <v>2.4</v>
      </c>
      <c r="J149" s="349"/>
    </row>
    <row r="150" spans="2:10" x14ac:dyDescent="0.25">
      <c r="B150" s="355"/>
      <c r="C150" s="346"/>
      <c r="D150" s="33" t="str">
        <f>B130&amp;" - "&amp;C148</f>
        <v>Faturamento Production - Balanceador</v>
      </c>
      <c r="E150" s="33" t="str">
        <f t="shared" ref="E150" si="122">D150&amp;"_Alta"</f>
        <v>Faturamento Production - Balanceador_Alta</v>
      </c>
      <c r="F150" s="32" t="s">
        <v>109</v>
      </c>
      <c r="G150" s="32">
        <f t="shared" si="112"/>
        <v>50</v>
      </c>
      <c r="H150" s="34">
        <f t="shared" si="113"/>
        <v>1</v>
      </c>
      <c r="I150" s="36">
        <v>4</v>
      </c>
      <c r="J150" s="349"/>
    </row>
    <row r="151" spans="2:10" x14ac:dyDescent="0.25">
      <c r="B151" s="355"/>
      <c r="C151" s="346" t="s">
        <v>183</v>
      </c>
      <c r="D151" s="33" t="str">
        <f>B130&amp;" - "&amp;C151</f>
        <v>Faturamento Production - BIF</v>
      </c>
      <c r="E151" s="33" t="str">
        <f t="shared" ref="E151" si="123">D151&amp;"_Baixa"</f>
        <v>Faturamento Production - BIF_Baixa</v>
      </c>
      <c r="F151" s="32" t="s">
        <v>107</v>
      </c>
      <c r="G151" s="32">
        <f t="shared" si="112"/>
        <v>10</v>
      </c>
      <c r="H151" s="34">
        <f t="shared" si="113"/>
        <v>0.4</v>
      </c>
      <c r="I151" s="36">
        <v>1.6</v>
      </c>
      <c r="J151" s="349"/>
    </row>
    <row r="152" spans="2:10" x14ac:dyDescent="0.25">
      <c r="B152" s="355"/>
      <c r="C152" s="346"/>
      <c r="D152" s="33" t="str">
        <f>B130&amp;" - "&amp;C151</f>
        <v>Faturamento Production - BIF</v>
      </c>
      <c r="E152" s="33" t="str">
        <f t="shared" ref="E152" si="124">D152&amp;"_Media"</f>
        <v>Faturamento Production - BIF_Media</v>
      </c>
      <c r="F152" s="32" t="s">
        <v>108</v>
      </c>
      <c r="G152" s="32">
        <f t="shared" si="112"/>
        <v>27</v>
      </c>
      <c r="H152" s="34">
        <f t="shared" si="113"/>
        <v>0.6</v>
      </c>
      <c r="I152" s="36">
        <v>2.4</v>
      </c>
      <c r="J152" s="349"/>
    </row>
    <row r="153" spans="2:10" x14ac:dyDescent="0.25">
      <c r="B153" s="355"/>
      <c r="C153" s="346"/>
      <c r="D153" s="33" t="str">
        <f>B130&amp;" - "&amp;C151</f>
        <v>Faturamento Production - BIF</v>
      </c>
      <c r="E153" s="33" t="str">
        <f t="shared" ref="E153" si="125">D153&amp;"_Alta"</f>
        <v>Faturamento Production - BIF_Alta</v>
      </c>
      <c r="F153" s="32" t="s">
        <v>109</v>
      </c>
      <c r="G153" s="32">
        <f t="shared" si="112"/>
        <v>50</v>
      </c>
      <c r="H153" s="34">
        <f t="shared" si="113"/>
        <v>1</v>
      </c>
      <c r="I153" s="36">
        <v>4</v>
      </c>
      <c r="J153" s="349"/>
    </row>
    <row r="154" spans="2:10" x14ac:dyDescent="0.25">
      <c r="B154" s="355"/>
      <c r="C154" s="346" t="s">
        <v>184</v>
      </c>
      <c r="D154" s="33" t="str">
        <f>B130&amp;" - "&amp;C154</f>
        <v>Faturamento Production - Envio de feedfile</v>
      </c>
      <c r="E154" s="33" t="str">
        <f t="shared" si="88"/>
        <v>Faturamento Production - Envio de feedfile_Baixa</v>
      </c>
      <c r="F154" s="32" t="s">
        <v>107</v>
      </c>
      <c r="G154" s="32">
        <f t="shared" si="112"/>
        <v>10</v>
      </c>
      <c r="H154" s="34">
        <f t="shared" si="113"/>
        <v>0.4</v>
      </c>
      <c r="I154" s="36">
        <v>1.6</v>
      </c>
      <c r="J154" s="349"/>
    </row>
    <row r="155" spans="2:10" x14ac:dyDescent="0.25">
      <c r="B155" s="355"/>
      <c r="C155" s="346"/>
      <c r="D155" s="33" t="str">
        <f>B130&amp;" - "&amp;C154</f>
        <v>Faturamento Production - Envio de feedfile</v>
      </c>
      <c r="E155" s="33" t="str">
        <f t="shared" si="89"/>
        <v>Faturamento Production - Envio de feedfile_Media</v>
      </c>
      <c r="F155" s="32" t="s">
        <v>108</v>
      </c>
      <c r="G155" s="32">
        <f t="shared" si="112"/>
        <v>27</v>
      </c>
      <c r="H155" s="34">
        <f t="shared" si="113"/>
        <v>0.6</v>
      </c>
      <c r="I155" s="36">
        <v>2.4</v>
      </c>
      <c r="J155" s="349"/>
    </row>
    <row r="156" spans="2:10" x14ac:dyDescent="0.25">
      <c r="B156" s="355"/>
      <c r="C156" s="346"/>
      <c r="D156" s="33" t="str">
        <f>B130&amp;" - "&amp;C154</f>
        <v>Faturamento Production - Envio de feedfile</v>
      </c>
      <c r="E156" s="33" t="str">
        <f t="shared" si="90"/>
        <v>Faturamento Production - Envio de feedfile_Alta</v>
      </c>
      <c r="F156" s="32" t="s">
        <v>109</v>
      </c>
      <c r="G156" s="32">
        <f t="shared" si="112"/>
        <v>50</v>
      </c>
      <c r="H156" s="34">
        <f t="shared" si="113"/>
        <v>1</v>
      </c>
      <c r="I156" s="36">
        <v>4</v>
      </c>
      <c r="J156" s="349"/>
    </row>
    <row r="157" spans="2:10" x14ac:dyDescent="0.25">
      <c r="B157" s="355"/>
      <c r="C157" s="346" t="s">
        <v>185</v>
      </c>
      <c r="D157" s="33" t="str">
        <f>B130&amp;" - "&amp;C157</f>
        <v>Faturamento Production - Validar PDF</v>
      </c>
      <c r="E157" s="33" t="str">
        <f t="shared" si="91"/>
        <v>Faturamento Production - Validar PDF_Baixa</v>
      </c>
      <c r="F157" s="32" t="s">
        <v>107</v>
      </c>
      <c r="G157" s="32">
        <f t="shared" si="112"/>
        <v>10</v>
      </c>
      <c r="H157" s="34">
        <f t="shared" si="113"/>
        <v>0.4</v>
      </c>
      <c r="I157" s="36">
        <v>1.6</v>
      </c>
      <c r="J157" s="349"/>
    </row>
    <row r="158" spans="2:10" x14ac:dyDescent="0.25">
      <c r="B158" s="355"/>
      <c r="C158" s="346"/>
      <c r="D158" s="33" t="str">
        <f>B130&amp;" - "&amp;C157</f>
        <v>Faturamento Production - Validar PDF</v>
      </c>
      <c r="E158" s="33" t="str">
        <f t="shared" si="92"/>
        <v>Faturamento Production - Validar PDF_Media</v>
      </c>
      <c r="F158" s="32" t="s">
        <v>108</v>
      </c>
      <c r="G158" s="32">
        <f t="shared" si="112"/>
        <v>27</v>
      </c>
      <c r="H158" s="34">
        <f t="shared" si="113"/>
        <v>0.6</v>
      </c>
      <c r="I158" s="36">
        <v>2.4</v>
      </c>
      <c r="J158" s="349"/>
    </row>
    <row r="159" spans="2:10" ht="15.75" thickBot="1" x14ac:dyDescent="0.3">
      <c r="B159" s="356"/>
      <c r="C159" s="347"/>
      <c r="D159" s="45" t="str">
        <f>B130&amp;" - "&amp;C157</f>
        <v>Faturamento Production - Validar PDF</v>
      </c>
      <c r="E159" s="45" t="str">
        <f t="shared" si="93"/>
        <v>Faturamento Production - Validar PDF_Alta</v>
      </c>
      <c r="F159" s="46" t="s">
        <v>109</v>
      </c>
      <c r="G159" s="46">
        <f t="shared" si="112"/>
        <v>50</v>
      </c>
      <c r="H159" s="47">
        <f t="shared" si="113"/>
        <v>1</v>
      </c>
      <c r="I159" s="50">
        <v>4</v>
      </c>
      <c r="J159" s="350"/>
    </row>
    <row r="160" spans="2:10" x14ac:dyDescent="0.25">
      <c r="B160" s="354" t="s">
        <v>187</v>
      </c>
      <c r="C160" s="352" t="s">
        <v>186</v>
      </c>
      <c r="D160" s="38" t="str">
        <f>B160&amp;" - "&amp;C160</f>
        <v>Faturamento Interino - BIP Production</v>
      </c>
      <c r="E160" s="38" t="str">
        <f t="shared" si="94"/>
        <v>Faturamento Interino - BIP Production_Baixa</v>
      </c>
      <c r="F160" s="39" t="s">
        <v>107</v>
      </c>
      <c r="G160" s="39">
        <f t="shared" si="112"/>
        <v>10</v>
      </c>
      <c r="H160" s="40">
        <f t="shared" si="113"/>
        <v>0.4</v>
      </c>
      <c r="I160" s="40">
        <v>1.6</v>
      </c>
      <c r="J160" s="348" t="s">
        <v>187</v>
      </c>
    </row>
    <row r="161" spans="2:10" x14ac:dyDescent="0.25">
      <c r="B161" s="355"/>
      <c r="C161" s="346"/>
      <c r="D161" s="33" t="str">
        <f>B160&amp;" - "&amp;C160</f>
        <v>Faturamento Interino - BIP Production</v>
      </c>
      <c r="E161" s="33" t="str">
        <f t="shared" si="95"/>
        <v>Faturamento Interino - BIP Production_Media</v>
      </c>
      <c r="F161" s="32" t="s">
        <v>108</v>
      </c>
      <c r="G161" s="32">
        <f t="shared" si="112"/>
        <v>27</v>
      </c>
      <c r="H161" s="34">
        <f t="shared" si="113"/>
        <v>0.8</v>
      </c>
      <c r="I161" s="34">
        <v>3.2</v>
      </c>
      <c r="J161" s="349"/>
    </row>
    <row r="162" spans="2:10" x14ac:dyDescent="0.25">
      <c r="B162" s="355"/>
      <c r="C162" s="346"/>
      <c r="D162" s="33" t="str">
        <f>B160&amp;" - "&amp;C160</f>
        <v>Faturamento Interino - BIP Production</v>
      </c>
      <c r="E162" s="33" t="str">
        <f t="shared" si="96"/>
        <v>Faturamento Interino - BIP Production_Alta</v>
      </c>
      <c r="F162" s="32" t="s">
        <v>109</v>
      </c>
      <c r="G162" s="32">
        <f t="shared" si="112"/>
        <v>50</v>
      </c>
      <c r="H162" s="34">
        <f t="shared" si="113"/>
        <v>1</v>
      </c>
      <c r="I162" s="34">
        <v>4</v>
      </c>
      <c r="J162" s="349"/>
    </row>
    <row r="163" spans="2:10" x14ac:dyDescent="0.25">
      <c r="B163" s="355"/>
      <c r="C163" s="346" t="s">
        <v>177</v>
      </c>
      <c r="D163" s="33" t="str">
        <f>B160&amp;" - "&amp;C163</f>
        <v>Faturamento Interino - Extrator FAT3C</v>
      </c>
      <c r="E163" s="33" t="str">
        <f t="shared" si="97"/>
        <v>Faturamento Interino - Extrator FAT3C_Baixa</v>
      </c>
      <c r="F163" s="32" t="s">
        <v>107</v>
      </c>
      <c r="G163" s="32">
        <f t="shared" si="112"/>
        <v>10</v>
      </c>
      <c r="H163" s="34">
        <f t="shared" si="113"/>
        <v>0.4</v>
      </c>
      <c r="I163" s="34">
        <v>1.6</v>
      </c>
      <c r="J163" s="349"/>
    </row>
    <row r="164" spans="2:10" x14ac:dyDescent="0.25">
      <c r="B164" s="355"/>
      <c r="C164" s="346"/>
      <c r="D164" s="33" t="str">
        <f>B160&amp;" - "&amp;C163</f>
        <v>Faturamento Interino - Extrator FAT3C</v>
      </c>
      <c r="E164" s="33" t="str">
        <f t="shared" si="98"/>
        <v>Faturamento Interino - Extrator FAT3C_Media</v>
      </c>
      <c r="F164" s="32" t="s">
        <v>108</v>
      </c>
      <c r="G164" s="32">
        <f t="shared" si="112"/>
        <v>27</v>
      </c>
      <c r="H164" s="34">
        <f t="shared" si="113"/>
        <v>0.8</v>
      </c>
      <c r="I164" s="34">
        <v>3.2</v>
      </c>
      <c r="J164" s="349"/>
    </row>
    <row r="165" spans="2:10" x14ac:dyDescent="0.25">
      <c r="B165" s="355"/>
      <c r="C165" s="346"/>
      <c r="D165" s="33" t="str">
        <f>B160&amp;" - "&amp;C163</f>
        <v>Faturamento Interino - Extrator FAT3C</v>
      </c>
      <c r="E165" s="33" t="str">
        <f t="shared" si="99"/>
        <v>Faturamento Interino - Extrator FAT3C_Alta</v>
      </c>
      <c r="F165" s="32" t="s">
        <v>109</v>
      </c>
      <c r="G165" s="32">
        <f t="shared" si="112"/>
        <v>50</v>
      </c>
      <c r="H165" s="34">
        <f t="shared" si="113"/>
        <v>1</v>
      </c>
      <c r="I165" s="34">
        <v>4</v>
      </c>
      <c r="J165" s="349"/>
    </row>
    <row r="166" spans="2:10" x14ac:dyDescent="0.25">
      <c r="B166" s="355"/>
      <c r="C166" s="346" t="s">
        <v>180</v>
      </c>
      <c r="D166" s="33" t="str">
        <f>B160&amp;" - "&amp;C166</f>
        <v>Faturamento Interino - Preparação para o balanceamento</v>
      </c>
      <c r="E166" s="33" t="str">
        <f t="shared" ref="E166" si="126">D166&amp;"_Baixa"</f>
        <v>Faturamento Interino - Preparação para o balanceamento_Baixa</v>
      </c>
      <c r="F166" s="32" t="s">
        <v>107</v>
      </c>
      <c r="G166" s="32">
        <f t="shared" si="112"/>
        <v>10</v>
      </c>
      <c r="H166" s="34">
        <f t="shared" si="113"/>
        <v>0.4</v>
      </c>
      <c r="I166" s="34">
        <v>1.6</v>
      </c>
      <c r="J166" s="349"/>
    </row>
    <row r="167" spans="2:10" x14ac:dyDescent="0.25">
      <c r="B167" s="355"/>
      <c r="C167" s="346"/>
      <c r="D167" s="33" t="str">
        <f>B160&amp;" - "&amp;C166</f>
        <v>Faturamento Interino - Preparação para o balanceamento</v>
      </c>
      <c r="E167" s="33" t="str">
        <f t="shared" ref="E167" si="127">D167&amp;"_Media"</f>
        <v>Faturamento Interino - Preparação para o balanceamento_Media</v>
      </c>
      <c r="F167" s="32" t="s">
        <v>108</v>
      </c>
      <c r="G167" s="32">
        <f t="shared" si="112"/>
        <v>27</v>
      </c>
      <c r="H167" s="34">
        <f t="shared" si="113"/>
        <v>0.8</v>
      </c>
      <c r="I167" s="34">
        <v>3.2</v>
      </c>
      <c r="J167" s="349"/>
    </row>
    <row r="168" spans="2:10" x14ac:dyDescent="0.25">
      <c r="B168" s="355"/>
      <c r="C168" s="346"/>
      <c r="D168" s="33" t="str">
        <f>B160&amp;" - "&amp;C166</f>
        <v>Faturamento Interino - Preparação para o balanceamento</v>
      </c>
      <c r="E168" s="33" t="str">
        <f t="shared" ref="E168" si="128">D168&amp;"_Alta"</f>
        <v>Faturamento Interino - Preparação para o balanceamento_Alta</v>
      </c>
      <c r="F168" s="32" t="s">
        <v>109</v>
      </c>
      <c r="G168" s="32">
        <f t="shared" si="112"/>
        <v>50</v>
      </c>
      <c r="H168" s="34">
        <f t="shared" si="113"/>
        <v>1</v>
      </c>
      <c r="I168" s="34">
        <v>4</v>
      </c>
      <c r="J168" s="349"/>
    </row>
    <row r="169" spans="2:10" x14ac:dyDescent="0.25">
      <c r="B169" s="355"/>
      <c r="C169" s="346" t="s">
        <v>181</v>
      </c>
      <c r="D169" s="33" t="str">
        <f>B160&amp;" - "&amp;C169</f>
        <v>Faturamento Interino - Configuração Produção Histórico</v>
      </c>
      <c r="E169" s="33" t="str">
        <f t="shared" ref="E169" si="129">D169&amp;"_Baixa"</f>
        <v>Faturamento Interino - Configuração Produção Histórico_Baixa</v>
      </c>
      <c r="F169" s="32" t="s">
        <v>107</v>
      </c>
      <c r="G169" s="32">
        <f t="shared" si="112"/>
        <v>10</v>
      </c>
      <c r="H169" s="34">
        <f t="shared" si="113"/>
        <v>0.4</v>
      </c>
      <c r="I169" s="34">
        <v>1.6</v>
      </c>
      <c r="J169" s="349"/>
    </row>
    <row r="170" spans="2:10" x14ac:dyDescent="0.25">
      <c r="B170" s="355"/>
      <c r="C170" s="346"/>
      <c r="D170" s="33" t="str">
        <f>B160&amp;" - "&amp;C169</f>
        <v>Faturamento Interino - Configuração Produção Histórico</v>
      </c>
      <c r="E170" s="33" t="str">
        <f t="shared" ref="E170" si="130">D170&amp;"_Media"</f>
        <v>Faturamento Interino - Configuração Produção Histórico_Media</v>
      </c>
      <c r="F170" s="32" t="s">
        <v>108</v>
      </c>
      <c r="G170" s="32">
        <f t="shared" si="112"/>
        <v>27</v>
      </c>
      <c r="H170" s="34">
        <f t="shared" si="113"/>
        <v>0.8</v>
      </c>
      <c r="I170" s="34">
        <v>3.2</v>
      </c>
      <c r="J170" s="349"/>
    </row>
    <row r="171" spans="2:10" x14ac:dyDescent="0.25">
      <c r="B171" s="355"/>
      <c r="C171" s="346"/>
      <c r="D171" s="33" t="str">
        <f>B160&amp;" - "&amp;C169</f>
        <v>Faturamento Interino - Configuração Produção Histórico</v>
      </c>
      <c r="E171" s="33" t="str">
        <f t="shared" ref="E171" si="131">D171&amp;"_Alta"</f>
        <v>Faturamento Interino - Configuração Produção Histórico_Alta</v>
      </c>
      <c r="F171" s="32" t="s">
        <v>109</v>
      </c>
      <c r="G171" s="32">
        <f t="shared" si="112"/>
        <v>50</v>
      </c>
      <c r="H171" s="34">
        <f t="shared" si="113"/>
        <v>1</v>
      </c>
      <c r="I171" s="34">
        <v>4</v>
      </c>
      <c r="J171" s="349"/>
    </row>
    <row r="172" spans="2:10" x14ac:dyDescent="0.25">
      <c r="B172" s="355"/>
      <c r="C172" s="346" t="s">
        <v>182</v>
      </c>
      <c r="D172" s="33" t="str">
        <f>B160&amp;" - "&amp;C172</f>
        <v>Faturamento Interino - Balanceador</v>
      </c>
      <c r="E172" s="33" t="str">
        <f t="shared" ref="E172" si="132">D172&amp;"_Baixa"</f>
        <v>Faturamento Interino - Balanceador_Baixa</v>
      </c>
      <c r="F172" s="32" t="s">
        <v>107</v>
      </c>
      <c r="G172" s="32">
        <f t="shared" si="112"/>
        <v>10</v>
      </c>
      <c r="H172" s="34">
        <f t="shared" si="113"/>
        <v>0.4</v>
      </c>
      <c r="I172" s="34">
        <v>1.6</v>
      </c>
      <c r="J172" s="349"/>
    </row>
    <row r="173" spans="2:10" x14ac:dyDescent="0.25">
      <c r="B173" s="355"/>
      <c r="C173" s="346"/>
      <c r="D173" s="33" t="str">
        <f>B160&amp;" - "&amp;C172</f>
        <v>Faturamento Interino - Balanceador</v>
      </c>
      <c r="E173" s="33" t="str">
        <f t="shared" ref="E173" si="133">D173&amp;"_Media"</f>
        <v>Faturamento Interino - Balanceador_Media</v>
      </c>
      <c r="F173" s="32" t="s">
        <v>108</v>
      </c>
      <c r="G173" s="32">
        <f t="shared" si="112"/>
        <v>27</v>
      </c>
      <c r="H173" s="34">
        <f t="shared" si="113"/>
        <v>0.8</v>
      </c>
      <c r="I173" s="34">
        <v>3.2</v>
      </c>
      <c r="J173" s="349"/>
    </row>
    <row r="174" spans="2:10" x14ac:dyDescent="0.25">
      <c r="B174" s="355"/>
      <c r="C174" s="346"/>
      <c r="D174" s="33" t="str">
        <f>B160&amp;" - "&amp;C172</f>
        <v>Faturamento Interino - Balanceador</v>
      </c>
      <c r="E174" s="33" t="str">
        <f t="shared" ref="E174" si="134">D174&amp;"_Alta"</f>
        <v>Faturamento Interino - Balanceador_Alta</v>
      </c>
      <c r="F174" s="32" t="s">
        <v>109</v>
      </c>
      <c r="G174" s="32">
        <f t="shared" si="112"/>
        <v>50</v>
      </c>
      <c r="H174" s="34">
        <f t="shared" si="113"/>
        <v>1</v>
      </c>
      <c r="I174" s="34">
        <v>4</v>
      </c>
      <c r="J174" s="349"/>
    </row>
    <row r="175" spans="2:10" x14ac:dyDescent="0.25">
      <c r="B175" s="355"/>
      <c r="C175" s="346" t="s">
        <v>183</v>
      </c>
      <c r="D175" s="33" t="str">
        <f>B160&amp;" - "&amp;C175</f>
        <v>Faturamento Interino - BIF</v>
      </c>
      <c r="E175" s="33" t="str">
        <f t="shared" ref="E175" si="135">D175&amp;"_Baixa"</f>
        <v>Faturamento Interino - BIF_Baixa</v>
      </c>
      <c r="F175" s="32" t="s">
        <v>107</v>
      </c>
      <c r="G175" s="32">
        <f t="shared" si="112"/>
        <v>10</v>
      </c>
      <c r="H175" s="34">
        <f t="shared" si="113"/>
        <v>0.4</v>
      </c>
      <c r="I175" s="34">
        <v>1.6</v>
      </c>
      <c r="J175" s="349"/>
    </row>
    <row r="176" spans="2:10" x14ac:dyDescent="0.25">
      <c r="B176" s="355"/>
      <c r="C176" s="346"/>
      <c r="D176" s="33" t="str">
        <f>B160&amp;" - "&amp;C175</f>
        <v>Faturamento Interino - BIF</v>
      </c>
      <c r="E176" s="33" t="str">
        <f t="shared" ref="E176" si="136">D176&amp;"_Media"</f>
        <v>Faturamento Interino - BIF_Media</v>
      </c>
      <c r="F176" s="32" t="s">
        <v>108</v>
      </c>
      <c r="G176" s="32">
        <f t="shared" si="112"/>
        <v>27</v>
      </c>
      <c r="H176" s="34">
        <f t="shared" si="113"/>
        <v>0.8</v>
      </c>
      <c r="I176" s="34">
        <v>3.2</v>
      </c>
      <c r="J176" s="349"/>
    </row>
    <row r="177" spans="2:12" x14ac:dyDescent="0.25">
      <c r="B177" s="355"/>
      <c r="C177" s="346"/>
      <c r="D177" s="33" t="str">
        <f>B160&amp;" - "&amp;C175</f>
        <v>Faturamento Interino - BIF</v>
      </c>
      <c r="E177" s="33" t="str">
        <f t="shared" ref="E177" si="137">D177&amp;"_Alta"</f>
        <v>Faturamento Interino - BIF_Alta</v>
      </c>
      <c r="F177" s="32" t="s">
        <v>109</v>
      </c>
      <c r="G177" s="32">
        <f t="shared" si="112"/>
        <v>50</v>
      </c>
      <c r="H177" s="34">
        <f t="shared" si="113"/>
        <v>1</v>
      </c>
      <c r="I177" s="34">
        <v>4</v>
      </c>
      <c r="J177" s="349"/>
    </row>
    <row r="178" spans="2:12" x14ac:dyDescent="0.25">
      <c r="B178" s="355"/>
      <c r="C178" s="346" t="s">
        <v>184</v>
      </c>
      <c r="D178" s="33" t="str">
        <f>B160&amp;" - "&amp;C178</f>
        <v>Faturamento Interino - Envio de feedfile</v>
      </c>
      <c r="E178" s="33" t="str">
        <f t="shared" ref="E178:E226" si="138">D178&amp;"_Baixa"</f>
        <v>Faturamento Interino - Envio de feedfile_Baixa</v>
      </c>
      <c r="F178" s="32" t="s">
        <v>107</v>
      </c>
      <c r="G178" s="32">
        <f t="shared" si="112"/>
        <v>10</v>
      </c>
      <c r="H178" s="34">
        <f t="shared" si="113"/>
        <v>0.4</v>
      </c>
      <c r="I178" s="34">
        <v>1.6</v>
      </c>
      <c r="J178" s="349"/>
    </row>
    <row r="179" spans="2:12" x14ac:dyDescent="0.25">
      <c r="B179" s="355"/>
      <c r="C179" s="346"/>
      <c r="D179" s="33" t="str">
        <f>B160&amp;" - "&amp;C178</f>
        <v>Faturamento Interino - Envio de feedfile</v>
      </c>
      <c r="E179" s="33" t="str">
        <f t="shared" ref="E179:E227" si="139">D179&amp;"_Media"</f>
        <v>Faturamento Interino - Envio de feedfile_Media</v>
      </c>
      <c r="F179" s="32" t="s">
        <v>108</v>
      </c>
      <c r="G179" s="32">
        <f t="shared" si="112"/>
        <v>27</v>
      </c>
      <c r="H179" s="34">
        <f t="shared" si="113"/>
        <v>0.8</v>
      </c>
      <c r="I179" s="34">
        <v>3.2</v>
      </c>
      <c r="J179" s="349"/>
    </row>
    <row r="180" spans="2:12" x14ac:dyDescent="0.25">
      <c r="B180" s="355"/>
      <c r="C180" s="346"/>
      <c r="D180" s="33" t="str">
        <f>B160&amp;" - "&amp;C178</f>
        <v>Faturamento Interino - Envio de feedfile</v>
      </c>
      <c r="E180" s="33" t="str">
        <f t="shared" ref="E180:E228" si="140">D180&amp;"_Alta"</f>
        <v>Faturamento Interino - Envio de feedfile_Alta</v>
      </c>
      <c r="F180" s="32" t="s">
        <v>109</v>
      </c>
      <c r="G180" s="32">
        <f t="shared" si="112"/>
        <v>50</v>
      </c>
      <c r="H180" s="34">
        <f t="shared" si="113"/>
        <v>1</v>
      </c>
      <c r="I180" s="34">
        <v>4</v>
      </c>
      <c r="J180" s="349"/>
    </row>
    <row r="181" spans="2:12" x14ac:dyDescent="0.25">
      <c r="B181" s="355"/>
      <c r="C181" s="346" t="s">
        <v>185</v>
      </c>
      <c r="D181" s="33" t="str">
        <f>B160&amp;" - "&amp;C181</f>
        <v>Faturamento Interino - Validar PDF</v>
      </c>
      <c r="E181" s="33" t="str">
        <f t="shared" ref="E181:E229" si="141">D181&amp;"_Baixa"</f>
        <v>Faturamento Interino - Validar PDF_Baixa</v>
      </c>
      <c r="F181" s="32" t="s">
        <v>107</v>
      </c>
      <c r="G181" s="32">
        <f t="shared" si="0"/>
        <v>10</v>
      </c>
      <c r="H181" s="34">
        <f t="shared" si="1"/>
        <v>0.4</v>
      </c>
      <c r="I181" s="34">
        <v>1.6</v>
      </c>
      <c r="J181" s="349"/>
    </row>
    <row r="182" spans="2:12" x14ac:dyDescent="0.25">
      <c r="B182" s="355"/>
      <c r="C182" s="346"/>
      <c r="D182" s="33" t="str">
        <f>B160&amp;" - "&amp;C181</f>
        <v>Faturamento Interino - Validar PDF</v>
      </c>
      <c r="E182" s="33" t="str">
        <f t="shared" ref="E182:E230" si="142">D182&amp;"_Media"</f>
        <v>Faturamento Interino - Validar PDF_Media</v>
      </c>
      <c r="F182" s="32" t="s">
        <v>108</v>
      </c>
      <c r="G182" s="32">
        <f t="shared" si="0"/>
        <v>27</v>
      </c>
      <c r="H182" s="34">
        <f t="shared" si="1"/>
        <v>0.8</v>
      </c>
      <c r="I182" s="34">
        <v>3.2</v>
      </c>
      <c r="J182" s="349"/>
    </row>
    <row r="183" spans="2:12" ht="15.75" thickBot="1" x14ac:dyDescent="0.3">
      <c r="B183" s="356"/>
      <c r="C183" s="347"/>
      <c r="D183" s="45" t="str">
        <f>B160&amp;" - "&amp;C181</f>
        <v>Faturamento Interino - Validar PDF</v>
      </c>
      <c r="E183" s="45" t="str">
        <f t="shared" ref="E183:E231" si="143">D183&amp;"_Alta"</f>
        <v>Faturamento Interino - Validar PDF_Alta</v>
      </c>
      <c r="F183" s="46" t="s">
        <v>109</v>
      </c>
      <c r="G183" s="46">
        <f t="shared" si="0"/>
        <v>50</v>
      </c>
      <c r="H183" s="47">
        <f t="shared" si="1"/>
        <v>1</v>
      </c>
      <c r="I183" s="47">
        <v>4</v>
      </c>
      <c r="J183" s="350"/>
    </row>
    <row r="184" spans="2:12" x14ac:dyDescent="0.25">
      <c r="B184" s="354" t="s">
        <v>117</v>
      </c>
      <c r="C184" s="352" t="s">
        <v>249</v>
      </c>
      <c r="D184" s="38" t="str">
        <f>B184&amp;" - "&amp;C184</f>
        <v>ATF - Carga da Base de Atendimento</v>
      </c>
      <c r="E184" s="38" t="str">
        <f t="shared" ref="E184:E232" si="144">D184&amp;"_Baixa"</f>
        <v>ATF - Carga da Base de Atendimento_Baixa</v>
      </c>
      <c r="F184" s="39" t="s">
        <v>107</v>
      </c>
      <c r="G184" s="39">
        <f t="shared" si="0"/>
        <v>10</v>
      </c>
      <c r="H184" s="40">
        <f t="shared" si="1"/>
        <v>0.5</v>
      </c>
      <c r="I184" s="40">
        <v>2</v>
      </c>
      <c r="J184" s="348" t="s">
        <v>117</v>
      </c>
      <c r="L184" s="27"/>
    </row>
    <row r="185" spans="2:12" x14ac:dyDescent="0.25">
      <c r="B185" s="355"/>
      <c r="C185" s="346"/>
      <c r="D185" s="33" t="str">
        <f>B184&amp;" - "&amp;C184</f>
        <v>ATF - Carga da Base de Atendimento</v>
      </c>
      <c r="E185" s="33" t="str">
        <f t="shared" ref="E185:E233" si="145">D185&amp;"_Media"</f>
        <v>ATF - Carga da Base de Atendimento_Media</v>
      </c>
      <c r="F185" s="32" t="s">
        <v>108</v>
      </c>
      <c r="G185" s="32">
        <f t="shared" si="0"/>
        <v>27</v>
      </c>
      <c r="H185" s="34">
        <f t="shared" si="1"/>
        <v>0.7</v>
      </c>
      <c r="I185" s="34">
        <v>2.8</v>
      </c>
      <c r="J185" s="349"/>
      <c r="L185" s="27"/>
    </row>
    <row r="186" spans="2:12" x14ac:dyDescent="0.25">
      <c r="B186" s="355"/>
      <c r="C186" s="346"/>
      <c r="D186" s="33" t="str">
        <f>B184&amp;" - "&amp;C184</f>
        <v>ATF - Carga da Base de Atendimento</v>
      </c>
      <c r="E186" s="33" t="str">
        <f t="shared" ref="E186:E234" si="146">D186&amp;"_Alta"</f>
        <v>ATF - Carga da Base de Atendimento_Alta</v>
      </c>
      <c r="F186" s="32" t="s">
        <v>109</v>
      </c>
      <c r="G186" s="32">
        <f t="shared" si="0"/>
        <v>50</v>
      </c>
      <c r="H186" s="34">
        <f t="shared" si="1"/>
        <v>0.95</v>
      </c>
      <c r="I186" s="34">
        <v>3.8</v>
      </c>
      <c r="J186" s="349"/>
      <c r="L186" s="27"/>
    </row>
    <row r="187" spans="2:12" x14ac:dyDescent="0.25">
      <c r="B187" s="355"/>
      <c r="C187" s="346" t="s">
        <v>250</v>
      </c>
      <c r="D187" s="33" t="str">
        <f>B184&amp;" - "&amp;C187</f>
        <v>ATF - Execução da Base de Atendimento</v>
      </c>
      <c r="E187" s="33" t="str">
        <f t="shared" ref="E187:E235" si="147">D187&amp;"_Baixa"</f>
        <v>ATF - Execução da Base de Atendimento_Baixa</v>
      </c>
      <c r="F187" s="32" t="s">
        <v>107</v>
      </c>
      <c r="G187" s="32">
        <f t="shared" ref="G187:G198" si="148">VALUE(MID(F187,5,3))</f>
        <v>10</v>
      </c>
      <c r="H187" s="34">
        <f t="shared" ref="H187:H198" si="149">(I187*0.25)</f>
        <v>0.5</v>
      </c>
      <c r="I187" s="34">
        <v>2</v>
      </c>
      <c r="J187" s="349"/>
    </row>
    <row r="188" spans="2:12" x14ac:dyDescent="0.25">
      <c r="B188" s="355"/>
      <c r="C188" s="346"/>
      <c r="D188" s="33" t="str">
        <f>B184&amp;" - "&amp;C187</f>
        <v>ATF - Execução da Base de Atendimento</v>
      </c>
      <c r="E188" s="33" t="str">
        <f t="shared" ref="E188:E236" si="150">D188&amp;"_Media"</f>
        <v>ATF - Execução da Base de Atendimento_Media</v>
      </c>
      <c r="F188" s="32" t="s">
        <v>108</v>
      </c>
      <c r="G188" s="32">
        <f t="shared" si="148"/>
        <v>27</v>
      </c>
      <c r="H188" s="34">
        <f t="shared" si="149"/>
        <v>0.7</v>
      </c>
      <c r="I188" s="34">
        <v>2.8</v>
      </c>
      <c r="J188" s="349"/>
    </row>
    <row r="189" spans="2:12" x14ac:dyDescent="0.25">
      <c r="B189" s="355"/>
      <c r="C189" s="346"/>
      <c r="D189" s="33" t="str">
        <f>B184&amp;" - "&amp;C187</f>
        <v>ATF - Execução da Base de Atendimento</v>
      </c>
      <c r="E189" s="33" t="str">
        <f t="shared" ref="E189:E237" si="151">D189&amp;"_Alta"</f>
        <v>ATF - Execução da Base de Atendimento_Alta</v>
      </c>
      <c r="F189" s="32" t="s">
        <v>109</v>
      </c>
      <c r="G189" s="32">
        <f t="shared" si="148"/>
        <v>50</v>
      </c>
      <c r="H189" s="34">
        <f t="shared" si="149"/>
        <v>0.95</v>
      </c>
      <c r="I189" s="34">
        <v>3.8</v>
      </c>
      <c r="J189" s="349"/>
    </row>
    <row r="190" spans="2:12" x14ac:dyDescent="0.25">
      <c r="B190" s="355"/>
      <c r="C190" s="346" t="s">
        <v>251</v>
      </c>
      <c r="D190" s="33" t="str">
        <f>B184&amp;" - "&amp;C190</f>
        <v>ATF - ATF Novas Faturas</v>
      </c>
      <c r="E190" s="33" t="str">
        <f t="shared" ref="E190" si="152">D190&amp;"_Baixa"</f>
        <v>ATF - ATF Novas Faturas_Baixa</v>
      </c>
      <c r="F190" s="32" t="s">
        <v>107</v>
      </c>
      <c r="G190" s="32">
        <f t="shared" si="148"/>
        <v>10</v>
      </c>
      <c r="H190" s="34">
        <f t="shared" si="149"/>
        <v>0.5</v>
      </c>
      <c r="I190" s="34">
        <v>2</v>
      </c>
      <c r="J190" s="349"/>
    </row>
    <row r="191" spans="2:12" x14ac:dyDescent="0.25">
      <c r="B191" s="355"/>
      <c r="C191" s="346"/>
      <c r="D191" s="33" t="str">
        <f>B184&amp;" - "&amp;C190</f>
        <v>ATF - ATF Novas Faturas</v>
      </c>
      <c r="E191" s="33" t="str">
        <f t="shared" ref="E191" si="153">D191&amp;"_Media"</f>
        <v>ATF - ATF Novas Faturas_Media</v>
      </c>
      <c r="F191" s="32" t="s">
        <v>108</v>
      </c>
      <c r="G191" s="32">
        <f t="shared" si="148"/>
        <v>27</v>
      </c>
      <c r="H191" s="34">
        <f t="shared" si="149"/>
        <v>0.7</v>
      </c>
      <c r="I191" s="34">
        <v>2.8</v>
      </c>
      <c r="J191" s="349"/>
    </row>
    <row r="192" spans="2:12" x14ac:dyDescent="0.25">
      <c r="B192" s="355"/>
      <c r="C192" s="346"/>
      <c r="D192" s="33" t="str">
        <f>B184&amp;" - "&amp;C190</f>
        <v>ATF - ATF Novas Faturas</v>
      </c>
      <c r="E192" s="33" t="str">
        <f t="shared" ref="E192" si="154">D192&amp;"_Alta"</f>
        <v>ATF - ATF Novas Faturas_Alta</v>
      </c>
      <c r="F192" s="32" t="s">
        <v>109</v>
      </c>
      <c r="G192" s="32">
        <f t="shared" si="148"/>
        <v>50</v>
      </c>
      <c r="H192" s="34">
        <f t="shared" si="149"/>
        <v>0.95</v>
      </c>
      <c r="I192" s="34">
        <v>3.8</v>
      </c>
      <c r="J192" s="349"/>
    </row>
    <row r="193" spans="2:10" x14ac:dyDescent="0.25">
      <c r="B193" s="355"/>
      <c r="C193" s="346" t="s">
        <v>252</v>
      </c>
      <c r="D193" s="33" t="str">
        <f>B184&amp;" - "&amp;C193</f>
        <v>ATF - Monta Partição</v>
      </c>
      <c r="E193" s="33" t="str">
        <f t="shared" ref="E193" si="155">D193&amp;"_Baixa"</f>
        <v>ATF - Monta Partição_Baixa</v>
      </c>
      <c r="F193" s="32" t="s">
        <v>107</v>
      </c>
      <c r="G193" s="32">
        <f t="shared" si="148"/>
        <v>10</v>
      </c>
      <c r="H193" s="34">
        <f t="shared" si="149"/>
        <v>0.5</v>
      </c>
      <c r="I193" s="34">
        <v>2</v>
      </c>
      <c r="J193" s="349"/>
    </row>
    <row r="194" spans="2:10" x14ac:dyDescent="0.25">
      <c r="B194" s="355"/>
      <c r="C194" s="346"/>
      <c r="D194" s="33" t="str">
        <f>B184&amp;" - "&amp;C193</f>
        <v>ATF - Monta Partição</v>
      </c>
      <c r="E194" s="33" t="str">
        <f t="shared" ref="E194" si="156">D194&amp;"_Media"</f>
        <v>ATF - Monta Partição_Media</v>
      </c>
      <c r="F194" s="32" t="s">
        <v>108</v>
      </c>
      <c r="G194" s="32">
        <f t="shared" si="148"/>
        <v>27</v>
      </c>
      <c r="H194" s="34">
        <f t="shared" si="149"/>
        <v>0.7</v>
      </c>
      <c r="I194" s="34">
        <v>2.8</v>
      </c>
      <c r="J194" s="349"/>
    </row>
    <row r="195" spans="2:10" x14ac:dyDescent="0.25">
      <c r="B195" s="355"/>
      <c r="C195" s="346"/>
      <c r="D195" s="33" t="str">
        <f>B184&amp;" - "&amp;C193</f>
        <v>ATF - Monta Partição</v>
      </c>
      <c r="E195" s="33" t="str">
        <f t="shared" ref="E195" si="157">D195&amp;"_Alta"</f>
        <v>ATF - Monta Partição_Alta</v>
      </c>
      <c r="F195" s="32" t="s">
        <v>109</v>
      </c>
      <c r="G195" s="32">
        <f t="shared" si="148"/>
        <v>50</v>
      </c>
      <c r="H195" s="34">
        <f t="shared" si="149"/>
        <v>0.95</v>
      </c>
      <c r="I195" s="34">
        <v>3.8</v>
      </c>
      <c r="J195" s="349"/>
    </row>
    <row r="196" spans="2:10" x14ac:dyDescent="0.25">
      <c r="B196" s="355"/>
      <c r="C196" s="346" t="s">
        <v>253</v>
      </c>
      <c r="D196" s="33" t="str">
        <f>B184&amp;" - "&amp;C196</f>
        <v>ATF - Drop Index</v>
      </c>
      <c r="E196" s="33" t="str">
        <f t="shared" ref="E196" si="158">D196&amp;"_Baixa"</f>
        <v>ATF - Drop Index_Baixa</v>
      </c>
      <c r="F196" s="32" t="s">
        <v>107</v>
      </c>
      <c r="G196" s="32">
        <f t="shared" si="148"/>
        <v>10</v>
      </c>
      <c r="H196" s="34">
        <f t="shared" si="149"/>
        <v>0.5</v>
      </c>
      <c r="I196" s="34">
        <v>2</v>
      </c>
      <c r="J196" s="349"/>
    </row>
    <row r="197" spans="2:10" x14ac:dyDescent="0.25">
      <c r="B197" s="355"/>
      <c r="C197" s="346"/>
      <c r="D197" s="33" t="str">
        <f>B184&amp;" - "&amp;C196</f>
        <v>ATF - Drop Index</v>
      </c>
      <c r="E197" s="33" t="str">
        <f t="shared" ref="E197" si="159">D197&amp;"_Media"</f>
        <v>ATF - Drop Index_Media</v>
      </c>
      <c r="F197" s="32" t="s">
        <v>108</v>
      </c>
      <c r="G197" s="32">
        <f t="shared" si="148"/>
        <v>27</v>
      </c>
      <c r="H197" s="34">
        <f t="shared" si="149"/>
        <v>0.7</v>
      </c>
      <c r="I197" s="34">
        <v>2.8</v>
      </c>
      <c r="J197" s="349"/>
    </row>
    <row r="198" spans="2:10" ht="15.75" thickBot="1" x14ac:dyDescent="0.3">
      <c r="B198" s="356"/>
      <c r="C198" s="347"/>
      <c r="D198" s="45" t="str">
        <f>B184&amp;" - "&amp;C196</f>
        <v>ATF - Drop Index</v>
      </c>
      <c r="E198" s="45" t="str">
        <f t="shared" ref="E198" si="160">D198&amp;"_Alta"</f>
        <v>ATF - Drop Index_Alta</v>
      </c>
      <c r="F198" s="46" t="s">
        <v>109</v>
      </c>
      <c r="G198" s="46">
        <f t="shared" si="148"/>
        <v>50</v>
      </c>
      <c r="H198" s="47">
        <f t="shared" si="149"/>
        <v>0.95</v>
      </c>
      <c r="I198" s="47">
        <v>3.8</v>
      </c>
      <c r="J198" s="350"/>
    </row>
    <row r="199" spans="2:10" x14ac:dyDescent="0.25">
      <c r="B199" s="354" t="s">
        <v>315</v>
      </c>
      <c r="C199" s="352" t="s">
        <v>262</v>
      </c>
      <c r="D199" s="38" t="str">
        <f>B199&amp;" - "&amp;C199</f>
        <v>Arrecadação DACC - MAF</v>
      </c>
      <c r="E199" s="38" t="str">
        <f t="shared" ref="E199" si="161">D199&amp;"_Baixa"</f>
        <v>Arrecadação DACC - MAF_Baixa</v>
      </c>
      <c r="F199" s="39" t="s">
        <v>107</v>
      </c>
      <c r="G199" s="39">
        <f t="shared" si="0"/>
        <v>10</v>
      </c>
      <c r="H199" s="40">
        <f t="shared" si="1"/>
        <v>0.53</v>
      </c>
      <c r="I199" s="40">
        <v>2.12</v>
      </c>
      <c r="J199" s="348" t="s">
        <v>315</v>
      </c>
    </row>
    <row r="200" spans="2:10" x14ac:dyDescent="0.25">
      <c r="B200" s="355"/>
      <c r="C200" s="346"/>
      <c r="D200" s="33" t="str">
        <f>B199&amp;" - "&amp;C199</f>
        <v>Arrecadação DACC - MAF</v>
      </c>
      <c r="E200" s="33" t="str">
        <f t="shared" ref="E200" si="162">D200&amp;"_Media"</f>
        <v>Arrecadação DACC - MAF_Media</v>
      </c>
      <c r="F200" s="32" t="s">
        <v>108</v>
      </c>
      <c r="G200" s="32">
        <f t="shared" si="0"/>
        <v>27</v>
      </c>
      <c r="H200" s="34">
        <f t="shared" si="1"/>
        <v>0.66749999999999998</v>
      </c>
      <c r="I200" s="34">
        <v>2.67</v>
      </c>
      <c r="J200" s="349"/>
    </row>
    <row r="201" spans="2:10" x14ac:dyDescent="0.25">
      <c r="B201" s="355"/>
      <c r="C201" s="346"/>
      <c r="D201" s="33" t="str">
        <f>B199&amp;" - "&amp;C199</f>
        <v>Arrecadação DACC - MAF</v>
      </c>
      <c r="E201" s="33" t="str">
        <f t="shared" ref="E201" si="163">D201&amp;"_Alta"</f>
        <v>Arrecadação DACC - MAF_Alta</v>
      </c>
      <c r="F201" s="32" t="s">
        <v>109</v>
      </c>
      <c r="G201" s="32">
        <f t="shared" si="0"/>
        <v>50</v>
      </c>
      <c r="H201" s="34">
        <f t="shared" si="1"/>
        <v>0.8075</v>
      </c>
      <c r="I201" s="34">
        <v>3.23</v>
      </c>
      <c r="J201" s="349"/>
    </row>
    <row r="202" spans="2:10" x14ac:dyDescent="0.25">
      <c r="B202" s="355"/>
      <c r="C202" s="359" t="s">
        <v>258</v>
      </c>
      <c r="D202" s="33" t="str">
        <f>B199&amp;" - "&amp;C202</f>
        <v>Arrecadação DACC - Alteração do arquivo</v>
      </c>
      <c r="E202" s="33" t="str">
        <f t="shared" si="138"/>
        <v>Arrecadação DACC - Alteração do arquivo_Baixa</v>
      </c>
      <c r="F202" s="32" t="s">
        <v>107</v>
      </c>
      <c r="G202" s="32">
        <f t="shared" ref="G202:G225" si="164">VALUE(MID(F202,5,3))</f>
        <v>10</v>
      </c>
      <c r="H202" s="34">
        <f t="shared" ref="H202:H225" si="165">(I202*0.25)</f>
        <v>0.53</v>
      </c>
      <c r="I202" s="34">
        <v>2.12</v>
      </c>
      <c r="J202" s="349"/>
    </row>
    <row r="203" spans="2:10" x14ac:dyDescent="0.25">
      <c r="B203" s="355"/>
      <c r="C203" s="346"/>
      <c r="D203" s="33" t="str">
        <f>B199&amp;" - "&amp;C202</f>
        <v>Arrecadação DACC - Alteração do arquivo</v>
      </c>
      <c r="E203" s="33" t="str">
        <f t="shared" si="139"/>
        <v>Arrecadação DACC - Alteração do arquivo_Media</v>
      </c>
      <c r="F203" s="32" t="s">
        <v>108</v>
      </c>
      <c r="G203" s="32">
        <f t="shared" si="164"/>
        <v>27</v>
      </c>
      <c r="H203" s="34">
        <f t="shared" si="165"/>
        <v>0.66749999999999998</v>
      </c>
      <c r="I203" s="34">
        <v>2.67</v>
      </c>
      <c r="J203" s="349"/>
    </row>
    <row r="204" spans="2:10" x14ac:dyDescent="0.25">
      <c r="B204" s="355"/>
      <c r="C204" s="346"/>
      <c r="D204" s="33" t="str">
        <f>B199&amp;" - "&amp;C202</f>
        <v>Arrecadação DACC - Alteração do arquivo</v>
      </c>
      <c r="E204" s="33" t="str">
        <f t="shared" si="140"/>
        <v>Arrecadação DACC - Alteração do arquivo_Alta</v>
      </c>
      <c r="F204" s="32" t="s">
        <v>109</v>
      </c>
      <c r="G204" s="32">
        <f t="shared" si="164"/>
        <v>50</v>
      </c>
      <c r="H204" s="34">
        <f t="shared" si="165"/>
        <v>0.8075</v>
      </c>
      <c r="I204" s="34">
        <v>3.23</v>
      </c>
      <c r="J204" s="349"/>
    </row>
    <row r="205" spans="2:10" x14ac:dyDescent="0.25">
      <c r="B205" s="355"/>
      <c r="C205" s="346" t="s">
        <v>263</v>
      </c>
      <c r="D205" s="33" t="str">
        <f>B199&amp;" - "&amp;C205</f>
        <v>Arrecadação DACC - Primeiro PTO</v>
      </c>
      <c r="E205" s="33" t="str">
        <f t="shared" si="141"/>
        <v>Arrecadação DACC - Primeiro PTO_Baixa</v>
      </c>
      <c r="F205" s="32" t="s">
        <v>107</v>
      </c>
      <c r="G205" s="32">
        <f t="shared" si="164"/>
        <v>10</v>
      </c>
      <c r="H205" s="34">
        <f t="shared" si="165"/>
        <v>0.53</v>
      </c>
      <c r="I205" s="34">
        <v>2.12</v>
      </c>
      <c r="J205" s="349"/>
    </row>
    <row r="206" spans="2:10" x14ac:dyDescent="0.25">
      <c r="B206" s="355"/>
      <c r="C206" s="346"/>
      <c r="D206" s="33" t="str">
        <f>B199&amp;" - "&amp;C205</f>
        <v>Arrecadação DACC - Primeiro PTO</v>
      </c>
      <c r="E206" s="33" t="str">
        <f t="shared" si="142"/>
        <v>Arrecadação DACC - Primeiro PTO_Media</v>
      </c>
      <c r="F206" s="32" t="s">
        <v>108</v>
      </c>
      <c r="G206" s="32">
        <f t="shared" si="164"/>
        <v>27</v>
      </c>
      <c r="H206" s="34">
        <f t="shared" si="165"/>
        <v>0.66749999999999998</v>
      </c>
      <c r="I206" s="34">
        <v>2.67</v>
      </c>
      <c r="J206" s="349"/>
    </row>
    <row r="207" spans="2:10" x14ac:dyDescent="0.25">
      <c r="B207" s="355"/>
      <c r="C207" s="346"/>
      <c r="D207" s="33" t="str">
        <f>B199&amp;" - "&amp;C205</f>
        <v>Arrecadação DACC - Primeiro PTO</v>
      </c>
      <c r="E207" s="33" t="str">
        <f t="shared" si="143"/>
        <v>Arrecadação DACC - Primeiro PTO_Alta</v>
      </c>
      <c r="F207" s="32" t="s">
        <v>109</v>
      </c>
      <c r="G207" s="32">
        <f t="shared" si="164"/>
        <v>50</v>
      </c>
      <c r="H207" s="34">
        <f t="shared" si="165"/>
        <v>0.8075</v>
      </c>
      <c r="I207" s="34">
        <v>3.23</v>
      </c>
      <c r="J207" s="349"/>
    </row>
    <row r="208" spans="2:10" x14ac:dyDescent="0.25">
      <c r="B208" s="355"/>
      <c r="C208" s="359" t="s">
        <v>319</v>
      </c>
      <c r="D208" s="33" t="str">
        <f>B199&amp;" - "&amp;C208</f>
        <v>Arrecadação DACC - Balanceador do FEB</v>
      </c>
      <c r="E208" s="33" t="str">
        <f t="shared" si="144"/>
        <v>Arrecadação DACC - Balanceador do FEB_Baixa</v>
      </c>
      <c r="F208" s="32" t="s">
        <v>107</v>
      </c>
      <c r="G208" s="32">
        <f t="shared" si="164"/>
        <v>10</v>
      </c>
      <c r="H208" s="34">
        <f t="shared" si="165"/>
        <v>0.53</v>
      </c>
      <c r="I208" s="34">
        <v>2.12</v>
      </c>
      <c r="J208" s="349"/>
    </row>
    <row r="209" spans="2:10" x14ac:dyDescent="0.25">
      <c r="B209" s="355"/>
      <c r="C209" s="346"/>
      <c r="D209" s="33" t="str">
        <f>B199&amp;" - "&amp;C208</f>
        <v>Arrecadação DACC - Balanceador do FEB</v>
      </c>
      <c r="E209" s="33" t="str">
        <f t="shared" si="145"/>
        <v>Arrecadação DACC - Balanceador do FEB_Media</v>
      </c>
      <c r="F209" s="32" t="s">
        <v>108</v>
      </c>
      <c r="G209" s="32">
        <f t="shared" si="164"/>
        <v>27</v>
      </c>
      <c r="H209" s="34">
        <f t="shared" si="165"/>
        <v>0.66749999999999998</v>
      </c>
      <c r="I209" s="34">
        <v>2.67</v>
      </c>
      <c r="J209" s="349"/>
    </row>
    <row r="210" spans="2:10" x14ac:dyDescent="0.25">
      <c r="B210" s="355"/>
      <c r="C210" s="346"/>
      <c r="D210" s="33" t="str">
        <f>B199&amp;" - "&amp;C208</f>
        <v>Arrecadação DACC - Balanceador do FEB</v>
      </c>
      <c r="E210" s="33" t="str">
        <f t="shared" si="146"/>
        <v>Arrecadação DACC - Balanceador do FEB_Alta</v>
      </c>
      <c r="F210" s="32" t="s">
        <v>109</v>
      </c>
      <c r="G210" s="32">
        <f t="shared" si="164"/>
        <v>50</v>
      </c>
      <c r="H210" s="34">
        <f t="shared" si="165"/>
        <v>0.8075</v>
      </c>
      <c r="I210" s="34">
        <v>3.23</v>
      </c>
      <c r="J210" s="349"/>
    </row>
    <row r="211" spans="2:10" x14ac:dyDescent="0.25">
      <c r="B211" s="355"/>
      <c r="C211" s="346" t="s">
        <v>260</v>
      </c>
      <c r="D211" s="33" t="str">
        <f>B199&amp;" - "&amp;C211</f>
        <v>Arrecadação DACC - FEB</v>
      </c>
      <c r="E211" s="33" t="str">
        <f t="shared" si="147"/>
        <v>Arrecadação DACC - FEB_Baixa</v>
      </c>
      <c r="F211" s="32" t="s">
        <v>107</v>
      </c>
      <c r="G211" s="32">
        <f t="shared" si="164"/>
        <v>10</v>
      </c>
      <c r="H211" s="34">
        <f t="shared" si="165"/>
        <v>0.53</v>
      </c>
      <c r="I211" s="34">
        <v>2.12</v>
      </c>
      <c r="J211" s="349"/>
    </row>
    <row r="212" spans="2:10" x14ac:dyDescent="0.25">
      <c r="B212" s="355"/>
      <c r="C212" s="346"/>
      <c r="D212" s="33" t="str">
        <f>B199&amp;" - "&amp;C211</f>
        <v>Arrecadação DACC - FEB</v>
      </c>
      <c r="E212" s="33" t="str">
        <f t="shared" si="150"/>
        <v>Arrecadação DACC - FEB_Media</v>
      </c>
      <c r="F212" s="32" t="s">
        <v>108</v>
      </c>
      <c r="G212" s="32">
        <f t="shared" si="164"/>
        <v>27</v>
      </c>
      <c r="H212" s="34">
        <f t="shared" si="165"/>
        <v>0.66749999999999998</v>
      </c>
      <c r="I212" s="34">
        <v>2.67</v>
      </c>
      <c r="J212" s="349"/>
    </row>
    <row r="213" spans="2:10" x14ac:dyDescent="0.25">
      <c r="B213" s="355"/>
      <c r="C213" s="346"/>
      <c r="D213" s="33" t="str">
        <f>B199&amp;" - "&amp;C211</f>
        <v>Arrecadação DACC - FEB</v>
      </c>
      <c r="E213" s="33" t="str">
        <f t="shared" si="151"/>
        <v>Arrecadação DACC - FEB_Alta</v>
      </c>
      <c r="F213" s="32" t="s">
        <v>109</v>
      </c>
      <c r="G213" s="32">
        <f t="shared" si="164"/>
        <v>50</v>
      </c>
      <c r="H213" s="34">
        <f t="shared" si="165"/>
        <v>0.8075</v>
      </c>
      <c r="I213" s="34">
        <v>3.23</v>
      </c>
      <c r="J213" s="349"/>
    </row>
    <row r="214" spans="2:10" x14ac:dyDescent="0.25">
      <c r="B214" s="355"/>
      <c r="C214" s="359" t="s">
        <v>259</v>
      </c>
      <c r="D214" s="33" t="str">
        <f>B199&amp;" - "&amp;C214</f>
        <v>Arrecadação DACC - Atualiza MtdPgto</v>
      </c>
      <c r="E214" s="33" t="str">
        <f t="shared" ref="E214" si="166">D214&amp;"_Baixa"</f>
        <v>Arrecadação DACC - Atualiza MtdPgto_Baixa</v>
      </c>
      <c r="F214" s="32" t="s">
        <v>107</v>
      </c>
      <c r="G214" s="32">
        <f t="shared" si="164"/>
        <v>10</v>
      </c>
      <c r="H214" s="34">
        <f t="shared" si="165"/>
        <v>0.53</v>
      </c>
      <c r="I214" s="34">
        <v>2.12</v>
      </c>
      <c r="J214" s="349"/>
    </row>
    <row r="215" spans="2:10" x14ac:dyDescent="0.25">
      <c r="B215" s="355"/>
      <c r="C215" s="346"/>
      <c r="D215" s="33" t="str">
        <f>B199&amp;" - "&amp;C214</f>
        <v>Arrecadação DACC - Atualiza MtdPgto</v>
      </c>
      <c r="E215" s="33" t="str">
        <f t="shared" ref="E215" si="167">D215&amp;"_Media"</f>
        <v>Arrecadação DACC - Atualiza MtdPgto_Media</v>
      </c>
      <c r="F215" s="32" t="s">
        <v>108</v>
      </c>
      <c r="G215" s="32">
        <f t="shared" si="164"/>
        <v>27</v>
      </c>
      <c r="H215" s="34">
        <f t="shared" si="165"/>
        <v>0.66749999999999998</v>
      </c>
      <c r="I215" s="34">
        <v>2.67</v>
      </c>
      <c r="J215" s="349"/>
    </row>
    <row r="216" spans="2:10" x14ac:dyDescent="0.25">
      <c r="B216" s="355"/>
      <c r="C216" s="346"/>
      <c r="D216" s="33" t="str">
        <f>B199&amp;" - "&amp;C214</f>
        <v>Arrecadação DACC - Atualiza MtdPgto</v>
      </c>
      <c r="E216" s="33" t="str">
        <f t="shared" ref="E216" si="168">D216&amp;"_Alta"</f>
        <v>Arrecadação DACC - Atualiza MtdPgto_Alta</v>
      </c>
      <c r="F216" s="32" t="s">
        <v>109</v>
      </c>
      <c r="G216" s="32">
        <f t="shared" si="164"/>
        <v>50</v>
      </c>
      <c r="H216" s="34">
        <f t="shared" si="165"/>
        <v>0.8075</v>
      </c>
      <c r="I216" s="34">
        <v>3.23</v>
      </c>
      <c r="J216" s="349"/>
    </row>
    <row r="217" spans="2:10" x14ac:dyDescent="0.25">
      <c r="B217" s="355"/>
      <c r="C217" s="346" t="s">
        <v>264</v>
      </c>
      <c r="D217" s="33" t="str">
        <f>B199&amp;" - "&amp;C217</f>
        <v>Arrecadação DACC - START_COM_FEB (CREATE)</v>
      </c>
      <c r="E217" s="33" t="str">
        <f t="shared" ref="E217" si="169">D217&amp;"_Baixa"</f>
        <v>Arrecadação DACC - START_COM_FEB (CREATE)_Baixa</v>
      </c>
      <c r="F217" s="32" t="s">
        <v>107</v>
      </c>
      <c r="G217" s="32">
        <f t="shared" si="164"/>
        <v>10</v>
      </c>
      <c r="H217" s="34">
        <f t="shared" si="165"/>
        <v>0.53</v>
      </c>
      <c r="I217" s="34">
        <v>2.12</v>
      </c>
      <c r="J217" s="349"/>
    </row>
    <row r="218" spans="2:10" x14ac:dyDescent="0.25">
      <c r="B218" s="355"/>
      <c r="C218" s="346"/>
      <c r="D218" s="33" t="str">
        <f>B199&amp;" - "&amp;C217</f>
        <v>Arrecadação DACC - START_COM_FEB (CREATE)</v>
      </c>
      <c r="E218" s="33" t="str">
        <f t="shared" ref="E218" si="170">D218&amp;"_Media"</f>
        <v>Arrecadação DACC - START_COM_FEB (CREATE)_Media</v>
      </c>
      <c r="F218" s="32" t="s">
        <v>108</v>
      </c>
      <c r="G218" s="32">
        <f t="shared" si="164"/>
        <v>27</v>
      </c>
      <c r="H218" s="34">
        <f t="shared" si="165"/>
        <v>0.66749999999999998</v>
      </c>
      <c r="I218" s="34">
        <v>2.67</v>
      </c>
      <c r="J218" s="349"/>
    </row>
    <row r="219" spans="2:10" x14ac:dyDescent="0.25">
      <c r="B219" s="355"/>
      <c r="C219" s="346"/>
      <c r="D219" s="33" t="str">
        <f>B199&amp;" - "&amp;C217</f>
        <v>Arrecadação DACC - START_COM_FEB (CREATE)</v>
      </c>
      <c r="E219" s="33" t="str">
        <f t="shared" ref="E219" si="171">D219&amp;"_Alta"</f>
        <v>Arrecadação DACC - START_COM_FEB (CREATE)_Alta</v>
      </c>
      <c r="F219" s="32" t="s">
        <v>109</v>
      </c>
      <c r="G219" s="32">
        <f t="shared" si="164"/>
        <v>50</v>
      </c>
      <c r="H219" s="34">
        <f t="shared" si="165"/>
        <v>0.8075</v>
      </c>
      <c r="I219" s="34">
        <v>3.23</v>
      </c>
      <c r="J219" s="349"/>
    </row>
    <row r="220" spans="2:10" x14ac:dyDescent="0.25">
      <c r="B220" s="355"/>
      <c r="C220" s="359" t="s">
        <v>261</v>
      </c>
      <c r="D220" s="33" t="str">
        <f>B199&amp;" - "&amp;C220</f>
        <v>Arrecadação DACC - FEB_COM10</v>
      </c>
      <c r="E220" s="33" t="str">
        <f t="shared" ref="E220" si="172">D220&amp;"_Baixa"</f>
        <v>Arrecadação DACC - FEB_COM10_Baixa</v>
      </c>
      <c r="F220" s="32" t="s">
        <v>107</v>
      </c>
      <c r="G220" s="32">
        <f t="shared" si="164"/>
        <v>10</v>
      </c>
      <c r="H220" s="34">
        <f t="shared" si="165"/>
        <v>0.53</v>
      </c>
      <c r="I220" s="34">
        <v>2.12</v>
      </c>
      <c r="J220" s="349"/>
    </row>
    <row r="221" spans="2:10" x14ac:dyDescent="0.25">
      <c r="B221" s="355"/>
      <c r="C221" s="346"/>
      <c r="D221" s="33" t="str">
        <f>B199&amp;" - "&amp;C220</f>
        <v>Arrecadação DACC - FEB_COM10</v>
      </c>
      <c r="E221" s="33" t="str">
        <f t="shared" ref="E221" si="173">D221&amp;"_Media"</f>
        <v>Arrecadação DACC - FEB_COM10_Media</v>
      </c>
      <c r="F221" s="32" t="s">
        <v>108</v>
      </c>
      <c r="G221" s="32">
        <f t="shared" si="164"/>
        <v>27</v>
      </c>
      <c r="H221" s="34">
        <f t="shared" si="165"/>
        <v>0.66749999999999998</v>
      </c>
      <c r="I221" s="34">
        <v>2.67</v>
      </c>
      <c r="J221" s="349"/>
    </row>
    <row r="222" spans="2:10" x14ac:dyDescent="0.25">
      <c r="B222" s="355"/>
      <c r="C222" s="346"/>
      <c r="D222" s="33" t="str">
        <f>B199&amp;" - "&amp;C220</f>
        <v>Arrecadação DACC - FEB_COM10</v>
      </c>
      <c r="E222" s="33" t="str">
        <f t="shared" ref="E222" si="174">D222&amp;"_Alta"</f>
        <v>Arrecadação DACC - FEB_COM10_Alta</v>
      </c>
      <c r="F222" s="32" t="s">
        <v>109</v>
      </c>
      <c r="G222" s="32">
        <f t="shared" si="164"/>
        <v>50</v>
      </c>
      <c r="H222" s="34">
        <f t="shared" si="165"/>
        <v>0.8075</v>
      </c>
      <c r="I222" s="34">
        <v>3.23</v>
      </c>
      <c r="J222" s="349"/>
    </row>
    <row r="223" spans="2:10" x14ac:dyDescent="0.25">
      <c r="B223" s="355"/>
      <c r="C223" s="346" t="s">
        <v>265</v>
      </c>
      <c r="D223" s="33" t="str">
        <f>B199&amp;" - "&amp;C223</f>
        <v>Arrecadação DACC - START_COM_FEB (PROCESS)</v>
      </c>
      <c r="E223" s="33" t="str">
        <f t="shared" ref="E223" si="175">D223&amp;"_Baixa"</f>
        <v>Arrecadação DACC - START_COM_FEB (PROCESS)_Baixa</v>
      </c>
      <c r="F223" s="32" t="s">
        <v>107</v>
      </c>
      <c r="G223" s="32">
        <f t="shared" si="164"/>
        <v>10</v>
      </c>
      <c r="H223" s="34">
        <f t="shared" si="165"/>
        <v>0.53</v>
      </c>
      <c r="I223" s="34">
        <v>2.12</v>
      </c>
      <c r="J223" s="349"/>
    </row>
    <row r="224" spans="2:10" x14ac:dyDescent="0.25">
      <c r="B224" s="355"/>
      <c r="C224" s="346"/>
      <c r="D224" s="33" t="str">
        <f>B199&amp;" - "&amp;C223</f>
        <v>Arrecadação DACC - START_COM_FEB (PROCESS)</v>
      </c>
      <c r="E224" s="33" t="str">
        <f t="shared" ref="E224" si="176">D224&amp;"_Media"</f>
        <v>Arrecadação DACC - START_COM_FEB (PROCESS)_Media</v>
      </c>
      <c r="F224" s="32" t="s">
        <v>108</v>
      </c>
      <c r="G224" s="32">
        <f t="shared" si="164"/>
        <v>27</v>
      </c>
      <c r="H224" s="34">
        <f t="shared" si="165"/>
        <v>0.66749999999999998</v>
      </c>
      <c r="I224" s="34">
        <v>2.67</v>
      </c>
      <c r="J224" s="349"/>
    </row>
    <row r="225" spans="2:10" ht="15.75" thickBot="1" x14ac:dyDescent="0.3">
      <c r="B225" s="356"/>
      <c r="C225" s="347"/>
      <c r="D225" s="45" t="str">
        <f>B199&amp;" - "&amp;C223</f>
        <v>Arrecadação DACC - START_COM_FEB (PROCESS)</v>
      </c>
      <c r="E225" s="45" t="str">
        <f t="shared" ref="E225" si="177">D225&amp;"_Alta"</f>
        <v>Arrecadação DACC - START_COM_FEB (PROCESS)_Alta</v>
      </c>
      <c r="F225" s="46" t="s">
        <v>109</v>
      </c>
      <c r="G225" s="46">
        <f t="shared" si="164"/>
        <v>50</v>
      </c>
      <c r="H225" s="47">
        <f t="shared" si="165"/>
        <v>0.8075</v>
      </c>
      <c r="I225" s="47">
        <v>3.23</v>
      </c>
      <c r="J225" s="350"/>
    </row>
    <row r="226" spans="2:10" x14ac:dyDescent="0.25">
      <c r="B226" s="357" t="s">
        <v>316</v>
      </c>
      <c r="C226" s="374" t="s">
        <v>317</v>
      </c>
      <c r="D226" s="41" t="str">
        <f>B226&amp;" - "&amp;C226</f>
        <v>Arrecadação LockBox - Receber arquivos de lockbox dos agentes arrecadadores</v>
      </c>
      <c r="E226" s="41" t="str">
        <f t="shared" si="138"/>
        <v>Arrecadação LockBox - Receber arquivos de lockbox dos agentes arrecadadores_Baixa</v>
      </c>
      <c r="F226" s="42" t="s">
        <v>107</v>
      </c>
      <c r="G226" s="42">
        <f t="shared" si="0"/>
        <v>10</v>
      </c>
      <c r="H226" s="43">
        <f t="shared" si="1"/>
        <v>0.79249999999999998</v>
      </c>
      <c r="I226" s="44">
        <v>3.17</v>
      </c>
      <c r="J226" s="358" t="s">
        <v>316</v>
      </c>
    </row>
    <row r="227" spans="2:10" x14ac:dyDescent="0.25">
      <c r="B227" s="355"/>
      <c r="C227" s="351"/>
      <c r="D227" s="33" t="str">
        <f>B226&amp;" - "&amp;C226</f>
        <v>Arrecadação LockBox - Receber arquivos de lockbox dos agentes arrecadadores</v>
      </c>
      <c r="E227" s="33" t="str">
        <f t="shared" si="139"/>
        <v>Arrecadação LockBox - Receber arquivos de lockbox dos agentes arrecadadores_Media</v>
      </c>
      <c r="F227" s="32" t="s">
        <v>108</v>
      </c>
      <c r="G227" s="32">
        <f t="shared" si="0"/>
        <v>27</v>
      </c>
      <c r="H227" s="34">
        <f t="shared" si="1"/>
        <v>1</v>
      </c>
      <c r="I227" s="35">
        <v>4</v>
      </c>
      <c r="J227" s="349"/>
    </row>
    <row r="228" spans="2:10" x14ac:dyDescent="0.25">
      <c r="B228" s="355"/>
      <c r="C228" s="351"/>
      <c r="D228" s="33" t="str">
        <f>B226&amp;" - "&amp;C226</f>
        <v>Arrecadação LockBox - Receber arquivos de lockbox dos agentes arrecadadores</v>
      </c>
      <c r="E228" s="33" t="str">
        <f t="shared" si="140"/>
        <v>Arrecadação LockBox - Receber arquivos de lockbox dos agentes arrecadadores_Alta</v>
      </c>
      <c r="F228" s="32" t="s">
        <v>109</v>
      </c>
      <c r="G228" s="32">
        <f t="shared" si="0"/>
        <v>50</v>
      </c>
      <c r="H228" s="34">
        <f t="shared" si="1"/>
        <v>1.21</v>
      </c>
      <c r="I228" s="35">
        <v>4.84</v>
      </c>
      <c r="J228" s="349"/>
    </row>
    <row r="229" spans="2:10" x14ac:dyDescent="0.25">
      <c r="B229" s="355"/>
      <c r="C229" s="346" t="s">
        <v>318</v>
      </c>
      <c r="D229" s="33" t="str">
        <f>B226&amp;" - "&amp;C229</f>
        <v>Arrecadação LockBox - Executar programa ArrecPosPagPrimPto.sh</v>
      </c>
      <c r="E229" s="33" t="str">
        <f t="shared" si="141"/>
        <v>Arrecadação LockBox - Executar programa ArrecPosPagPrimPto.sh_Baixa</v>
      </c>
      <c r="F229" s="32" t="s">
        <v>107</v>
      </c>
      <c r="G229" s="32">
        <f t="shared" ref="G229:G243" si="178">VALUE(MID(F229,5,3))</f>
        <v>10</v>
      </c>
      <c r="H229" s="34">
        <f t="shared" ref="H229:H243" si="179">(I229*0.25)</f>
        <v>0.79249999999999998</v>
      </c>
      <c r="I229" s="35">
        <v>3.17</v>
      </c>
      <c r="J229" s="349"/>
    </row>
    <row r="230" spans="2:10" x14ac:dyDescent="0.25">
      <c r="B230" s="355"/>
      <c r="C230" s="346"/>
      <c r="D230" s="33" t="str">
        <f>B226&amp;" - "&amp;C229</f>
        <v>Arrecadação LockBox - Executar programa ArrecPosPagPrimPto.sh</v>
      </c>
      <c r="E230" s="33" t="str">
        <f t="shared" si="142"/>
        <v>Arrecadação LockBox - Executar programa ArrecPosPagPrimPto.sh_Media</v>
      </c>
      <c r="F230" s="32" t="s">
        <v>108</v>
      </c>
      <c r="G230" s="32">
        <f t="shared" si="178"/>
        <v>27</v>
      </c>
      <c r="H230" s="34">
        <f t="shared" si="179"/>
        <v>1</v>
      </c>
      <c r="I230" s="35">
        <v>4</v>
      </c>
      <c r="J230" s="349"/>
    </row>
    <row r="231" spans="2:10" x14ac:dyDescent="0.25">
      <c r="B231" s="355"/>
      <c r="C231" s="346"/>
      <c r="D231" s="33" t="str">
        <f>B226&amp;" - "&amp;C229</f>
        <v>Arrecadação LockBox - Executar programa ArrecPosPagPrimPto.sh</v>
      </c>
      <c r="E231" s="33" t="str">
        <f t="shared" si="143"/>
        <v>Arrecadação LockBox - Executar programa ArrecPosPagPrimPto.sh_Alta</v>
      </c>
      <c r="F231" s="32" t="s">
        <v>109</v>
      </c>
      <c r="G231" s="32">
        <f t="shared" si="178"/>
        <v>50</v>
      </c>
      <c r="H231" s="34">
        <f t="shared" si="179"/>
        <v>1.21</v>
      </c>
      <c r="I231" s="35">
        <v>4.84</v>
      </c>
      <c r="J231" s="349"/>
    </row>
    <row r="232" spans="2:10" x14ac:dyDescent="0.25">
      <c r="B232" s="355"/>
      <c r="C232" s="346" t="s">
        <v>319</v>
      </c>
      <c r="D232" s="33" t="str">
        <f>B226&amp;" - "&amp;C232</f>
        <v>Arrecadação LockBox - Balanceador do FEB</v>
      </c>
      <c r="E232" s="33" t="str">
        <f t="shared" si="144"/>
        <v>Arrecadação LockBox - Balanceador do FEB_Baixa</v>
      </c>
      <c r="F232" s="32" t="s">
        <v>107</v>
      </c>
      <c r="G232" s="32">
        <f t="shared" si="178"/>
        <v>10</v>
      </c>
      <c r="H232" s="34">
        <f t="shared" si="179"/>
        <v>0.79249999999999998</v>
      </c>
      <c r="I232" s="35">
        <v>3.17</v>
      </c>
      <c r="J232" s="349"/>
    </row>
    <row r="233" spans="2:10" x14ac:dyDescent="0.25">
      <c r="B233" s="355"/>
      <c r="C233" s="346"/>
      <c r="D233" s="33" t="str">
        <f>B226&amp;" - "&amp;C232</f>
        <v>Arrecadação LockBox - Balanceador do FEB</v>
      </c>
      <c r="E233" s="33" t="str">
        <f t="shared" si="145"/>
        <v>Arrecadação LockBox - Balanceador do FEB_Media</v>
      </c>
      <c r="F233" s="32" t="s">
        <v>108</v>
      </c>
      <c r="G233" s="32">
        <f t="shared" si="178"/>
        <v>27</v>
      </c>
      <c r="H233" s="34">
        <f t="shared" si="179"/>
        <v>1</v>
      </c>
      <c r="I233" s="35">
        <v>4</v>
      </c>
      <c r="J233" s="349"/>
    </row>
    <row r="234" spans="2:10" x14ac:dyDescent="0.25">
      <c r="B234" s="355"/>
      <c r="C234" s="346"/>
      <c r="D234" s="33" t="str">
        <f>B226&amp;" - "&amp;C232</f>
        <v>Arrecadação LockBox - Balanceador do FEB</v>
      </c>
      <c r="E234" s="33" t="str">
        <f t="shared" si="146"/>
        <v>Arrecadação LockBox - Balanceador do FEB_Alta</v>
      </c>
      <c r="F234" s="32" t="s">
        <v>109</v>
      </c>
      <c r="G234" s="32">
        <f t="shared" si="178"/>
        <v>50</v>
      </c>
      <c r="H234" s="34">
        <f t="shared" si="179"/>
        <v>1.21</v>
      </c>
      <c r="I234" s="35">
        <v>4.84</v>
      </c>
      <c r="J234" s="349"/>
    </row>
    <row r="235" spans="2:10" x14ac:dyDescent="0.25">
      <c r="B235" s="355"/>
      <c r="C235" s="346" t="s">
        <v>320</v>
      </c>
      <c r="D235" s="33" t="str">
        <f>B226&amp;" - "&amp;C235</f>
        <v>Arrecadação LockBox - Executar processo FEB</v>
      </c>
      <c r="E235" s="33" t="str">
        <f t="shared" si="147"/>
        <v>Arrecadação LockBox - Executar processo FEB_Baixa</v>
      </c>
      <c r="F235" s="32" t="s">
        <v>107</v>
      </c>
      <c r="G235" s="32">
        <f t="shared" si="178"/>
        <v>10</v>
      </c>
      <c r="H235" s="34">
        <f t="shared" si="179"/>
        <v>0.79249999999999998</v>
      </c>
      <c r="I235" s="35">
        <v>3.17</v>
      </c>
      <c r="J235" s="349"/>
    </row>
    <row r="236" spans="2:10" x14ac:dyDescent="0.25">
      <c r="B236" s="355"/>
      <c r="C236" s="346"/>
      <c r="D236" s="33" t="str">
        <f>B226&amp;" - "&amp;C235</f>
        <v>Arrecadação LockBox - Executar processo FEB</v>
      </c>
      <c r="E236" s="33" t="str">
        <f t="shared" si="150"/>
        <v>Arrecadação LockBox - Executar processo FEB_Media</v>
      </c>
      <c r="F236" s="32" t="s">
        <v>108</v>
      </c>
      <c r="G236" s="32">
        <f t="shared" si="178"/>
        <v>27</v>
      </c>
      <c r="H236" s="34">
        <f t="shared" si="179"/>
        <v>1</v>
      </c>
      <c r="I236" s="35">
        <v>4</v>
      </c>
      <c r="J236" s="349"/>
    </row>
    <row r="237" spans="2:10" x14ac:dyDescent="0.25">
      <c r="B237" s="355"/>
      <c r="C237" s="346"/>
      <c r="D237" s="33" t="str">
        <f>B226&amp;" - "&amp;C235</f>
        <v>Arrecadação LockBox - Executar processo FEB</v>
      </c>
      <c r="E237" s="33" t="str">
        <f t="shared" si="151"/>
        <v>Arrecadação LockBox - Executar processo FEB_Alta</v>
      </c>
      <c r="F237" s="32" t="s">
        <v>109</v>
      </c>
      <c r="G237" s="32">
        <f t="shared" si="178"/>
        <v>50</v>
      </c>
      <c r="H237" s="34">
        <f t="shared" si="179"/>
        <v>1.21</v>
      </c>
      <c r="I237" s="35">
        <v>4.84</v>
      </c>
      <c r="J237" s="349"/>
    </row>
    <row r="238" spans="2:10" x14ac:dyDescent="0.25">
      <c r="B238" s="355"/>
      <c r="C238" s="346" t="s">
        <v>322</v>
      </c>
      <c r="D238" s="33" t="str">
        <f>B226&amp;" - "&amp;C238</f>
        <v>Arrecadação LockBox - Executar processo start_com_feb GET</v>
      </c>
      <c r="E238" s="33" t="str">
        <f t="shared" ref="E238" si="180">D238&amp;"_Baixa"</f>
        <v>Arrecadação LockBox - Executar processo start_com_feb GET_Baixa</v>
      </c>
      <c r="F238" s="32" t="s">
        <v>107</v>
      </c>
      <c r="G238" s="32">
        <f t="shared" si="178"/>
        <v>10</v>
      </c>
      <c r="H238" s="34">
        <f t="shared" si="179"/>
        <v>0.79249999999999998</v>
      </c>
      <c r="I238" s="35">
        <v>3.17</v>
      </c>
      <c r="J238" s="349"/>
    </row>
    <row r="239" spans="2:10" x14ac:dyDescent="0.25">
      <c r="B239" s="355"/>
      <c r="C239" s="346"/>
      <c r="D239" s="33" t="str">
        <f>B226&amp;" - "&amp;C238</f>
        <v>Arrecadação LockBox - Executar processo start_com_feb GET</v>
      </c>
      <c r="E239" s="33" t="str">
        <f t="shared" ref="E239" si="181">D239&amp;"_Media"</f>
        <v>Arrecadação LockBox - Executar processo start_com_feb GET_Media</v>
      </c>
      <c r="F239" s="32" t="s">
        <v>108</v>
      </c>
      <c r="G239" s="32">
        <f t="shared" si="178"/>
        <v>27</v>
      </c>
      <c r="H239" s="34">
        <f t="shared" si="179"/>
        <v>1</v>
      </c>
      <c r="I239" s="35">
        <v>4</v>
      </c>
      <c r="J239" s="349"/>
    </row>
    <row r="240" spans="2:10" x14ac:dyDescent="0.25">
      <c r="B240" s="355"/>
      <c r="C240" s="346"/>
      <c r="D240" s="33" t="str">
        <f>B226&amp;" - "&amp;C238</f>
        <v>Arrecadação LockBox - Executar processo start_com_feb GET</v>
      </c>
      <c r="E240" s="33" t="str">
        <f t="shared" ref="E240" si="182">D240&amp;"_Alta"</f>
        <v>Arrecadação LockBox - Executar processo start_com_feb GET_Alta</v>
      </c>
      <c r="F240" s="32" t="s">
        <v>109</v>
      </c>
      <c r="G240" s="32">
        <f t="shared" si="178"/>
        <v>50</v>
      </c>
      <c r="H240" s="34">
        <f t="shared" si="179"/>
        <v>1.21</v>
      </c>
      <c r="I240" s="35">
        <v>4.84</v>
      </c>
      <c r="J240" s="349"/>
    </row>
    <row r="241" spans="2:10" x14ac:dyDescent="0.25">
      <c r="B241" s="355"/>
      <c r="C241" s="346" t="s">
        <v>321</v>
      </c>
      <c r="D241" s="33" t="str">
        <f>B226&amp;" - "&amp;C241</f>
        <v>Arrecadação LockBox - Executar processo start_com_feb PROCESS</v>
      </c>
      <c r="E241" s="33" t="str">
        <f t="shared" ref="E241" si="183">D241&amp;"_Baixa"</f>
        <v>Arrecadação LockBox - Executar processo start_com_feb PROCESS_Baixa</v>
      </c>
      <c r="F241" s="32" t="s">
        <v>107</v>
      </c>
      <c r="G241" s="32">
        <f t="shared" si="178"/>
        <v>10</v>
      </c>
      <c r="H241" s="34">
        <f t="shared" si="179"/>
        <v>0.79249999999999998</v>
      </c>
      <c r="I241" s="35">
        <v>3.17</v>
      </c>
      <c r="J241" s="349"/>
    </row>
    <row r="242" spans="2:10" x14ac:dyDescent="0.25">
      <c r="B242" s="355"/>
      <c r="C242" s="346"/>
      <c r="D242" s="33" t="str">
        <f>B226&amp;" - "&amp;C241</f>
        <v>Arrecadação LockBox - Executar processo start_com_feb PROCESS</v>
      </c>
      <c r="E242" s="33" t="str">
        <f t="shared" ref="E242" si="184">D242&amp;"_Media"</f>
        <v>Arrecadação LockBox - Executar processo start_com_feb PROCESS_Media</v>
      </c>
      <c r="F242" s="32" t="s">
        <v>108</v>
      </c>
      <c r="G242" s="32">
        <f t="shared" si="178"/>
        <v>27</v>
      </c>
      <c r="H242" s="34">
        <f t="shared" si="179"/>
        <v>1</v>
      </c>
      <c r="I242" s="35">
        <v>4</v>
      </c>
      <c r="J242" s="349"/>
    </row>
    <row r="243" spans="2:10" ht="15.75" thickBot="1" x14ac:dyDescent="0.3">
      <c r="B243" s="356"/>
      <c r="C243" s="347"/>
      <c r="D243" s="45" t="str">
        <f>B226&amp;" - "&amp;C241</f>
        <v>Arrecadação LockBox - Executar processo start_com_feb PROCESS</v>
      </c>
      <c r="E243" s="45" t="str">
        <f t="shared" ref="E243" si="185">D243&amp;"_Alta"</f>
        <v>Arrecadação LockBox - Executar processo start_com_feb PROCESS_Alta</v>
      </c>
      <c r="F243" s="46" t="s">
        <v>109</v>
      </c>
      <c r="G243" s="46">
        <f t="shared" si="178"/>
        <v>50</v>
      </c>
      <c r="H243" s="47">
        <f t="shared" si="179"/>
        <v>1.21</v>
      </c>
      <c r="I243" s="48">
        <v>4.84</v>
      </c>
      <c r="J243" s="350"/>
    </row>
    <row r="244" spans="2:10" x14ac:dyDescent="0.25">
      <c r="B244" s="357" t="s">
        <v>118</v>
      </c>
      <c r="C244" s="360" t="s">
        <v>119</v>
      </c>
      <c r="D244" s="41" t="str">
        <f>B244&amp;" - "&amp;C244</f>
        <v>Pagamento Manual - Pagamento via Customer Center</v>
      </c>
      <c r="E244" s="41" t="str">
        <f t="shared" ref="E244" si="186">D244&amp;"_Baixa"</f>
        <v>Pagamento Manual - Pagamento via Customer Center_Baixa</v>
      </c>
      <c r="F244" s="42" t="s">
        <v>107</v>
      </c>
      <c r="G244" s="42">
        <f t="shared" si="0"/>
        <v>10</v>
      </c>
      <c r="H244" s="43">
        <f t="shared" si="1"/>
        <v>2.5</v>
      </c>
      <c r="I244" s="44">
        <v>10</v>
      </c>
      <c r="J244" s="358" t="s">
        <v>118</v>
      </c>
    </row>
    <row r="245" spans="2:10" x14ac:dyDescent="0.25">
      <c r="B245" s="355"/>
      <c r="C245" s="346"/>
      <c r="D245" s="33" t="str">
        <f>B244&amp;" - "&amp;C244</f>
        <v>Pagamento Manual - Pagamento via Customer Center</v>
      </c>
      <c r="E245" s="33" t="str">
        <f t="shared" ref="E245" si="187">D245&amp;"_Media"</f>
        <v>Pagamento Manual - Pagamento via Customer Center_Media</v>
      </c>
      <c r="F245" s="32" t="s">
        <v>108</v>
      </c>
      <c r="G245" s="32">
        <f t="shared" si="0"/>
        <v>27</v>
      </c>
      <c r="H245" s="34">
        <f t="shared" si="1"/>
        <v>4.25</v>
      </c>
      <c r="I245" s="35">
        <v>17</v>
      </c>
      <c r="J245" s="349"/>
    </row>
    <row r="246" spans="2:10" x14ac:dyDescent="0.25">
      <c r="B246" s="355"/>
      <c r="C246" s="346"/>
      <c r="D246" s="33" t="str">
        <f>B244&amp;" - "&amp;C244</f>
        <v>Pagamento Manual - Pagamento via Customer Center</v>
      </c>
      <c r="E246" s="33" t="str">
        <f t="shared" ref="E246" si="188">D246&amp;"_Alta"</f>
        <v>Pagamento Manual - Pagamento via Customer Center_Alta</v>
      </c>
      <c r="F246" s="32" t="s">
        <v>109</v>
      </c>
      <c r="G246" s="32">
        <f t="shared" si="0"/>
        <v>50</v>
      </c>
      <c r="H246" s="34">
        <f t="shared" si="1"/>
        <v>6</v>
      </c>
      <c r="I246" s="35">
        <v>24</v>
      </c>
      <c r="J246" s="349"/>
    </row>
    <row r="247" spans="2:10" x14ac:dyDescent="0.25">
      <c r="B247" s="355"/>
      <c r="C247" s="346" t="s">
        <v>120</v>
      </c>
      <c r="D247" s="33" t="str">
        <f>B244&amp;" - "&amp;C247</f>
        <v>Pagamento Manual - Reversão de pagamento</v>
      </c>
      <c r="E247" s="33" t="str">
        <f t="shared" ref="E247" si="189">D247&amp;"_Baixa"</f>
        <v>Pagamento Manual - Reversão de pagamento_Baixa</v>
      </c>
      <c r="F247" s="32" t="s">
        <v>107</v>
      </c>
      <c r="G247" s="32">
        <f t="shared" si="0"/>
        <v>10</v>
      </c>
      <c r="H247" s="34">
        <f t="shared" si="1"/>
        <v>2.5</v>
      </c>
      <c r="I247" s="35">
        <v>10</v>
      </c>
      <c r="J247" s="349"/>
    </row>
    <row r="248" spans="2:10" x14ac:dyDescent="0.25">
      <c r="B248" s="355"/>
      <c r="C248" s="346"/>
      <c r="D248" s="33" t="str">
        <f>B244&amp;" - "&amp;C247</f>
        <v>Pagamento Manual - Reversão de pagamento</v>
      </c>
      <c r="E248" s="33" t="str">
        <f t="shared" ref="E248" si="190">D248&amp;"_Media"</f>
        <v>Pagamento Manual - Reversão de pagamento_Media</v>
      </c>
      <c r="F248" s="32" t="s">
        <v>108</v>
      </c>
      <c r="G248" s="32">
        <f t="shared" si="0"/>
        <v>27</v>
      </c>
      <c r="H248" s="34">
        <f t="shared" si="1"/>
        <v>4.25</v>
      </c>
      <c r="I248" s="35">
        <v>17</v>
      </c>
      <c r="J248" s="349"/>
    </row>
    <row r="249" spans="2:10" ht="15.75" thickBot="1" x14ac:dyDescent="0.3">
      <c r="B249" s="356"/>
      <c r="C249" s="347"/>
      <c r="D249" s="45" t="str">
        <f>B244&amp;" - "&amp;C247</f>
        <v>Pagamento Manual - Reversão de pagamento</v>
      </c>
      <c r="E249" s="45" t="str">
        <f t="shared" ref="E249" si="191">D249&amp;"_Alta"</f>
        <v>Pagamento Manual - Reversão de pagamento_Alta</v>
      </c>
      <c r="F249" s="46" t="s">
        <v>109</v>
      </c>
      <c r="G249" s="46">
        <f t="shared" si="0"/>
        <v>50</v>
      </c>
      <c r="H249" s="47">
        <f t="shared" si="1"/>
        <v>6</v>
      </c>
      <c r="I249" s="48">
        <v>24</v>
      </c>
      <c r="J249" s="350"/>
    </row>
    <row r="250" spans="2:10" x14ac:dyDescent="0.25">
      <c r="B250" s="357" t="s">
        <v>121</v>
      </c>
      <c r="C250" s="360" t="s">
        <v>254</v>
      </c>
      <c r="D250" s="41" t="str">
        <f>B250&amp;" - "&amp;C250</f>
        <v>Contestação - Abrir Contestação - Conta Paga</v>
      </c>
      <c r="E250" s="41" t="str">
        <f t="shared" ref="E250:E298" si="192">D250&amp;"_Baixa"</f>
        <v>Contestação - Abrir Contestação - Conta Paga_Baixa</v>
      </c>
      <c r="F250" s="42" t="s">
        <v>107</v>
      </c>
      <c r="G250" s="42">
        <f t="shared" si="0"/>
        <v>10</v>
      </c>
      <c r="H250" s="43">
        <f t="shared" si="1"/>
        <v>2</v>
      </c>
      <c r="I250" s="43">
        <v>8</v>
      </c>
      <c r="J250" s="358" t="s">
        <v>121</v>
      </c>
    </row>
    <row r="251" spans="2:10" x14ac:dyDescent="0.25">
      <c r="B251" s="355"/>
      <c r="C251" s="346"/>
      <c r="D251" s="33" t="str">
        <f>B250&amp;" - "&amp;C250</f>
        <v>Contestação - Abrir Contestação - Conta Paga</v>
      </c>
      <c r="E251" s="33" t="str">
        <f t="shared" ref="E251:E299" si="193">D251&amp;"_Media"</f>
        <v>Contestação - Abrir Contestação - Conta Paga_Media</v>
      </c>
      <c r="F251" s="32" t="s">
        <v>108</v>
      </c>
      <c r="G251" s="32">
        <f t="shared" si="0"/>
        <v>27</v>
      </c>
      <c r="H251" s="34">
        <f t="shared" si="1"/>
        <v>2.5</v>
      </c>
      <c r="I251" s="34">
        <v>10</v>
      </c>
      <c r="J251" s="349"/>
    </row>
    <row r="252" spans="2:10" x14ac:dyDescent="0.25">
      <c r="B252" s="355"/>
      <c r="C252" s="346"/>
      <c r="D252" s="33" t="str">
        <f>B250&amp;" - "&amp;C250</f>
        <v>Contestação - Abrir Contestação - Conta Paga</v>
      </c>
      <c r="E252" s="33" t="str">
        <f t="shared" ref="E252:E300" si="194">D252&amp;"_Alta"</f>
        <v>Contestação - Abrir Contestação - Conta Paga_Alta</v>
      </c>
      <c r="F252" s="32" t="s">
        <v>109</v>
      </c>
      <c r="G252" s="32">
        <f t="shared" si="0"/>
        <v>50</v>
      </c>
      <c r="H252" s="34">
        <f t="shared" si="1"/>
        <v>3.5</v>
      </c>
      <c r="I252" s="34">
        <v>14</v>
      </c>
      <c r="J252" s="349"/>
    </row>
    <row r="253" spans="2:10" x14ac:dyDescent="0.25">
      <c r="B253" s="355"/>
      <c r="C253" s="346" t="s">
        <v>255</v>
      </c>
      <c r="D253" s="33" t="str">
        <f>B250&amp;" - "&amp;C253</f>
        <v>Contestação - Abrir Contestação - Não Paga</v>
      </c>
      <c r="E253" s="33" t="str">
        <f t="shared" ref="E253:E301" si="195">D253&amp;"_Baixa"</f>
        <v>Contestação - Abrir Contestação - Não Paga_Baixa</v>
      </c>
      <c r="F253" s="32" t="s">
        <v>107</v>
      </c>
      <c r="G253" s="32">
        <f t="shared" ref="G253:G261" si="196">VALUE(MID(F253,5,3))</f>
        <v>10</v>
      </c>
      <c r="H253" s="34">
        <f t="shared" ref="H253:H261" si="197">(I253*0.25)</f>
        <v>2</v>
      </c>
      <c r="I253" s="34">
        <v>8</v>
      </c>
      <c r="J253" s="349"/>
    </row>
    <row r="254" spans="2:10" x14ac:dyDescent="0.25">
      <c r="B254" s="355"/>
      <c r="C254" s="346"/>
      <c r="D254" s="33" t="str">
        <f>B250&amp;" - "&amp;C253</f>
        <v>Contestação - Abrir Contestação - Não Paga</v>
      </c>
      <c r="E254" s="33" t="str">
        <f t="shared" ref="E254:E302" si="198">D254&amp;"_Media"</f>
        <v>Contestação - Abrir Contestação - Não Paga_Media</v>
      </c>
      <c r="F254" s="32" t="s">
        <v>108</v>
      </c>
      <c r="G254" s="32">
        <f t="shared" si="196"/>
        <v>27</v>
      </c>
      <c r="H254" s="34">
        <f t="shared" si="197"/>
        <v>2.5</v>
      </c>
      <c r="I254" s="34">
        <v>10</v>
      </c>
      <c r="J254" s="349"/>
    </row>
    <row r="255" spans="2:10" x14ac:dyDescent="0.25">
      <c r="B255" s="355"/>
      <c r="C255" s="346"/>
      <c r="D255" s="33" t="str">
        <f>B250&amp;" - "&amp;C253</f>
        <v>Contestação - Abrir Contestação - Não Paga</v>
      </c>
      <c r="E255" s="33" t="str">
        <f t="shared" ref="E255:E303" si="199">D255&amp;"_Alta"</f>
        <v>Contestação - Abrir Contestação - Não Paga_Alta</v>
      </c>
      <c r="F255" s="32" t="s">
        <v>109</v>
      </c>
      <c r="G255" s="32">
        <f t="shared" si="196"/>
        <v>50</v>
      </c>
      <c r="H255" s="34">
        <f t="shared" si="197"/>
        <v>3.5</v>
      </c>
      <c r="I255" s="34">
        <v>14</v>
      </c>
      <c r="J255" s="349"/>
    </row>
    <row r="256" spans="2:10" x14ac:dyDescent="0.25">
      <c r="B256" s="355"/>
      <c r="C256" s="346" t="s">
        <v>256</v>
      </c>
      <c r="D256" s="33" t="str">
        <f>B250&amp;" - "&amp;C256</f>
        <v>Contestação - Apurar Contestação</v>
      </c>
      <c r="E256" s="33" t="str">
        <f t="shared" ref="E256:E304" si="200">D256&amp;"_Baixa"</f>
        <v>Contestação - Apurar Contestação_Baixa</v>
      </c>
      <c r="F256" s="32" t="s">
        <v>107</v>
      </c>
      <c r="G256" s="32">
        <f t="shared" si="196"/>
        <v>10</v>
      </c>
      <c r="H256" s="34">
        <f t="shared" si="197"/>
        <v>2</v>
      </c>
      <c r="I256" s="34">
        <v>8</v>
      </c>
      <c r="J256" s="349"/>
    </row>
    <row r="257" spans="2:10" x14ac:dyDescent="0.25">
      <c r="B257" s="355"/>
      <c r="C257" s="346"/>
      <c r="D257" s="33" t="str">
        <f>B250&amp;" - "&amp;C256</f>
        <v>Contestação - Apurar Contestação</v>
      </c>
      <c r="E257" s="33" t="str">
        <f t="shared" ref="E257:E305" si="201">D257&amp;"_Media"</f>
        <v>Contestação - Apurar Contestação_Media</v>
      </c>
      <c r="F257" s="32" t="s">
        <v>108</v>
      </c>
      <c r="G257" s="32">
        <f t="shared" si="196"/>
        <v>27</v>
      </c>
      <c r="H257" s="34">
        <f t="shared" si="197"/>
        <v>2.5</v>
      </c>
      <c r="I257" s="34">
        <v>10</v>
      </c>
      <c r="J257" s="349"/>
    </row>
    <row r="258" spans="2:10" x14ac:dyDescent="0.25">
      <c r="B258" s="355"/>
      <c r="C258" s="346"/>
      <c r="D258" s="33" t="str">
        <f>B250&amp;" - "&amp;C256</f>
        <v>Contestação - Apurar Contestação</v>
      </c>
      <c r="E258" s="33" t="str">
        <f t="shared" ref="E258:E306" si="202">D258&amp;"_Alta"</f>
        <v>Contestação - Apurar Contestação_Alta</v>
      </c>
      <c r="F258" s="32" t="s">
        <v>109</v>
      </c>
      <c r="G258" s="32">
        <f t="shared" si="196"/>
        <v>50</v>
      </c>
      <c r="H258" s="34">
        <f t="shared" si="197"/>
        <v>3.5</v>
      </c>
      <c r="I258" s="34">
        <v>14</v>
      </c>
      <c r="J258" s="349"/>
    </row>
    <row r="259" spans="2:10" x14ac:dyDescent="0.25">
      <c r="B259" s="355"/>
      <c r="C259" s="346" t="s">
        <v>257</v>
      </c>
      <c r="D259" s="33" t="str">
        <f>B250&amp;" - "&amp;C259</f>
        <v>Contestação - Aprovisionar Ajustes</v>
      </c>
      <c r="E259" s="33" t="str">
        <f t="shared" ref="E259:E307" si="203">D259&amp;"_Baixa"</f>
        <v>Contestação - Aprovisionar Ajustes_Baixa</v>
      </c>
      <c r="F259" s="32" t="s">
        <v>107</v>
      </c>
      <c r="G259" s="32">
        <f t="shared" si="196"/>
        <v>10</v>
      </c>
      <c r="H259" s="34">
        <f t="shared" si="197"/>
        <v>2</v>
      </c>
      <c r="I259" s="34">
        <v>8</v>
      </c>
      <c r="J259" s="349"/>
    </row>
    <row r="260" spans="2:10" x14ac:dyDescent="0.25">
      <c r="B260" s="355"/>
      <c r="C260" s="346"/>
      <c r="D260" s="33" t="str">
        <f>B250&amp;" - "&amp;C259</f>
        <v>Contestação - Aprovisionar Ajustes</v>
      </c>
      <c r="E260" s="33" t="str">
        <f t="shared" ref="E260:E308" si="204">D260&amp;"_Media"</f>
        <v>Contestação - Aprovisionar Ajustes_Media</v>
      </c>
      <c r="F260" s="32" t="s">
        <v>108</v>
      </c>
      <c r="G260" s="32">
        <f t="shared" si="196"/>
        <v>27</v>
      </c>
      <c r="H260" s="34">
        <f t="shared" si="197"/>
        <v>2.5</v>
      </c>
      <c r="I260" s="34">
        <v>10</v>
      </c>
      <c r="J260" s="349"/>
    </row>
    <row r="261" spans="2:10" ht="15.75" thickBot="1" x14ac:dyDescent="0.3">
      <c r="B261" s="356"/>
      <c r="C261" s="347"/>
      <c r="D261" s="45" t="str">
        <f>B250&amp;" - "&amp;C259</f>
        <v>Contestação - Aprovisionar Ajustes</v>
      </c>
      <c r="E261" s="45" t="str">
        <f t="shared" ref="E261:E309" si="205">D261&amp;"_Alta"</f>
        <v>Contestação - Aprovisionar Ajustes_Alta</v>
      </c>
      <c r="F261" s="46" t="s">
        <v>109</v>
      </c>
      <c r="G261" s="46">
        <f t="shared" si="196"/>
        <v>50</v>
      </c>
      <c r="H261" s="47">
        <f t="shared" si="197"/>
        <v>3.5</v>
      </c>
      <c r="I261" s="47">
        <v>14</v>
      </c>
      <c r="J261" s="350"/>
    </row>
    <row r="262" spans="2:10" x14ac:dyDescent="0.25">
      <c r="B262" s="357" t="s">
        <v>122</v>
      </c>
      <c r="C262" s="360" t="s">
        <v>278</v>
      </c>
      <c r="D262" s="41" t="str">
        <f>B262&amp;" - "&amp;C262</f>
        <v>Segunda Via - Controle de Arquivos</v>
      </c>
      <c r="E262" s="41" t="str">
        <f t="shared" ref="E262" si="206">D262&amp;"_Baixa"</f>
        <v>Segunda Via - Controle de Arquivos_Baixa</v>
      </c>
      <c r="F262" s="42" t="s">
        <v>107</v>
      </c>
      <c r="G262" s="42">
        <f t="shared" ref="G262:G408" si="207">VALUE(MID(F262,5,3))</f>
        <v>10</v>
      </c>
      <c r="H262" s="43">
        <f t="shared" si="1"/>
        <v>0.83499999999999996</v>
      </c>
      <c r="I262" s="43">
        <v>3.34</v>
      </c>
      <c r="J262" s="358" t="s">
        <v>122</v>
      </c>
    </row>
    <row r="263" spans="2:10" x14ac:dyDescent="0.25">
      <c r="B263" s="355"/>
      <c r="C263" s="346"/>
      <c r="D263" s="33" t="str">
        <f>B262&amp;" - "&amp;C262</f>
        <v>Segunda Via - Controle de Arquivos</v>
      </c>
      <c r="E263" s="33" t="str">
        <f t="shared" ref="E263" si="208">D263&amp;"_Media"</f>
        <v>Segunda Via - Controle de Arquivos_Media</v>
      </c>
      <c r="F263" s="32" t="s">
        <v>108</v>
      </c>
      <c r="G263" s="32">
        <f t="shared" si="207"/>
        <v>27</v>
      </c>
      <c r="H263" s="34">
        <f t="shared" si="1"/>
        <v>1.1675</v>
      </c>
      <c r="I263" s="34">
        <v>4.67</v>
      </c>
      <c r="J263" s="349"/>
    </row>
    <row r="264" spans="2:10" x14ac:dyDescent="0.25">
      <c r="B264" s="355"/>
      <c r="C264" s="346"/>
      <c r="D264" s="33" t="str">
        <f>B262&amp;" - "&amp;C262</f>
        <v>Segunda Via - Controle de Arquivos</v>
      </c>
      <c r="E264" s="33" t="str">
        <f t="shared" ref="E264" si="209">D264&amp;"_Alta"</f>
        <v>Segunda Via - Controle de Arquivos_Alta</v>
      </c>
      <c r="F264" s="32" t="s">
        <v>109</v>
      </c>
      <c r="G264" s="32">
        <f t="shared" si="207"/>
        <v>50</v>
      </c>
      <c r="H264" s="34">
        <f t="shared" si="1"/>
        <v>1.585</v>
      </c>
      <c r="I264" s="34">
        <v>6.34</v>
      </c>
      <c r="J264" s="349"/>
    </row>
    <row r="265" spans="2:10" x14ac:dyDescent="0.25">
      <c r="B265" s="355"/>
      <c r="C265" s="346" t="s">
        <v>279</v>
      </c>
      <c r="D265" s="33" t="str">
        <f>B262&amp;" - "&amp;C265</f>
        <v>Segunda Via - Gerar 2ª via detalhada</v>
      </c>
      <c r="E265" s="33" t="str">
        <f t="shared" ref="E265" si="210">D265&amp;"_Baixa"</f>
        <v>Segunda Via - Gerar 2ª via detalhada_Baixa</v>
      </c>
      <c r="F265" s="32" t="s">
        <v>107</v>
      </c>
      <c r="G265" s="32">
        <f t="shared" ref="G265:G270" si="211">VALUE(MID(F265,5,3))</f>
        <v>10</v>
      </c>
      <c r="H265" s="34">
        <f t="shared" ref="H265:H270" si="212">(I265*0.25)</f>
        <v>0.83499999999999996</v>
      </c>
      <c r="I265" s="34">
        <v>3.34</v>
      </c>
      <c r="J265" s="349"/>
    </row>
    <row r="266" spans="2:10" x14ac:dyDescent="0.25">
      <c r="B266" s="355"/>
      <c r="C266" s="346"/>
      <c r="D266" s="33" t="str">
        <f>B262&amp;" - "&amp;C265</f>
        <v>Segunda Via - Gerar 2ª via detalhada</v>
      </c>
      <c r="E266" s="33" t="str">
        <f t="shared" ref="E266" si="213">D266&amp;"_Media"</f>
        <v>Segunda Via - Gerar 2ª via detalhada_Media</v>
      </c>
      <c r="F266" s="32" t="s">
        <v>108</v>
      </c>
      <c r="G266" s="32">
        <f t="shared" si="211"/>
        <v>27</v>
      </c>
      <c r="H266" s="34">
        <f t="shared" si="212"/>
        <v>1.1675</v>
      </c>
      <c r="I266" s="34">
        <v>4.67</v>
      </c>
      <c r="J266" s="349"/>
    </row>
    <row r="267" spans="2:10" x14ac:dyDescent="0.25">
      <c r="B267" s="355"/>
      <c r="C267" s="346"/>
      <c r="D267" s="33" t="str">
        <f>B262&amp;" - "&amp;C265</f>
        <v>Segunda Via - Gerar 2ª via detalhada</v>
      </c>
      <c r="E267" s="33" t="str">
        <f t="shared" ref="E267" si="214">D267&amp;"_Alta"</f>
        <v>Segunda Via - Gerar 2ª via detalhada_Alta</v>
      </c>
      <c r="F267" s="32" t="s">
        <v>109</v>
      </c>
      <c r="G267" s="32">
        <f t="shared" si="211"/>
        <v>50</v>
      </c>
      <c r="H267" s="34">
        <f t="shared" si="212"/>
        <v>1.585</v>
      </c>
      <c r="I267" s="34">
        <v>6.34</v>
      </c>
      <c r="J267" s="349"/>
    </row>
    <row r="268" spans="2:10" x14ac:dyDescent="0.25">
      <c r="B268" s="355"/>
      <c r="C268" s="346" t="s">
        <v>280</v>
      </c>
      <c r="D268" s="33" t="str">
        <f>B262&amp;" - "&amp;C268</f>
        <v>Segunda Via - Solicitação 2a Via Ajustada</v>
      </c>
      <c r="E268" s="33" t="str">
        <f t="shared" ref="E268" si="215">D268&amp;"_Baixa"</f>
        <v>Segunda Via - Solicitação 2a Via Ajustada_Baixa</v>
      </c>
      <c r="F268" s="32" t="s">
        <v>107</v>
      </c>
      <c r="G268" s="32">
        <f t="shared" si="211"/>
        <v>10</v>
      </c>
      <c r="H268" s="34">
        <f t="shared" si="212"/>
        <v>0.83499999999999996</v>
      </c>
      <c r="I268" s="34">
        <v>3.34</v>
      </c>
      <c r="J268" s="349"/>
    </row>
    <row r="269" spans="2:10" x14ac:dyDescent="0.25">
      <c r="B269" s="355"/>
      <c r="C269" s="346"/>
      <c r="D269" s="33" t="str">
        <f>B262&amp;" - "&amp;C268</f>
        <v>Segunda Via - Solicitação 2a Via Ajustada</v>
      </c>
      <c r="E269" s="33" t="str">
        <f t="shared" ref="E269" si="216">D269&amp;"_Media"</f>
        <v>Segunda Via - Solicitação 2a Via Ajustada_Media</v>
      </c>
      <c r="F269" s="32" t="s">
        <v>108</v>
      </c>
      <c r="G269" s="32">
        <f t="shared" si="211"/>
        <v>27</v>
      </c>
      <c r="H269" s="34">
        <f t="shared" si="212"/>
        <v>1.1675</v>
      </c>
      <c r="I269" s="34">
        <v>4.67</v>
      </c>
      <c r="J269" s="349"/>
    </row>
    <row r="270" spans="2:10" x14ac:dyDescent="0.25">
      <c r="B270" s="355"/>
      <c r="C270" s="346"/>
      <c r="D270" s="33" t="str">
        <f>B262&amp;" - "&amp;C268</f>
        <v>Segunda Via - Solicitação 2a Via Ajustada</v>
      </c>
      <c r="E270" s="33" t="str">
        <f t="shared" ref="E270" si="217">D270&amp;"_Alta"</f>
        <v>Segunda Via - Solicitação 2a Via Ajustada_Alta</v>
      </c>
      <c r="F270" s="32" t="s">
        <v>109</v>
      </c>
      <c r="G270" s="32">
        <f t="shared" si="211"/>
        <v>50</v>
      </c>
      <c r="H270" s="34">
        <f t="shared" si="212"/>
        <v>1.585</v>
      </c>
      <c r="I270" s="34">
        <v>6.34</v>
      </c>
      <c r="J270" s="349"/>
    </row>
    <row r="271" spans="2:10" x14ac:dyDescent="0.25">
      <c r="B271" s="355"/>
      <c r="C271" s="346" t="s">
        <v>123</v>
      </c>
      <c r="D271" s="33" t="str">
        <f>B262&amp;" - "&amp;C271</f>
        <v>Segunda Via - Reimpressão</v>
      </c>
      <c r="E271" s="33" t="str">
        <f t="shared" ref="E271" si="218">D271&amp;"_Baixa"</f>
        <v>Segunda Via - Reimpressão_Baixa</v>
      </c>
      <c r="F271" s="32" t="s">
        <v>107</v>
      </c>
      <c r="G271" s="32">
        <f t="shared" si="207"/>
        <v>10</v>
      </c>
      <c r="H271" s="34">
        <f t="shared" si="1"/>
        <v>2.5</v>
      </c>
      <c r="I271" s="35">
        <v>10</v>
      </c>
      <c r="J271" s="349"/>
    </row>
    <row r="272" spans="2:10" x14ac:dyDescent="0.25">
      <c r="B272" s="355"/>
      <c r="C272" s="346"/>
      <c r="D272" s="33" t="str">
        <f>B262&amp;" - "&amp;C271</f>
        <v>Segunda Via - Reimpressão</v>
      </c>
      <c r="E272" s="33" t="str">
        <f t="shared" ref="E272" si="219">D272&amp;"_Media"</f>
        <v>Segunda Via - Reimpressão_Media</v>
      </c>
      <c r="F272" s="32" t="s">
        <v>108</v>
      </c>
      <c r="G272" s="32">
        <f t="shared" si="207"/>
        <v>27</v>
      </c>
      <c r="H272" s="34">
        <f t="shared" si="1"/>
        <v>3.5</v>
      </c>
      <c r="I272" s="35">
        <v>14</v>
      </c>
      <c r="J272" s="349"/>
    </row>
    <row r="273" spans="2:10" x14ac:dyDescent="0.25">
      <c r="B273" s="355"/>
      <c r="C273" s="346"/>
      <c r="D273" s="33" t="str">
        <f>B262&amp;" - "&amp;C271</f>
        <v>Segunda Via - Reimpressão</v>
      </c>
      <c r="E273" s="33" t="str">
        <f t="shared" ref="E273" si="220">D273&amp;"_Alta"</f>
        <v>Segunda Via - Reimpressão_Alta</v>
      </c>
      <c r="F273" s="32" t="s">
        <v>109</v>
      </c>
      <c r="G273" s="32">
        <f t="shared" si="207"/>
        <v>50</v>
      </c>
      <c r="H273" s="34">
        <f t="shared" si="1"/>
        <v>4.75</v>
      </c>
      <c r="I273" s="35">
        <v>19</v>
      </c>
      <c r="J273" s="349"/>
    </row>
    <row r="274" spans="2:10" x14ac:dyDescent="0.25">
      <c r="B274" s="355"/>
      <c r="C274" s="346" t="s">
        <v>124</v>
      </c>
      <c r="D274" s="33" t="str">
        <f>B262&amp;" - "&amp;C274</f>
        <v>Segunda Via - Prorrogacao de Vencimento</v>
      </c>
      <c r="E274" s="33" t="str">
        <f t="shared" si="192"/>
        <v>Segunda Via - Prorrogacao de Vencimento_Baixa</v>
      </c>
      <c r="F274" s="32" t="s">
        <v>107</v>
      </c>
      <c r="G274" s="32">
        <f t="shared" si="207"/>
        <v>10</v>
      </c>
      <c r="H274" s="34">
        <f t="shared" si="1"/>
        <v>2.5</v>
      </c>
      <c r="I274" s="35">
        <v>10</v>
      </c>
      <c r="J274" s="349"/>
    </row>
    <row r="275" spans="2:10" x14ac:dyDescent="0.25">
      <c r="B275" s="355"/>
      <c r="C275" s="346"/>
      <c r="D275" s="33" t="str">
        <f>B262&amp;" - "&amp;C274</f>
        <v>Segunda Via - Prorrogacao de Vencimento</v>
      </c>
      <c r="E275" s="33" t="str">
        <f t="shared" si="193"/>
        <v>Segunda Via - Prorrogacao de Vencimento_Media</v>
      </c>
      <c r="F275" s="32" t="s">
        <v>108</v>
      </c>
      <c r="G275" s="32">
        <f t="shared" si="207"/>
        <v>27</v>
      </c>
      <c r="H275" s="34">
        <f t="shared" si="1"/>
        <v>3.5</v>
      </c>
      <c r="I275" s="35">
        <v>14</v>
      </c>
      <c r="J275" s="349"/>
    </row>
    <row r="276" spans="2:10" ht="15.75" thickBot="1" x14ac:dyDescent="0.3">
      <c r="B276" s="356"/>
      <c r="C276" s="347"/>
      <c r="D276" s="45" t="str">
        <f>B262&amp;" - "&amp;C274</f>
        <v>Segunda Via - Prorrogacao de Vencimento</v>
      </c>
      <c r="E276" s="45" t="str">
        <f t="shared" si="194"/>
        <v>Segunda Via - Prorrogacao de Vencimento_Alta</v>
      </c>
      <c r="F276" s="46" t="s">
        <v>109</v>
      </c>
      <c r="G276" s="46">
        <f t="shared" si="207"/>
        <v>50</v>
      </c>
      <c r="H276" s="47">
        <f t="shared" si="1"/>
        <v>4.75</v>
      </c>
      <c r="I276" s="48">
        <v>19</v>
      </c>
      <c r="J276" s="350"/>
    </row>
    <row r="277" spans="2:10" x14ac:dyDescent="0.25">
      <c r="B277" s="357" t="s">
        <v>125</v>
      </c>
      <c r="C277" s="360" t="s">
        <v>225</v>
      </c>
      <c r="D277" s="41" t="str">
        <f>B277&amp;" - "&amp;C277</f>
        <v>Contabilidade - Limpeza das tabelas</v>
      </c>
      <c r="E277" s="41" t="str">
        <f t="shared" si="195"/>
        <v>Contabilidade - Limpeza das tabelas_Baixa</v>
      </c>
      <c r="F277" s="42" t="s">
        <v>107</v>
      </c>
      <c r="G277" s="42">
        <f t="shared" si="207"/>
        <v>10</v>
      </c>
      <c r="H277" s="43">
        <f t="shared" si="1"/>
        <v>0.33500000000000002</v>
      </c>
      <c r="I277" s="43">
        <v>1.34</v>
      </c>
      <c r="J277" s="358" t="s">
        <v>125</v>
      </c>
    </row>
    <row r="278" spans="2:10" x14ac:dyDescent="0.25">
      <c r="B278" s="355"/>
      <c r="C278" s="346"/>
      <c r="D278" s="33" t="str">
        <f>B277&amp;" - "&amp;C277</f>
        <v>Contabilidade - Limpeza das tabelas</v>
      </c>
      <c r="E278" s="33" t="str">
        <f t="shared" si="198"/>
        <v>Contabilidade - Limpeza das tabelas_Media</v>
      </c>
      <c r="F278" s="32" t="s">
        <v>108</v>
      </c>
      <c r="G278" s="32">
        <f t="shared" si="207"/>
        <v>27</v>
      </c>
      <c r="H278" s="34">
        <f t="shared" si="1"/>
        <v>0.5</v>
      </c>
      <c r="I278" s="34">
        <v>2</v>
      </c>
      <c r="J278" s="349"/>
    </row>
    <row r="279" spans="2:10" x14ac:dyDescent="0.25">
      <c r="B279" s="355"/>
      <c r="C279" s="346"/>
      <c r="D279" s="33" t="str">
        <f>B277&amp;" - "&amp;C277</f>
        <v>Contabilidade - Limpeza das tabelas</v>
      </c>
      <c r="E279" s="33" t="str">
        <f t="shared" si="199"/>
        <v>Contabilidade - Limpeza das tabelas_Alta</v>
      </c>
      <c r="F279" s="32" t="s">
        <v>109</v>
      </c>
      <c r="G279" s="32">
        <f t="shared" si="207"/>
        <v>50</v>
      </c>
      <c r="H279" s="34">
        <f t="shared" si="1"/>
        <v>0.83499999999999996</v>
      </c>
      <c r="I279" s="34">
        <v>3.34</v>
      </c>
      <c r="J279" s="349"/>
    </row>
    <row r="280" spans="2:10" x14ac:dyDescent="0.25">
      <c r="B280" s="355"/>
      <c r="C280" s="346" t="s">
        <v>226</v>
      </c>
      <c r="D280" s="33" t="str">
        <f>B277&amp;" - "&amp;C280</f>
        <v>Contabilidade - Atualiza BILL_INVOICE</v>
      </c>
      <c r="E280" s="33" t="str">
        <f t="shared" si="200"/>
        <v>Contabilidade - Atualiza BILL_INVOICE_Baixa</v>
      </c>
      <c r="F280" s="32" t="s">
        <v>107</v>
      </c>
      <c r="G280" s="32">
        <f t="shared" ref="G280:G330" si="221">VALUE(MID(F280,5,3))</f>
        <v>10</v>
      </c>
      <c r="H280" s="34">
        <f t="shared" ref="H280:H330" si="222">(I280*0.25)</f>
        <v>0.33500000000000002</v>
      </c>
      <c r="I280" s="34">
        <v>1.34</v>
      </c>
      <c r="J280" s="349"/>
    </row>
    <row r="281" spans="2:10" x14ac:dyDescent="0.25">
      <c r="B281" s="355"/>
      <c r="C281" s="346"/>
      <c r="D281" s="33" t="str">
        <f>B277&amp;" - "&amp;C280</f>
        <v>Contabilidade - Atualiza BILL_INVOICE</v>
      </c>
      <c r="E281" s="33" t="str">
        <f t="shared" si="201"/>
        <v>Contabilidade - Atualiza BILL_INVOICE_Media</v>
      </c>
      <c r="F281" s="32" t="s">
        <v>108</v>
      </c>
      <c r="G281" s="32">
        <f t="shared" si="221"/>
        <v>27</v>
      </c>
      <c r="H281" s="34">
        <f t="shared" si="222"/>
        <v>0.5</v>
      </c>
      <c r="I281" s="34">
        <v>2</v>
      </c>
      <c r="J281" s="349"/>
    </row>
    <row r="282" spans="2:10" x14ac:dyDescent="0.25">
      <c r="B282" s="355"/>
      <c r="C282" s="346"/>
      <c r="D282" s="33" t="str">
        <f>B277&amp;" - "&amp;C280</f>
        <v>Contabilidade - Atualiza BILL_INVOICE</v>
      </c>
      <c r="E282" s="33" t="str">
        <f t="shared" si="202"/>
        <v>Contabilidade - Atualiza BILL_INVOICE_Alta</v>
      </c>
      <c r="F282" s="32" t="s">
        <v>109</v>
      </c>
      <c r="G282" s="32">
        <f t="shared" si="221"/>
        <v>50</v>
      </c>
      <c r="H282" s="34">
        <f t="shared" si="222"/>
        <v>0.83499999999999996</v>
      </c>
      <c r="I282" s="34">
        <v>3.34</v>
      </c>
      <c r="J282" s="349"/>
    </row>
    <row r="283" spans="2:10" x14ac:dyDescent="0.25">
      <c r="B283" s="355"/>
      <c r="C283" s="346" t="s">
        <v>227</v>
      </c>
      <c r="D283" s="33" t="str">
        <f>B277&amp;" - "&amp;C283</f>
        <v>Contabilidade - Atualiza tabelas Journals</v>
      </c>
      <c r="E283" s="33" t="str">
        <f t="shared" si="203"/>
        <v>Contabilidade - Atualiza tabelas Journals_Baixa</v>
      </c>
      <c r="F283" s="32" t="s">
        <v>107</v>
      </c>
      <c r="G283" s="32">
        <f t="shared" si="221"/>
        <v>10</v>
      </c>
      <c r="H283" s="34">
        <f t="shared" si="222"/>
        <v>0.33500000000000002</v>
      </c>
      <c r="I283" s="34">
        <v>1.34</v>
      </c>
      <c r="J283" s="349"/>
    </row>
    <row r="284" spans="2:10" x14ac:dyDescent="0.25">
      <c r="B284" s="355"/>
      <c r="C284" s="346"/>
      <c r="D284" s="33" t="str">
        <f>B277&amp;" - "&amp;C283</f>
        <v>Contabilidade - Atualiza tabelas Journals</v>
      </c>
      <c r="E284" s="33" t="str">
        <f t="shared" si="204"/>
        <v>Contabilidade - Atualiza tabelas Journals_Media</v>
      </c>
      <c r="F284" s="32" t="s">
        <v>108</v>
      </c>
      <c r="G284" s="32">
        <f t="shared" si="221"/>
        <v>27</v>
      </c>
      <c r="H284" s="34">
        <f t="shared" si="222"/>
        <v>0.5</v>
      </c>
      <c r="I284" s="34">
        <v>2</v>
      </c>
      <c r="J284" s="349"/>
    </row>
    <row r="285" spans="2:10" x14ac:dyDescent="0.25">
      <c r="B285" s="355"/>
      <c r="C285" s="346"/>
      <c r="D285" s="33" t="str">
        <f>B277&amp;" - "&amp;C283</f>
        <v>Contabilidade - Atualiza tabelas Journals</v>
      </c>
      <c r="E285" s="33" t="str">
        <f t="shared" si="205"/>
        <v>Contabilidade - Atualiza tabelas Journals_Alta</v>
      </c>
      <c r="F285" s="32" t="s">
        <v>109</v>
      </c>
      <c r="G285" s="32">
        <f t="shared" si="221"/>
        <v>50</v>
      </c>
      <c r="H285" s="34">
        <f t="shared" si="222"/>
        <v>0.83499999999999996</v>
      </c>
      <c r="I285" s="34">
        <v>3.34</v>
      </c>
      <c r="J285" s="349"/>
    </row>
    <row r="286" spans="2:10" x14ac:dyDescent="0.25">
      <c r="B286" s="355"/>
      <c r="C286" s="346" t="s">
        <v>228</v>
      </c>
      <c r="D286" s="33" t="str">
        <f>B277&amp;" - "&amp;C286</f>
        <v>Contabilidade - Atualiza CTB_STATUS</v>
      </c>
      <c r="E286" s="33" t="str">
        <f t="shared" ref="E286" si="223">D286&amp;"_Baixa"</f>
        <v>Contabilidade - Atualiza CTB_STATUS_Baixa</v>
      </c>
      <c r="F286" s="32" t="s">
        <v>107</v>
      </c>
      <c r="G286" s="32">
        <f t="shared" si="221"/>
        <v>10</v>
      </c>
      <c r="H286" s="34">
        <f t="shared" si="222"/>
        <v>0.33500000000000002</v>
      </c>
      <c r="I286" s="34">
        <v>1.34</v>
      </c>
      <c r="J286" s="349"/>
    </row>
    <row r="287" spans="2:10" x14ac:dyDescent="0.25">
      <c r="B287" s="355"/>
      <c r="C287" s="346"/>
      <c r="D287" s="33" t="str">
        <f>B277&amp;" - "&amp;C286</f>
        <v>Contabilidade - Atualiza CTB_STATUS</v>
      </c>
      <c r="E287" s="33" t="str">
        <f t="shared" ref="E287" si="224">D287&amp;"_Media"</f>
        <v>Contabilidade - Atualiza CTB_STATUS_Media</v>
      </c>
      <c r="F287" s="32" t="s">
        <v>108</v>
      </c>
      <c r="G287" s="32">
        <f t="shared" si="221"/>
        <v>27</v>
      </c>
      <c r="H287" s="34">
        <f t="shared" si="222"/>
        <v>0.5</v>
      </c>
      <c r="I287" s="34">
        <v>2</v>
      </c>
      <c r="J287" s="349"/>
    </row>
    <row r="288" spans="2:10" x14ac:dyDescent="0.25">
      <c r="B288" s="355"/>
      <c r="C288" s="346"/>
      <c r="D288" s="33" t="str">
        <f>B277&amp;" - "&amp;C286</f>
        <v>Contabilidade - Atualiza CTB_STATUS</v>
      </c>
      <c r="E288" s="33" t="str">
        <f t="shared" ref="E288" si="225">D288&amp;"_Alta"</f>
        <v>Contabilidade - Atualiza CTB_STATUS_Alta</v>
      </c>
      <c r="F288" s="32" t="s">
        <v>109</v>
      </c>
      <c r="G288" s="32">
        <f t="shared" si="221"/>
        <v>50</v>
      </c>
      <c r="H288" s="34">
        <f t="shared" si="222"/>
        <v>0.83499999999999996</v>
      </c>
      <c r="I288" s="34">
        <v>3.34</v>
      </c>
      <c r="J288" s="349"/>
    </row>
    <row r="289" spans="2:10" x14ac:dyDescent="0.25">
      <c r="B289" s="355"/>
      <c r="C289" s="346" t="s">
        <v>229</v>
      </c>
      <c r="D289" s="33" t="str">
        <f>B277&amp;" - "&amp;C289</f>
        <v>Contabilidade - Journals</v>
      </c>
      <c r="E289" s="33" t="str">
        <f t="shared" ref="E289" si="226">D289&amp;"_Baixa"</f>
        <v>Contabilidade - Journals_Baixa</v>
      </c>
      <c r="F289" s="32" t="s">
        <v>107</v>
      </c>
      <c r="G289" s="32">
        <f t="shared" si="221"/>
        <v>10</v>
      </c>
      <c r="H289" s="34">
        <f t="shared" si="222"/>
        <v>0.33500000000000002</v>
      </c>
      <c r="I289" s="34">
        <v>1.34</v>
      </c>
      <c r="J289" s="349"/>
    </row>
    <row r="290" spans="2:10" x14ac:dyDescent="0.25">
      <c r="B290" s="355"/>
      <c r="C290" s="346"/>
      <c r="D290" s="33" t="str">
        <f>B277&amp;" - "&amp;C289</f>
        <v>Contabilidade - Journals</v>
      </c>
      <c r="E290" s="33" t="str">
        <f t="shared" ref="E290" si="227">D290&amp;"_Media"</f>
        <v>Contabilidade - Journals_Media</v>
      </c>
      <c r="F290" s="32" t="s">
        <v>108</v>
      </c>
      <c r="G290" s="32">
        <f t="shared" si="221"/>
        <v>27</v>
      </c>
      <c r="H290" s="34">
        <f t="shared" si="222"/>
        <v>0.5</v>
      </c>
      <c r="I290" s="34">
        <v>2</v>
      </c>
      <c r="J290" s="349"/>
    </row>
    <row r="291" spans="2:10" x14ac:dyDescent="0.25">
      <c r="B291" s="355"/>
      <c r="C291" s="346"/>
      <c r="D291" s="33" t="str">
        <f>B277&amp;" - "&amp;C289</f>
        <v>Contabilidade - Journals</v>
      </c>
      <c r="E291" s="33" t="str">
        <f t="shared" ref="E291" si="228">D291&amp;"_Alta"</f>
        <v>Contabilidade - Journals_Alta</v>
      </c>
      <c r="F291" s="32" t="s">
        <v>109</v>
      </c>
      <c r="G291" s="32">
        <f t="shared" si="221"/>
        <v>50</v>
      </c>
      <c r="H291" s="34">
        <f t="shared" si="222"/>
        <v>0.83499999999999996</v>
      </c>
      <c r="I291" s="34">
        <v>3.34</v>
      </c>
      <c r="J291" s="349"/>
    </row>
    <row r="292" spans="2:10" x14ac:dyDescent="0.25">
      <c r="B292" s="355"/>
      <c r="C292" s="346" t="s">
        <v>230</v>
      </c>
      <c r="D292" s="33" t="str">
        <f>B277&amp;" - "&amp;C292</f>
        <v>Contabilidade - Simula Journals</v>
      </c>
      <c r="E292" s="33" t="str">
        <f t="shared" ref="E292" si="229">D292&amp;"_Baixa"</f>
        <v>Contabilidade - Simula Journals_Baixa</v>
      </c>
      <c r="F292" s="32" t="s">
        <v>107</v>
      </c>
      <c r="G292" s="32">
        <f t="shared" si="221"/>
        <v>10</v>
      </c>
      <c r="H292" s="34">
        <f t="shared" si="222"/>
        <v>0.33500000000000002</v>
      </c>
      <c r="I292" s="34">
        <v>1.34</v>
      </c>
      <c r="J292" s="349"/>
    </row>
    <row r="293" spans="2:10" x14ac:dyDescent="0.25">
      <c r="B293" s="355"/>
      <c r="C293" s="346"/>
      <c r="D293" s="33" t="str">
        <f>B277&amp;" - "&amp;C292</f>
        <v>Contabilidade - Simula Journals</v>
      </c>
      <c r="E293" s="33" t="str">
        <f t="shared" ref="E293" si="230">D293&amp;"_Media"</f>
        <v>Contabilidade - Simula Journals_Media</v>
      </c>
      <c r="F293" s="32" t="s">
        <v>108</v>
      </c>
      <c r="G293" s="32">
        <f t="shared" si="221"/>
        <v>27</v>
      </c>
      <c r="H293" s="34">
        <f t="shared" si="222"/>
        <v>0.5</v>
      </c>
      <c r="I293" s="34">
        <v>2</v>
      </c>
      <c r="J293" s="349"/>
    </row>
    <row r="294" spans="2:10" x14ac:dyDescent="0.25">
      <c r="B294" s="355"/>
      <c r="C294" s="346"/>
      <c r="D294" s="33" t="str">
        <f>B277&amp;" - "&amp;C292</f>
        <v>Contabilidade - Simula Journals</v>
      </c>
      <c r="E294" s="33" t="str">
        <f t="shared" ref="E294" si="231">D294&amp;"_Alta"</f>
        <v>Contabilidade - Simula Journals_Alta</v>
      </c>
      <c r="F294" s="32" t="s">
        <v>109</v>
      </c>
      <c r="G294" s="32">
        <f t="shared" si="221"/>
        <v>50</v>
      </c>
      <c r="H294" s="34">
        <f t="shared" si="222"/>
        <v>0.83499999999999996</v>
      </c>
      <c r="I294" s="34">
        <v>3.34</v>
      </c>
      <c r="J294" s="349"/>
    </row>
    <row r="295" spans="2:10" x14ac:dyDescent="0.25">
      <c r="B295" s="355"/>
      <c r="C295" s="346" t="s">
        <v>231</v>
      </c>
      <c r="D295" s="33" t="str">
        <f>B277&amp;" - "&amp;C295</f>
        <v>Contabilidade - Extrator Dados Contábeis</v>
      </c>
      <c r="E295" s="33" t="str">
        <f t="shared" ref="E295" si="232">D295&amp;"_Baixa"</f>
        <v>Contabilidade - Extrator Dados Contábeis_Baixa</v>
      </c>
      <c r="F295" s="32" t="s">
        <v>107</v>
      </c>
      <c r="G295" s="32">
        <f t="shared" si="221"/>
        <v>10</v>
      </c>
      <c r="H295" s="34">
        <f t="shared" si="222"/>
        <v>0.33500000000000002</v>
      </c>
      <c r="I295" s="34">
        <v>1.34</v>
      </c>
      <c r="J295" s="349"/>
    </row>
    <row r="296" spans="2:10" x14ac:dyDescent="0.25">
      <c r="B296" s="355"/>
      <c r="C296" s="346"/>
      <c r="D296" s="33" t="str">
        <f>B277&amp;" - "&amp;C295</f>
        <v>Contabilidade - Extrator Dados Contábeis</v>
      </c>
      <c r="E296" s="33" t="str">
        <f t="shared" ref="E296" si="233">D296&amp;"_Media"</f>
        <v>Contabilidade - Extrator Dados Contábeis_Media</v>
      </c>
      <c r="F296" s="32" t="s">
        <v>108</v>
      </c>
      <c r="G296" s="32">
        <f t="shared" si="221"/>
        <v>27</v>
      </c>
      <c r="H296" s="34">
        <f t="shared" si="222"/>
        <v>0.5</v>
      </c>
      <c r="I296" s="34">
        <v>2</v>
      </c>
      <c r="J296" s="349"/>
    </row>
    <row r="297" spans="2:10" x14ac:dyDescent="0.25">
      <c r="B297" s="355"/>
      <c r="C297" s="346"/>
      <c r="D297" s="33" t="str">
        <f>B277&amp;" - "&amp;C295</f>
        <v>Contabilidade - Extrator Dados Contábeis</v>
      </c>
      <c r="E297" s="33" t="str">
        <f t="shared" ref="E297" si="234">D297&amp;"_Alta"</f>
        <v>Contabilidade - Extrator Dados Contábeis_Alta</v>
      </c>
      <c r="F297" s="32" t="s">
        <v>109</v>
      </c>
      <c r="G297" s="32">
        <f t="shared" si="221"/>
        <v>50</v>
      </c>
      <c r="H297" s="34">
        <f t="shared" si="222"/>
        <v>0.83499999999999996</v>
      </c>
      <c r="I297" s="34">
        <v>3.34</v>
      </c>
      <c r="J297" s="349"/>
    </row>
    <row r="298" spans="2:10" x14ac:dyDescent="0.25">
      <c r="B298" s="355"/>
      <c r="C298" s="346" t="s">
        <v>232</v>
      </c>
      <c r="D298" s="33" t="str">
        <f>B277&amp;" - "&amp;C298</f>
        <v>Contabilidade - Balanceador Receita Bruta</v>
      </c>
      <c r="E298" s="33" t="str">
        <f t="shared" si="192"/>
        <v>Contabilidade - Balanceador Receita Bruta_Baixa</v>
      </c>
      <c r="F298" s="32" t="s">
        <v>107</v>
      </c>
      <c r="G298" s="32">
        <f t="shared" si="221"/>
        <v>10</v>
      </c>
      <c r="H298" s="34">
        <f t="shared" si="222"/>
        <v>0.33500000000000002</v>
      </c>
      <c r="I298" s="34">
        <v>1.34</v>
      </c>
      <c r="J298" s="349"/>
    </row>
    <row r="299" spans="2:10" x14ac:dyDescent="0.25">
      <c r="B299" s="355"/>
      <c r="C299" s="346"/>
      <c r="D299" s="33" t="str">
        <f>B277&amp;" - "&amp;C298</f>
        <v>Contabilidade - Balanceador Receita Bruta</v>
      </c>
      <c r="E299" s="33" t="str">
        <f t="shared" si="193"/>
        <v>Contabilidade - Balanceador Receita Bruta_Media</v>
      </c>
      <c r="F299" s="32" t="s">
        <v>108</v>
      </c>
      <c r="G299" s="32">
        <f t="shared" si="221"/>
        <v>27</v>
      </c>
      <c r="H299" s="34">
        <f t="shared" si="222"/>
        <v>0.5</v>
      </c>
      <c r="I299" s="34">
        <v>2</v>
      </c>
      <c r="J299" s="349"/>
    </row>
    <row r="300" spans="2:10" x14ac:dyDescent="0.25">
      <c r="B300" s="355"/>
      <c r="C300" s="346"/>
      <c r="D300" s="33" t="str">
        <f>B277&amp;" - "&amp;C298</f>
        <v>Contabilidade - Balanceador Receita Bruta</v>
      </c>
      <c r="E300" s="33" t="str">
        <f t="shared" si="194"/>
        <v>Contabilidade - Balanceador Receita Bruta_Alta</v>
      </c>
      <c r="F300" s="32" t="s">
        <v>109</v>
      </c>
      <c r="G300" s="32">
        <f t="shared" si="221"/>
        <v>50</v>
      </c>
      <c r="H300" s="34">
        <f t="shared" si="222"/>
        <v>0.83499999999999996</v>
      </c>
      <c r="I300" s="34">
        <v>3.34</v>
      </c>
      <c r="J300" s="349"/>
    </row>
    <row r="301" spans="2:10" x14ac:dyDescent="0.25">
      <c r="B301" s="355"/>
      <c r="C301" s="346" t="s">
        <v>233</v>
      </c>
      <c r="D301" s="33" t="str">
        <f>B277&amp;" - "&amp;C301</f>
        <v>Contabilidade - Extrator Receita Bruta</v>
      </c>
      <c r="E301" s="33" t="str">
        <f t="shared" si="195"/>
        <v>Contabilidade - Extrator Receita Bruta_Baixa</v>
      </c>
      <c r="F301" s="32" t="s">
        <v>107</v>
      </c>
      <c r="G301" s="32">
        <f t="shared" si="221"/>
        <v>10</v>
      </c>
      <c r="H301" s="34">
        <f t="shared" si="222"/>
        <v>0.33500000000000002</v>
      </c>
      <c r="I301" s="34">
        <v>1.34</v>
      </c>
      <c r="J301" s="349"/>
    </row>
    <row r="302" spans="2:10" x14ac:dyDescent="0.25">
      <c r="B302" s="355"/>
      <c r="C302" s="346"/>
      <c r="D302" s="33" t="str">
        <f>B277&amp;" - "&amp;C301</f>
        <v>Contabilidade - Extrator Receita Bruta</v>
      </c>
      <c r="E302" s="33" t="str">
        <f t="shared" si="198"/>
        <v>Contabilidade - Extrator Receita Bruta_Media</v>
      </c>
      <c r="F302" s="32" t="s">
        <v>108</v>
      </c>
      <c r="G302" s="32">
        <f t="shared" si="221"/>
        <v>27</v>
      </c>
      <c r="H302" s="34">
        <f t="shared" si="222"/>
        <v>0.5</v>
      </c>
      <c r="I302" s="34">
        <v>2</v>
      </c>
      <c r="J302" s="349"/>
    </row>
    <row r="303" spans="2:10" x14ac:dyDescent="0.25">
      <c r="B303" s="355"/>
      <c r="C303" s="346"/>
      <c r="D303" s="33" t="str">
        <f>B277&amp;" - "&amp;C301</f>
        <v>Contabilidade - Extrator Receita Bruta</v>
      </c>
      <c r="E303" s="33" t="str">
        <f t="shared" si="199"/>
        <v>Contabilidade - Extrator Receita Bruta_Alta</v>
      </c>
      <c r="F303" s="32" t="s">
        <v>109</v>
      </c>
      <c r="G303" s="32">
        <f t="shared" si="221"/>
        <v>50</v>
      </c>
      <c r="H303" s="34">
        <f t="shared" si="222"/>
        <v>0.83499999999999996</v>
      </c>
      <c r="I303" s="34">
        <v>3.34</v>
      </c>
      <c r="J303" s="349"/>
    </row>
    <row r="304" spans="2:10" x14ac:dyDescent="0.25">
      <c r="B304" s="355"/>
      <c r="C304" s="346" t="s">
        <v>234</v>
      </c>
      <c r="D304" s="33" t="str">
        <f>B277&amp;" - "&amp;C304</f>
        <v>Contabilidade - Finalizador Receita Bruta</v>
      </c>
      <c r="E304" s="33" t="str">
        <f t="shared" si="200"/>
        <v>Contabilidade - Finalizador Receita Bruta_Baixa</v>
      </c>
      <c r="F304" s="32" t="s">
        <v>107</v>
      </c>
      <c r="G304" s="32">
        <f t="shared" si="221"/>
        <v>10</v>
      </c>
      <c r="H304" s="34">
        <f t="shared" si="222"/>
        <v>0.33500000000000002</v>
      </c>
      <c r="I304" s="34">
        <v>1.34</v>
      </c>
      <c r="J304" s="349"/>
    </row>
    <row r="305" spans="1:10" x14ac:dyDescent="0.25">
      <c r="B305" s="355"/>
      <c r="C305" s="346"/>
      <c r="D305" s="33" t="str">
        <f>B277&amp;" - "&amp;C304</f>
        <v>Contabilidade - Finalizador Receita Bruta</v>
      </c>
      <c r="E305" s="33" t="str">
        <f t="shared" si="201"/>
        <v>Contabilidade - Finalizador Receita Bruta_Media</v>
      </c>
      <c r="F305" s="32" t="s">
        <v>108</v>
      </c>
      <c r="G305" s="32">
        <f t="shared" si="221"/>
        <v>27</v>
      </c>
      <c r="H305" s="34">
        <f t="shared" si="222"/>
        <v>0.5</v>
      </c>
      <c r="I305" s="34">
        <v>2</v>
      </c>
      <c r="J305" s="349"/>
    </row>
    <row r="306" spans="1:10" x14ac:dyDescent="0.25">
      <c r="B306" s="355"/>
      <c r="C306" s="346"/>
      <c r="D306" s="33" t="str">
        <f>B277&amp;" - "&amp;C304</f>
        <v>Contabilidade - Finalizador Receita Bruta</v>
      </c>
      <c r="E306" s="33" t="str">
        <f t="shared" si="202"/>
        <v>Contabilidade - Finalizador Receita Bruta_Alta</v>
      </c>
      <c r="F306" s="32" t="s">
        <v>109</v>
      </c>
      <c r="G306" s="32">
        <f t="shared" si="221"/>
        <v>50</v>
      </c>
      <c r="H306" s="34">
        <f t="shared" si="222"/>
        <v>0.83499999999999996</v>
      </c>
      <c r="I306" s="34">
        <v>3.34</v>
      </c>
      <c r="J306" s="349"/>
    </row>
    <row r="307" spans="1:10" x14ac:dyDescent="0.25">
      <c r="B307" s="355"/>
      <c r="C307" s="346" t="s">
        <v>235</v>
      </c>
      <c r="D307" s="33" t="str">
        <f>B277&amp;" - "&amp;C307</f>
        <v>Contabilidade - Extrator do Ajuste</v>
      </c>
      <c r="E307" s="33" t="str">
        <f t="shared" si="203"/>
        <v>Contabilidade - Extrator do Ajuste_Baixa</v>
      </c>
      <c r="F307" s="32" t="s">
        <v>107</v>
      </c>
      <c r="G307" s="32">
        <f t="shared" si="221"/>
        <v>10</v>
      </c>
      <c r="H307" s="34">
        <f t="shared" si="222"/>
        <v>0.33500000000000002</v>
      </c>
      <c r="I307" s="34">
        <v>1.34</v>
      </c>
      <c r="J307" s="349"/>
    </row>
    <row r="308" spans="1:10" x14ac:dyDescent="0.25">
      <c r="B308" s="355"/>
      <c r="C308" s="346"/>
      <c r="D308" s="33" t="str">
        <f>B277&amp;" - "&amp;C307</f>
        <v>Contabilidade - Extrator do Ajuste</v>
      </c>
      <c r="E308" s="33" t="str">
        <f t="shared" si="204"/>
        <v>Contabilidade - Extrator do Ajuste_Media</v>
      </c>
      <c r="F308" s="32" t="s">
        <v>108</v>
      </c>
      <c r="G308" s="32">
        <f t="shared" si="221"/>
        <v>27</v>
      </c>
      <c r="H308" s="34">
        <f t="shared" si="222"/>
        <v>0.5</v>
      </c>
      <c r="I308" s="34">
        <v>2</v>
      </c>
      <c r="J308" s="349"/>
    </row>
    <row r="309" spans="1:10" x14ac:dyDescent="0.25">
      <c r="B309" s="355"/>
      <c r="C309" s="346"/>
      <c r="D309" s="33" t="str">
        <f>B277&amp;" - "&amp;C307</f>
        <v>Contabilidade - Extrator do Ajuste</v>
      </c>
      <c r="E309" s="33" t="str">
        <f t="shared" si="205"/>
        <v>Contabilidade - Extrator do Ajuste_Alta</v>
      </c>
      <c r="F309" s="32" t="s">
        <v>109</v>
      </c>
      <c r="G309" s="32">
        <f t="shared" si="221"/>
        <v>50</v>
      </c>
      <c r="H309" s="34">
        <f t="shared" si="222"/>
        <v>0.83499999999999996</v>
      </c>
      <c r="I309" s="34">
        <v>3.34</v>
      </c>
      <c r="J309" s="349"/>
    </row>
    <row r="310" spans="1:10" x14ac:dyDescent="0.25">
      <c r="B310" s="355"/>
      <c r="C310" s="346" t="s">
        <v>236</v>
      </c>
      <c r="D310" s="33" t="str">
        <f>B277&amp;" - "&amp;C310</f>
        <v>Contabilidade - Formatadores CTB</v>
      </c>
      <c r="E310" s="33" t="str">
        <f t="shared" ref="E310" si="235">D310&amp;"_Baixa"</f>
        <v>Contabilidade - Formatadores CTB_Baixa</v>
      </c>
      <c r="F310" s="32" t="s">
        <v>107</v>
      </c>
      <c r="G310" s="32">
        <f t="shared" si="221"/>
        <v>10</v>
      </c>
      <c r="H310" s="34">
        <f t="shared" si="222"/>
        <v>0.33500000000000002</v>
      </c>
      <c r="I310" s="34">
        <v>1.34</v>
      </c>
      <c r="J310" s="349"/>
    </row>
    <row r="311" spans="1:10" x14ac:dyDescent="0.25">
      <c r="B311" s="355"/>
      <c r="C311" s="346"/>
      <c r="D311" s="33" t="str">
        <f>B277&amp;" - "&amp;C310</f>
        <v>Contabilidade - Formatadores CTB</v>
      </c>
      <c r="E311" s="33" t="str">
        <f t="shared" ref="E311" si="236">D311&amp;"_Media"</f>
        <v>Contabilidade - Formatadores CTB_Media</v>
      </c>
      <c r="F311" s="32" t="s">
        <v>108</v>
      </c>
      <c r="G311" s="32">
        <f t="shared" si="221"/>
        <v>27</v>
      </c>
      <c r="H311" s="34">
        <f t="shared" si="222"/>
        <v>0.5</v>
      </c>
      <c r="I311" s="34">
        <v>2</v>
      </c>
      <c r="J311" s="349"/>
    </row>
    <row r="312" spans="1:10" ht="15.75" thickBot="1" x14ac:dyDescent="0.3">
      <c r="B312" s="356"/>
      <c r="C312" s="347"/>
      <c r="D312" s="45" t="str">
        <f>B277&amp;" - "&amp;C310</f>
        <v>Contabilidade - Formatadores CTB</v>
      </c>
      <c r="E312" s="45" t="str">
        <f t="shared" ref="E312" si="237">D312&amp;"_Alta"</f>
        <v>Contabilidade - Formatadores CTB_Alta</v>
      </c>
      <c r="F312" s="46" t="s">
        <v>109</v>
      </c>
      <c r="G312" s="46">
        <f t="shared" si="221"/>
        <v>50</v>
      </c>
      <c r="H312" s="47">
        <f t="shared" si="222"/>
        <v>0.83499999999999996</v>
      </c>
      <c r="I312" s="47">
        <v>3.34</v>
      </c>
      <c r="J312" s="350"/>
    </row>
    <row r="313" spans="1:10" x14ac:dyDescent="0.25">
      <c r="B313" s="368" t="s">
        <v>355</v>
      </c>
      <c r="C313" s="360" t="s">
        <v>282</v>
      </c>
      <c r="D313" s="41" t="str">
        <f>B313&amp;" - "&amp;C313</f>
        <v>Contabilidade Convergente - Pré Carga</v>
      </c>
      <c r="E313" s="41" t="str">
        <f t="shared" ref="E313" si="238">D313&amp;"_Baixa"</f>
        <v>Contabilidade Convergente - Pré Carga_Baixa</v>
      </c>
      <c r="F313" s="51" t="s">
        <v>338</v>
      </c>
      <c r="G313" s="42">
        <f t="shared" si="221"/>
        <v>3</v>
      </c>
      <c r="H313" s="43">
        <f t="shared" ref="H313:H315" si="239">(I313*0.35)</f>
        <v>1.1199999999999999</v>
      </c>
      <c r="I313" s="43">
        <v>3.2</v>
      </c>
      <c r="J313" s="371" t="s">
        <v>281</v>
      </c>
    </row>
    <row r="314" spans="1:10" x14ac:dyDescent="0.25">
      <c r="A314" s="8">
        <v>5</v>
      </c>
      <c r="B314" s="355"/>
      <c r="C314" s="346"/>
      <c r="D314" s="33" t="str">
        <f>B313&amp;" - "&amp;C313</f>
        <v>Contabilidade Convergente - Pré Carga</v>
      </c>
      <c r="E314" s="33" t="str">
        <f t="shared" ref="E314" si="240">D314&amp;"_Media"</f>
        <v>Contabilidade Convergente - Pré Carga_Media</v>
      </c>
      <c r="F314" s="37" t="s">
        <v>339</v>
      </c>
      <c r="G314" s="32">
        <f t="shared" si="221"/>
        <v>6</v>
      </c>
      <c r="H314" s="34">
        <f t="shared" si="239"/>
        <v>1.68</v>
      </c>
      <c r="I314" s="34">
        <v>4.8</v>
      </c>
      <c r="J314" s="349"/>
    </row>
    <row r="315" spans="1:10" x14ac:dyDescent="0.25">
      <c r="B315" s="355"/>
      <c r="C315" s="346"/>
      <c r="D315" s="33" t="str">
        <f>B313&amp;" - "&amp;C313</f>
        <v>Contabilidade Convergente - Pré Carga</v>
      </c>
      <c r="E315" s="33" t="str">
        <f t="shared" ref="E315" si="241">D315&amp;"_Alta"</f>
        <v>Contabilidade Convergente - Pré Carga_Alta</v>
      </c>
      <c r="F315" s="37" t="s">
        <v>340</v>
      </c>
      <c r="G315" s="32">
        <f t="shared" si="221"/>
        <v>10</v>
      </c>
      <c r="H315" s="34">
        <f t="shared" si="239"/>
        <v>2.8</v>
      </c>
      <c r="I315" s="34">
        <v>8</v>
      </c>
      <c r="J315" s="349"/>
    </row>
    <row r="316" spans="1:10" x14ac:dyDescent="0.25">
      <c r="B316" s="355"/>
      <c r="C316" s="346" t="s">
        <v>283</v>
      </c>
      <c r="D316" s="33" t="str">
        <f>B313&amp;" - "&amp;C316</f>
        <v>Contabilidade Convergente - Carga Telemar</v>
      </c>
      <c r="E316" s="33" t="str">
        <f t="shared" ref="E316" si="242">D316&amp;"_Baixa"</f>
        <v>Contabilidade Convergente - Carga Telemar_Baixa</v>
      </c>
      <c r="F316" s="37" t="s">
        <v>338</v>
      </c>
      <c r="G316" s="32">
        <f t="shared" si="221"/>
        <v>3</v>
      </c>
      <c r="H316" s="34">
        <f t="shared" ref="H316:H327" si="243">(I316*0.35)</f>
        <v>1.1199999999999999</v>
      </c>
      <c r="I316" s="34">
        <v>3.2</v>
      </c>
      <c r="J316" s="349"/>
    </row>
    <row r="317" spans="1:10" x14ac:dyDescent="0.25">
      <c r="B317" s="355"/>
      <c r="C317" s="346"/>
      <c r="D317" s="33" t="str">
        <f>B313&amp;" - "&amp;C316</f>
        <v>Contabilidade Convergente - Carga Telemar</v>
      </c>
      <c r="E317" s="33" t="str">
        <f t="shared" ref="E317" si="244">D317&amp;"_Media"</f>
        <v>Contabilidade Convergente - Carga Telemar_Media</v>
      </c>
      <c r="F317" s="37" t="s">
        <v>339</v>
      </c>
      <c r="G317" s="32">
        <f t="shared" si="221"/>
        <v>6</v>
      </c>
      <c r="H317" s="34">
        <f t="shared" si="243"/>
        <v>1.68</v>
      </c>
      <c r="I317" s="34">
        <v>4.8</v>
      </c>
      <c r="J317" s="349"/>
    </row>
    <row r="318" spans="1:10" x14ac:dyDescent="0.25">
      <c r="B318" s="355"/>
      <c r="C318" s="346"/>
      <c r="D318" s="33" t="str">
        <f>B313&amp;" - "&amp;C316</f>
        <v>Contabilidade Convergente - Carga Telemar</v>
      </c>
      <c r="E318" s="33" t="str">
        <f t="shared" ref="E318" si="245">D318&amp;"_Alta"</f>
        <v>Contabilidade Convergente - Carga Telemar_Alta</v>
      </c>
      <c r="F318" s="37" t="s">
        <v>340</v>
      </c>
      <c r="G318" s="32">
        <f t="shared" si="221"/>
        <v>10</v>
      </c>
      <c r="H318" s="34">
        <f t="shared" si="243"/>
        <v>2.8</v>
      </c>
      <c r="I318" s="34">
        <v>8</v>
      </c>
      <c r="J318" s="349"/>
    </row>
    <row r="319" spans="1:10" x14ac:dyDescent="0.25">
      <c r="B319" s="355"/>
      <c r="C319" s="346" t="s">
        <v>284</v>
      </c>
      <c r="D319" s="33" t="str">
        <f>B313&amp;" - "&amp;C319</f>
        <v>Contabilidade Convergente - Relatório Gerencial</v>
      </c>
      <c r="E319" s="33" t="str">
        <f t="shared" ref="E319" si="246">D319&amp;"_Baixa"</f>
        <v>Contabilidade Convergente - Relatório Gerencial_Baixa</v>
      </c>
      <c r="F319" s="37" t="s">
        <v>338</v>
      </c>
      <c r="G319" s="32">
        <f t="shared" si="221"/>
        <v>3</v>
      </c>
      <c r="H319" s="34">
        <f t="shared" si="243"/>
        <v>1.1199999999999999</v>
      </c>
      <c r="I319" s="34">
        <v>3.2</v>
      </c>
      <c r="J319" s="349"/>
    </row>
    <row r="320" spans="1:10" x14ac:dyDescent="0.25">
      <c r="B320" s="355"/>
      <c r="C320" s="346"/>
      <c r="D320" s="33" t="str">
        <f>B313&amp;" - "&amp;C319</f>
        <v>Contabilidade Convergente - Relatório Gerencial</v>
      </c>
      <c r="E320" s="33" t="str">
        <f t="shared" ref="E320" si="247">D320&amp;"_Media"</f>
        <v>Contabilidade Convergente - Relatório Gerencial_Media</v>
      </c>
      <c r="F320" s="37" t="s">
        <v>339</v>
      </c>
      <c r="G320" s="32">
        <f t="shared" si="221"/>
        <v>6</v>
      </c>
      <c r="H320" s="34">
        <f t="shared" si="243"/>
        <v>1.68</v>
      </c>
      <c r="I320" s="34">
        <v>4.8</v>
      </c>
      <c r="J320" s="349"/>
    </row>
    <row r="321" spans="2:10" x14ac:dyDescent="0.25">
      <c r="B321" s="355"/>
      <c r="C321" s="346"/>
      <c r="D321" s="33" t="str">
        <f>B313&amp;" - "&amp;C319</f>
        <v>Contabilidade Convergente - Relatório Gerencial</v>
      </c>
      <c r="E321" s="33" t="str">
        <f t="shared" ref="E321" si="248">D321&amp;"_Alta"</f>
        <v>Contabilidade Convergente - Relatório Gerencial_Alta</v>
      </c>
      <c r="F321" s="37" t="s">
        <v>340</v>
      </c>
      <c r="G321" s="32">
        <f t="shared" si="221"/>
        <v>10</v>
      </c>
      <c r="H321" s="34">
        <f t="shared" si="243"/>
        <v>2.8</v>
      </c>
      <c r="I321" s="34">
        <v>8</v>
      </c>
      <c r="J321" s="349"/>
    </row>
    <row r="322" spans="2:10" x14ac:dyDescent="0.25">
      <c r="B322" s="355"/>
      <c r="C322" s="346" t="s">
        <v>285</v>
      </c>
      <c r="D322" s="33" t="str">
        <f>B313&amp;" - "&amp;C322</f>
        <v>Contabilidade Convergente - Extrator da Fixa</v>
      </c>
      <c r="E322" s="33" t="str">
        <f t="shared" ref="E322:E370" si="249">D322&amp;"_Baixa"</f>
        <v>Contabilidade Convergente - Extrator da Fixa_Baixa</v>
      </c>
      <c r="F322" s="37" t="s">
        <v>338</v>
      </c>
      <c r="G322" s="32">
        <f t="shared" si="221"/>
        <v>3</v>
      </c>
      <c r="H322" s="34">
        <f t="shared" si="243"/>
        <v>1.1199999999999999</v>
      </c>
      <c r="I322" s="34">
        <v>3.2</v>
      </c>
      <c r="J322" s="349"/>
    </row>
    <row r="323" spans="2:10" x14ac:dyDescent="0.25">
      <c r="B323" s="355"/>
      <c r="C323" s="346"/>
      <c r="D323" s="33" t="str">
        <f>B313&amp;" - "&amp;C322</f>
        <v>Contabilidade Convergente - Extrator da Fixa</v>
      </c>
      <c r="E323" s="33" t="str">
        <f t="shared" ref="E323:E371" si="250">D323&amp;"_Media"</f>
        <v>Contabilidade Convergente - Extrator da Fixa_Media</v>
      </c>
      <c r="F323" s="37" t="s">
        <v>339</v>
      </c>
      <c r="G323" s="32">
        <f t="shared" si="221"/>
        <v>6</v>
      </c>
      <c r="H323" s="34">
        <f t="shared" si="243"/>
        <v>1.68</v>
      </c>
      <c r="I323" s="34">
        <v>4.8</v>
      </c>
      <c r="J323" s="349"/>
    </row>
    <row r="324" spans="2:10" x14ac:dyDescent="0.25">
      <c r="B324" s="355"/>
      <c r="C324" s="346"/>
      <c r="D324" s="33" t="str">
        <f>B313&amp;" - "&amp;C322</f>
        <v>Contabilidade Convergente - Extrator da Fixa</v>
      </c>
      <c r="E324" s="33" t="str">
        <f t="shared" ref="E324:E372" si="251">D324&amp;"_Alta"</f>
        <v>Contabilidade Convergente - Extrator da Fixa_Alta</v>
      </c>
      <c r="F324" s="37" t="s">
        <v>340</v>
      </c>
      <c r="G324" s="32">
        <f t="shared" si="221"/>
        <v>10</v>
      </c>
      <c r="H324" s="34">
        <f t="shared" si="243"/>
        <v>2.8</v>
      </c>
      <c r="I324" s="34">
        <v>8</v>
      </c>
      <c r="J324" s="349"/>
    </row>
    <row r="325" spans="2:10" x14ac:dyDescent="0.25">
      <c r="B325" s="355"/>
      <c r="C325" s="346" t="s">
        <v>286</v>
      </c>
      <c r="D325" s="33" t="str">
        <f>B313&amp;" - "&amp;C325</f>
        <v>Contabilidade Convergente - Carga produtos fixa</v>
      </c>
      <c r="E325" s="33" t="str">
        <f t="shared" ref="E325:E373" si="252">D325&amp;"_Baixa"</f>
        <v>Contabilidade Convergente - Carga produtos fixa_Baixa</v>
      </c>
      <c r="F325" s="37" t="s">
        <v>338</v>
      </c>
      <c r="G325" s="32">
        <f t="shared" si="221"/>
        <v>3</v>
      </c>
      <c r="H325" s="34">
        <f t="shared" si="243"/>
        <v>1.1199999999999999</v>
      </c>
      <c r="I325" s="34">
        <v>3.2</v>
      </c>
      <c r="J325" s="349"/>
    </row>
    <row r="326" spans="2:10" x14ac:dyDescent="0.25">
      <c r="B326" s="355"/>
      <c r="C326" s="346"/>
      <c r="D326" s="33" t="str">
        <f>B313&amp;" - "&amp;C325</f>
        <v>Contabilidade Convergente - Carga produtos fixa</v>
      </c>
      <c r="E326" s="33" t="str">
        <f t="shared" ref="E326:E374" si="253">D326&amp;"_Media"</f>
        <v>Contabilidade Convergente - Carga produtos fixa_Media</v>
      </c>
      <c r="F326" s="37" t="s">
        <v>339</v>
      </c>
      <c r="G326" s="32">
        <f t="shared" si="221"/>
        <v>6</v>
      </c>
      <c r="H326" s="34">
        <f t="shared" si="243"/>
        <v>1.68</v>
      </c>
      <c r="I326" s="34">
        <v>4.8</v>
      </c>
      <c r="J326" s="349"/>
    </row>
    <row r="327" spans="2:10" ht="15.75" thickBot="1" x14ac:dyDescent="0.3">
      <c r="B327" s="356"/>
      <c r="C327" s="347"/>
      <c r="D327" s="45" t="str">
        <f>B313&amp;" - "&amp;C325</f>
        <v>Contabilidade Convergente - Carga produtos fixa</v>
      </c>
      <c r="E327" s="45" t="str">
        <f t="shared" ref="E327:E375" si="254">D327&amp;"_Alta"</f>
        <v>Contabilidade Convergente - Carga produtos fixa_Alta</v>
      </c>
      <c r="F327" s="52" t="s">
        <v>340</v>
      </c>
      <c r="G327" s="46">
        <f t="shared" si="221"/>
        <v>10</v>
      </c>
      <c r="H327" s="47">
        <f t="shared" si="243"/>
        <v>2.8</v>
      </c>
      <c r="I327" s="47">
        <v>8</v>
      </c>
      <c r="J327" s="350"/>
    </row>
    <row r="328" spans="2:10" x14ac:dyDescent="0.25">
      <c r="B328" s="357" t="s">
        <v>126</v>
      </c>
      <c r="C328" s="360" t="s">
        <v>237</v>
      </c>
      <c r="D328" s="41" t="str">
        <f>B328&amp;" - "&amp;C328</f>
        <v>Impostos - Atualiza agenda</v>
      </c>
      <c r="E328" s="41" t="str">
        <f t="shared" ref="E328:E376" si="255">D328&amp;"_Baixa"</f>
        <v>Impostos - Atualiza agenda_Baixa</v>
      </c>
      <c r="F328" s="42" t="s">
        <v>107</v>
      </c>
      <c r="G328" s="42">
        <f t="shared" si="221"/>
        <v>10</v>
      </c>
      <c r="H328" s="43">
        <f t="shared" si="222"/>
        <v>0.66749999999999998</v>
      </c>
      <c r="I328" s="43">
        <v>2.67</v>
      </c>
      <c r="J328" s="358" t="s">
        <v>126</v>
      </c>
    </row>
    <row r="329" spans="2:10" x14ac:dyDescent="0.25">
      <c r="B329" s="355"/>
      <c r="C329" s="346"/>
      <c r="D329" s="33" t="str">
        <f>B328&amp;" - "&amp;C328</f>
        <v>Impostos - Atualiza agenda</v>
      </c>
      <c r="E329" s="33" t="str">
        <f t="shared" ref="E329:E377" si="256">D329&amp;"_Media"</f>
        <v>Impostos - Atualiza agenda_Media</v>
      </c>
      <c r="F329" s="32" t="s">
        <v>108</v>
      </c>
      <c r="G329" s="32">
        <f t="shared" si="221"/>
        <v>27</v>
      </c>
      <c r="H329" s="34">
        <f t="shared" si="222"/>
        <v>1</v>
      </c>
      <c r="I329" s="34">
        <v>4</v>
      </c>
      <c r="J329" s="349"/>
    </row>
    <row r="330" spans="2:10" x14ac:dyDescent="0.25">
      <c r="B330" s="355"/>
      <c r="C330" s="346"/>
      <c r="D330" s="33" t="str">
        <f>B328&amp;" - "&amp;C328</f>
        <v>Impostos - Atualiza agenda</v>
      </c>
      <c r="E330" s="33" t="str">
        <f t="shared" ref="E330:E378" si="257">D330&amp;"_Alta"</f>
        <v>Impostos - Atualiza agenda_Alta</v>
      </c>
      <c r="F330" s="32" t="s">
        <v>109</v>
      </c>
      <c r="G330" s="32">
        <f t="shared" si="221"/>
        <v>50</v>
      </c>
      <c r="H330" s="34">
        <f t="shared" si="222"/>
        <v>1.6675</v>
      </c>
      <c r="I330" s="34">
        <v>6.67</v>
      </c>
      <c r="J330" s="349"/>
    </row>
    <row r="331" spans="2:10" x14ac:dyDescent="0.25">
      <c r="B331" s="355"/>
      <c r="C331" s="346" t="s">
        <v>238</v>
      </c>
      <c r="D331" s="33" t="str">
        <f>B328&amp;" - "&amp;C331</f>
        <v>Impostos - Balanceador das faturas para o Imposto</v>
      </c>
      <c r="E331" s="33" t="str">
        <f t="shared" ref="E331:E379" si="258">D331&amp;"_Baixa"</f>
        <v>Impostos - Balanceador das faturas para o Imposto_Baixa</v>
      </c>
      <c r="F331" s="32" t="s">
        <v>107</v>
      </c>
      <c r="G331" s="32">
        <f t="shared" ref="G331:G345" si="259">VALUE(MID(F331,5,3))</f>
        <v>10</v>
      </c>
      <c r="H331" s="34">
        <f t="shared" ref="H331:H345" si="260">(I331*0.25)</f>
        <v>0.66749999999999998</v>
      </c>
      <c r="I331" s="34">
        <v>2.67</v>
      </c>
      <c r="J331" s="349"/>
    </row>
    <row r="332" spans="2:10" x14ac:dyDescent="0.25">
      <c r="B332" s="355"/>
      <c r="C332" s="346"/>
      <c r="D332" s="33" t="str">
        <f>B328&amp;" - "&amp;C331</f>
        <v>Impostos - Balanceador das faturas para o Imposto</v>
      </c>
      <c r="E332" s="33" t="str">
        <f t="shared" ref="E332:E380" si="261">D332&amp;"_Media"</f>
        <v>Impostos - Balanceador das faturas para o Imposto_Media</v>
      </c>
      <c r="F332" s="32" t="s">
        <v>108</v>
      </c>
      <c r="G332" s="32">
        <f t="shared" si="259"/>
        <v>27</v>
      </c>
      <c r="H332" s="34">
        <f t="shared" si="260"/>
        <v>1</v>
      </c>
      <c r="I332" s="34">
        <v>4</v>
      </c>
      <c r="J332" s="349"/>
    </row>
    <row r="333" spans="2:10" x14ac:dyDescent="0.25">
      <c r="B333" s="355"/>
      <c r="C333" s="346"/>
      <c r="D333" s="33" t="str">
        <f>B328&amp;" - "&amp;C331</f>
        <v>Impostos - Balanceador das faturas para o Imposto</v>
      </c>
      <c r="E333" s="33" t="str">
        <f t="shared" ref="E333:E381" si="262">D333&amp;"_Alta"</f>
        <v>Impostos - Balanceador das faturas para o Imposto_Alta</v>
      </c>
      <c r="F333" s="32" t="s">
        <v>109</v>
      </c>
      <c r="G333" s="32">
        <f t="shared" si="259"/>
        <v>50</v>
      </c>
      <c r="H333" s="34">
        <f t="shared" si="260"/>
        <v>1.6675</v>
      </c>
      <c r="I333" s="34">
        <v>6.67</v>
      </c>
      <c r="J333" s="349"/>
    </row>
    <row r="334" spans="2:10" x14ac:dyDescent="0.25">
      <c r="B334" s="355"/>
      <c r="C334" s="346" t="s">
        <v>239</v>
      </c>
      <c r="D334" s="33" t="str">
        <f>B328&amp;" - "&amp;C334</f>
        <v>Impostos - Extrair faturas para o Imposoto</v>
      </c>
      <c r="E334" s="33" t="str">
        <f t="shared" ref="E334" si="263">D334&amp;"_Baixa"</f>
        <v>Impostos - Extrair faturas para o Imposoto_Baixa</v>
      </c>
      <c r="F334" s="32" t="s">
        <v>107</v>
      </c>
      <c r="G334" s="32">
        <f t="shared" si="259"/>
        <v>10</v>
      </c>
      <c r="H334" s="34">
        <f t="shared" si="260"/>
        <v>0.66749999999999998</v>
      </c>
      <c r="I334" s="34">
        <v>2.67</v>
      </c>
      <c r="J334" s="349"/>
    </row>
    <row r="335" spans="2:10" x14ac:dyDescent="0.25">
      <c r="B335" s="355"/>
      <c r="C335" s="346"/>
      <c r="D335" s="33" t="str">
        <f>B328&amp;" - "&amp;C334</f>
        <v>Impostos - Extrair faturas para o Imposoto</v>
      </c>
      <c r="E335" s="33" t="str">
        <f t="shared" ref="E335" si="264">D335&amp;"_Media"</f>
        <v>Impostos - Extrair faturas para o Imposoto_Media</v>
      </c>
      <c r="F335" s="32" t="s">
        <v>108</v>
      </c>
      <c r="G335" s="32">
        <f t="shared" si="259"/>
        <v>27</v>
      </c>
      <c r="H335" s="34">
        <f t="shared" si="260"/>
        <v>1</v>
      </c>
      <c r="I335" s="34">
        <v>4</v>
      </c>
      <c r="J335" s="349"/>
    </row>
    <row r="336" spans="2:10" x14ac:dyDescent="0.25">
      <c r="B336" s="355"/>
      <c r="C336" s="346"/>
      <c r="D336" s="33" t="str">
        <f>B328&amp;" - "&amp;C334</f>
        <v>Impostos - Extrair faturas para o Imposoto</v>
      </c>
      <c r="E336" s="33" t="str">
        <f t="shared" ref="E336" si="265">D336&amp;"_Alta"</f>
        <v>Impostos - Extrair faturas para o Imposoto_Alta</v>
      </c>
      <c r="F336" s="32" t="s">
        <v>109</v>
      </c>
      <c r="G336" s="32">
        <f t="shared" si="259"/>
        <v>50</v>
      </c>
      <c r="H336" s="34">
        <f t="shared" si="260"/>
        <v>1.6675</v>
      </c>
      <c r="I336" s="34">
        <v>6.67</v>
      </c>
      <c r="J336" s="349"/>
    </row>
    <row r="337" spans="2:10" x14ac:dyDescent="0.25">
      <c r="B337" s="355"/>
      <c r="C337" s="346" t="s">
        <v>240</v>
      </c>
      <c r="D337" s="33" t="str">
        <f>B328&amp;" - "&amp;C337</f>
        <v>Impostos - Atualiza extração do imposto</v>
      </c>
      <c r="E337" s="33" t="str">
        <f t="shared" ref="E337" si="266">D337&amp;"_Baixa"</f>
        <v>Impostos - Atualiza extração do imposto_Baixa</v>
      </c>
      <c r="F337" s="32" t="s">
        <v>107</v>
      </c>
      <c r="G337" s="32">
        <f t="shared" si="259"/>
        <v>10</v>
      </c>
      <c r="H337" s="34">
        <f t="shared" si="260"/>
        <v>0.66749999999999998</v>
      </c>
      <c r="I337" s="34">
        <v>2.67</v>
      </c>
      <c r="J337" s="349"/>
    </row>
    <row r="338" spans="2:10" x14ac:dyDescent="0.25">
      <c r="B338" s="355"/>
      <c r="C338" s="346"/>
      <c r="D338" s="33" t="str">
        <f>B328&amp;" - "&amp;C337</f>
        <v>Impostos - Atualiza extração do imposto</v>
      </c>
      <c r="E338" s="33" t="str">
        <f t="shared" ref="E338" si="267">D338&amp;"_Media"</f>
        <v>Impostos - Atualiza extração do imposto_Media</v>
      </c>
      <c r="F338" s="32" t="s">
        <v>108</v>
      </c>
      <c r="G338" s="32">
        <f t="shared" si="259"/>
        <v>27</v>
      </c>
      <c r="H338" s="34">
        <f t="shared" si="260"/>
        <v>1</v>
      </c>
      <c r="I338" s="34">
        <v>4</v>
      </c>
      <c r="J338" s="349"/>
    </row>
    <row r="339" spans="2:10" x14ac:dyDescent="0.25">
      <c r="B339" s="355"/>
      <c r="C339" s="346"/>
      <c r="D339" s="33" t="str">
        <f>B328&amp;" - "&amp;C337</f>
        <v>Impostos - Atualiza extração do imposto</v>
      </c>
      <c r="E339" s="33" t="str">
        <f t="shared" ref="E339" si="268">D339&amp;"_Alta"</f>
        <v>Impostos - Atualiza extração do imposto_Alta</v>
      </c>
      <c r="F339" s="32" t="s">
        <v>109</v>
      </c>
      <c r="G339" s="32">
        <f t="shared" si="259"/>
        <v>50</v>
      </c>
      <c r="H339" s="34">
        <f t="shared" si="260"/>
        <v>1.6675</v>
      </c>
      <c r="I339" s="34">
        <v>6.67</v>
      </c>
      <c r="J339" s="349"/>
    </row>
    <row r="340" spans="2:10" x14ac:dyDescent="0.25">
      <c r="B340" s="355"/>
      <c r="C340" s="346" t="s">
        <v>241</v>
      </c>
      <c r="D340" s="33" t="str">
        <f>B328&amp;" - "&amp;C340</f>
        <v>Impostos - Formatador 3 do imposto</v>
      </c>
      <c r="E340" s="33" t="str">
        <f t="shared" ref="E340" si="269">D340&amp;"_Baixa"</f>
        <v>Impostos - Formatador 3 do imposto_Baixa</v>
      </c>
      <c r="F340" s="32" t="s">
        <v>107</v>
      </c>
      <c r="G340" s="32">
        <f t="shared" si="259"/>
        <v>10</v>
      </c>
      <c r="H340" s="34">
        <f t="shared" si="260"/>
        <v>0.66749999999999998</v>
      </c>
      <c r="I340" s="34">
        <v>2.67</v>
      </c>
      <c r="J340" s="349"/>
    </row>
    <row r="341" spans="2:10" x14ac:dyDescent="0.25">
      <c r="B341" s="355"/>
      <c r="C341" s="346"/>
      <c r="D341" s="33" t="str">
        <f>B328&amp;" - "&amp;C340</f>
        <v>Impostos - Formatador 3 do imposto</v>
      </c>
      <c r="E341" s="33" t="str">
        <f t="shared" ref="E341" si="270">D341&amp;"_Media"</f>
        <v>Impostos - Formatador 3 do imposto_Media</v>
      </c>
      <c r="F341" s="32" t="s">
        <v>108</v>
      </c>
      <c r="G341" s="32">
        <f t="shared" si="259"/>
        <v>27</v>
      </c>
      <c r="H341" s="34">
        <f t="shared" si="260"/>
        <v>1</v>
      </c>
      <c r="I341" s="34">
        <v>4</v>
      </c>
      <c r="J341" s="349"/>
    </row>
    <row r="342" spans="2:10" x14ac:dyDescent="0.25">
      <c r="B342" s="355"/>
      <c r="C342" s="346"/>
      <c r="D342" s="33" t="str">
        <f>B328&amp;" - "&amp;C340</f>
        <v>Impostos - Formatador 3 do imposto</v>
      </c>
      <c r="E342" s="33" t="str">
        <f t="shared" ref="E342" si="271">D342&amp;"_Alta"</f>
        <v>Impostos - Formatador 3 do imposto_Alta</v>
      </c>
      <c r="F342" s="32" t="s">
        <v>109</v>
      </c>
      <c r="G342" s="32">
        <f t="shared" si="259"/>
        <v>50</v>
      </c>
      <c r="H342" s="34">
        <f t="shared" si="260"/>
        <v>1.6675</v>
      </c>
      <c r="I342" s="34">
        <v>6.67</v>
      </c>
      <c r="J342" s="349"/>
    </row>
    <row r="343" spans="2:10" x14ac:dyDescent="0.25">
      <c r="B343" s="355"/>
      <c r="C343" s="346" t="s">
        <v>242</v>
      </c>
      <c r="D343" s="33" t="str">
        <f>B328&amp;" - "&amp;C343</f>
        <v>Impostos - Formatador 4 do imposto</v>
      </c>
      <c r="E343" s="33" t="str">
        <f t="shared" ref="E343" si="272">D343&amp;"_Baixa"</f>
        <v>Impostos - Formatador 4 do imposto_Baixa</v>
      </c>
      <c r="F343" s="32" t="s">
        <v>107</v>
      </c>
      <c r="G343" s="32">
        <f t="shared" si="259"/>
        <v>10</v>
      </c>
      <c r="H343" s="34">
        <f t="shared" si="260"/>
        <v>0.66749999999999998</v>
      </c>
      <c r="I343" s="34">
        <v>2.67</v>
      </c>
      <c r="J343" s="349"/>
    </row>
    <row r="344" spans="2:10" x14ac:dyDescent="0.25">
      <c r="B344" s="355"/>
      <c r="C344" s="346"/>
      <c r="D344" s="33" t="str">
        <f>B328&amp;" - "&amp;C343</f>
        <v>Impostos - Formatador 4 do imposto</v>
      </c>
      <c r="E344" s="33" t="str">
        <f t="shared" ref="E344" si="273">D344&amp;"_Media"</f>
        <v>Impostos - Formatador 4 do imposto_Media</v>
      </c>
      <c r="F344" s="32" t="s">
        <v>108</v>
      </c>
      <c r="G344" s="32">
        <f t="shared" si="259"/>
        <v>27</v>
      </c>
      <c r="H344" s="34">
        <f t="shared" si="260"/>
        <v>1</v>
      </c>
      <c r="I344" s="34">
        <v>4</v>
      </c>
      <c r="J344" s="349"/>
    </row>
    <row r="345" spans="2:10" ht="15.75" thickBot="1" x14ac:dyDescent="0.3">
      <c r="B345" s="356"/>
      <c r="C345" s="347"/>
      <c r="D345" s="45" t="str">
        <f>B328&amp;" - "&amp;C343</f>
        <v>Impostos - Formatador 4 do imposto</v>
      </c>
      <c r="E345" s="45" t="str">
        <f t="shared" ref="E345" si="274">D345&amp;"_Alta"</f>
        <v>Impostos - Formatador 4 do imposto_Alta</v>
      </c>
      <c r="F345" s="46" t="s">
        <v>109</v>
      </c>
      <c r="G345" s="46">
        <f t="shared" si="259"/>
        <v>50</v>
      </c>
      <c r="H345" s="47">
        <f t="shared" si="260"/>
        <v>1.6675</v>
      </c>
      <c r="I345" s="47">
        <v>6.67</v>
      </c>
      <c r="J345" s="350"/>
    </row>
    <row r="346" spans="2:10" x14ac:dyDescent="0.25">
      <c r="B346" s="357" t="s">
        <v>127</v>
      </c>
      <c r="C346" s="360" t="s">
        <v>311</v>
      </c>
      <c r="D346" s="41" t="str">
        <f>B346&amp;" - "&amp;C346</f>
        <v>BIF WEB - Extrator</v>
      </c>
      <c r="E346" s="41" t="str">
        <f t="shared" si="249"/>
        <v>BIF WEB - Extrator_Baixa</v>
      </c>
      <c r="F346" s="42" t="s">
        <v>107</v>
      </c>
      <c r="G346" s="42">
        <f t="shared" si="207"/>
        <v>10</v>
      </c>
      <c r="H346" s="43">
        <f t="shared" si="1"/>
        <v>0.5</v>
      </c>
      <c r="I346" s="43">
        <v>2</v>
      </c>
      <c r="J346" s="358" t="s">
        <v>127</v>
      </c>
    </row>
    <row r="347" spans="2:10" x14ac:dyDescent="0.25">
      <c r="B347" s="355"/>
      <c r="C347" s="346"/>
      <c r="D347" s="33" t="str">
        <f>B346&amp;" - "&amp;C346</f>
        <v>BIF WEB - Extrator</v>
      </c>
      <c r="E347" s="33" t="str">
        <f t="shared" si="250"/>
        <v>BIF WEB - Extrator_Media</v>
      </c>
      <c r="F347" s="32" t="s">
        <v>108</v>
      </c>
      <c r="G347" s="32">
        <f t="shared" si="207"/>
        <v>27</v>
      </c>
      <c r="H347" s="34">
        <f t="shared" si="1"/>
        <v>0.7</v>
      </c>
      <c r="I347" s="34">
        <v>2.8</v>
      </c>
      <c r="J347" s="349"/>
    </row>
    <row r="348" spans="2:10" x14ac:dyDescent="0.25">
      <c r="B348" s="355"/>
      <c r="C348" s="346"/>
      <c r="D348" s="33" t="str">
        <f>B346&amp;" - "&amp;C346</f>
        <v>BIF WEB - Extrator</v>
      </c>
      <c r="E348" s="33" t="str">
        <f t="shared" si="251"/>
        <v>BIF WEB - Extrator_Alta</v>
      </c>
      <c r="F348" s="32" t="s">
        <v>109</v>
      </c>
      <c r="G348" s="32">
        <f t="shared" si="207"/>
        <v>50</v>
      </c>
      <c r="H348" s="34">
        <f t="shared" si="1"/>
        <v>0.95</v>
      </c>
      <c r="I348" s="34">
        <v>3.8</v>
      </c>
      <c r="J348" s="349"/>
    </row>
    <row r="349" spans="2:10" x14ac:dyDescent="0.25">
      <c r="B349" s="355"/>
      <c r="C349" s="346" t="s">
        <v>312</v>
      </c>
      <c r="D349" s="33" t="str">
        <f>B346&amp;" - "&amp;C349</f>
        <v>BIF WEB - Carga de Configuração</v>
      </c>
      <c r="E349" s="33" t="str">
        <f t="shared" si="252"/>
        <v>BIF WEB - Carga de Configuração_Baixa</v>
      </c>
      <c r="F349" s="32" t="s">
        <v>107</v>
      </c>
      <c r="G349" s="32">
        <f t="shared" ref="G349:G360" si="275">VALUE(MID(F349,5,3))</f>
        <v>10</v>
      </c>
      <c r="H349" s="34">
        <f t="shared" ref="H349:H360" si="276">(I349*0.25)</f>
        <v>0.5</v>
      </c>
      <c r="I349" s="34">
        <v>2</v>
      </c>
      <c r="J349" s="349"/>
    </row>
    <row r="350" spans="2:10" x14ac:dyDescent="0.25">
      <c r="B350" s="355"/>
      <c r="C350" s="346"/>
      <c r="D350" s="33" t="str">
        <f>B346&amp;" - "&amp;C349</f>
        <v>BIF WEB - Carga de Configuração</v>
      </c>
      <c r="E350" s="33" t="str">
        <f t="shared" si="253"/>
        <v>BIF WEB - Carga de Configuração_Media</v>
      </c>
      <c r="F350" s="32" t="s">
        <v>108</v>
      </c>
      <c r="G350" s="32">
        <f t="shared" si="275"/>
        <v>27</v>
      </c>
      <c r="H350" s="34">
        <f t="shared" si="276"/>
        <v>0.7</v>
      </c>
      <c r="I350" s="34">
        <v>2.8</v>
      </c>
      <c r="J350" s="349"/>
    </row>
    <row r="351" spans="2:10" x14ac:dyDescent="0.25">
      <c r="B351" s="355"/>
      <c r="C351" s="346"/>
      <c r="D351" s="33" t="str">
        <f>B346&amp;" - "&amp;C349</f>
        <v>BIF WEB - Carga de Configuração</v>
      </c>
      <c r="E351" s="33" t="str">
        <f t="shared" si="254"/>
        <v>BIF WEB - Carga de Configuração_Alta</v>
      </c>
      <c r="F351" s="32" t="s">
        <v>109</v>
      </c>
      <c r="G351" s="32">
        <f t="shared" si="275"/>
        <v>50</v>
      </c>
      <c r="H351" s="34">
        <f t="shared" si="276"/>
        <v>0.95</v>
      </c>
      <c r="I351" s="34">
        <v>3.8</v>
      </c>
      <c r="J351" s="349"/>
    </row>
    <row r="352" spans="2:10" x14ac:dyDescent="0.25">
      <c r="B352" s="355"/>
      <c r="C352" s="346" t="s">
        <v>182</v>
      </c>
      <c r="D352" s="33" t="str">
        <f>B346&amp;" - "&amp;C352</f>
        <v>BIF WEB - Balanceador</v>
      </c>
      <c r="E352" s="33" t="str">
        <f t="shared" si="255"/>
        <v>BIF WEB - Balanceador_Baixa</v>
      </c>
      <c r="F352" s="32" t="s">
        <v>107</v>
      </c>
      <c r="G352" s="32">
        <f t="shared" si="275"/>
        <v>10</v>
      </c>
      <c r="H352" s="34">
        <f t="shared" si="276"/>
        <v>0.5</v>
      </c>
      <c r="I352" s="34">
        <v>2</v>
      </c>
      <c r="J352" s="349"/>
    </row>
    <row r="353" spans="2:10" x14ac:dyDescent="0.25">
      <c r="B353" s="355"/>
      <c r="C353" s="346"/>
      <c r="D353" s="33" t="str">
        <f>B346&amp;" - "&amp;C352</f>
        <v>BIF WEB - Balanceador</v>
      </c>
      <c r="E353" s="33" t="str">
        <f t="shared" si="256"/>
        <v>BIF WEB - Balanceador_Media</v>
      </c>
      <c r="F353" s="32" t="s">
        <v>108</v>
      </c>
      <c r="G353" s="32">
        <f t="shared" si="275"/>
        <v>27</v>
      </c>
      <c r="H353" s="34">
        <f t="shared" si="276"/>
        <v>0.7</v>
      </c>
      <c r="I353" s="34">
        <v>2.8</v>
      </c>
      <c r="J353" s="349"/>
    </row>
    <row r="354" spans="2:10" x14ac:dyDescent="0.25">
      <c r="B354" s="355"/>
      <c r="C354" s="346"/>
      <c r="D354" s="33" t="str">
        <f>B346&amp;" - "&amp;C352</f>
        <v>BIF WEB - Balanceador</v>
      </c>
      <c r="E354" s="33" t="str">
        <f t="shared" si="257"/>
        <v>BIF WEB - Balanceador_Alta</v>
      </c>
      <c r="F354" s="32" t="s">
        <v>109</v>
      </c>
      <c r="G354" s="32">
        <f t="shared" si="275"/>
        <v>50</v>
      </c>
      <c r="H354" s="34">
        <f t="shared" si="276"/>
        <v>0.95</v>
      </c>
      <c r="I354" s="34">
        <v>3.8</v>
      </c>
      <c r="J354" s="349"/>
    </row>
    <row r="355" spans="2:10" x14ac:dyDescent="0.25">
      <c r="B355" s="355"/>
      <c r="C355" s="346" t="s">
        <v>313</v>
      </c>
      <c r="D355" s="33" t="str">
        <f>B346&amp;" - "&amp;C355</f>
        <v>BIF WEB - Extrator dados</v>
      </c>
      <c r="E355" s="33" t="str">
        <f t="shared" si="258"/>
        <v>BIF WEB - Extrator dados_Baixa</v>
      </c>
      <c r="F355" s="32" t="s">
        <v>107</v>
      </c>
      <c r="G355" s="32">
        <f t="shared" si="275"/>
        <v>10</v>
      </c>
      <c r="H355" s="34">
        <f t="shared" si="276"/>
        <v>0.5</v>
      </c>
      <c r="I355" s="34">
        <v>2</v>
      </c>
      <c r="J355" s="349"/>
    </row>
    <row r="356" spans="2:10" x14ac:dyDescent="0.25">
      <c r="B356" s="355"/>
      <c r="C356" s="346"/>
      <c r="D356" s="33" t="str">
        <f>B346&amp;" - "&amp;C355</f>
        <v>BIF WEB - Extrator dados</v>
      </c>
      <c r="E356" s="33" t="str">
        <f t="shared" si="261"/>
        <v>BIF WEB - Extrator dados_Media</v>
      </c>
      <c r="F356" s="32" t="s">
        <v>108</v>
      </c>
      <c r="G356" s="32">
        <f t="shared" si="275"/>
        <v>27</v>
      </c>
      <c r="H356" s="34">
        <f t="shared" si="276"/>
        <v>0.7</v>
      </c>
      <c r="I356" s="34">
        <v>2.8</v>
      </c>
      <c r="J356" s="349"/>
    </row>
    <row r="357" spans="2:10" x14ac:dyDescent="0.25">
      <c r="B357" s="355"/>
      <c r="C357" s="346"/>
      <c r="D357" s="33" t="str">
        <f>B346&amp;" - "&amp;C355</f>
        <v>BIF WEB - Extrator dados</v>
      </c>
      <c r="E357" s="33" t="str">
        <f t="shared" si="262"/>
        <v>BIF WEB - Extrator dados_Alta</v>
      </c>
      <c r="F357" s="32" t="s">
        <v>109</v>
      </c>
      <c r="G357" s="32">
        <f t="shared" si="275"/>
        <v>50</v>
      </c>
      <c r="H357" s="34">
        <f t="shared" si="276"/>
        <v>0.95</v>
      </c>
      <c r="I357" s="34">
        <v>3.8</v>
      </c>
      <c r="J357" s="349"/>
    </row>
    <row r="358" spans="2:10" x14ac:dyDescent="0.25">
      <c r="B358" s="355"/>
      <c r="C358" s="346" t="s">
        <v>314</v>
      </c>
      <c r="D358" s="33" t="str">
        <f>B346&amp;" - "&amp;C358</f>
        <v>BIF WEB - Carga</v>
      </c>
      <c r="E358" s="33" t="str">
        <f t="shared" ref="E358" si="277">D358&amp;"_Baixa"</f>
        <v>BIF WEB - Carga_Baixa</v>
      </c>
      <c r="F358" s="32" t="s">
        <v>107</v>
      </c>
      <c r="G358" s="32">
        <f t="shared" si="275"/>
        <v>10</v>
      </c>
      <c r="H358" s="34">
        <f t="shared" si="276"/>
        <v>0.5</v>
      </c>
      <c r="I358" s="34">
        <v>2</v>
      </c>
      <c r="J358" s="349"/>
    </row>
    <row r="359" spans="2:10" x14ac:dyDescent="0.25">
      <c r="B359" s="355"/>
      <c r="C359" s="346"/>
      <c r="D359" s="33" t="str">
        <f>B346&amp;" - "&amp;C358</f>
        <v>BIF WEB - Carga</v>
      </c>
      <c r="E359" s="33" t="str">
        <f t="shared" ref="E359" si="278">D359&amp;"_Media"</f>
        <v>BIF WEB - Carga_Media</v>
      </c>
      <c r="F359" s="32" t="s">
        <v>108</v>
      </c>
      <c r="G359" s="32">
        <f t="shared" si="275"/>
        <v>27</v>
      </c>
      <c r="H359" s="34">
        <f t="shared" si="276"/>
        <v>0.7</v>
      </c>
      <c r="I359" s="34">
        <v>2.8</v>
      </c>
      <c r="J359" s="349"/>
    </row>
    <row r="360" spans="2:10" ht="15.75" thickBot="1" x14ac:dyDescent="0.3">
      <c r="B360" s="356"/>
      <c r="C360" s="347"/>
      <c r="D360" s="45" t="str">
        <f>B346&amp;" - "&amp;C358</f>
        <v>BIF WEB - Carga</v>
      </c>
      <c r="E360" s="45" t="str">
        <f t="shared" ref="E360" si="279">D360&amp;"_Alta"</f>
        <v>BIF WEB - Carga_Alta</v>
      </c>
      <c r="F360" s="46" t="s">
        <v>109</v>
      </c>
      <c r="G360" s="46">
        <f t="shared" si="275"/>
        <v>50</v>
      </c>
      <c r="H360" s="47">
        <f t="shared" si="276"/>
        <v>0.95</v>
      </c>
      <c r="I360" s="47">
        <v>3.8</v>
      </c>
      <c r="J360" s="350"/>
    </row>
    <row r="361" spans="2:10" x14ac:dyDescent="0.25">
      <c r="B361" s="357" t="s">
        <v>128</v>
      </c>
      <c r="C361" s="374" t="s">
        <v>287</v>
      </c>
      <c r="D361" s="41" t="str">
        <f>B361&amp;" - "&amp;C361</f>
        <v>Cotar - Extrair as tabelas PACKAGE_GROUP_REF-VALUES, relacionadas as massas criadas no teste SBL 6.3 (Massas p- faturamento no Arbor)</v>
      </c>
      <c r="E361" s="41" t="str">
        <f t="shared" ref="E361" si="280">D361&amp;"_Baixa"</f>
        <v>Cotar - Extrair as tabelas PACKAGE_GROUP_REF-VALUES, relacionadas as massas criadas no teste SBL 6.3 (Massas p- faturamento no Arbor)_Baixa</v>
      </c>
      <c r="F361" s="42" t="s">
        <v>107</v>
      </c>
      <c r="G361" s="42">
        <f t="shared" si="207"/>
        <v>10</v>
      </c>
      <c r="H361" s="43">
        <f t="shared" si="1"/>
        <v>3</v>
      </c>
      <c r="I361" s="43">
        <v>12</v>
      </c>
      <c r="J361" s="358" t="s">
        <v>128</v>
      </c>
    </row>
    <row r="362" spans="2:10" x14ac:dyDescent="0.25">
      <c r="B362" s="355"/>
      <c r="C362" s="351"/>
      <c r="D362" s="33" t="str">
        <f>B361&amp;" - "&amp;C361</f>
        <v>Cotar - Extrair as tabelas PACKAGE_GROUP_REF-VALUES, relacionadas as massas criadas no teste SBL 6.3 (Massas p- faturamento no Arbor)</v>
      </c>
      <c r="E362" s="33" t="str">
        <f t="shared" ref="E362" si="281">D362&amp;"_Media"</f>
        <v>Cotar - Extrair as tabelas PACKAGE_GROUP_REF-VALUES, relacionadas as massas criadas no teste SBL 6.3 (Massas p- faturamento no Arbor)_Media</v>
      </c>
      <c r="F362" s="32" t="s">
        <v>108</v>
      </c>
      <c r="G362" s="32">
        <f t="shared" si="207"/>
        <v>27</v>
      </c>
      <c r="H362" s="34">
        <f t="shared" si="1"/>
        <v>4</v>
      </c>
      <c r="I362" s="34">
        <v>16</v>
      </c>
      <c r="J362" s="349"/>
    </row>
    <row r="363" spans="2:10" x14ac:dyDescent="0.25">
      <c r="B363" s="355"/>
      <c r="C363" s="351"/>
      <c r="D363" s="33" t="str">
        <f>B361&amp;" - "&amp;C361</f>
        <v>Cotar - Extrair as tabelas PACKAGE_GROUP_REF-VALUES, relacionadas as massas criadas no teste SBL 6.3 (Massas p- faturamento no Arbor)</v>
      </c>
      <c r="E363" s="33" t="str">
        <f t="shared" ref="E363" si="282">D363&amp;"_Alta"</f>
        <v>Cotar - Extrair as tabelas PACKAGE_GROUP_REF-VALUES, relacionadas as massas criadas no teste SBL 6.3 (Massas p- faturamento no Arbor)_Alta</v>
      </c>
      <c r="F363" s="32" t="s">
        <v>109</v>
      </c>
      <c r="G363" s="32">
        <f t="shared" si="207"/>
        <v>50</v>
      </c>
      <c r="H363" s="34">
        <f t="shared" si="1"/>
        <v>5</v>
      </c>
      <c r="I363" s="34">
        <v>20</v>
      </c>
      <c r="J363" s="349"/>
    </row>
    <row r="364" spans="2:10" x14ac:dyDescent="0.25">
      <c r="B364" s="355"/>
      <c r="C364" s="351" t="s">
        <v>288</v>
      </c>
      <c r="D364" s="33" t="str">
        <f>B361&amp;" - "&amp;C364</f>
        <v>Cotar - Extrair a tabela PACKAGE_DEFINITION_VALUES, relacionadas as massas criadas no teste SBL 6.3 (Massas p- faturamento no Arbor)</v>
      </c>
      <c r="E364" s="33" t="str">
        <f t="shared" ref="E364" si="283">D364&amp;"_Baixa"</f>
        <v>Cotar - Extrair a tabela PACKAGE_DEFINITION_VALUES, relacionadas as massas criadas no teste SBL 6.3 (Massas p- faturamento no Arbor)_Baixa</v>
      </c>
      <c r="F364" s="32" t="s">
        <v>107</v>
      </c>
      <c r="G364" s="32">
        <f t="shared" ref="G364:G366" si="284">VALUE(MID(F364,5,3))</f>
        <v>10</v>
      </c>
      <c r="H364" s="34">
        <f t="shared" ref="H364:H366" si="285">(I364*0.25)</f>
        <v>3</v>
      </c>
      <c r="I364" s="34">
        <v>12</v>
      </c>
      <c r="J364" s="349"/>
    </row>
    <row r="365" spans="2:10" x14ac:dyDescent="0.25">
      <c r="B365" s="355"/>
      <c r="C365" s="351"/>
      <c r="D365" s="33" t="str">
        <f>B361&amp;" - "&amp;C364</f>
        <v>Cotar - Extrair a tabela PACKAGE_DEFINITION_VALUES, relacionadas as massas criadas no teste SBL 6.3 (Massas p- faturamento no Arbor)</v>
      </c>
      <c r="E365" s="33" t="str">
        <f t="shared" ref="E365" si="286">D365&amp;"_Media"</f>
        <v>Cotar - Extrair a tabela PACKAGE_DEFINITION_VALUES, relacionadas as massas criadas no teste SBL 6.3 (Massas p- faturamento no Arbor)_Media</v>
      </c>
      <c r="F365" s="32" t="s">
        <v>108</v>
      </c>
      <c r="G365" s="32">
        <f t="shared" si="284"/>
        <v>27</v>
      </c>
      <c r="H365" s="34">
        <f t="shared" si="285"/>
        <v>4</v>
      </c>
      <c r="I365" s="34">
        <v>16</v>
      </c>
      <c r="J365" s="349"/>
    </row>
    <row r="366" spans="2:10" ht="15.75" thickBot="1" x14ac:dyDescent="0.3">
      <c r="B366" s="356"/>
      <c r="C366" s="376"/>
      <c r="D366" s="45" t="str">
        <f>B361&amp;" - "&amp;C364</f>
        <v>Cotar - Extrair a tabela PACKAGE_DEFINITION_VALUES, relacionadas as massas criadas no teste SBL 6.3 (Massas p- faturamento no Arbor)</v>
      </c>
      <c r="E366" s="45" t="str">
        <f t="shared" ref="E366" si="287">D366&amp;"_Alta"</f>
        <v>Cotar - Extrair a tabela PACKAGE_DEFINITION_VALUES, relacionadas as massas criadas no teste SBL 6.3 (Massas p- faturamento no Arbor)_Alta</v>
      </c>
      <c r="F366" s="46" t="s">
        <v>109</v>
      </c>
      <c r="G366" s="46">
        <f t="shared" si="284"/>
        <v>50</v>
      </c>
      <c r="H366" s="47">
        <f t="shared" si="285"/>
        <v>5</v>
      </c>
      <c r="I366" s="47">
        <v>20</v>
      </c>
      <c r="J366" s="350"/>
    </row>
    <row r="367" spans="2:10" x14ac:dyDescent="0.25">
      <c r="B367" s="357" t="s">
        <v>129</v>
      </c>
      <c r="C367" s="374" t="s">
        <v>217</v>
      </c>
      <c r="D367" s="41" t="str">
        <f>B367&amp;" - "&amp;C367</f>
        <v>Write Off - Configuração da tabela WRITE_OFF_EXECUTION</v>
      </c>
      <c r="E367" s="41" t="str">
        <f t="shared" ref="E367" si="288">D367&amp;"_Baixa"</f>
        <v>Write Off - Configuração da tabela WRITE_OFF_EXECUTION_Baixa</v>
      </c>
      <c r="F367" s="42" t="s">
        <v>107</v>
      </c>
      <c r="G367" s="42">
        <f t="shared" si="207"/>
        <v>10</v>
      </c>
      <c r="H367" s="43">
        <f t="shared" si="1"/>
        <v>0.5</v>
      </c>
      <c r="I367" s="43">
        <v>2</v>
      </c>
      <c r="J367" s="358" t="s">
        <v>129</v>
      </c>
    </row>
    <row r="368" spans="2:10" x14ac:dyDescent="0.25">
      <c r="B368" s="355"/>
      <c r="C368" s="351"/>
      <c r="D368" s="33" t="str">
        <f>B367&amp;" - "&amp;C367</f>
        <v>Write Off - Configuração da tabela WRITE_OFF_EXECUTION</v>
      </c>
      <c r="E368" s="33" t="str">
        <f t="shared" ref="E368" si="289">D368&amp;"_Media"</f>
        <v>Write Off - Configuração da tabela WRITE_OFF_EXECUTION_Media</v>
      </c>
      <c r="F368" s="32" t="s">
        <v>108</v>
      </c>
      <c r="G368" s="32">
        <f t="shared" si="207"/>
        <v>27</v>
      </c>
      <c r="H368" s="34">
        <f t="shared" si="1"/>
        <v>0.75</v>
      </c>
      <c r="I368" s="34">
        <v>3</v>
      </c>
      <c r="J368" s="349"/>
    </row>
    <row r="369" spans="2:10" x14ac:dyDescent="0.25">
      <c r="B369" s="355"/>
      <c r="C369" s="351"/>
      <c r="D369" s="33" t="str">
        <f>B367&amp;" - "&amp;C367</f>
        <v>Write Off - Configuração da tabela WRITE_OFF_EXECUTION</v>
      </c>
      <c r="E369" s="33" t="str">
        <f t="shared" ref="E369" si="290">D369&amp;"_Alta"</f>
        <v>Write Off - Configuração da tabela WRITE_OFF_EXECUTION_Alta</v>
      </c>
      <c r="F369" s="32" t="s">
        <v>109</v>
      </c>
      <c r="G369" s="32">
        <f t="shared" si="207"/>
        <v>50</v>
      </c>
      <c r="H369" s="34">
        <f t="shared" si="1"/>
        <v>1.25</v>
      </c>
      <c r="I369" s="34">
        <v>5</v>
      </c>
      <c r="J369" s="349"/>
    </row>
    <row r="370" spans="2:10" x14ac:dyDescent="0.25">
      <c r="B370" s="355"/>
      <c r="C370" s="351" t="s">
        <v>218</v>
      </c>
      <c r="D370" s="33" t="str">
        <f>B367&amp;" - "&amp;C370</f>
        <v>Write Off - Preparação Write-off (WRITE_OFF_SETUP)</v>
      </c>
      <c r="E370" s="33" t="str">
        <f t="shared" si="249"/>
        <v>Write Off - Preparação Write-off (WRITE_OFF_SETUP)_Baixa</v>
      </c>
      <c r="F370" s="32" t="s">
        <v>107</v>
      </c>
      <c r="G370" s="32">
        <f t="shared" ref="G370:G390" si="291">VALUE(MID(F370,5,3))</f>
        <v>10</v>
      </c>
      <c r="H370" s="34">
        <f t="shared" ref="H370:H390" si="292">(I370*0.25)</f>
        <v>0.5</v>
      </c>
      <c r="I370" s="34">
        <v>2</v>
      </c>
      <c r="J370" s="349"/>
    </row>
    <row r="371" spans="2:10" x14ac:dyDescent="0.25">
      <c r="B371" s="355"/>
      <c r="C371" s="351"/>
      <c r="D371" s="33" t="str">
        <f>B367&amp;" - "&amp;C370</f>
        <v>Write Off - Preparação Write-off (WRITE_OFF_SETUP)</v>
      </c>
      <c r="E371" s="33" t="str">
        <f t="shared" si="250"/>
        <v>Write Off - Preparação Write-off (WRITE_OFF_SETUP)_Media</v>
      </c>
      <c r="F371" s="32" t="s">
        <v>108</v>
      </c>
      <c r="G371" s="32">
        <f t="shared" si="291"/>
        <v>27</v>
      </c>
      <c r="H371" s="34">
        <f t="shared" si="292"/>
        <v>0.75</v>
      </c>
      <c r="I371" s="34">
        <v>3</v>
      </c>
      <c r="J371" s="349"/>
    </row>
    <row r="372" spans="2:10" x14ac:dyDescent="0.25">
      <c r="B372" s="355"/>
      <c r="C372" s="351"/>
      <c r="D372" s="33" t="str">
        <f>B367&amp;" - "&amp;C370</f>
        <v>Write Off - Preparação Write-off (WRITE_OFF_SETUP)</v>
      </c>
      <c r="E372" s="33" t="str">
        <f t="shared" si="251"/>
        <v>Write Off - Preparação Write-off (WRITE_OFF_SETUP)_Alta</v>
      </c>
      <c r="F372" s="32" t="s">
        <v>109</v>
      </c>
      <c r="G372" s="32">
        <f t="shared" si="291"/>
        <v>50</v>
      </c>
      <c r="H372" s="34">
        <f t="shared" si="292"/>
        <v>1.25</v>
      </c>
      <c r="I372" s="34">
        <v>5</v>
      </c>
      <c r="J372" s="349"/>
    </row>
    <row r="373" spans="2:10" x14ac:dyDescent="0.25">
      <c r="B373" s="355"/>
      <c r="C373" s="351" t="s">
        <v>219</v>
      </c>
      <c r="D373" s="33" t="str">
        <f>B367&amp;" - "&amp;C373</f>
        <v>Write Off - Preparação Write-off (CMF_BALANCE_DETAIL)</v>
      </c>
      <c r="E373" s="33" t="str">
        <f t="shared" si="252"/>
        <v>Write Off - Preparação Write-off (CMF_BALANCE_DETAIL)_Baixa</v>
      </c>
      <c r="F373" s="32" t="s">
        <v>107</v>
      </c>
      <c r="G373" s="32">
        <f t="shared" si="291"/>
        <v>10</v>
      </c>
      <c r="H373" s="34">
        <f t="shared" si="292"/>
        <v>0.5</v>
      </c>
      <c r="I373" s="34">
        <v>2</v>
      </c>
      <c r="J373" s="349"/>
    </row>
    <row r="374" spans="2:10" x14ac:dyDescent="0.25">
      <c r="B374" s="355"/>
      <c r="C374" s="351"/>
      <c r="D374" s="33" t="str">
        <f>B367&amp;" - "&amp;C373</f>
        <v>Write Off - Preparação Write-off (CMF_BALANCE_DETAIL)</v>
      </c>
      <c r="E374" s="33" t="str">
        <f t="shared" si="253"/>
        <v>Write Off - Preparação Write-off (CMF_BALANCE_DETAIL)_Media</v>
      </c>
      <c r="F374" s="32" t="s">
        <v>108</v>
      </c>
      <c r="G374" s="32">
        <f t="shared" si="291"/>
        <v>27</v>
      </c>
      <c r="H374" s="34">
        <f t="shared" si="292"/>
        <v>0.75</v>
      </c>
      <c r="I374" s="34">
        <v>3</v>
      </c>
      <c r="J374" s="349"/>
    </row>
    <row r="375" spans="2:10" x14ac:dyDescent="0.25">
      <c r="B375" s="355"/>
      <c r="C375" s="351"/>
      <c r="D375" s="33" t="str">
        <f>B367&amp;" - "&amp;C373</f>
        <v>Write Off - Preparação Write-off (CMF_BALANCE_DETAIL)</v>
      </c>
      <c r="E375" s="33" t="str">
        <f t="shared" si="254"/>
        <v>Write Off - Preparação Write-off (CMF_BALANCE_DETAIL)_Alta</v>
      </c>
      <c r="F375" s="32" t="s">
        <v>109</v>
      </c>
      <c r="G375" s="32">
        <f t="shared" si="291"/>
        <v>50</v>
      </c>
      <c r="H375" s="34">
        <f t="shared" si="292"/>
        <v>1.25</v>
      </c>
      <c r="I375" s="34">
        <v>5</v>
      </c>
      <c r="J375" s="349"/>
    </row>
    <row r="376" spans="2:10" x14ac:dyDescent="0.25">
      <c r="B376" s="355"/>
      <c r="C376" s="346" t="s">
        <v>220</v>
      </c>
      <c r="D376" s="33" t="str">
        <f>B367&amp;" - "&amp;C376</f>
        <v>Write Off - Carga na Base</v>
      </c>
      <c r="E376" s="33" t="str">
        <f t="shared" si="255"/>
        <v>Write Off - Carga na Base_Baixa</v>
      </c>
      <c r="F376" s="32" t="s">
        <v>107</v>
      </c>
      <c r="G376" s="32">
        <f t="shared" si="291"/>
        <v>10</v>
      </c>
      <c r="H376" s="34">
        <f t="shared" si="292"/>
        <v>0.5</v>
      </c>
      <c r="I376" s="34">
        <v>2</v>
      </c>
      <c r="J376" s="349"/>
    </row>
    <row r="377" spans="2:10" x14ac:dyDescent="0.25">
      <c r="B377" s="355"/>
      <c r="C377" s="346"/>
      <c r="D377" s="33" t="str">
        <f>B367&amp;" - "&amp;C376</f>
        <v>Write Off - Carga na Base</v>
      </c>
      <c r="E377" s="33" t="str">
        <f t="shared" si="256"/>
        <v>Write Off - Carga na Base_Media</v>
      </c>
      <c r="F377" s="32" t="s">
        <v>108</v>
      </c>
      <c r="G377" s="32">
        <f t="shared" si="291"/>
        <v>27</v>
      </c>
      <c r="H377" s="34">
        <f t="shared" si="292"/>
        <v>0.75</v>
      </c>
      <c r="I377" s="34">
        <v>3</v>
      </c>
      <c r="J377" s="349"/>
    </row>
    <row r="378" spans="2:10" x14ac:dyDescent="0.25">
      <c r="B378" s="355"/>
      <c r="C378" s="346"/>
      <c r="D378" s="33" t="str">
        <f>B367&amp;" - "&amp;C376</f>
        <v>Write Off - Carga na Base</v>
      </c>
      <c r="E378" s="33" t="str">
        <f t="shared" si="257"/>
        <v>Write Off - Carga na Base_Alta</v>
      </c>
      <c r="F378" s="32" t="s">
        <v>109</v>
      </c>
      <c r="G378" s="32">
        <f t="shared" si="291"/>
        <v>50</v>
      </c>
      <c r="H378" s="34">
        <f t="shared" si="292"/>
        <v>1.25</v>
      </c>
      <c r="I378" s="34">
        <v>5</v>
      </c>
      <c r="J378" s="349"/>
    </row>
    <row r="379" spans="2:10" x14ac:dyDescent="0.25">
      <c r="B379" s="355"/>
      <c r="C379" s="346" t="s">
        <v>221</v>
      </c>
      <c r="D379" s="33" t="str">
        <f>B367&amp;" - "&amp;C379</f>
        <v>Write Off - Carga dos CDRs</v>
      </c>
      <c r="E379" s="33" t="str">
        <f t="shared" si="258"/>
        <v>Write Off - Carga dos CDRs_Baixa</v>
      </c>
      <c r="F379" s="32" t="s">
        <v>107</v>
      </c>
      <c r="G379" s="32">
        <f t="shared" si="291"/>
        <v>10</v>
      </c>
      <c r="H379" s="34">
        <f t="shared" si="292"/>
        <v>0.5</v>
      </c>
      <c r="I379" s="34">
        <v>2</v>
      </c>
      <c r="J379" s="349"/>
    </row>
    <row r="380" spans="2:10" x14ac:dyDescent="0.25">
      <c r="B380" s="355"/>
      <c r="C380" s="346"/>
      <c r="D380" s="33" t="str">
        <f>B367&amp;" - "&amp;C379</f>
        <v>Write Off - Carga dos CDRs</v>
      </c>
      <c r="E380" s="33" t="str">
        <f t="shared" si="261"/>
        <v>Write Off - Carga dos CDRs_Media</v>
      </c>
      <c r="F380" s="32" t="s">
        <v>108</v>
      </c>
      <c r="G380" s="32">
        <f t="shared" si="291"/>
        <v>27</v>
      </c>
      <c r="H380" s="34">
        <f t="shared" si="292"/>
        <v>0.75</v>
      </c>
      <c r="I380" s="34">
        <v>3</v>
      </c>
      <c r="J380" s="349"/>
    </row>
    <row r="381" spans="2:10" x14ac:dyDescent="0.25">
      <c r="B381" s="355"/>
      <c r="C381" s="346"/>
      <c r="D381" s="33" t="str">
        <f>B367&amp;" - "&amp;C379</f>
        <v>Write Off - Carga dos CDRs</v>
      </c>
      <c r="E381" s="33" t="str">
        <f t="shared" si="262"/>
        <v>Write Off - Carga dos CDRs_Alta</v>
      </c>
      <c r="F381" s="32" t="s">
        <v>109</v>
      </c>
      <c r="G381" s="32">
        <f t="shared" si="291"/>
        <v>50</v>
      </c>
      <c r="H381" s="34">
        <f t="shared" si="292"/>
        <v>1.25</v>
      </c>
      <c r="I381" s="34">
        <v>5</v>
      </c>
      <c r="J381" s="349"/>
    </row>
    <row r="382" spans="2:10" x14ac:dyDescent="0.25">
      <c r="B382" s="355"/>
      <c r="C382" s="346" t="s">
        <v>222</v>
      </c>
      <c r="D382" s="33" t="str">
        <f>B367&amp;" - "&amp;C382</f>
        <v>Write Off - Carga ICS</v>
      </c>
      <c r="E382" s="33" t="str">
        <f t="shared" ref="E382" si="293">D382&amp;"_Baixa"</f>
        <v>Write Off - Carga ICS_Baixa</v>
      </c>
      <c r="F382" s="32" t="s">
        <v>107</v>
      </c>
      <c r="G382" s="32">
        <f t="shared" si="291"/>
        <v>10</v>
      </c>
      <c r="H382" s="34">
        <f t="shared" si="292"/>
        <v>0.5</v>
      </c>
      <c r="I382" s="34">
        <v>2</v>
      </c>
      <c r="J382" s="349"/>
    </row>
    <row r="383" spans="2:10" x14ac:dyDescent="0.25">
      <c r="B383" s="355"/>
      <c r="C383" s="346"/>
      <c r="D383" s="33" t="str">
        <f>B367&amp;" - "&amp;C382</f>
        <v>Write Off - Carga ICS</v>
      </c>
      <c r="E383" s="33" t="str">
        <f t="shared" ref="E383" si="294">D383&amp;"_Media"</f>
        <v>Write Off - Carga ICS_Media</v>
      </c>
      <c r="F383" s="32" t="s">
        <v>108</v>
      </c>
      <c r="G383" s="32">
        <f t="shared" si="291"/>
        <v>27</v>
      </c>
      <c r="H383" s="34">
        <f t="shared" si="292"/>
        <v>0.75</v>
      </c>
      <c r="I383" s="34">
        <v>3</v>
      </c>
      <c r="J383" s="349"/>
    </row>
    <row r="384" spans="2:10" x14ac:dyDescent="0.25">
      <c r="B384" s="355"/>
      <c r="C384" s="346"/>
      <c r="D384" s="33" t="str">
        <f>B367&amp;" - "&amp;C382</f>
        <v>Write Off - Carga ICS</v>
      </c>
      <c r="E384" s="33" t="str">
        <f t="shared" ref="E384" si="295">D384&amp;"_Alta"</f>
        <v>Write Off - Carga ICS_Alta</v>
      </c>
      <c r="F384" s="32" t="s">
        <v>109</v>
      </c>
      <c r="G384" s="32">
        <f t="shared" si="291"/>
        <v>50</v>
      </c>
      <c r="H384" s="34">
        <f t="shared" si="292"/>
        <v>1.25</v>
      </c>
      <c r="I384" s="34">
        <v>5</v>
      </c>
      <c r="J384" s="349"/>
    </row>
    <row r="385" spans="2:10" x14ac:dyDescent="0.25">
      <c r="B385" s="355"/>
      <c r="C385" s="346" t="s">
        <v>223</v>
      </c>
      <c r="D385" s="33" t="str">
        <f>B367&amp;" - "&amp;C385</f>
        <v>Write Off - Ajustes</v>
      </c>
      <c r="E385" s="33" t="str">
        <f t="shared" ref="E385" si="296">D385&amp;"_Baixa"</f>
        <v>Write Off - Ajustes_Baixa</v>
      </c>
      <c r="F385" s="32" t="s">
        <v>107</v>
      </c>
      <c r="G385" s="32">
        <f t="shared" si="291"/>
        <v>10</v>
      </c>
      <c r="H385" s="34">
        <f t="shared" si="292"/>
        <v>0.5</v>
      </c>
      <c r="I385" s="34">
        <v>2</v>
      </c>
      <c r="J385" s="349"/>
    </row>
    <row r="386" spans="2:10" x14ac:dyDescent="0.25">
      <c r="B386" s="355"/>
      <c r="C386" s="346"/>
      <c r="D386" s="33" t="str">
        <f>B367&amp;" - "&amp;C385</f>
        <v>Write Off - Ajustes</v>
      </c>
      <c r="E386" s="33" t="str">
        <f t="shared" ref="E386" si="297">D386&amp;"_Media"</f>
        <v>Write Off - Ajustes_Media</v>
      </c>
      <c r="F386" s="32" t="s">
        <v>108</v>
      </c>
      <c r="G386" s="32">
        <f t="shared" si="291"/>
        <v>27</v>
      </c>
      <c r="H386" s="34">
        <f t="shared" si="292"/>
        <v>0.75</v>
      </c>
      <c r="I386" s="34">
        <v>3</v>
      </c>
      <c r="J386" s="349"/>
    </row>
    <row r="387" spans="2:10" x14ac:dyDescent="0.25">
      <c r="B387" s="355"/>
      <c r="C387" s="346"/>
      <c r="D387" s="33" t="str">
        <f>B367&amp;" - "&amp;C385</f>
        <v>Write Off - Ajustes</v>
      </c>
      <c r="E387" s="33" t="str">
        <f t="shared" ref="E387" si="298">D387&amp;"_Alta"</f>
        <v>Write Off - Ajustes_Alta</v>
      </c>
      <c r="F387" s="32" t="s">
        <v>109</v>
      </c>
      <c r="G387" s="32">
        <f t="shared" si="291"/>
        <v>50</v>
      </c>
      <c r="H387" s="34">
        <f t="shared" si="292"/>
        <v>1.25</v>
      </c>
      <c r="I387" s="34">
        <v>5</v>
      </c>
      <c r="J387" s="349"/>
    </row>
    <row r="388" spans="2:10" x14ac:dyDescent="0.25">
      <c r="B388" s="355"/>
      <c r="C388" s="346" t="s">
        <v>224</v>
      </c>
      <c r="D388" s="33" t="str">
        <f>B367&amp;" - "&amp;C388</f>
        <v>Write Off - Carta</v>
      </c>
      <c r="E388" s="33" t="str">
        <f t="shared" ref="E388" si="299">D388&amp;"_Baixa"</f>
        <v>Write Off - Carta_Baixa</v>
      </c>
      <c r="F388" s="32" t="s">
        <v>107</v>
      </c>
      <c r="G388" s="32">
        <f t="shared" si="291"/>
        <v>10</v>
      </c>
      <c r="H388" s="34">
        <f t="shared" si="292"/>
        <v>0.5</v>
      </c>
      <c r="I388" s="34">
        <v>2</v>
      </c>
      <c r="J388" s="349"/>
    </row>
    <row r="389" spans="2:10" x14ac:dyDescent="0.25">
      <c r="B389" s="355"/>
      <c r="C389" s="346"/>
      <c r="D389" s="33" t="str">
        <f>B367&amp;" - "&amp;C388</f>
        <v>Write Off - Carta</v>
      </c>
      <c r="E389" s="33" t="str">
        <f t="shared" ref="E389" si="300">D389&amp;"_Media"</f>
        <v>Write Off - Carta_Media</v>
      </c>
      <c r="F389" s="32" t="s">
        <v>108</v>
      </c>
      <c r="G389" s="32">
        <f t="shared" si="291"/>
        <v>27</v>
      </c>
      <c r="H389" s="34">
        <f t="shared" si="292"/>
        <v>0.75</v>
      </c>
      <c r="I389" s="34">
        <v>3</v>
      </c>
      <c r="J389" s="349"/>
    </row>
    <row r="390" spans="2:10" ht="15.75" thickBot="1" x14ac:dyDescent="0.3">
      <c r="B390" s="356"/>
      <c r="C390" s="347"/>
      <c r="D390" s="45" t="str">
        <f>B367&amp;" - "&amp;C388</f>
        <v>Write Off - Carta</v>
      </c>
      <c r="E390" s="45" t="str">
        <f t="shared" ref="E390" si="301">D390&amp;"_Alta"</f>
        <v>Write Off - Carta_Alta</v>
      </c>
      <c r="F390" s="46" t="s">
        <v>109</v>
      </c>
      <c r="G390" s="46">
        <f t="shared" si="291"/>
        <v>50</v>
      </c>
      <c r="H390" s="47">
        <f t="shared" si="292"/>
        <v>1.25</v>
      </c>
      <c r="I390" s="47">
        <v>5</v>
      </c>
      <c r="J390" s="350"/>
    </row>
    <row r="391" spans="2:10" x14ac:dyDescent="0.25">
      <c r="B391" s="357" t="s">
        <v>130</v>
      </c>
      <c r="C391" s="374" t="s">
        <v>213</v>
      </c>
      <c r="D391" s="41" t="str">
        <f>B391&amp;" - "&amp;C391</f>
        <v>Multas e juros - Verificação de faturas isentas ao multas e juros</v>
      </c>
      <c r="E391" s="41" t="str">
        <f t="shared" ref="E391" si="302">D391&amp;"_Baixa"</f>
        <v>Multas e juros - Verificação de faturas isentas ao multas e juros_Baixa</v>
      </c>
      <c r="F391" s="42" t="s">
        <v>107</v>
      </c>
      <c r="G391" s="42">
        <f t="shared" si="207"/>
        <v>10</v>
      </c>
      <c r="H391" s="43">
        <f t="shared" si="1"/>
        <v>1.1875</v>
      </c>
      <c r="I391" s="43">
        <v>4.75</v>
      </c>
      <c r="J391" s="358" t="s">
        <v>130</v>
      </c>
    </row>
    <row r="392" spans="2:10" x14ac:dyDescent="0.25">
      <c r="B392" s="355"/>
      <c r="C392" s="351"/>
      <c r="D392" s="33" t="str">
        <f>B391&amp;" - "&amp;C391</f>
        <v>Multas e juros - Verificação de faturas isentas ao multas e juros</v>
      </c>
      <c r="E392" s="33" t="str">
        <f t="shared" ref="E392" si="303">D392&amp;"_Media"</f>
        <v>Multas e juros - Verificação de faturas isentas ao multas e juros_Media</v>
      </c>
      <c r="F392" s="32" t="s">
        <v>108</v>
      </c>
      <c r="G392" s="32">
        <f t="shared" si="207"/>
        <v>27</v>
      </c>
      <c r="H392" s="34">
        <f t="shared" si="1"/>
        <v>1.5</v>
      </c>
      <c r="I392" s="34">
        <v>6</v>
      </c>
      <c r="J392" s="349"/>
    </row>
    <row r="393" spans="2:10" x14ac:dyDescent="0.25">
      <c r="B393" s="355"/>
      <c r="C393" s="351"/>
      <c r="D393" s="33" t="str">
        <f>B391&amp;" - "&amp;C391</f>
        <v>Multas e juros - Verificação de faturas isentas ao multas e juros</v>
      </c>
      <c r="E393" s="33" t="str">
        <f t="shared" ref="E393" si="304">D393&amp;"_Alta"</f>
        <v>Multas e juros - Verificação de faturas isentas ao multas e juros_Alta</v>
      </c>
      <c r="F393" s="32" t="s">
        <v>109</v>
      </c>
      <c r="G393" s="32">
        <f t="shared" si="207"/>
        <v>50</v>
      </c>
      <c r="H393" s="34">
        <f t="shared" si="1"/>
        <v>1.8125</v>
      </c>
      <c r="I393" s="34">
        <v>7.25</v>
      </c>
      <c r="J393" s="349"/>
    </row>
    <row r="394" spans="2:10" x14ac:dyDescent="0.25">
      <c r="B394" s="355"/>
      <c r="C394" s="346" t="s">
        <v>214</v>
      </c>
      <c r="D394" s="33" t="str">
        <f>B391&amp;" - "&amp;C394</f>
        <v>Multas e juros - Aplica multas e juros</v>
      </c>
      <c r="E394" s="33" t="str">
        <f t="shared" ref="E394:E442" si="305">D394&amp;"_Baixa"</f>
        <v>Multas e juros - Aplica multas e juros_Baixa</v>
      </c>
      <c r="F394" s="32" t="s">
        <v>107</v>
      </c>
      <c r="G394" s="32">
        <f t="shared" ref="G394:G402" si="306">VALUE(MID(F394,5,3))</f>
        <v>10</v>
      </c>
      <c r="H394" s="34">
        <f t="shared" ref="H394:H402" si="307">(I394*0.25)</f>
        <v>1.1875</v>
      </c>
      <c r="I394" s="34">
        <v>4.75</v>
      </c>
      <c r="J394" s="349"/>
    </row>
    <row r="395" spans="2:10" x14ac:dyDescent="0.25">
      <c r="B395" s="355"/>
      <c r="C395" s="346"/>
      <c r="D395" s="33" t="str">
        <f>B391&amp;" - "&amp;C394</f>
        <v>Multas e juros - Aplica multas e juros</v>
      </c>
      <c r="E395" s="33" t="str">
        <f t="shared" ref="E395:E443" si="308">D395&amp;"_Media"</f>
        <v>Multas e juros - Aplica multas e juros_Media</v>
      </c>
      <c r="F395" s="32" t="s">
        <v>108</v>
      </c>
      <c r="G395" s="32">
        <f t="shared" si="306"/>
        <v>27</v>
      </c>
      <c r="H395" s="34">
        <f t="shared" si="307"/>
        <v>1.5</v>
      </c>
      <c r="I395" s="34">
        <v>6</v>
      </c>
      <c r="J395" s="349"/>
    </row>
    <row r="396" spans="2:10" x14ac:dyDescent="0.25">
      <c r="B396" s="355"/>
      <c r="C396" s="346"/>
      <c r="D396" s="33" t="str">
        <f>B391&amp;" - "&amp;C394</f>
        <v>Multas e juros - Aplica multas e juros</v>
      </c>
      <c r="E396" s="33" t="str">
        <f t="shared" ref="E396:E444" si="309">D396&amp;"_Alta"</f>
        <v>Multas e juros - Aplica multas e juros_Alta</v>
      </c>
      <c r="F396" s="32" t="s">
        <v>109</v>
      </c>
      <c r="G396" s="32">
        <f t="shared" si="306"/>
        <v>50</v>
      </c>
      <c r="H396" s="34">
        <f t="shared" si="307"/>
        <v>1.8125</v>
      </c>
      <c r="I396" s="34">
        <v>7.25</v>
      </c>
      <c r="J396" s="349"/>
    </row>
    <row r="397" spans="2:10" x14ac:dyDescent="0.25">
      <c r="B397" s="355"/>
      <c r="C397" s="346" t="s">
        <v>215</v>
      </c>
      <c r="D397" s="33" t="str">
        <f>B391&amp;" - "&amp;C397</f>
        <v>Multas e juros - Cancela multas e juros</v>
      </c>
      <c r="E397" s="33" t="str">
        <f t="shared" ref="E397:E445" si="310">D397&amp;"_Baixa"</f>
        <v>Multas e juros - Cancela multas e juros_Baixa</v>
      </c>
      <c r="F397" s="32" t="s">
        <v>107</v>
      </c>
      <c r="G397" s="32">
        <f t="shared" si="306"/>
        <v>10</v>
      </c>
      <c r="H397" s="34">
        <f t="shared" si="307"/>
        <v>1.1875</v>
      </c>
      <c r="I397" s="34">
        <v>4.75</v>
      </c>
      <c r="J397" s="349"/>
    </row>
    <row r="398" spans="2:10" x14ac:dyDescent="0.25">
      <c r="B398" s="355"/>
      <c r="C398" s="346"/>
      <c r="D398" s="33" t="str">
        <f>B391&amp;" - "&amp;C397</f>
        <v>Multas e juros - Cancela multas e juros</v>
      </c>
      <c r="E398" s="33" t="str">
        <f t="shared" ref="E398:E446" si="311">D398&amp;"_Media"</f>
        <v>Multas e juros - Cancela multas e juros_Media</v>
      </c>
      <c r="F398" s="32" t="s">
        <v>108</v>
      </c>
      <c r="G398" s="32">
        <f t="shared" si="306"/>
        <v>27</v>
      </c>
      <c r="H398" s="34">
        <f t="shared" si="307"/>
        <v>1.5</v>
      </c>
      <c r="I398" s="34">
        <v>6</v>
      </c>
      <c r="J398" s="349"/>
    </row>
    <row r="399" spans="2:10" x14ac:dyDescent="0.25">
      <c r="B399" s="355"/>
      <c r="C399" s="346"/>
      <c r="D399" s="33" t="str">
        <f>B391&amp;" - "&amp;C397</f>
        <v>Multas e juros - Cancela multas e juros</v>
      </c>
      <c r="E399" s="33" t="str">
        <f t="shared" ref="E399:E447" si="312">D399&amp;"_Alta"</f>
        <v>Multas e juros - Cancela multas e juros_Alta</v>
      </c>
      <c r="F399" s="32" t="s">
        <v>109</v>
      </c>
      <c r="G399" s="32">
        <f t="shared" si="306"/>
        <v>50</v>
      </c>
      <c r="H399" s="34">
        <f t="shared" si="307"/>
        <v>1.8125</v>
      </c>
      <c r="I399" s="34">
        <v>7.25</v>
      </c>
      <c r="J399" s="349"/>
    </row>
    <row r="400" spans="2:10" x14ac:dyDescent="0.25">
      <c r="B400" s="355"/>
      <c r="C400" s="346" t="s">
        <v>216</v>
      </c>
      <c r="D400" s="33" t="str">
        <f>B391&amp;" - "&amp;C400</f>
        <v>Multas e juros - Expurga multas e juros</v>
      </c>
      <c r="E400" s="33" t="str">
        <f t="shared" ref="E400:E448" si="313">D400&amp;"_Baixa"</f>
        <v>Multas e juros - Expurga multas e juros_Baixa</v>
      </c>
      <c r="F400" s="32" t="s">
        <v>107</v>
      </c>
      <c r="G400" s="32">
        <f t="shared" si="306"/>
        <v>10</v>
      </c>
      <c r="H400" s="34">
        <f t="shared" si="307"/>
        <v>1.1875</v>
      </c>
      <c r="I400" s="34">
        <v>4.75</v>
      </c>
      <c r="J400" s="349"/>
    </row>
    <row r="401" spans="2:12" x14ac:dyDescent="0.25">
      <c r="B401" s="355"/>
      <c r="C401" s="346"/>
      <c r="D401" s="33" t="str">
        <f>B391&amp;" - "&amp;C400</f>
        <v>Multas e juros - Expurga multas e juros</v>
      </c>
      <c r="E401" s="33" t="str">
        <f t="shared" ref="E401:E449" si="314">D401&amp;"_Media"</f>
        <v>Multas e juros - Expurga multas e juros_Media</v>
      </c>
      <c r="F401" s="32" t="s">
        <v>108</v>
      </c>
      <c r="G401" s="32">
        <f t="shared" si="306"/>
        <v>27</v>
      </c>
      <c r="H401" s="34">
        <f t="shared" si="307"/>
        <v>1.5</v>
      </c>
      <c r="I401" s="34">
        <v>6</v>
      </c>
      <c r="J401" s="349"/>
    </row>
    <row r="402" spans="2:12" ht="15.75" thickBot="1" x14ac:dyDescent="0.3">
      <c r="B402" s="356"/>
      <c r="C402" s="347"/>
      <c r="D402" s="45" t="str">
        <f>B391&amp;" - "&amp;C400</f>
        <v>Multas e juros - Expurga multas e juros</v>
      </c>
      <c r="E402" s="45" t="str">
        <f t="shared" ref="E402:E450" si="315">D402&amp;"_Alta"</f>
        <v>Multas e juros - Expurga multas e juros_Alta</v>
      </c>
      <c r="F402" s="46" t="s">
        <v>109</v>
      </c>
      <c r="G402" s="46">
        <f t="shared" si="306"/>
        <v>50</v>
      </c>
      <c r="H402" s="47">
        <f t="shared" si="307"/>
        <v>1.8125</v>
      </c>
      <c r="I402" s="47">
        <v>7.25</v>
      </c>
      <c r="J402" s="350"/>
    </row>
    <row r="403" spans="2:12" x14ac:dyDescent="0.25">
      <c r="B403" s="357" t="s">
        <v>131</v>
      </c>
      <c r="C403" s="360" t="s">
        <v>132</v>
      </c>
      <c r="D403" s="41" t="str">
        <f>B403&amp;" - "&amp;C403</f>
        <v>Ficha Financeira - Ficha Contabilidade</v>
      </c>
      <c r="E403" s="41" t="str">
        <f t="shared" ref="E403:E451" si="316">D403&amp;"_Baixa"</f>
        <v>Ficha Financeira - Ficha Contabilidade_Baixa</v>
      </c>
      <c r="F403" s="42" t="s">
        <v>107</v>
      </c>
      <c r="G403" s="42">
        <f t="shared" si="207"/>
        <v>10</v>
      </c>
      <c r="H403" s="43">
        <f t="shared" si="1"/>
        <v>4.75</v>
      </c>
      <c r="I403" s="44">
        <v>19</v>
      </c>
      <c r="J403" s="358"/>
    </row>
    <row r="404" spans="2:12" x14ac:dyDescent="0.25">
      <c r="B404" s="355"/>
      <c r="C404" s="346"/>
      <c r="D404" s="33" t="str">
        <f>B403&amp;" - "&amp;C403</f>
        <v>Ficha Financeira - Ficha Contabilidade</v>
      </c>
      <c r="E404" s="33" t="str">
        <f t="shared" ref="E404:E452" si="317">D404&amp;"_Media"</f>
        <v>Ficha Financeira - Ficha Contabilidade_Media</v>
      </c>
      <c r="F404" s="32" t="s">
        <v>108</v>
      </c>
      <c r="G404" s="32">
        <f t="shared" si="207"/>
        <v>27</v>
      </c>
      <c r="H404" s="34">
        <f t="shared" si="1"/>
        <v>6</v>
      </c>
      <c r="I404" s="35">
        <v>24</v>
      </c>
      <c r="J404" s="349"/>
    </row>
    <row r="405" spans="2:12" ht="15.75" thickBot="1" x14ac:dyDescent="0.3">
      <c r="B405" s="356"/>
      <c r="C405" s="347"/>
      <c r="D405" s="45" t="str">
        <f>B403&amp;" - "&amp;C403</f>
        <v>Ficha Financeira - Ficha Contabilidade</v>
      </c>
      <c r="E405" s="45" t="str">
        <f t="shared" ref="E405:E453" si="318">D405&amp;"_Alta"</f>
        <v>Ficha Financeira - Ficha Contabilidade_Alta</v>
      </c>
      <c r="F405" s="46" t="s">
        <v>109</v>
      </c>
      <c r="G405" s="46">
        <f t="shared" si="207"/>
        <v>50</v>
      </c>
      <c r="H405" s="47">
        <f t="shared" si="1"/>
        <v>7.25</v>
      </c>
      <c r="I405" s="48">
        <v>29</v>
      </c>
      <c r="J405" s="350"/>
    </row>
    <row r="406" spans="2:12" x14ac:dyDescent="0.25">
      <c r="B406" s="357" t="s">
        <v>133</v>
      </c>
      <c r="C406" s="374" t="s">
        <v>289</v>
      </c>
      <c r="D406" s="41" t="str">
        <f>B406&amp;" - "&amp;C406</f>
        <v>Parcelamento Handset - Criação das parcelas no Arbor.</v>
      </c>
      <c r="E406" s="41" t="str">
        <f t="shared" ref="E406" si="319">D406&amp;"_Baixa"</f>
        <v>Parcelamento Handset - Criação das parcelas no Arbor._Baixa</v>
      </c>
      <c r="F406" s="42" t="s">
        <v>107</v>
      </c>
      <c r="G406" s="42">
        <f t="shared" si="207"/>
        <v>10</v>
      </c>
      <c r="H406" s="43">
        <f t="shared" si="1"/>
        <v>0.95</v>
      </c>
      <c r="I406" s="44">
        <v>3.8</v>
      </c>
      <c r="J406" s="358" t="s">
        <v>133</v>
      </c>
      <c r="L406" s="27"/>
    </row>
    <row r="407" spans="2:12" x14ac:dyDescent="0.25">
      <c r="B407" s="355"/>
      <c r="C407" s="351"/>
      <c r="D407" s="33" t="str">
        <f>B406&amp;" - "&amp;C406</f>
        <v>Parcelamento Handset - Criação das parcelas no Arbor.</v>
      </c>
      <c r="E407" s="33" t="str">
        <f t="shared" ref="E407" si="320">D407&amp;"_Media"</f>
        <v>Parcelamento Handset - Criação das parcelas no Arbor._Media</v>
      </c>
      <c r="F407" s="32" t="s">
        <v>108</v>
      </c>
      <c r="G407" s="32">
        <f t="shared" si="207"/>
        <v>27</v>
      </c>
      <c r="H407" s="34">
        <f t="shared" si="1"/>
        <v>1.2</v>
      </c>
      <c r="I407" s="35">
        <v>4.8</v>
      </c>
      <c r="J407" s="349"/>
      <c r="L407" s="27"/>
    </row>
    <row r="408" spans="2:12" x14ac:dyDescent="0.25">
      <c r="B408" s="355"/>
      <c r="C408" s="351"/>
      <c r="D408" s="33" t="str">
        <f>B406&amp;" - "&amp;C406</f>
        <v>Parcelamento Handset - Criação das parcelas no Arbor.</v>
      </c>
      <c r="E408" s="33" t="str">
        <f t="shared" ref="E408" si="321">D408&amp;"_Alta"</f>
        <v>Parcelamento Handset - Criação das parcelas no Arbor._Alta</v>
      </c>
      <c r="F408" s="32" t="s">
        <v>109</v>
      </c>
      <c r="G408" s="32">
        <f t="shared" si="207"/>
        <v>50</v>
      </c>
      <c r="H408" s="34">
        <f t="shared" si="1"/>
        <v>1.45</v>
      </c>
      <c r="I408" s="35">
        <v>5.8</v>
      </c>
      <c r="J408" s="349"/>
      <c r="L408" s="27"/>
    </row>
    <row r="409" spans="2:12" x14ac:dyDescent="0.25">
      <c r="B409" s="355"/>
      <c r="C409" s="351" t="s">
        <v>290</v>
      </c>
      <c r="D409" s="33" t="str">
        <f>B406&amp;" - "&amp;C409</f>
        <v>Parcelamento Handset - Atualização o status da criação de parcela dos aparelhos.</v>
      </c>
      <c r="E409" s="33" t="str">
        <f t="shared" ref="E409" si="322">D409&amp;"_Baixa"</f>
        <v>Parcelamento Handset - Atualização o status da criação de parcela dos aparelhos._Baixa</v>
      </c>
      <c r="F409" s="32" t="s">
        <v>107</v>
      </c>
      <c r="G409" s="32">
        <f t="shared" ref="G409:G420" si="323">VALUE(MID(F409,5,3))</f>
        <v>10</v>
      </c>
      <c r="H409" s="34">
        <f t="shared" ref="H409:H420" si="324">(I409*0.25)</f>
        <v>0.95</v>
      </c>
      <c r="I409" s="35">
        <v>3.8</v>
      </c>
      <c r="J409" s="349"/>
    </row>
    <row r="410" spans="2:12" x14ac:dyDescent="0.25">
      <c r="B410" s="355"/>
      <c r="C410" s="351"/>
      <c r="D410" s="33" t="str">
        <f>B406&amp;" - "&amp;C409</f>
        <v>Parcelamento Handset - Atualização o status da criação de parcela dos aparelhos.</v>
      </c>
      <c r="E410" s="33" t="str">
        <f t="shared" ref="E410" si="325">D410&amp;"_Media"</f>
        <v>Parcelamento Handset - Atualização o status da criação de parcela dos aparelhos._Media</v>
      </c>
      <c r="F410" s="32" t="s">
        <v>108</v>
      </c>
      <c r="G410" s="32">
        <f t="shared" si="323"/>
        <v>27</v>
      </c>
      <c r="H410" s="34">
        <f t="shared" si="324"/>
        <v>1.2</v>
      </c>
      <c r="I410" s="35">
        <v>4.8</v>
      </c>
      <c r="J410" s="349"/>
    </row>
    <row r="411" spans="2:12" x14ac:dyDescent="0.25">
      <c r="B411" s="355"/>
      <c r="C411" s="351"/>
      <c r="D411" s="33" t="str">
        <f>B406&amp;" - "&amp;C409</f>
        <v>Parcelamento Handset - Atualização o status da criação de parcela dos aparelhos.</v>
      </c>
      <c r="E411" s="33" t="str">
        <f t="shared" ref="E411" si="326">D411&amp;"_Alta"</f>
        <v>Parcelamento Handset - Atualização o status da criação de parcela dos aparelhos._Alta</v>
      </c>
      <c r="F411" s="32" t="s">
        <v>109</v>
      </c>
      <c r="G411" s="32">
        <f t="shared" si="323"/>
        <v>50</v>
      </c>
      <c r="H411" s="34">
        <f t="shared" si="324"/>
        <v>1.45</v>
      </c>
      <c r="I411" s="35">
        <v>5.8</v>
      </c>
      <c r="J411" s="349"/>
    </row>
    <row r="412" spans="2:12" x14ac:dyDescent="0.25">
      <c r="B412" s="355"/>
      <c r="C412" s="351" t="s">
        <v>291</v>
      </c>
      <c r="D412" s="33" t="str">
        <f>B406&amp;" - "&amp;C412</f>
        <v>Parcelamento Handset - Arquivo gerado para  atualização da criação de parcelas  para o Siebel</v>
      </c>
      <c r="E412" s="33" t="str">
        <f t="shared" ref="E412" si="327">D412&amp;"_Baixa"</f>
        <v>Parcelamento Handset - Arquivo gerado para  atualização da criação de parcelas  para o Siebel_Baixa</v>
      </c>
      <c r="F412" s="32" t="s">
        <v>107</v>
      </c>
      <c r="G412" s="32">
        <f t="shared" si="323"/>
        <v>10</v>
      </c>
      <c r="H412" s="34">
        <f t="shared" si="324"/>
        <v>0.95</v>
      </c>
      <c r="I412" s="35">
        <v>3.8</v>
      </c>
      <c r="J412" s="349"/>
    </row>
    <row r="413" spans="2:12" x14ac:dyDescent="0.25">
      <c r="B413" s="355"/>
      <c r="C413" s="351"/>
      <c r="D413" s="33" t="str">
        <f>B406&amp;" - "&amp;C412</f>
        <v>Parcelamento Handset - Arquivo gerado para  atualização da criação de parcelas  para o Siebel</v>
      </c>
      <c r="E413" s="33" t="str">
        <f t="shared" ref="E413" si="328">D413&amp;"_Media"</f>
        <v>Parcelamento Handset - Arquivo gerado para  atualização da criação de parcelas  para o Siebel_Media</v>
      </c>
      <c r="F413" s="32" t="s">
        <v>108</v>
      </c>
      <c r="G413" s="32">
        <f t="shared" si="323"/>
        <v>27</v>
      </c>
      <c r="H413" s="34">
        <f t="shared" si="324"/>
        <v>1.2</v>
      </c>
      <c r="I413" s="35">
        <v>4.8</v>
      </c>
      <c r="J413" s="349"/>
    </row>
    <row r="414" spans="2:12" x14ac:dyDescent="0.25">
      <c r="B414" s="355"/>
      <c r="C414" s="351"/>
      <c r="D414" s="33" t="str">
        <f>B406&amp;" - "&amp;C412</f>
        <v>Parcelamento Handset - Arquivo gerado para  atualização da criação de parcelas  para o Siebel</v>
      </c>
      <c r="E414" s="33" t="str">
        <f t="shared" ref="E414" si="329">D414&amp;"_Alta"</f>
        <v>Parcelamento Handset - Arquivo gerado para  atualização da criação de parcelas  para o Siebel_Alta</v>
      </c>
      <c r="F414" s="32" t="s">
        <v>109</v>
      </c>
      <c r="G414" s="32">
        <f t="shared" si="323"/>
        <v>50</v>
      </c>
      <c r="H414" s="34">
        <f t="shared" si="324"/>
        <v>1.45</v>
      </c>
      <c r="I414" s="35">
        <v>5.8</v>
      </c>
      <c r="J414" s="349"/>
    </row>
    <row r="415" spans="2:12" x14ac:dyDescent="0.25">
      <c r="B415" s="355"/>
      <c r="C415" s="351" t="s">
        <v>292</v>
      </c>
      <c r="D415" s="33" t="str">
        <f>B406&amp;" - "&amp;C415</f>
        <v>Parcelamento Handset - Inserçao do Parcelamento nas tabelas do aprovisionador de NRCs.</v>
      </c>
      <c r="E415" s="33" t="str">
        <f t="shared" ref="E415" si="330">D415&amp;"_Baixa"</f>
        <v>Parcelamento Handset - Inserçao do Parcelamento nas tabelas do aprovisionador de NRCs._Baixa</v>
      </c>
      <c r="F415" s="32" t="s">
        <v>107</v>
      </c>
      <c r="G415" s="32">
        <f t="shared" si="323"/>
        <v>10</v>
      </c>
      <c r="H415" s="34">
        <f t="shared" si="324"/>
        <v>0.95</v>
      </c>
      <c r="I415" s="35">
        <v>3.8</v>
      </c>
      <c r="J415" s="349"/>
    </row>
    <row r="416" spans="2:12" x14ac:dyDescent="0.25">
      <c r="B416" s="355"/>
      <c r="C416" s="351"/>
      <c r="D416" s="33" t="str">
        <f>B406&amp;" - "&amp;C415</f>
        <v>Parcelamento Handset - Inserçao do Parcelamento nas tabelas do aprovisionador de NRCs.</v>
      </c>
      <c r="E416" s="33" t="str">
        <f t="shared" ref="E416" si="331">D416&amp;"_Media"</f>
        <v>Parcelamento Handset - Inserçao do Parcelamento nas tabelas do aprovisionador de NRCs._Media</v>
      </c>
      <c r="F416" s="32" t="s">
        <v>108</v>
      </c>
      <c r="G416" s="32">
        <f t="shared" si="323"/>
        <v>27</v>
      </c>
      <c r="H416" s="34">
        <f t="shared" si="324"/>
        <v>1.2</v>
      </c>
      <c r="I416" s="35">
        <v>4.8</v>
      </c>
      <c r="J416" s="349"/>
    </row>
    <row r="417" spans="2:10" x14ac:dyDescent="0.25">
      <c r="B417" s="355"/>
      <c r="C417" s="351"/>
      <c r="D417" s="33" t="str">
        <f>B406&amp;" - "&amp;C415</f>
        <v>Parcelamento Handset - Inserçao do Parcelamento nas tabelas do aprovisionador de NRCs.</v>
      </c>
      <c r="E417" s="33" t="str">
        <f t="shared" ref="E417" si="332">D417&amp;"_Alta"</f>
        <v>Parcelamento Handset - Inserçao do Parcelamento nas tabelas do aprovisionador de NRCs._Alta</v>
      </c>
      <c r="F417" s="32" t="s">
        <v>109</v>
      </c>
      <c r="G417" s="32">
        <f t="shared" si="323"/>
        <v>50</v>
      </c>
      <c r="H417" s="34">
        <f t="shared" si="324"/>
        <v>1.45</v>
      </c>
      <c r="I417" s="35">
        <v>5.8</v>
      </c>
      <c r="J417" s="349"/>
    </row>
    <row r="418" spans="2:10" x14ac:dyDescent="0.25">
      <c r="B418" s="355"/>
      <c r="C418" s="351" t="s">
        <v>293</v>
      </c>
      <c r="D418" s="33" t="str">
        <f>B406&amp;" - "&amp;C418</f>
        <v>Parcelamento Handset - Inserção na tabela NRC as nrcs que deverão ser faturadas.</v>
      </c>
      <c r="E418" s="33" t="str">
        <f t="shared" si="305"/>
        <v>Parcelamento Handset - Inserção na tabela NRC as nrcs que deverão ser faturadas._Baixa</v>
      </c>
      <c r="F418" s="32" t="s">
        <v>107</v>
      </c>
      <c r="G418" s="32">
        <f t="shared" si="323"/>
        <v>10</v>
      </c>
      <c r="H418" s="34">
        <f t="shared" si="324"/>
        <v>0.95</v>
      </c>
      <c r="I418" s="35">
        <v>3.8</v>
      </c>
      <c r="J418" s="349"/>
    </row>
    <row r="419" spans="2:10" x14ac:dyDescent="0.25">
      <c r="B419" s="355"/>
      <c r="C419" s="351"/>
      <c r="D419" s="33" t="str">
        <f>B406&amp;" - "&amp;C418</f>
        <v>Parcelamento Handset - Inserção na tabela NRC as nrcs que deverão ser faturadas.</v>
      </c>
      <c r="E419" s="33" t="str">
        <f t="shared" si="308"/>
        <v>Parcelamento Handset - Inserção na tabela NRC as nrcs que deverão ser faturadas._Media</v>
      </c>
      <c r="F419" s="32" t="s">
        <v>108</v>
      </c>
      <c r="G419" s="32">
        <f t="shared" si="323"/>
        <v>27</v>
      </c>
      <c r="H419" s="34">
        <f t="shared" si="324"/>
        <v>1.2</v>
      </c>
      <c r="I419" s="35">
        <v>4.8</v>
      </c>
      <c r="J419" s="349"/>
    </row>
    <row r="420" spans="2:10" ht="15.75" thickBot="1" x14ac:dyDescent="0.3">
      <c r="B420" s="356"/>
      <c r="C420" s="376"/>
      <c r="D420" s="45" t="str">
        <f>B406&amp;" - "&amp;C418</f>
        <v>Parcelamento Handset - Inserção na tabela NRC as nrcs que deverão ser faturadas.</v>
      </c>
      <c r="E420" s="45" t="str">
        <f t="shared" si="309"/>
        <v>Parcelamento Handset - Inserção na tabela NRC as nrcs que deverão ser faturadas._Alta</v>
      </c>
      <c r="F420" s="46" t="s">
        <v>109</v>
      </c>
      <c r="G420" s="46">
        <f t="shared" si="323"/>
        <v>50</v>
      </c>
      <c r="H420" s="47">
        <f t="shared" si="324"/>
        <v>1.45</v>
      </c>
      <c r="I420" s="48">
        <v>5.8</v>
      </c>
      <c r="J420" s="350"/>
    </row>
    <row r="421" spans="2:10" x14ac:dyDescent="0.25">
      <c r="B421" s="368" t="s">
        <v>346</v>
      </c>
      <c r="C421" s="360" t="s">
        <v>194</v>
      </c>
      <c r="D421" s="41" t="str">
        <f>B421&amp;" - "&amp;C421</f>
        <v>Repasse Extrator do Tarifado - Extrator da CDR_DATA_1</v>
      </c>
      <c r="E421" s="41" t="str">
        <f t="shared" si="310"/>
        <v>Repasse Extrator do Tarifado - Extrator da CDR_DATA_1_Baixa</v>
      </c>
      <c r="F421" s="42" t="s">
        <v>107</v>
      </c>
      <c r="G421" s="42">
        <f t="shared" ref="G421:G423" si="333">VALUE(MID(F421,5,3))</f>
        <v>10</v>
      </c>
      <c r="H421" s="43">
        <f t="shared" ref="H421:H423" si="334">(I421*0.25)</f>
        <v>0.8</v>
      </c>
      <c r="I421" s="43">
        <v>3.2</v>
      </c>
      <c r="J421" s="358" t="s">
        <v>198</v>
      </c>
    </row>
    <row r="422" spans="2:10" x14ac:dyDescent="0.25">
      <c r="B422" s="355"/>
      <c r="C422" s="346"/>
      <c r="D422" s="33" t="str">
        <f>B421&amp;" - "&amp;C421</f>
        <v>Repasse Extrator do Tarifado - Extrator da CDR_DATA_1</v>
      </c>
      <c r="E422" s="33" t="str">
        <f t="shared" si="311"/>
        <v>Repasse Extrator do Tarifado - Extrator da CDR_DATA_1_Media</v>
      </c>
      <c r="F422" s="32" t="s">
        <v>108</v>
      </c>
      <c r="G422" s="32">
        <f t="shared" si="333"/>
        <v>27</v>
      </c>
      <c r="H422" s="34">
        <f t="shared" si="334"/>
        <v>1</v>
      </c>
      <c r="I422" s="34">
        <v>4</v>
      </c>
      <c r="J422" s="349"/>
    </row>
    <row r="423" spans="2:10" x14ac:dyDescent="0.25">
      <c r="B423" s="355"/>
      <c r="C423" s="346"/>
      <c r="D423" s="33" t="str">
        <f>B421&amp;" - "&amp;C421</f>
        <v>Repasse Extrator do Tarifado - Extrator da CDR_DATA_1</v>
      </c>
      <c r="E423" s="33" t="str">
        <f t="shared" si="312"/>
        <v>Repasse Extrator do Tarifado - Extrator da CDR_DATA_1_Alta</v>
      </c>
      <c r="F423" s="32" t="s">
        <v>109</v>
      </c>
      <c r="G423" s="32">
        <f t="shared" si="333"/>
        <v>50</v>
      </c>
      <c r="H423" s="34">
        <f t="shared" si="334"/>
        <v>1.2</v>
      </c>
      <c r="I423" s="34">
        <v>4.8</v>
      </c>
      <c r="J423" s="349"/>
    </row>
    <row r="424" spans="2:10" x14ac:dyDescent="0.25">
      <c r="B424" s="355"/>
      <c r="C424" s="346" t="s">
        <v>195</v>
      </c>
      <c r="D424" s="33" t="str">
        <f>B421&amp;" - "&amp;C424</f>
        <v>Repasse Extrator do Tarifado - Switch a Faturar</v>
      </c>
      <c r="E424" s="33" t="str">
        <f t="shared" si="313"/>
        <v>Repasse Extrator do Tarifado - Switch a Faturar_Baixa</v>
      </c>
      <c r="F424" s="32" t="s">
        <v>107</v>
      </c>
      <c r="G424" s="32">
        <f t="shared" ref="G424:G444" si="335">VALUE(MID(F424,5,3))</f>
        <v>10</v>
      </c>
      <c r="H424" s="34">
        <f t="shared" ref="H424:H444" si="336">(I424*0.25)</f>
        <v>0.8</v>
      </c>
      <c r="I424" s="34">
        <v>3.2</v>
      </c>
      <c r="J424" s="349"/>
    </row>
    <row r="425" spans="2:10" x14ac:dyDescent="0.25">
      <c r="B425" s="355"/>
      <c r="C425" s="346"/>
      <c r="D425" s="33" t="str">
        <f>B421&amp;" - "&amp;C424</f>
        <v>Repasse Extrator do Tarifado - Switch a Faturar</v>
      </c>
      <c r="E425" s="33" t="str">
        <f t="shared" si="314"/>
        <v>Repasse Extrator do Tarifado - Switch a Faturar_Media</v>
      </c>
      <c r="F425" s="32" t="s">
        <v>108</v>
      </c>
      <c r="G425" s="32">
        <f t="shared" si="335"/>
        <v>27</v>
      </c>
      <c r="H425" s="34">
        <f t="shared" si="336"/>
        <v>1</v>
      </c>
      <c r="I425" s="34">
        <v>4</v>
      </c>
      <c r="J425" s="349"/>
    </row>
    <row r="426" spans="2:10" x14ac:dyDescent="0.25">
      <c r="B426" s="355"/>
      <c r="C426" s="346"/>
      <c r="D426" s="33" t="str">
        <f>B421&amp;" - "&amp;C424</f>
        <v>Repasse Extrator do Tarifado - Switch a Faturar</v>
      </c>
      <c r="E426" s="33" t="str">
        <f t="shared" si="315"/>
        <v>Repasse Extrator do Tarifado - Switch a Faturar_Alta</v>
      </c>
      <c r="F426" s="32" t="s">
        <v>109</v>
      </c>
      <c r="G426" s="32">
        <f t="shared" si="335"/>
        <v>50</v>
      </c>
      <c r="H426" s="34">
        <f t="shared" si="336"/>
        <v>1.2</v>
      </c>
      <c r="I426" s="34">
        <v>4.8</v>
      </c>
      <c r="J426" s="349"/>
    </row>
    <row r="427" spans="2:10" x14ac:dyDescent="0.25">
      <c r="B427" s="355"/>
      <c r="C427" s="346" t="s">
        <v>196</v>
      </c>
      <c r="D427" s="33" t="str">
        <f>B421&amp;" - "&amp;C427</f>
        <v>Repasse Extrator do Tarifado - Geração do ID</v>
      </c>
      <c r="E427" s="33" t="str">
        <f t="shared" si="316"/>
        <v>Repasse Extrator do Tarifado - Geração do ID_Baixa</v>
      </c>
      <c r="F427" s="32" t="s">
        <v>107</v>
      </c>
      <c r="G427" s="32">
        <f t="shared" si="335"/>
        <v>10</v>
      </c>
      <c r="H427" s="34">
        <f t="shared" si="336"/>
        <v>0.8</v>
      </c>
      <c r="I427" s="34">
        <v>3.2</v>
      </c>
      <c r="J427" s="349"/>
    </row>
    <row r="428" spans="2:10" x14ac:dyDescent="0.25">
      <c r="B428" s="355"/>
      <c r="C428" s="346"/>
      <c r="D428" s="33" t="str">
        <f>B421&amp;" - "&amp;C427</f>
        <v>Repasse Extrator do Tarifado - Geração do ID</v>
      </c>
      <c r="E428" s="33" t="str">
        <f t="shared" si="317"/>
        <v>Repasse Extrator do Tarifado - Geração do ID_Media</v>
      </c>
      <c r="F428" s="32" t="s">
        <v>108</v>
      </c>
      <c r="G428" s="32">
        <f t="shared" si="335"/>
        <v>27</v>
      </c>
      <c r="H428" s="34">
        <f t="shared" si="336"/>
        <v>1</v>
      </c>
      <c r="I428" s="34">
        <v>4</v>
      </c>
      <c r="J428" s="349"/>
    </row>
    <row r="429" spans="2:10" x14ac:dyDescent="0.25">
      <c r="B429" s="355"/>
      <c r="C429" s="346"/>
      <c r="D429" s="33" t="str">
        <f>B421&amp;" - "&amp;C427</f>
        <v>Repasse Extrator do Tarifado - Geração do ID</v>
      </c>
      <c r="E429" s="33" t="str">
        <f t="shared" si="318"/>
        <v>Repasse Extrator do Tarifado - Geração do ID_Alta</v>
      </c>
      <c r="F429" s="32" t="s">
        <v>109</v>
      </c>
      <c r="G429" s="32">
        <f t="shared" si="335"/>
        <v>50</v>
      </c>
      <c r="H429" s="34">
        <f t="shared" si="336"/>
        <v>1.2</v>
      </c>
      <c r="I429" s="34">
        <v>4.8</v>
      </c>
      <c r="J429" s="349"/>
    </row>
    <row r="430" spans="2:10" x14ac:dyDescent="0.25">
      <c r="B430" s="355"/>
      <c r="C430" s="346" t="s">
        <v>197</v>
      </c>
      <c r="D430" s="33" t="str">
        <f>B421&amp;" - "&amp;C430</f>
        <v>Repasse Extrator do Tarifado - Extração do Tarifado</v>
      </c>
      <c r="E430" s="33" t="str">
        <f t="shared" ref="E430" si="337">D430&amp;"_Baixa"</f>
        <v>Repasse Extrator do Tarifado - Extração do Tarifado_Baixa</v>
      </c>
      <c r="F430" s="32" t="s">
        <v>107</v>
      </c>
      <c r="G430" s="32">
        <f t="shared" si="335"/>
        <v>10</v>
      </c>
      <c r="H430" s="34">
        <f t="shared" si="336"/>
        <v>0.8</v>
      </c>
      <c r="I430" s="34">
        <v>3.2</v>
      </c>
      <c r="J430" s="349"/>
    </row>
    <row r="431" spans="2:10" x14ac:dyDescent="0.25">
      <c r="B431" s="355"/>
      <c r="C431" s="346"/>
      <c r="D431" s="33" t="str">
        <f>B421&amp;" - "&amp;C430</f>
        <v>Repasse Extrator do Tarifado - Extração do Tarifado</v>
      </c>
      <c r="E431" s="33" t="str">
        <f t="shared" ref="E431" si="338">D431&amp;"_Media"</f>
        <v>Repasse Extrator do Tarifado - Extração do Tarifado_Media</v>
      </c>
      <c r="F431" s="32" t="s">
        <v>108</v>
      </c>
      <c r="G431" s="32">
        <f t="shared" si="335"/>
        <v>27</v>
      </c>
      <c r="H431" s="34">
        <f t="shared" si="336"/>
        <v>1</v>
      </c>
      <c r="I431" s="34">
        <v>4</v>
      </c>
      <c r="J431" s="349"/>
    </row>
    <row r="432" spans="2:10" x14ac:dyDescent="0.25">
      <c r="B432" s="355"/>
      <c r="C432" s="346"/>
      <c r="D432" s="33" t="str">
        <f>B421&amp;" - "&amp;C430</f>
        <v>Repasse Extrator do Tarifado - Extração do Tarifado</v>
      </c>
      <c r="E432" s="33" t="str">
        <f t="shared" ref="E432" si="339">D432&amp;"_Alta"</f>
        <v>Repasse Extrator do Tarifado - Extração do Tarifado_Alta</v>
      </c>
      <c r="F432" s="32" t="s">
        <v>109</v>
      </c>
      <c r="G432" s="32">
        <f t="shared" si="335"/>
        <v>50</v>
      </c>
      <c r="H432" s="34">
        <f t="shared" si="336"/>
        <v>1.2</v>
      </c>
      <c r="I432" s="34">
        <v>4.8</v>
      </c>
      <c r="J432" s="349"/>
    </row>
    <row r="433" spans="2:10" x14ac:dyDescent="0.25">
      <c r="B433" s="355"/>
      <c r="C433" s="346" t="s">
        <v>192</v>
      </c>
      <c r="D433" s="33" t="str">
        <f>B421&amp;" - "&amp;C433</f>
        <v>Repasse Extrator do Tarifado - Geração do Arquivo</v>
      </c>
      <c r="E433" s="33" t="str">
        <f t="shared" ref="E433" si="340">D433&amp;"_Baixa"</f>
        <v>Repasse Extrator do Tarifado - Geração do Arquivo_Baixa</v>
      </c>
      <c r="F433" s="32" t="s">
        <v>107</v>
      </c>
      <c r="G433" s="32">
        <f t="shared" si="335"/>
        <v>10</v>
      </c>
      <c r="H433" s="34">
        <f t="shared" si="336"/>
        <v>0.8</v>
      </c>
      <c r="I433" s="34">
        <v>3.2</v>
      </c>
      <c r="J433" s="349"/>
    </row>
    <row r="434" spans="2:10" x14ac:dyDescent="0.25">
      <c r="B434" s="355"/>
      <c r="C434" s="346"/>
      <c r="D434" s="33" t="str">
        <f>B421&amp;" - "&amp;C433</f>
        <v>Repasse Extrator do Tarifado - Geração do Arquivo</v>
      </c>
      <c r="E434" s="33" t="str">
        <f t="shared" ref="E434" si="341">D434&amp;"_Media"</f>
        <v>Repasse Extrator do Tarifado - Geração do Arquivo_Media</v>
      </c>
      <c r="F434" s="32" t="s">
        <v>108</v>
      </c>
      <c r="G434" s="32">
        <f t="shared" si="335"/>
        <v>27</v>
      </c>
      <c r="H434" s="34">
        <f t="shared" si="336"/>
        <v>1</v>
      </c>
      <c r="I434" s="34">
        <v>4</v>
      </c>
      <c r="J434" s="349"/>
    </row>
    <row r="435" spans="2:10" ht="15.75" thickBot="1" x14ac:dyDescent="0.3">
      <c r="B435" s="356"/>
      <c r="C435" s="347"/>
      <c r="D435" s="45" t="str">
        <f>B421&amp;" - "&amp;C433</f>
        <v>Repasse Extrator do Tarifado - Geração do Arquivo</v>
      </c>
      <c r="E435" s="45" t="str">
        <f t="shared" ref="E435" si="342">D435&amp;"_Alta"</f>
        <v>Repasse Extrator do Tarifado - Geração do Arquivo_Alta</v>
      </c>
      <c r="F435" s="46" t="s">
        <v>109</v>
      </c>
      <c r="G435" s="46">
        <f t="shared" si="335"/>
        <v>50</v>
      </c>
      <c r="H435" s="47">
        <f t="shared" si="336"/>
        <v>1.2</v>
      </c>
      <c r="I435" s="47">
        <v>4.8</v>
      </c>
      <c r="J435" s="350"/>
    </row>
    <row r="436" spans="2:10" x14ac:dyDescent="0.25">
      <c r="B436" s="368" t="s">
        <v>347</v>
      </c>
      <c r="C436" s="360" t="s">
        <v>190</v>
      </c>
      <c r="D436" s="41" t="str">
        <f>B436&amp;" - "&amp;C436</f>
        <v>Repasse Extrator do Criticado - Gera ID</v>
      </c>
      <c r="E436" s="41" t="str">
        <f t="shared" ref="E436" si="343">D436&amp;"_Baixa"</f>
        <v>Repasse Extrator do Criticado - Gera ID_Baixa</v>
      </c>
      <c r="F436" s="42" t="s">
        <v>107</v>
      </c>
      <c r="G436" s="42">
        <f t="shared" si="335"/>
        <v>10</v>
      </c>
      <c r="H436" s="43">
        <f t="shared" si="336"/>
        <v>1.335</v>
      </c>
      <c r="I436" s="43">
        <v>5.34</v>
      </c>
      <c r="J436" s="358" t="s">
        <v>200</v>
      </c>
    </row>
    <row r="437" spans="2:10" x14ac:dyDescent="0.25">
      <c r="B437" s="355"/>
      <c r="C437" s="346"/>
      <c r="D437" s="33" t="str">
        <f>B436&amp;" - "&amp;C436</f>
        <v>Repasse Extrator do Criticado - Gera ID</v>
      </c>
      <c r="E437" s="33" t="str">
        <f t="shared" ref="E437" si="344">D437&amp;"_Media"</f>
        <v>Repasse Extrator do Criticado - Gera ID_Media</v>
      </c>
      <c r="F437" s="32" t="s">
        <v>108</v>
      </c>
      <c r="G437" s="32">
        <f t="shared" si="335"/>
        <v>27</v>
      </c>
      <c r="H437" s="34">
        <f t="shared" si="336"/>
        <v>1.6675</v>
      </c>
      <c r="I437" s="34">
        <v>6.67</v>
      </c>
      <c r="J437" s="349"/>
    </row>
    <row r="438" spans="2:10" x14ac:dyDescent="0.25">
      <c r="B438" s="355"/>
      <c r="C438" s="346"/>
      <c r="D438" s="33" t="str">
        <f>B436&amp;" - "&amp;C436</f>
        <v>Repasse Extrator do Criticado - Gera ID</v>
      </c>
      <c r="E438" s="33" t="str">
        <f t="shared" ref="E438" si="345">D438&amp;"_Alta"</f>
        <v>Repasse Extrator do Criticado - Gera ID_Alta</v>
      </c>
      <c r="F438" s="32" t="s">
        <v>109</v>
      </c>
      <c r="G438" s="32">
        <f t="shared" si="335"/>
        <v>50</v>
      </c>
      <c r="H438" s="34">
        <f t="shared" si="336"/>
        <v>2</v>
      </c>
      <c r="I438" s="34">
        <v>8</v>
      </c>
      <c r="J438" s="349"/>
    </row>
    <row r="439" spans="2:10" x14ac:dyDescent="0.25">
      <c r="B439" s="355"/>
      <c r="C439" s="346" t="s">
        <v>199</v>
      </c>
      <c r="D439" s="33" t="str">
        <f>B436&amp;" - "&amp;C439</f>
        <v>Repasse Extrator do Criticado - Extrator Criticado</v>
      </c>
      <c r="E439" s="33" t="str">
        <f t="shared" ref="E439" si="346">D439&amp;"_Baixa"</f>
        <v>Repasse Extrator do Criticado - Extrator Criticado_Baixa</v>
      </c>
      <c r="F439" s="32" t="s">
        <v>107</v>
      </c>
      <c r="G439" s="32">
        <f t="shared" si="335"/>
        <v>10</v>
      </c>
      <c r="H439" s="34">
        <f t="shared" si="336"/>
        <v>1.335</v>
      </c>
      <c r="I439" s="34">
        <v>5.34</v>
      </c>
      <c r="J439" s="349"/>
    </row>
    <row r="440" spans="2:10" x14ac:dyDescent="0.25">
      <c r="B440" s="355"/>
      <c r="C440" s="346"/>
      <c r="D440" s="33" t="str">
        <f>B436&amp;" - "&amp;C439</f>
        <v>Repasse Extrator do Criticado - Extrator Criticado</v>
      </c>
      <c r="E440" s="33" t="str">
        <f t="shared" ref="E440" si="347">D440&amp;"_Media"</f>
        <v>Repasse Extrator do Criticado - Extrator Criticado_Media</v>
      </c>
      <c r="F440" s="32" t="s">
        <v>108</v>
      </c>
      <c r="G440" s="32">
        <f t="shared" si="335"/>
        <v>27</v>
      </c>
      <c r="H440" s="34">
        <f t="shared" si="336"/>
        <v>1.6675</v>
      </c>
      <c r="I440" s="34">
        <v>6.67</v>
      </c>
      <c r="J440" s="349"/>
    </row>
    <row r="441" spans="2:10" x14ac:dyDescent="0.25">
      <c r="B441" s="355"/>
      <c r="C441" s="346"/>
      <c r="D441" s="33" t="str">
        <f>B436&amp;" - "&amp;C439</f>
        <v>Repasse Extrator do Criticado - Extrator Criticado</v>
      </c>
      <c r="E441" s="33" t="str">
        <f t="shared" ref="E441" si="348">D441&amp;"_Alta"</f>
        <v>Repasse Extrator do Criticado - Extrator Criticado_Alta</v>
      </c>
      <c r="F441" s="32" t="s">
        <v>109</v>
      </c>
      <c r="G441" s="32">
        <f t="shared" si="335"/>
        <v>50</v>
      </c>
      <c r="H441" s="34">
        <f t="shared" si="336"/>
        <v>2</v>
      </c>
      <c r="I441" s="34">
        <v>8</v>
      </c>
      <c r="J441" s="349"/>
    </row>
    <row r="442" spans="2:10" x14ac:dyDescent="0.25">
      <c r="B442" s="355"/>
      <c r="C442" s="346" t="s">
        <v>192</v>
      </c>
      <c r="D442" s="33" t="str">
        <f>B436&amp;" - "&amp;C442</f>
        <v>Repasse Extrator do Criticado - Geração do Arquivo</v>
      </c>
      <c r="E442" s="33" t="str">
        <f t="shared" si="305"/>
        <v>Repasse Extrator do Criticado - Geração do Arquivo_Baixa</v>
      </c>
      <c r="F442" s="32" t="s">
        <v>107</v>
      </c>
      <c r="G442" s="32">
        <f t="shared" si="335"/>
        <v>10</v>
      </c>
      <c r="H442" s="34">
        <f t="shared" si="336"/>
        <v>1.335</v>
      </c>
      <c r="I442" s="34">
        <v>5.34</v>
      </c>
      <c r="J442" s="349"/>
    </row>
    <row r="443" spans="2:10" x14ac:dyDescent="0.25">
      <c r="B443" s="355"/>
      <c r="C443" s="346"/>
      <c r="D443" s="33" t="str">
        <f>B436&amp;" - "&amp;C442</f>
        <v>Repasse Extrator do Criticado - Geração do Arquivo</v>
      </c>
      <c r="E443" s="33" t="str">
        <f t="shared" si="308"/>
        <v>Repasse Extrator do Criticado - Geração do Arquivo_Media</v>
      </c>
      <c r="F443" s="32" t="s">
        <v>108</v>
      </c>
      <c r="G443" s="32">
        <f t="shared" si="335"/>
        <v>27</v>
      </c>
      <c r="H443" s="34">
        <f t="shared" si="336"/>
        <v>1.6675</v>
      </c>
      <c r="I443" s="34">
        <v>6.67</v>
      </c>
      <c r="J443" s="349"/>
    </row>
    <row r="444" spans="2:10" ht="15.75" thickBot="1" x14ac:dyDescent="0.3">
      <c r="B444" s="356"/>
      <c r="C444" s="347"/>
      <c r="D444" s="45" t="str">
        <f>B436&amp;" - "&amp;C442</f>
        <v>Repasse Extrator do Criticado - Geração do Arquivo</v>
      </c>
      <c r="E444" s="45" t="str">
        <f t="shared" si="309"/>
        <v>Repasse Extrator do Criticado - Geração do Arquivo_Alta</v>
      </c>
      <c r="F444" s="46" t="s">
        <v>109</v>
      </c>
      <c r="G444" s="46">
        <f t="shared" si="335"/>
        <v>50</v>
      </c>
      <c r="H444" s="47">
        <f t="shared" si="336"/>
        <v>2</v>
      </c>
      <c r="I444" s="47">
        <v>8</v>
      </c>
      <c r="J444" s="350"/>
    </row>
    <row r="445" spans="2:10" x14ac:dyDescent="0.25">
      <c r="B445" s="368" t="s">
        <v>348</v>
      </c>
      <c r="C445" s="360" t="s">
        <v>190</v>
      </c>
      <c r="D445" s="41" t="str">
        <f>B445&amp;" - "&amp;C445</f>
        <v>Repasse Extrator do Faturado - Gera ID</v>
      </c>
      <c r="E445" s="41" t="str">
        <f t="shared" si="310"/>
        <v>Repasse Extrator do Faturado - Gera ID_Baixa</v>
      </c>
      <c r="F445" s="42" t="s">
        <v>107</v>
      </c>
      <c r="G445" s="42">
        <f t="shared" ref="G445:G447" si="349">VALUE(MID(F445,5,3))</f>
        <v>10</v>
      </c>
      <c r="H445" s="43">
        <f t="shared" ref="H445:H447" si="350">(I445*0.25)</f>
        <v>1.335</v>
      </c>
      <c r="I445" s="43">
        <v>5.34</v>
      </c>
      <c r="J445" s="358" t="s">
        <v>201</v>
      </c>
    </row>
    <row r="446" spans="2:10" x14ac:dyDescent="0.25">
      <c r="B446" s="355"/>
      <c r="C446" s="346"/>
      <c r="D446" s="33" t="str">
        <f>B445&amp;" - "&amp;C445</f>
        <v>Repasse Extrator do Faturado - Gera ID</v>
      </c>
      <c r="E446" s="33" t="str">
        <f t="shared" si="311"/>
        <v>Repasse Extrator do Faturado - Gera ID_Media</v>
      </c>
      <c r="F446" s="32" t="s">
        <v>108</v>
      </c>
      <c r="G446" s="32">
        <f t="shared" si="349"/>
        <v>27</v>
      </c>
      <c r="H446" s="34">
        <f t="shared" si="350"/>
        <v>1.6675</v>
      </c>
      <c r="I446" s="34">
        <v>6.67</v>
      </c>
      <c r="J446" s="349"/>
    </row>
    <row r="447" spans="2:10" x14ac:dyDescent="0.25">
      <c r="B447" s="355"/>
      <c r="C447" s="346"/>
      <c r="D447" s="33" t="str">
        <f>B445&amp;" - "&amp;C445</f>
        <v>Repasse Extrator do Faturado - Gera ID</v>
      </c>
      <c r="E447" s="33" t="str">
        <f t="shared" si="312"/>
        <v>Repasse Extrator do Faturado - Gera ID_Alta</v>
      </c>
      <c r="F447" s="32" t="s">
        <v>109</v>
      </c>
      <c r="G447" s="32">
        <f t="shared" si="349"/>
        <v>50</v>
      </c>
      <c r="H447" s="34">
        <f t="shared" si="350"/>
        <v>2</v>
      </c>
      <c r="I447" s="34">
        <v>8</v>
      </c>
      <c r="J447" s="349"/>
    </row>
    <row r="448" spans="2:10" x14ac:dyDescent="0.25">
      <c r="B448" s="355"/>
      <c r="C448" s="346" t="s">
        <v>193</v>
      </c>
      <c r="D448" s="33" t="str">
        <f>B445&amp;" - "&amp;C448</f>
        <v>Repasse Extrator do Faturado - Extrator Faturado</v>
      </c>
      <c r="E448" s="33" t="str">
        <f t="shared" si="313"/>
        <v>Repasse Extrator do Faturado - Extrator Faturado_Baixa</v>
      </c>
      <c r="F448" s="32" t="s">
        <v>107</v>
      </c>
      <c r="G448" s="32">
        <f t="shared" ref="G448:G453" si="351">VALUE(MID(F448,5,3))</f>
        <v>10</v>
      </c>
      <c r="H448" s="34">
        <f t="shared" ref="H448:H453" si="352">(I448*0.25)</f>
        <v>1.335</v>
      </c>
      <c r="I448" s="34">
        <v>5.34</v>
      </c>
      <c r="J448" s="349"/>
    </row>
    <row r="449" spans="2:10" x14ac:dyDescent="0.25">
      <c r="B449" s="355"/>
      <c r="C449" s="346"/>
      <c r="D449" s="33" t="str">
        <f>B445&amp;" - "&amp;C448</f>
        <v>Repasse Extrator do Faturado - Extrator Faturado</v>
      </c>
      <c r="E449" s="33" t="str">
        <f t="shared" si="314"/>
        <v>Repasse Extrator do Faturado - Extrator Faturado_Media</v>
      </c>
      <c r="F449" s="32" t="s">
        <v>108</v>
      </c>
      <c r="G449" s="32">
        <f t="shared" si="351"/>
        <v>27</v>
      </c>
      <c r="H449" s="34">
        <f t="shared" si="352"/>
        <v>1.6675</v>
      </c>
      <c r="I449" s="34">
        <v>6.67</v>
      </c>
      <c r="J449" s="349"/>
    </row>
    <row r="450" spans="2:10" x14ac:dyDescent="0.25">
      <c r="B450" s="355"/>
      <c r="C450" s="346"/>
      <c r="D450" s="33" t="str">
        <f>B445&amp;" - "&amp;C448</f>
        <v>Repasse Extrator do Faturado - Extrator Faturado</v>
      </c>
      <c r="E450" s="33" t="str">
        <f t="shared" si="315"/>
        <v>Repasse Extrator do Faturado - Extrator Faturado_Alta</v>
      </c>
      <c r="F450" s="32" t="s">
        <v>109</v>
      </c>
      <c r="G450" s="32">
        <f t="shared" si="351"/>
        <v>50</v>
      </c>
      <c r="H450" s="34">
        <f t="shared" si="352"/>
        <v>2</v>
      </c>
      <c r="I450" s="34">
        <v>8</v>
      </c>
      <c r="J450" s="349"/>
    </row>
    <row r="451" spans="2:10" x14ac:dyDescent="0.25">
      <c r="B451" s="355"/>
      <c r="C451" s="346" t="s">
        <v>192</v>
      </c>
      <c r="D451" s="33" t="str">
        <f>B445&amp;" - "&amp;C451</f>
        <v>Repasse Extrator do Faturado - Geração do Arquivo</v>
      </c>
      <c r="E451" s="33" t="str">
        <f t="shared" si="316"/>
        <v>Repasse Extrator do Faturado - Geração do Arquivo_Baixa</v>
      </c>
      <c r="F451" s="32" t="s">
        <v>107</v>
      </c>
      <c r="G451" s="32">
        <f t="shared" si="351"/>
        <v>10</v>
      </c>
      <c r="H451" s="34">
        <f t="shared" si="352"/>
        <v>1.335</v>
      </c>
      <c r="I451" s="34">
        <v>5.34</v>
      </c>
      <c r="J451" s="349"/>
    </row>
    <row r="452" spans="2:10" x14ac:dyDescent="0.25">
      <c r="B452" s="355"/>
      <c r="C452" s="346"/>
      <c r="D452" s="33" t="str">
        <f>B445&amp;" - "&amp;C451</f>
        <v>Repasse Extrator do Faturado - Geração do Arquivo</v>
      </c>
      <c r="E452" s="33" t="str">
        <f t="shared" si="317"/>
        <v>Repasse Extrator do Faturado - Geração do Arquivo_Media</v>
      </c>
      <c r="F452" s="32" t="s">
        <v>108</v>
      </c>
      <c r="G452" s="32">
        <f t="shared" si="351"/>
        <v>27</v>
      </c>
      <c r="H452" s="34">
        <f t="shared" si="352"/>
        <v>1.6675</v>
      </c>
      <c r="I452" s="34">
        <v>6.67</v>
      </c>
      <c r="J452" s="349"/>
    </row>
    <row r="453" spans="2:10" ht="15.75" thickBot="1" x14ac:dyDescent="0.3">
      <c r="B453" s="356"/>
      <c r="C453" s="347"/>
      <c r="D453" s="45" t="str">
        <f>B445&amp;" - "&amp;C451</f>
        <v>Repasse Extrator do Faturado - Geração do Arquivo</v>
      </c>
      <c r="E453" s="45" t="str">
        <f t="shared" si="318"/>
        <v>Repasse Extrator do Faturado - Geração do Arquivo_Alta</v>
      </c>
      <c r="F453" s="46" t="s">
        <v>109</v>
      </c>
      <c r="G453" s="46">
        <f t="shared" si="351"/>
        <v>50</v>
      </c>
      <c r="H453" s="47">
        <f t="shared" si="352"/>
        <v>2</v>
      </c>
      <c r="I453" s="47">
        <v>8</v>
      </c>
      <c r="J453" s="350"/>
    </row>
    <row r="454" spans="2:10" x14ac:dyDescent="0.25">
      <c r="B454" s="377" t="s">
        <v>349</v>
      </c>
      <c r="C454" s="352" t="s">
        <v>190</v>
      </c>
      <c r="D454" s="38" t="str">
        <f>B454&amp;" - "&amp;C454</f>
        <v>Repasse Extrator do Arrecadado - Gera ID</v>
      </c>
      <c r="E454" s="38" t="str">
        <f t="shared" ref="E454" si="353">D454&amp;"_Baixa"</f>
        <v>Repasse Extrator do Arrecadado - Gera ID_Baixa</v>
      </c>
      <c r="F454" s="39" t="s">
        <v>107</v>
      </c>
      <c r="G454" s="39">
        <f t="shared" ref="G454:G462" si="354">VALUE(MID(F454,5,3))</f>
        <v>10</v>
      </c>
      <c r="H454" s="40">
        <f t="shared" ref="H454:H462" si="355">(I454*0.25)</f>
        <v>1.335</v>
      </c>
      <c r="I454" s="40">
        <v>5.34</v>
      </c>
      <c r="J454" s="361" t="s">
        <v>202</v>
      </c>
    </row>
    <row r="455" spans="2:10" x14ac:dyDescent="0.25">
      <c r="B455" s="362"/>
      <c r="C455" s="346"/>
      <c r="D455" s="33" t="str">
        <f>B454&amp;" - "&amp;C454</f>
        <v>Repasse Extrator do Arrecadado - Gera ID</v>
      </c>
      <c r="E455" s="33" t="str">
        <f t="shared" ref="E455" si="356">D455&amp;"_Media"</f>
        <v>Repasse Extrator do Arrecadado - Gera ID_Media</v>
      </c>
      <c r="F455" s="32" t="s">
        <v>108</v>
      </c>
      <c r="G455" s="32">
        <f t="shared" si="354"/>
        <v>27</v>
      </c>
      <c r="H455" s="34">
        <f t="shared" si="355"/>
        <v>1.6675</v>
      </c>
      <c r="I455" s="34">
        <v>6.67</v>
      </c>
      <c r="J455" s="362"/>
    </row>
    <row r="456" spans="2:10" x14ac:dyDescent="0.25">
      <c r="B456" s="362"/>
      <c r="C456" s="346"/>
      <c r="D456" s="33" t="str">
        <f>B454&amp;" - "&amp;C454</f>
        <v>Repasse Extrator do Arrecadado - Gera ID</v>
      </c>
      <c r="E456" s="33" t="str">
        <f t="shared" ref="E456" si="357">D456&amp;"_Alta"</f>
        <v>Repasse Extrator do Arrecadado - Gera ID_Alta</v>
      </c>
      <c r="F456" s="32" t="s">
        <v>109</v>
      </c>
      <c r="G456" s="32">
        <f t="shared" si="354"/>
        <v>50</v>
      </c>
      <c r="H456" s="34">
        <f t="shared" si="355"/>
        <v>2</v>
      </c>
      <c r="I456" s="34">
        <v>8</v>
      </c>
      <c r="J456" s="362"/>
    </row>
    <row r="457" spans="2:10" x14ac:dyDescent="0.25">
      <c r="B457" s="362"/>
      <c r="C457" s="346" t="s">
        <v>203</v>
      </c>
      <c r="D457" s="33" t="str">
        <f>B454&amp;" - "&amp;C457</f>
        <v>Repasse Extrator do Arrecadado - Extrator Arrecadado</v>
      </c>
      <c r="E457" s="33" t="str">
        <f t="shared" ref="E457" si="358">D457&amp;"_Baixa"</f>
        <v>Repasse Extrator do Arrecadado - Extrator Arrecadado_Baixa</v>
      </c>
      <c r="F457" s="32" t="s">
        <v>107</v>
      </c>
      <c r="G457" s="32">
        <f t="shared" si="354"/>
        <v>10</v>
      </c>
      <c r="H457" s="34">
        <f t="shared" si="355"/>
        <v>1.335</v>
      </c>
      <c r="I457" s="34">
        <v>5.34</v>
      </c>
      <c r="J457" s="362"/>
    </row>
    <row r="458" spans="2:10" x14ac:dyDescent="0.25">
      <c r="B458" s="362"/>
      <c r="C458" s="346"/>
      <c r="D458" s="33" t="str">
        <f>B454&amp;" - "&amp;C457</f>
        <v>Repasse Extrator do Arrecadado - Extrator Arrecadado</v>
      </c>
      <c r="E458" s="33" t="str">
        <f t="shared" ref="E458" si="359">D458&amp;"_Media"</f>
        <v>Repasse Extrator do Arrecadado - Extrator Arrecadado_Media</v>
      </c>
      <c r="F458" s="32" t="s">
        <v>108</v>
      </c>
      <c r="G458" s="32">
        <f t="shared" si="354"/>
        <v>27</v>
      </c>
      <c r="H458" s="34">
        <f t="shared" si="355"/>
        <v>1.6675</v>
      </c>
      <c r="I458" s="34">
        <v>6.67</v>
      </c>
      <c r="J458" s="362"/>
    </row>
    <row r="459" spans="2:10" x14ac:dyDescent="0.25">
      <c r="B459" s="362"/>
      <c r="C459" s="346"/>
      <c r="D459" s="33" t="str">
        <f>B454&amp;" - "&amp;C457</f>
        <v>Repasse Extrator do Arrecadado - Extrator Arrecadado</v>
      </c>
      <c r="E459" s="33" t="str">
        <f t="shared" ref="E459" si="360">D459&amp;"_Alta"</f>
        <v>Repasse Extrator do Arrecadado - Extrator Arrecadado_Alta</v>
      </c>
      <c r="F459" s="32" t="s">
        <v>109</v>
      </c>
      <c r="G459" s="32">
        <f t="shared" si="354"/>
        <v>50</v>
      </c>
      <c r="H459" s="34">
        <f t="shared" si="355"/>
        <v>2</v>
      </c>
      <c r="I459" s="34">
        <v>8</v>
      </c>
      <c r="J459" s="362"/>
    </row>
    <row r="460" spans="2:10" x14ac:dyDescent="0.25">
      <c r="B460" s="362"/>
      <c r="C460" s="346" t="s">
        <v>192</v>
      </c>
      <c r="D460" s="33" t="str">
        <f>B454&amp;" - "&amp;C460</f>
        <v>Repasse Extrator do Arrecadado - Geração do Arquivo</v>
      </c>
      <c r="E460" s="33" t="str">
        <f t="shared" ref="E460" si="361">D460&amp;"_Baixa"</f>
        <v>Repasse Extrator do Arrecadado - Geração do Arquivo_Baixa</v>
      </c>
      <c r="F460" s="32" t="s">
        <v>107</v>
      </c>
      <c r="G460" s="32">
        <f t="shared" si="354"/>
        <v>10</v>
      </c>
      <c r="H460" s="34">
        <f t="shared" si="355"/>
        <v>1.335</v>
      </c>
      <c r="I460" s="34">
        <v>5.34</v>
      </c>
      <c r="J460" s="362"/>
    </row>
    <row r="461" spans="2:10" x14ac:dyDescent="0.25">
      <c r="B461" s="362"/>
      <c r="C461" s="346"/>
      <c r="D461" s="33" t="str">
        <f>B454&amp;" - "&amp;C460</f>
        <v>Repasse Extrator do Arrecadado - Geração do Arquivo</v>
      </c>
      <c r="E461" s="33" t="str">
        <f t="shared" ref="E461" si="362">D461&amp;"_Media"</f>
        <v>Repasse Extrator do Arrecadado - Geração do Arquivo_Media</v>
      </c>
      <c r="F461" s="32" t="s">
        <v>108</v>
      </c>
      <c r="G461" s="32">
        <f t="shared" si="354"/>
        <v>27</v>
      </c>
      <c r="H461" s="34">
        <f t="shared" si="355"/>
        <v>1.6675</v>
      </c>
      <c r="I461" s="34">
        <v>6.67</v>
      </c>
      <c r="J461" s="362"/>
    </row>
    <row r="462" spans="2:10" x14ac:dyDescent="0.25">
      <c r="B462" s="362"/>
      <c r="C462" s="346"/>
      <c r="D462" s="33" t="str">
        <f>B454&amp;" - "&amp;C460</f>
        <v>Repasse Extrator do Arrecadado - Geração do Arquivo</v>
      </c>
      <c r="E462" s="33" t="str">
        <f t="shared" ref="E462" si="363">D462&amp;"_Alta"</f>
        <v>Repasse Extrator do Arrecadado - Geração do Arquivo_Alta</v>
      </c>
      <c r="F462" s="32" t="s">
        <v>109</v>
      </c>
      <c r="G462" s="32">
        <f t="shared" si="354"/>
        <v>50</v>
      </c>
      <c r="H462" s="34">
        <f t="shared" si="355"/>
        <v>2</v>
      </c>
      <c r="I462" s="34">
        <v>8</v>
      </c>
      <c r="J462" s="362"/>
    </row>
    <row r="463" spans="2:10" x14ac:dyDescent="0.25">
      <c r="B463" s="375" t="s">
        <v>350</v>
      </c>
      <c r="C463" s="346" t="s">
        <v>190</v>
      </c>
      <c r="D463" s="33" t="str">
        <f>B463&amp;" - "&amp;C463</f>
        <v>Repasse Extrator do Cancelado - Gera ID</v>
      </c>
      <c r="E463" s="33" t="str">
        <f t="shared" ref="E463" si="364">D463&amp;"_Baixa"</f>
        <v>Repasse Extrator do Cancelado - Gera ID_Baixa</v>
      </c>
      <c r="F463" s="32" t="s">
        <v>107</v>
      </c>
      <c r="G463" s="32">
        <f t="shared" ref="G463:G471" si="365">VALUE(MID(F463,5,3))</f>
        <v>10</v>
      </c>
      <c r="H463" s="34">
        <f t="shared" ref="H463:H471" si="366">(I463*0.25)</f>
        <v>1.335</v>
      </c>
      <c r="I463" s="34">
        <v>5.34</v>
      </c>
      <c r="J463" s="362" t="s">
        <v>204</v>
      </c>
    </row>
    <row r="464" spans="2:10" x14ac:dyDescent="0.25">
      <c r="B464" s="362"/>
      <c r="C464" s="346"/>
      <c r="D464" s="33" t="str">
        <f>B463&amp;" - "&amp;C463</f>
        <v>Repasse Extrator do Cancelado - Gera ID</v>
      </c>
      <c r="E464" s="33" t="str">
        <f t="shared" ref="E464" si="367">D464&amp;"_Media"</f>
        <v>Repasse Extrator do Cancelado - Gera ID_Media</v>
      </c>
      <c r="F464" s="32" t="s">
        <v>108</v>
      </c>
      <c r="G464" s="32">
        <f t="shared" si="365"/>
        <v>27</v>
      </c>
      <c r="H464" s="34">
        <f t="shared" si="366"/>
        <v>1.6675</v>
      </c>
      <c r="I464" s="34">
        <v>6.67</v>
      </c>
      <c r="J464" s="362"/>
    </row>
    <row r="465" spans="2:10" x14ac:dyDescent="0.25">
      <c r="B465" s="362"/>
      <c r="C465" s="346"/>
      <c r="D465" s="33" t="str">
        <f>B463&amp;" - "&amp;C463</f>
        <v>Repasse Extrator do Cancelado - Gera ID</v>
      </c>
      <c r="E465" s="33" t="str">
        <f t="shared" ref="E465" si="368">D465&amp;"_Alta"</f>
        <v>Repasse Extrator do Cancelado - Gera ID_Alta</v>
      </c>
      <c r="F465" s="32" t="s">
        <v>109</v>
      </c>
      <c r="G465" s="32">
        <f t="shared" si="365"/>
        <v>50</v>
      </c>
      <c r="H465" s="34">
        <f t="shared" si="366"/>
        <v>2</v>
      </c>
      <c r="I465" s="34">
        <v>8</v>
      </c>
      <c r="J465" s="362"/>
    </row>
    <row r="466" spans="2:10" x14ac:dyDescent="0.25">
      <c r="B466" s="362"/>
      <c r="C466" s="346" t="s">
        <v>205</v>
      </c>
      <c r="D466" s="33" t="str">
        <f>B463&amp;" - "&amp;C466</f>
        <v>Repasse Extrator do Cancelado - Extrator Cancelado</v>
      </c>
      <c r="E466" s="33" t="str">
        <f t="shared" ref="E466:E514" si="369">D466&amp;"_Baixa"</f>
        <v>Repasse Extrator do Cancelado - Extrator Cancelado_Baixa</v>
      </c>
      <c r="F466" s="32" t="s">
        <v>107</v>
      </c>
      <c r="G466" s="32">
        <f t="shared" si="365"/>
        <v>10</v>
      </c>
      <c r="H466" s="34">
        <f t="shared" si="366"/>
        <v>1.335</v>
      </c>
      <c r="I466" s="34">
        <v>5.34</v>
      </c>
      <c r="J466" s="362"/>
    </row>
    <row r="467" spans="2:10" x14ac:dyDescent="0.25">
      <c r="B467" s="362"/>
      <c r="C467" s="346"/>
      <c r="D467" s="33" t="str">
        <f>B463&amp;" - "&amp;C466</f>
        <v>Repasse Extrator do Cancelado - Extrator Cancelado</v>
      </c>
      <c r="E467" s="33" t="str">
        <f t="shared" ref="E467:E515" si="370">D467&amp;"_Media"</f>
        <v>Repasse Extrator do Cancelado - Extrator Cancelado_Media</v>
      </c>
      <c r="F467" s="32" t="s">
        <v>108</v>
      </c>
      <c r="G467" s="32">
        <f t="shared" si="365"/>
        <v>27</v>
      </c>
      <c r="H467" s="34">
        <f t="shared" si="366"/>
        <v>1.6675</v>
      </c>
      <c r="I467" s="34">
        <v>6.67</v>
      </c>
      <c r="J467" s="362"/>
    </row>
    <row r="468" spans="2:10" x14ac:dyDescent="0.25">
      <c r="B468" s="362"/>
      <c r="C468" s="346"/>
      <c r="D468" s="33" t="str">
        <f>B463&amp;" - "&amp;C466</f>
        <v>Repasse Extrator do Cancelado - Extrator Cancelado</v>
      </c>
      <c r="E468" s="33" t="str">
        <f t="shared" ref="E468:E516" si="371">D468&amp;"_Alta"</f>
        <v>Repasse Extrator do Cancelado - Extrator Cancelado_Alta</v>
      </c>
      <c r="F468" s="32" t="s">
        <v>109</v>
      </c>
      <c r="G468" s="32">
        <f t="shared" si="365"/>
        <v>50</v>
      </c>
      <c r="H468" s="34">
        <f t="shared" si="366"/>
        <v>2</v>
      </c>
      <c r="I468" s="34">
        <v>8</v>
      </c>
      <c r="J468" s="362"/>
    </row>
    <row r="469" spans="2:10" x14ac:dyDescent="0.25">
      <c r="B469" s="362"/>
      <c r="C469" s="346" t="s">
        <v>192</v>
      </c>
      <c r="D469" s="33" t="str">
        <f>B463&amp;" - "&amp;C469</f>
        <v>Repasse Extrator do Cancelado - Geração do Arquivo</v>
      </c>
      <c r="E469" s="33" t="str">
        <f t="shared" ref="E469:E517" si="372">D469&amp;"_Baixa"</f>
        <v>Repasse Extrator do Cancelado - Geração do Arquivo_Baixa</v>
      </c>
      <c r="F469" s="32" t="s">
        <v>107</v>
      </c>
      <c r="G469" s="32">
        <f t="shared" si="365"/>
        <v>10</v>
      </c>
      <c r="H469" s="34">
        <f t="shared" si="366"/>
        <v>1.335</v>
      </c>
      <c r="I469" s="34">
        <v>5.34</v>
      </c>
      <c r="J469" s="362"/>
    </row>
    <row r="470" spans="2:10" x14ac:dyDescent="0.25">
      <c r="B470" s="362"/>
      <c r="C470" s="346"/>
      <c r="D470" s="33" t="str">
        <f>B463&amp;" - "&amp;C469</f>
        <v>Repasse Extrator do Cancelado - Geração do Arquivo</v>
      </c>
      <c r="E470" s="33" t="str">
        <f t="shared" ref="E470:E518" si="373">D470&amp;"_Media"</f>
        <v>Repasse Extrator do Cancelado - Geração do Arquivo_Media</v>
      </c>
      <c r="F470" s="32" t="s">
        <v>108</v>
      </c>
      <c r="G470" s="32">
        <f t="shared" si="365"/>
        <v>27</v>
      </c>
      <c r="H470" s="34">
        <f t="shared" si="366"/>
        <v>1.6675</v>
      </c>
      <c r="I470" s="34">
        <v>6.67</v>
      </c>
      <c r="J470" s="362"/>
    </row>
    <row r="471" spans="2:10" x14ac:dyDescent="0.25">
      <c r="B471" s="362"/>
      <c r="C471" s="346"/>
      <c r="D471" s="33" t="str">
        <f>B463&amp;" - "&amp;C469</f>
        <v>Repasse Extrator do Cancelado - Geração do Arquivo</v>
      </c>
      <c r="E471" s="33" t="str">
        <f t="shared" ref="E471:E519" si="374">D471&amp;"_Alta"</f>
        <v>Repasse Extrator do Cancelado - Geração do Arquivo_Alta</v>
      </c>
      <c r="F471" s="32" t="s">
        <v>109</v>
      </c>
      <c r="G471" s="32">
        <f t="shared" si="365"/>
        <v>50</v>
      </c>
      <c r="H471" s="34">
        <f t="shared" si="366"/>
        <v>2</v>
      </c>
      <c r="I471" s="34">
        <v>8</v>
      </c>
      <c r="J471" s="362"/>
    </row>
    <row r="472" spans="2:10" x14ac:dyDescent="0.25">
      <c r="B472" s="375" t="s">
        <v>351</v>
      </c>
      <c r="C472" s="346" t="s">
        <v>190</v>
      </c>
      <c r="D472" s="33" t="str">
        <f>B472&amp;" - "&amp;C472</f>
        <v>Repasse Extrator do Contestado - Gera ID</v>
      </c>
      <c r="E472" s="33" t="str">
        <f t="shared" ref="E472:E520" si="375">D472&amp;"_Baixa"</f>
        <v>Repasse Extrator do Contestado - Gera ID_Baixa</v>
      </c>
      <c r="F472" s="32" t="s">
        <v>107</v>
      </c>
      <c r="G472" s="32">
        <f t="shared" ref="G472:G480" si="376">VALUE(MID(F472,5,3))</f>
        <v>10</v>
      </c>
      <c r="H472" s="34">
        <f t="shared" ref="H472:H480" si="377">(I472*0.25)</f>
        <v>1.335</v>
      </c>
      <c r="I472" s="34">
        <v>5.34</v>
      </c>
      <c r="J472" s="362" t="s">
        <v>206</v>
      </c>
    </row>
    <row r="473" spans="2:10" x14ac:dyDescent="0.25">
      <c r="B473" s="362"/>
      <c r="C473" s="346"/>
      <c r="D473" s="33" t="str">
        <f>B472&amp;" - "&amp;C472</f>
        <v>Repasse Extrator do Contestado - Gera ID</v>
      </c>
      <c r="E473" s="33" t="str">
        <f t="shared" ref="E473:E521" si="378">D473&amp;"_Media"</f>
        <v>Repasse Extrator do Contestado - Gera ID_Media</v>
      </c>
      <c r="F473" s="32" t="s">
        <v>108</v>
      </c>
      <c r="G473" s="32">
        <f t="shared" si="376"/>
        <v>27</v>
      </c>
      <c r="H473" s="34">
        <f t="shared" si="377"/>
        <v>1.6675</v>
      </c>
      <c r="I473" s="34">
        <v>6.67</v>
      </c>
      <c r="J473" s="362"/>
    </row>
    <row r="474" spans="2:10" x14ac:dyDescent="0.25">
      <c r="B474" s="362"/>
      <c r="C474" s="346"/>
      <c r="D474" s="33" t="str">
        <f>B472&amp;" - "&amp;C472</f>
        <v>Repasse Extrator do Contestado - Gera ID</v>
      </c>
      <c r="E474" s="33" t="str">
        <f t="shared" ref="E474:E522" si="379">D474&amp;"_Alta"</f>
        <v>Repasse Extrator do Contestado - Gera ID_Alta</v>
      </c>
      <c r="F474" s="32" t="s">
        <v>109</v>
      </c>
      <c r="G474" s="32">
        <f t="shared" si="376"/>
        <v>50</v>
      </c>
      <c r="H474" s="34">
        <f t="shared" si="377"/>
        <v>2</v>
      </c>
      <c r="I474" s="34">
        <v>8</v>
      </c>
      <c r="J474" s="362"/>
    </row>
    <row r="475" spans="2:10" x14ac:dyDescent="0.25">
      <c r="B475" s="362"/>
      <c r="C475" s="346" t="s">
        <v>207</v>
      </c>
      <c r="D475" s="33" t="str">
        <f>B472&amp;" - "&amp;C475</f>
        <v>Repasse Extrator do Contestado - Extrator Contestado</v>
      </c>
      <c r="E475" s="33" t="str">
        <f t="shared" ref="E475:E523" si="380">D475&amp;"_Baixa"</f>
        <v>Repasse Extrator do Contestado - Extrator Contestado_Baixa</v>
      </c>
      <c r="F475" s="32" t="s">
        <v>107</v>
      </c>
      <c r="G475" s="32">
        <f t="shared" si="376"/>
        <v>10</v>
      </c>
      <c r="H475" s="34">
        <f t="shared" si="377"/>
        <v>1.335</v>
      </c>
      <c r="I475" s="34">
        <v>5.34</v>
      </c>
      <c r="J475" s="362"/>
    </row>
    <row r="476" spans="2:10" x14ac:dyDescent="0.25">
      <c r="B476" s="362"/>
      <c r="C476" s="346"/>
      <c r="D476" s="33" t="str">
        <f>B472&amp;" - "&amp;C475</f>
        <v>Repasse Extrator do Contestado - Extrator Contestado</v>
      </c>
      <c r="E476" s="33" t="str">
        <f t="shared" ref="E476:E524" si="381">D476&amp;"_Media"</f>
        <v>Repasse Extrator do Contestado - Extrator Contestado_Media</v>
      </c>
      <c r="F476" s="32" t="s">
        <v>108</v>
      </c>
      <c r="G476" s="32">
        <f t="shared" si="376"/>
        <v>27</v>
      </c>
      <c r="H476" s="34">
        <f t="shared" si="377"/>
        <v>1.6675</v>
      </c>
      <c r="I476" s="34">
        <v>6.67</v>
      </c>
      <c r="J476" s="362"/>
    </row>
    <row r="477" spans="2:10" x14ac:dyDescent="0.25">
      <c r="B477" s="362"/>
      <c r="C477" s="346"/>
      <c r="D477" s="33" t="str">
        <f>B472&amp;" - "&amp;C475</f>
        <v>Repasse Extrator do Contestado - Extrator Contestado</v>
      </c>
      <c r="E477" s="33" t="str">
        <f t="shared" ref="E477:E525" si="382">D477&amp;"_Alta"</f>
        <v>Repasse Extrator do Contestado - Extrator Contestado_Alta</v>
      </c>
      <c r="F477" s="32" t="s">
        <v>109</v>
      </c>
      <c r="G477" s="32">
        <f t="shared" si="376"/>
        <v>50</v>
      </c>
      <c r="H477" s="34">
        <f t="shared" si="377"/>
        <v>2</v>
      </c>
      <c r="I477" s="34">
        <v>8</v>
      </c>
      <c r="J477" s="362"/>
    </row>
    <row r="478" spans="2:10" x14ac:dyDescent="0.25">
      <c r="B478" s="362"/>
      <c r="C478" s="346" t="s">
        <v>192</v>
      </c>
      <c r="D478" s="33" t="str">
        <f>B472&amp;" - "&amp;C478</f>
        <v>Repasse Extrator do Contestado - Geração do Arquivo</v>
      </c>
      <c r="E478" s="33" t="str">
        <f t="shared" ref="E478" si="383">D478&amp;"_Baixa"</f>
        <v>Repasse Extrator do Contestado - Geração do Arquivo_Baixa</v>
      </c>
      <c r="F478" s="32" t="s">
        <v>107</v>
      </c>
      <c r="G478" s="32">
        <f t="shared" si="376"/>
        <v>10</v>
      </c>
      <c r="H478" s="34">
        <f t="shared" si="377"/>
        <v>1.335</v>
      </c>
      <c r="I478" s="34">
        <v>5.34</v>
      </c>
      <c r="J478" s="362"/>
    </row>
    <row r="479" spans="2:10" x14ac:dyDescent="0.25">
      <c r="B479" s="362"/>
      <c r="C479" s="346"/>
      <c r="D479" s="33" t="str">
        <f>B472&amp;" - "&amp;C478</f>
        <v>Repasse Extrator do Contestado - Geração do Arquivo</v>
      </c>
      <c r="E479" s="33" t="str">
        <f t="shared" ref="E479" si="384">D479&amp;"_Media"</f>
        <v>Repasse Extrator do Contestado - Geração do Arquivo_Media</v>
      </c>
      <c r="F479" s="32" t="s">
        <v>108</v>
      </c>
      <c r="G479" s="32">
        <f t="shared" si="376"/>
        <v>27</v>
      </c>
      <c r="H479" s="34">
        <f t="shared" si="377"/>
        <v>1.6675</v>
      </c>
      <c r="I479" s="34">
        <v>6.67</v>
      </c>
      <c r="J479" s="362"/>
    </row>
    <row r="480" spans="2:10" x14ac:dyDescent="0.25">
      <c r="B480" s="362"/>
      <c r="C480" s="346"/>
      <c r="D480" s="33" t="str">
        <f>B472&amp;" - "&amp;C478</f>
        <v>Repasse Extrator do Contestado - Geração do Arquivo</v>
      </c>
      <c r="E480" s="33" t="str">
        <f t="shared" ref="E480" si="385">D480&amp;"_Alta"</f>
        <v>Repasse Extrator do Contestado - Geração do Arquivo_Alta</v>
      </c>
      <c r="F480" s="32" t="s">
        <v>109</v>
      </c>
      <c r="G480" s="32">
        <f t="shared" si="376"/>
        <v>50</v>
      </c>
      <c r="H480" s="34">
        <f t="shared" si="377"/>
        <v>2</v>
      </c>
      <c r="I480" s="34">
        <v>8</v>
      </c>
      <c r="J480" s="362"/>
    </row>
    <row r="481" spans="2:10" x14ac:dyDescent="0.25">
      <c r="B481" s="375" t="s">
        <v>352</v>
      </c>
      <c r="C481" s="346" t="s">
        <v>190</v>
      </c>
      <c r="D481" s="33" t="str">
        <f>B481&amp;" - "&amp;C481</f>
        <v>Repasse Extrator do Parcelado - Gera ID</v>
      </c>
      <c r="E481" s="33" t="str">
        <f t="shared" ref="E481" si="386">D481&amp;"_Baixa"</f>
        <v>Repasse Extrator do Parcelado - Gera ID_Baixa</v>
      </c>
      <c r="F481" s="32" t="s">
        <v>107</v>
      </c>
      <c r="G481" s="32">
        <f t="shared" ref="G481:G489" si="387">VALUE(MID(F481,5,3))</f>
        <v>10</v>
      </c>
      <c r="H481" s="34">
        <f t="shared" ref="H481:H489" si="388">(I481*0.25)</f>
        <v>1.335</v>
      </c>
      <c r="I481" s="34">
        <v>5.34</v>
      </c>
      <c r="J481" s="362" t="s">
        <v>208</v>
      </c>
    </row>
    <row r="482" spans="2:10" x14ac:dyDescent="0.25">
      <c r="B482" s="362"/>
      <c r="C482" s="346"/>
      <c r="D482" s="33" t="str">
        <f>B481&amp;" - "&amp;C481</f>
        <v>Repasse Extrator do Parcelado - Gera ID</v>
      </c>
      <c r="E482" s="33" t="str">
        <f t="shared" ref="E482" si="389">D482&amp;"_Media"</f>
        <v>Repasse Extrator do Parcelado - Gera ID_Media</v>
      </c>
      <c r="F482" s="32" t="s">
        <v>108</v>
      </c>
      <c r="G482" s="32">
        <f t="shared" si="387"/>
        <v>27</v>
      </c>
      <c r="H482" s="34">
        <f t="shared" si="388"/>
        <v>1.6675</v>
      </c>
      <c r="I482" s="34">
        <v>6.67</v>
      </c>
      <c r="J482" s="362"/>
    </row>
    <row r="483" spans="2:10" x14ac:dyDescent="0.25">
      <c r="B483" s="362"/>
      <c r="C483" s="346"/>
      <c r="D483" s="33" t="str">
        <f>B481&amp;" - "&amp;C481</f>
        <v>Repasse Extrator do Parcelado - Gera ID</v>
      </c>
      <c r="E483" s="33" t="str">
        <f t="shared" ref="E483" si="390">D483&amp;"_Alta"</f>
        <v>Repasse Extrator do Parcelado - Gera ID_Alta</v>
      </c>
      <c r="F483" s="32" t="s">
        <v>109</v>
      </c>
      <c r="G483" s="32">
        <f t="shared" si="387"/>
        <v>50</v>
      </c>
      <c r="H483" s="34">
        <f t="shared" si="388"/>
        <v>2</v>
      </c>
      <c r="I483" s="34">
        <v>8</v>
      </c>
      <c r="J483" s="362"/>
    </row>
    <row r="484" spans="2:10" x14ac:dyDescent="0.25">
      <c r="B484" s="362"/>
      <c r="C484" s="346" t="s">
        <v>191</v>
      </c>
      <c r="D484" s="33" t="str">
        <f>B481&amp;" - "&amp;C484</f>
        <v>Repasse Extrator do Parcelado - Extrator Parcelado</v>
      </c>
      <c r="E484" s="33" t="str">
        <f t="shared" ref="E484" si="391">D484&amp;"_Baixa"</f>
        <v>Repasse Extrator do Parcelado - Extrator Parcelado_Baixa</v>
      </c>
      <c r="F484" s="32" t="s">
        <v>107</v>
      </c>
      <c r="G484" s="32">
        <f t="shared" si="387"/>
        <v>10</v>
      </c>
      <c r="H484" s="34">
        <f t="shared" si="388"/>
        <v>1.335</v>
      </c>
      <c r="I484" s="34">
        <v>5.34</v>
      </c>
      <c r="J484" s="362"/>
    </row>
    <row r="485" spans="2:10" x14ac:dyDescent="0.25">
      <c r="B485" s="362"/>
      <c r="C485" s="346"/>
      <c r="D485" s="33" t="str">
        <f>B481&amp;" - "&amp;C484</f>
        <v>Repasse Extrator do Parcelado - Extrator Parcelado</v>
      </c>
      <c r="E485" s="33" t="str">
        <f t="shared" ref="E485" si="392">D485&amp;"_Media"</f>
        <v>Repasse Extrator do Parcelado - Extrator Parcelado_Media</v>
      </c>
      <c r="F485" s="32" t="s">
        <v>108</v>
      </c>
      <c r="G485" s="32">
        <f t="shared" si="387"/>
        <v>27</v>
      </c>
      <c r="H485" s="34">
        <f t="shared" si="388"/>
        <v>1.6675</v>
      </c>
      <c r="I485" s="34">
        <v>6.67</v>
      </c>
      <c r="J485" s="362"/>
    </row>
    <row r="486" spans="2:10" x14ac:dyDescent="0.25">
      <c r="B486" s="362"/>
      <c r="C486" s="346"/>
      <c r="D486" s="33" t="str">
        <f>B481&amp;" - "&amp;C484</f>
        <v>Repasse Extrator do Parcelado - Extrator Parcelado</v>
      </c>
      <c r="E486" s="33" t="str">
        <f t="shared" ref="E486" si="393">D486&amp;"_Alta"</f>
        <v>Repasse Extrator do Parcelado - Extrator Parcelado_Alta</v>
      </c>
      <c r="F486" s="32" t="s">
        <v>109</v>
      </c>
      <c r="G486" s="32">
        <f t="shared" si="387"/>
        <v>50</v>
      </c>
      <c r="H486" s="34">
        <f t="shared" si="388"/>
        <v>2</v>
      </c>
      <c r="I486" s="34">
        <v>8</v>
      </c>
      <c r="J486" s="362"/>
    </row>
    <row r="487" spans="2:10" x14ac:dyDescent="0.25">
      <c r="B487" s="362"/>
      <c r="C487" s="346" t="s">
        <v>192</v>
      </c>
      <c r="D487" s="33" t="str">
        <f>B481&amp;" - "&amp;C487</f>
        <v>Repasse Extrator do Parcelado - Geração do Arquivo</v>
      </c>
      <c r="E487" s="33" t="str">
        <f t="shared" ref="E487" si="394">D487&amp;"_Baixa"</f>
        <v>Repasse Extrator do Parcelado - Geração do Arquivo_Baixa</v>
      </c>
      <c r="F487" s="32" t="s">
        <v>107</v>
      </c>
      <c r="G487" s="32">
        <f t="shared" si="387"/>
        <v>10</v>
      </c>
      <c r="H487" s="34">
        <f t="shared" si="388"/>
        <v>1.335</v>
      </c>
      <c r="I487" s="34">
        <v>5.34</v>
      </c>
      <c r="J487" s="362"/>
    </row>
    <row r="488" spans="2:10" x14ac:dyDescent="0.25">
      <c r="B488" s="362"/>
      <c r="C488" s="346"/>
      <c r="D488" s="33" t="str">
        <f>B481&amp;" - "&amp;C487</f>
        <v>Repasse Extrator do Parcelado - Geração do Arquivo</v>
      </c>
      <c r="E488" s="33" t="str">
        <f t="shared" ref="E488" si="395">D488&amp;"_Media"</f>
        <v>Repasse Extrator do Parcelado - Geração do Arquivo_Media</v>
      </c>
      <c r="F488" s="32" t="s">
        <v>108</v>
      </c>
      <c r="G488" s="32">
        <f t="shared" si="387"/>
        <v>27</v>
      </c>
      <c r="H488" s="34">
        <f t="shared" si="388"/>
        <v>1.6675</v>
      </c>
      <c r="I488" s="34">
        <v>6.67</v>
      </c>
      <c r="J488" s="362"/>
    </row>
    <row r="489" spans="2:10" x14ac:dyDescent="0.25">
      <c r="B489" s="362"/>
      <c r="C489" s="346"/>
      <c r="D489" s="33" t="str">
        <f>B481&amp;" - "&amp;C487</f>
        <v>Repasse Extrator do Parcelado - Geração do Arquivo</v>
      </c>
      <c r="E489" s="33" t="str">
        <f t="shared" ref="E489" si="396">D489&amp;"_Alta"</f>
        <v>Repasse Extrator do Parcelado - Geração do Arquivo_Alta</v>
      </c>
      <c r="F489" s="32" t="s">
        <v>109</v>
      </c>
      <c r="G489" s="32">
        <f t="shared" si="387"/>
        <v>50</v>
      </c>
      <c r="H489" s="34">
        <f t="shared" si="388"/>
        <v>2</v>
      </c>
      <c r="I489" s="34">
        <v>8</v>
      </c>
      <c r="J489" s="362"/>
    </row>
    <row r="490" spans="2:10" x14ac:dyDescent="0.25">
      <c r="B490" s="375" t="s">
        <v>353</v>
      </c>
      <c r="C490" s="346" t="s">
        <v>190</v>
      </c>
      <c r="D490" s="33" t="str">
        <f>B490&amp;" - "&amp;C490</f>
        <v>Repasse Extrator do Prorrogado - Gera ID</v>
      </c>
      <c r="E490" s="33" t="str">
        <f t="shared" si="369"/>
        <v>Repasse Extrator do Prorrogado - Gera ID_Baixa</v>
      </c>
      <c r="F490" s="32" t="s">
        <v>107</v>
      </c>
      <c r="G490" s="32">
        <f t="shared" ref="G490:G498" si="397">VALUE(MID(F490,5,3))</f>
        <v>10</v>
      </c>
      <c r="H490" s="34">
        <f t="shared" ref="H490:H498" si="398">(I490*0.25)</f>
        <v>1.335</v>
      </c>
      <c r="I490" s="34">
        <v>5.34</v>
      </c>
      <c r="J490" s="362" t="s">
        <v>209</v>
      </c>
    </row>
    <row r="491" spans="2:10" x14ac:dyDescent="0.25">
      <c r="B491" s="362"/>
      <c r="C491" s="346"/>
      <c r="D491" s="33" t="str">
        <f>B490&amp;" - "&amp;C490</f>
        <v>Repasse Extrator do Prorrogado - Gera ID</v>
      </c>
      <c r="E491" s="33" t="str">
        <f t="shared" si="370"/>
        <v>Repasse Extrator do Prorrogado - Gera ID_Media</v>
      </c>
      <c r="F491" s="32" t="s">
        <v>108</v>
      </c>
      <c r="G491" s="32">
        <f t="shared" si="397"/>
        <v>27</v>
      </c>
      <c r="H491" s="34">
        <f t="shared" si="398"/>
        <v>1.6675</v>
      </c>
      <c r="I491" s="34">
        <v>6.67</v>
      </c>
      <c r="J491" s="362"/>
    </row>
    <row r="492" spans="2:10" x14ac:dyDescent="0.25">
      <c r="B492" s="362"/>
      <c r="C492" s="346"/>
      <c r="D492" s="33" t="str">
        <f>B490&amp;" - "&amp;C490</f>
        <v>Repasse Extrator do Prorrogado - Gera ID</v>
      </c>
      <c r="E492" s="33" t="str">
        <f t="shared" si="371"/>
        <v>Repasse Extrator do Prorrogado - Gera ID_Alta</v>
      </c>
      <c r="F492" s="32" t="s">
        <v>109</v>
      </c>
      <c r="G492" s="32">
        <f t="shared" si="397"/>
        <v>50</v>
      </c>
      <c r="H492" s="34">
        <f t="shared" si="398"/>
        <v>2</v>
      </c>
      <c r="I492" s="34">
        <v>8</v>
      </c>
      <c r="J492" s="362"/>
    </row>
    <row r="493" spans="2:10" x14ac:dyDescent="0.25">
      <c r="B493" s="362"/>
      <c r="C493" s="346" t="s">
        <v>212</v>
      </c>
      <c r="D493" s="33" t="str">
        <f>B490&amp;" - "&amp;C493</f>
        <v>Repasse Extrator do Prorrogado - Extrator Prorrogado</v>
      </c>
      <c r="E493" s="33" t="str">
        <f t="shared" si="372"/>
        <v>Repasse Extrator do Prorrogado - Extrator Prorrogado_Baixa</v>
      </c>
      <c r="F493" s="32" t="s">
        <v>107</v>
      </c>
      <c r="G493" s="32">
        <f t="shared" si="397"/>
        <v>10</v>
      </c>
      <c r="H493" s="34">
        <f t="shared" si="398"/>
        <v>1.335</v>
      </c>
      <c r="I493" s="34">
        <v>5.34</v>
      </c>
      <c r="J493" s="362"/>
    </row>
    <row r="494" spans="2:10" x14ac:dyDescent="0.25">
      <c r="B494" s="362"/>
      <c r="C494" s="346"/>
      <c r="D494" s="33" t="str">
        <f>B490&amp;" - "&amp;C493</f>
        <v>Repasse Extrator do Prorrogado - Extrator Prorrogado</v>
      </c>
      <c r="E494" s="33" t="str">
        <f t="shared" si="373"/>
        <v>Repasse Extrator do Prorrogado - Extrator Prorrogado_Media</v>
      </c>
      <c r="F494" s="32" t="s">
        <v>108</v>
      </c>
      <c r="G494" s="32">
        <f t="shared" si="397"/>
        <v>27</v>
      </c>
      <c r="H494" s="34">
        <f t="shared" si="398"/>
        <v>1.6675</v>
      </c>
      <c r="I494" s="34">
        <v>6.67</v>
      </c>
      <c r="J494" s="362"/>
    </row>
    <row r="495" spans="2:10" x14ac:dyDescent="0.25">
      <c r="B495" s="362"/>
      <c r="C495" s="346"/>
      <c r="D495" s="33" t="str">
        <f>B490&amp;" - "&amp;C493</f>
        <v>Repasse Extrator do Prorrogado - Extrator Prorrogado</v>
      </c>
      <c r="E495" s="33" t="str">
        <f t="shared" si="374"/>
        <v>Repasse Extrator do Prorrogado - Extrator Prorrogado_Alta</v>
      </c>
      <c r="F495" s="32" t="s">
        <v>109</v>
      </c>
      <c r="G495" s="32">
        <f t="shared" si="397"/>
        <v>50</v>
      </c>
      <c r="H495" s="34">
        <f t="shared" si="398"/>
        <v>2</v>
      </c>
      <c r="I495" s="34">
        <v>8</v>
      </c>
      <c r="J495" s="362"/>
    </row>
    <row r="496" spans="2:10" x14ac:dyDescent="0.25">
      <c r="B496" s="362"/>
      <c r="C496" s="346" t="s">
        <v>192</v>
      </c>
      <c r="D496" s="33" t="str">
        <f>B490&amp;" - "&amp;C496</f>
        <v>Repasse Extrator do Prorrogado - Geração do Arquivo</v>
      </c>
      <c r="E496" s="33" t="str">
        <f t="shared" si="375"/>
        <v>Repasse Extrator do Prorrogado - Geração do Arquivo_Baixa</v>
      </c>
      <c r="F496" s="32" t="s">
        <v>107</v>
      </c>
      <c r="G496" s="32">
        <f t="shared" si="397"/>
        <v>10</v>
      </c>
      <c r="H496" s="34">
        <f t="shared" si="398"/>
        <v>1.335</v>
      </c>
      <c r="I496" s="34">
        <v>5.34</v>
      </c>
      <c r="J496" s="362"/>
    </row>
    <row r="497" spans="2:10" x14ac:dyDescent="0.25">
      <c r="B497" s="362"/>
      <c r="C497" s="346"/>
      <c r="D497" s="33" t="str">
        <f>B490&amp;" - "&amp;C496</f>
        <v>Repasse Extrator do Prorrogado - Geração do Arquivo</v>
      </c>
      <c r="E497" s="33" t="str">
        <f t="shared" si="378"/>
        <v>Repasse Extrator do Prorrogado - Geração do Arquivo_Media</v>
      </c>
      <c r="F497" s="32" t="s">
        <v>108</v>
      </c>
      <c r="G497" s="32">
        <f t="shared" si="397"/>
        <v>27</v>
      </c>
      <c r="H497" s="34">
        <f t="shared" si="398"/>
        <v>1.6675</v>
      </c>
      <c r="I497" s="34">
        <v>6.67</v>
      </c>
      <c r="J497" s="362"/>
    </row>
    <row r="498" spans="2:10" x14ac:dyDescent="0.25">
      <c r="B498" s="362"/>
      <c r="C498" s="346"/>
      <c r="D498" s="33" t="str">
        <f>B490&amp;" - "&amp;C496</f>
        <v>Repasse Extrator do Prorrogado - Geração do Arquivo</v>
      </c>
      <c r="E498" s="33" t="str">
        <f t="shared" si="379"/>
        <v>Repasse Extrator do Prorrogado - Geração do Arquivo_Alta</v>
      </c>
      <c r="F498" s="32" t="s">
        <v>109</v>
      </c>
      <c r="G498" s="32">
        <f t="shared" si="397"/>
        <v>50</v>
      </c>
      <c r="H498" s="34">
        <f t="shared" si="398"/>
        <v>2</v>
      </c>
      <c r="I498" s="34">
        <v>8</v>
      </c>
      <c r="J498" s="362"/>
    </row>
    <row r="499" spans="2:10" x14ac:dyDescent="0.25">
      <c r="B499" s="375" t="s">
        <v>354</v>
      </c>
      <c r="C499" s="346" t="s">
        <v>190</v>
      </c>
      <c r="D499" s="33" t="str">
        <f>B499&amp;" - "&amp;C499</f>
        <v>Repasse Extrator do Reversão de Pagamento - Gera ID</v>
      </c>
      <c r="E499" s="33" t="str">
        <f t="shared" si="380"/>
        <v>Repasse Extrator do Reversão de Pagamento - Gera ID_Baixa</v>
      </c>
      <c r="F499" s="32" t="s">
        <v>107</v>
      </c>
      <c r="G499" s="32">
        <f t="shared" ref="G499:G522" si="399">VALUE(MID(F499,5,3))</f>
        <v>10</v>
      </c>
      <c r="H499" s="34">
        <f t="shared" ref="H499:H522" si="400">(I499*0.25)</f>
        <v>1.335</v>
      </c>
      <c r="I499" s="34">
        <v>5.34</v>
      </c>
      <c r="J499" s="362" t="s">
        <v>210</v>
      </c>
    </row>
    <row r="500" spans="2:10" x14ac:dyDescent="0.25">
      <c r="B500" s="362"/>
      <c r="C500" s="346"/>
      <c r="D500" s="33" t="str">
        <f>B499&amp;" - "&amp;C499</f>
        <v>Repasse Extrator do Reversão de Pagamento - Gera ID</v>
      </c>
      <c r="E500" s="33" t="str">
        <f t="shared" si="381"/>
        <v>Repasse Extrator do Reversão de Pagamento - Gera ID_Media</v>
      </c>
      <c r="F500" s="32" t="s">
        <v>108</v>
      </c>
      <c r="G500" s="32">
        <f t="shared" si="399"/>
        <v>27</v>
      </c>
      <c r="H500" s="34">
        <f t="shared" si="400"/>
        <v>1.6675</v>
      </c>
      <c r="I500" s="34">
        <v>6.67</v>
      </c>
      <c r="J500" s="362"/>
    </row>
    <row r="501" spans="2:10" x14ac:dyDescent="0.25">
      <c r="B501" s="362"/>
      <c r="C501" s="346"/>
      <c r="D501" s="33" t="str">
        <f>B499&amp;" - "&amp;C499</f>
        <v>Repasse Extrator do Reversão de Pagamento - Gera ID</v>
      </c>
      <c r="E501" s="33" t="str">
        <f t="shared" si="382"/>
        <v>Repasse Extrator do Reversão de Pagamento - Gera ID_Alta</v>
      </c>
      <c r="F501" s="32" t="s">
        <v>109</v>
      </c>
      <c r="G501" s="32">
        <f t="shared" si="399"/>
        <v>50</v>
      </c>
      <c r="H501" s="34">
        <f t="shared" si="400"/>
        <v>2</v>
      </c>
      <c r="I501" s="34">
        <v>8</v>
      </c>
      <c r="J501" s="362"/>
    </row>
    <row r="502" spans="2:10" x14ac:dyDescent="0.25">
      <c r="B502" s="362"/>
      <c r="C502" s="346" t="s">
        <v>211</v>
      </c>
      <c r="D502" s="33" t="str">
        <f>B499&amp;" - "&amp;C502</f>
        <v>Repasse Extrator do Reversão de Pagamento - Extrator Reverso</v>
      </c>
      <c r="E502" s="33" t="str">
        <f t="shared" ref="E502" si="401">D502&amp;"_Baixa"</f>
        <v>Repasse Extrator do Reversão de Pagamento - Extrator Reverso_Baixa</v>
      </c>
      <c r="F502" s="32" t="s">
        <v>107</v>
      </c>
      <c r="G502" s="32">
        <f t="shared" si="399"/>
        <v>10</v>
      </c>
      <c r="H502" s="34">
        <f t="shared" si="400"/>
        <v>1.335</v>
      </c>
      <c r="I502" s="34">
        <v>5.34</v>
      </c>
      <c r="J502" s="362"/>
    </row>
    <row r="503" spans="2:10" x14ac:dyDescent="0.25">
      <c r="B503" s="362"/>
      <c r="C503" s="346"/>
      <c r="D503" s="33" t="str">
        <f>B499&amp;" - "&amp;C502</f>
        <v>Repasse Extrator do Reversão de Pagamento - Extrator Reverso</v>
      </c>
      <c r="E503" s="33" t="str">
        <f t="shared" ref="E503" si="402">D503&amp;"_Media"</f>
        <v>Repasse Extrator do Reversão de Pagamento - Extrator Reverso_Media</v>
      </c>
      <c r="F503" s="32" t="s">
        <v>108</v>
      </c>
      <c r="G503" s="32">
        <f t="shared" si="399"/>
        <v>27</v>
      </c>
      <c r="H503" s="34">
        <f t="shared" si="400"/>
        <v>1.6675</v>
      </c>
      <c r="I503" s="34">
        <v>6.67</v>
      </c>
      <c r="J503" s="362"/>
    </row>
    <row r="504" spans="2:10" x14ac:dyDescent="0.25">
      <c r="B504" s="362"/>
      <c r="C504" s="346"/>
      <c r="D504" s="33" t="str">
        <f>B499&amp;" - "&amp;C502</f>
        <v>Repasse Extrator do Reversão de Pagamento - Extrator Reverso</v>
      </c>
      <c r="E504" s="33" t="str">
        <f t="shared" ref="E504" si="403">D504&amp;"_Alta"</f>
        <v>Repasse Extrator do Reversão de Pagamento - Extrator Reverso_Alta</v>
      </c>
      <c r="F504" s="32" t="s">
        <v>109</v>
      </c>
      <c r="G504" s="32">
        <f t="shared" si="399"/>
        <v>50</v>
      </c>
      <c r="H504" s="34">
        <f t="shared" si="400"/>
        <v>2</v>
      </c>
      <c r="I504" s="34">
        <v>8</v>
      </c>
      <c r="J504" s="362"/>
    </row>
    <row r="505" spans="2:10" x14ac:dyDescent="0.25">
      <c r="B505" s="362"/>
      <c r="C505" s="346" t="s">
        <v>192</v>
      </c>
      <c r="D505" s="33" t="str">
        <f>B499&amp;" - "&amp;C505</f>
        <v>Repasse Extrator do Reversão de Pagamento - Geração do Arquivo</v>
      </c>
      <c r="E505" s="33" t="str">
        <f t="shared" ref="E505" si="404">D505&amp;"_Baixa"</f>
        <v>Repasse Extrator do Reversão de Pagamento - Geração do Arquivo_Baixa</v>
      </c>
      <c r="F505" s="32" t="s">
        <v>107</v>
      </c>
      <c r="G505" s="32">
        <f t="shared" si="399"/>
        <v>10</v>
      </c>
      <c r="H505" s="34">
        <f t="shared" si="400"/>
        <v>1.335</v>
      </c>
      <c r="I505" s="34">
        <v>5.34</v>
      </c>
      <c r="J505" s="362"/>
    </row>
    <row r="506" spans="2:10" x14ac:dyDescent="0.25">
      <c r="B506" s="362"/>
      <c r="C506" s="346"/>
      <c r="D506" s="33" t="str">
        <f>B499&amp;" - "&amp;C505</f>
        <v>Repasse Extrator do Reversão de Pagamento - Geração do Arquivo</v>
      </c>
      <c r="E506" s="33" t="str">
        <f t="shared" ref="E506" si="405">D506&amp;"_Media"</f>
        <v>Repasse Extrator do Reversão de Pagamento - Geração do Arquivo_Media</v>
      </c>
      <c r="F506" s="32" t="s">
        <v>108</v>
      </c>
      <c r="G506" s="32">
        <f t="shared" si="399"/>
        <v>27</v>
      </c>
      <c r="H506" s="34">
        <f t="shared" si="400"/>
        <v>1.6675</v>
      </c>
      <c r="I506" s="34">
        <v>6.67</v>
      </c>
      <c r="J506" s="362"/>
    </row>
    <row r="507" spans="2:10" x14ac:dyDescent="0.25">
      <c r="B507" s="362"/>
      <c r="C507" s="346"/>
      <c r="D507" s="33" t="str">
        <f>B499&amp;" - "&amp;C505</f>
        <v>Repasse Extrator do Reversão de Pagamento - Geração do Arquivo</v>
      </c>
      <c r="E507" s="33" t="str">
        <f t="shared" ref="E507" si="406">D507&amp;"_Alta"</f>
        <v>Repasse Extrator do Reversão de Pagamento - Geração do Arquivo_Alta</v>
      </c>
      <c r="F507" s="32" t="s">
        <v>109</v>
      </c>
      <c r="G507" s="32">
        <f t="shared" si="399"/>
        <v>50</v>
      </c>
      <c r="H507" s="34">
        <f t="shared" si="400"/>
        <v>2</v>
      </c>
      <c r="I507" s="34">
        <v>8</v>
      </c>
      <c r="J507" s="362"/>
    </row>
    <row r="508" spans="2:10" x14ac:dyDescent="0.25">
      <c r="B508" s="362" t="s">
        <v>134</v>
      </c>
      <c r="C508" s="346" t="s">
        <v>323</v>
      </c>
      <c r="D508" s="33" t="str">
        <f>B508&amp;" - "&amp;C508</f>
        <v>Extratores ICS - TBI_BALANCOS_ICS</v>
      </c>
      <c r="E508" s="33" t="str">
        <f t="shared" ref="E508" si="407">D508&amp;"_Baixa"</f>
        <v>Extratores ICS - TBI_BALANCOS_ICS_Baixa</v>
      </c>
      <c r="F508" s="32" t="s">
        <v>107</v>
      </c>
      <c r="G508" s="32">
        <f t="shared" si="399"/>
        <v>10</v>
      </c>
      <c r="H508" s="34">
        <f t="shared" si="400"/>
        <v>0.8</v>
      </c>
      <c r="I508" s="34">
        <v>3.2</v>
      </c>
      <c r="J508" s="362" t="s">
        <v>134</v>
      </c>
    </row>
    <row r="509" spans="2:10" x14ac:dyDescent="0.25">
      <c r="B509" s="362"/>
      <c r="C509" s="346"/>
      <c r="D509" s="33" t="str">
        <f>B508&amp;" - "&amp;C508</f>
        <v>Extratores ICS - TBI_BALANCOS_ICS</v>
      </c>
      <c r="E509" s="33" t="str">
        <f t="shared" ref="E509" si="408">D509&amp;"_Media"</f>
        <v>Extratores ICS - TBI_BALANCOS_ICS_Media</v>
      </c>
      <c r="F509" s="32" t="s">
        <v>108</v>
      </c>
      <c r="G509" s="32">
        <f t="shared" si="399"/>
        <v>27</v>
      </c>
      <c r="H509" s="34">
        <f t="shared" si="400"/>
        <v>1</v>
      </c>
      <c r="I509" s="34">
        <v>4</v>
      </c>
      <c r="J509" s="362"/>
    </row>
    <row r="510" spans="2:10" x14ac:dyDescent="0.25">
      <c r="B510" s="362"/>
      <c r="C510" s="346"/>
      <c r="D510" s="33" t="str">
        <f>B508&amp;" - "&amp;C508</f>
        <v>Extratores ICS - TBI_BALANCOS_ICS</v>
      </c>
      <c r="E510" s="33" t="str">
        <f t="shared" ref="E510" si="409">D510&amp;"_Alta"</f>
        <v>Extratores ICS - TBI_BALANCOS_ICS_Alta</v>
      </c>
      <c r="F510" s="32" t="s">
        <v>109</v>
      </c>
      <c r="G510" s="32">
        <f t="shared" si="399"/>
        <v>50</v>
      </c>
      <c r="H510" s="34">
        <f t="shared" si="400"/>
        <v>1.2</v>
      </c>
      <c r="I510" s="34">
        <v>4.8</v>
      </c>
      <c r="J510" s="362"/>
    </row>
    <row r="511" spans="2:10" x14ac:dyDescent="0.25">
      <c r="B511" s="362"/>
      <c r="C511" s="346" t="s">
        <v>324</v>
      </c>
      <c r="D511" s="33" t="str">
        <f>B508&amp;" - "&amp;C511</f>
        <v>Extratores ICS - TBI_FATURAS_ICS</v>
      </c>
      <c r="E511" s="33" t="str">
        <f t="shared" ref="E511" si="410">D511&amp;"_Baixa"</f>
        <v>Extratores ICS - TBI_FATURAS_ICS_Baixa</v>
      </c>
      <c r="F511" s="32" t="s">
        <v>107</v>
      </c>
      <c r="G511" s="32">
        <f t="shared" si="399"/>
        <v>10</v>
      </c>
      <c r="H511" s="34">
        <f t="shared" si="400"/>
        <v>0.8</v>
      </c>
      <c r="I511" s="34">
        <v>3.2</v>
      </c>
      <c r="J511" s="362"/>
    </row>
    <row r="512" spans="2:10" x14ac:dyDescent="0.25">
      <c r="B512" s="362"/>
      <c r="C512" s="346"/>
      <c r="D512" s="33" t="str">
        <f>B508&amp;" - "&amp;C511</f>
        <v>Extratores ICS - TBI_FATURAS_ICS</v>
      </c>
      <c r="E512" s="33" t="str">
        <f t="shared" ref="E512" si="411">D512&amp;"_Media"</f>
        <v>Extratores ICS - TBI_FATURAS_ICS_Media</v>
      </c>
      <c r="F512" s="32" t="s">
        <v>108</v>
      </c>
      <c r="G512" s="32">
        <f t="shared" si="399"/>
        <v>27</v>
      </c>
      <c r="H512" s="34">
        <f t="shared" si="400"/>
        <v>1</v>
      </c>
      <c r="I512" s="34">
        <v>4</v>
      </c>
      <c r="J512" s="362"/>
    </row>
    <row r="513" spans="2:10" x14ac:dyDescent="0.25">
      <c r="B513" s="362"/>
      <c r="C513" s="346"/>
      <c r="D513" s="33" t="str">
        <f>B508&amp;" - "&amp;C511</f>
        <v>Extratores ICS - TBI_FATURAS_ICS</v>
      </c>
      <c r="E513" s="33" t="str">
        <f t="shared" ref="E513" si="412">D513&amp;"_Alta"</f>
        <v>Extratores ICS - TBI_FATURAS_ICS_Alta</v>
      </c>
      <c r="F513" s="32" t="s">
        <v>109</v>
      </c>
      <c r="G513" s="32">
        <f t="shared" si="399"/>
        <v>50</v>
      </c>
      <c r="H513" s="34">
        <f t="shared" si="400"/>
        <v>1.2</v>
      </c>
      <c r="I513" s="34">
        <v>4.8</v>
      </c>
      <c r="J513" s="362"/>
    </row>
    <row r="514" spans="2:10" x14ac:dyDescent="0.25">
      <c r="B514" s="362"/>
      <c r="C514" s="346" t="s">
        <v>325</v>
      </c>
      <c r="D514" s="33" t="str">
        <f>B508&amp;" - "&amp;C514</f>
        <v>Extratores ICS - TBI_PAGAMENTOS_ICS (só se tiver pagamento)</v>
      </c>
      <c r="E514" s="33" t="str">
        <f t="shared" si="369"/>
        <v>Extratores ICS - TBI_PAGAMENTOS_ICS (só se tiver pagamento)_Baixa</v>
      </c>
      <c r="F514" s="32" t="s">
        <v>107</v>
      </c>
      <c r="G514" s="32">
        <f t="shared" si="399"/>
        <v>10</v>
      </c>
      <c r="H514" s="34">
        <f t="shared" si="400"/>
        <v>0.8</v>
      </c>
      <c r="I514" s="34">
        <v>3.2</v>
      </c>
      <c r="J514" s="362"/>
    </row>
    <row r="515" spans="2:10" x14ac:dyDescent="0.25">
      <c r="B515" s="362"/>
      <c r="C515" s="346"/>
      <c r="D515" s="33" t="str">
        <f>B508&amp;" - "&amp;C514</f>
        <v>Extratores ICS - TBI_PAGAMENTOS_ICS (só se tiver pagamento)</v>
      </c>
      <c r="E515" s="33" t="str">
        <f t="shared" si="370"/>
        <v>Extratores ICS - TBI_PAGAMENTOS_ICS (só se tiver pagamento)_Media</v>
      </c>
      <c r="F515" s="32" t="s">
        <v>108</v>
      </c>
      <c r="G515" s="32">
        <f t="shared" si="399"/>
        <v>27</v>
      </c>
      <c r="H515" s="34">
        <f t="shared" si="400"/>
        <v>1</v>
      </c>
      <c r="I515" s="34">
        <v>4</v>
      </c>
      <c r="J515" s="362"/>
    </row>
    <row r="516" spans="2:10" x14ac:dyDescent="0.25">
      <c r="B516" s="362"/>
      <c r="C516" s="346"/>
      <c r="D516" s="33" t="str">
        <f>B508&amp;" - "&amp;C514</f>
        <v>Extratores ICS - TBI_PAGAMENTOS_ICS (só se tiver pagamento)</v>
      </c>
      <c r="E516" s="33" t="str">
        <f t="shared" si="371"/>
        <v>Extratores ICS - TBI_PAGAMENTOS_ICS (só se tiver pagamento)_Alta</v>
      </c>
      <c r="F516" s="32" t="s">
        <v>109</v>
      </c>
      <c r="G516" s="32">
        <f t="shared" si="399"/>
        <v>50</v>
      </c>
      <c r="H516" s="34">
        <f t="shared" si="400"/>
        <v>1.2</v>
      </c>
      <c r="I516" s="34">
        <v>4.8</v>
      </c>
      <c r="J516" s="362"/>
    </row>
    <row r="517" spans="2:10" x14ac:dyDescent="0.25">
      <c r="B517" s="362"/>
      <c r="C517" s="346" t="s">
        <v>326</v>
      </c>
      <c r="D517" s="33" t="str">
        <f>B508&amp;" - "&amp;C517</f>
        <v>Extratores ICS - TBI_AJUSTES_ICS (só se tiver pagamento)</v>
      </c>
      <c r="E517" s="33" t="str">
        <f t="shared" si="372"/>
        <v>Extratores ICS - TBI_AJUSTES_ICS (só se tiver pagamento)_Baixa</v>
      </c>
      <c r="F517" s="32" t="s">
        <v>107</v>
      </c>
      <c r="G517" s="32">
        <f t="shared" si="399"/>
        <v>10</v>
      </c>
      <c r="H517" s="34">
        <f t="shared" si="400"/>
        <v>0.8</v>
      </c>
      <c r="I517" s="34">
        <v>3.2</v>
      </c>
      <c r="J517" s="362"/>
    </row>
    <row r="518" spans="2:10" x14ac:dyDescent="0.25">
      <c r="B518" s="362"/>
      <c r="C518" s="346"/>
      <c r="D518" s="33" t="str">
        <f>B508&amp;" - "&amp;C517</f>
        <v>Extratores ICS - TBI_AJUSTES_ICS (só se tiver pagamento)</v>
      </c>
      <c r="E518" s="33" t="str">
        <f t="shared" si="373"/>
        <v>Extratores ICS - TBI_AJUSTES_ICS (só se tiver pagamento)_Media</v>
      </c>
      <c r="F518" s="32" t="s">
        <v>108</v>
      </c>
      <c r="G518" s="32">
        <f t="shared" si="399"/>
        <v>27</v>
      </c>
      <c r="H518" s="34">
        <f t="shared" si="400"/>
        <v>1</v>
      </c>
      <c r="I518" s="34">
        <v>4</v>
      </c>
      <c r="J518" s="362"/>
    </row>
    <row r="519" spans="2:10" x14ac:dyDescent="0.25">
      <c r="B519" s="362"/>
      <c r="C519" s="346"/>
      <c r="D519" s="33" t="str">
        <f>B508&amp;" - "&amp;C517</f>
        <v>Extratores ICS - TBI_AJUSTES_ICS (só se tiver pagamento)</v>
      </c>
      <c r="E519" s="33" t="str">
        <f t="shared" si="374"/>
        <v>Extratores ICS - TBI_AJUSTES_ICS (só se tiver pagamento)_Alta</v>
      </c>
      <c r="F519" s="32" t="s">
        <v>109</v>
      </c>
      <c r="G519" s="32">
        <f t="shared" si="399"/>
        <v>50</v>
      </c>
      <c r="H519" s="34">
        <f t="shared" si="400"/>
        <v>1.2</v>
      </c>
      <c r="I519" s="34">
        <v>4.8</v>
      </c>
      <c r="J519" s="362"/>
    </row>
    <row r="520" spans="2:10" x14ac:dyDescent="0.25">
      <c r="B520" s="362"/>
      <c r="C520" s="346" t="s">
        <v>327</v>
      </c>
      <c r="D520" s="33" t="str">
        <f>B508&amp;" - "&amp;C520</f>
        <v>Extratores ICS - Materialized View V_CONTAS_FATURA_ICS</v>
      </c>
      <c r="E520" s="33" t="str">
        <f t="shared" si="375"/>
        <v>Extratores ICS - Materialized View V_CONTAS_FATURA_ICS_Baixa</v>
      </c>
      <c r="F520" s="32" t="s">
        <v>107</v>
      </c>
      <c r="G520" s="32">
        <f t="shared" si="399"/>
        <v>10</v>
      </c>
      <c r="H520" s="34">
        <f t="shared" si="400"/>
        <v>0.8</v>
      </c>
      <c r="I520" s="34">
        <v>3.2</v>
      </c>
      <c r="J520" s="362"/>
    </row>
    <row r="521" spans="2:10" x14ac:dyDescent="0.25">
      <c r="B521" s="362"/>
      <c r="C521" s="346"/>
      <c r="D521" s="33" t="str">
        <f>B508&amp;" - "&amp;C520</f>
        <v>Extratores ICS - Materialized View V_CONTAS_FATURA_ICS</v>
      </c>
      <c r="E521" s="33" t="str">
        <f t="shared" si="378"/>
        <v>Extratores ICS - Materialized View V_CONTAS_FATURA_ICS_Media</v>
      </c>
      <c r="F521" s="32" t="s">
        <v>108</v>
      </c>
      <c r="G521" s="32">
        <f t="shared" si="399"/>
        <v>27</v>
      </c>
      <c r="H521" s="34">
        <f t="shared" si="400"/>
        <v>1</v>
      </c>
      <c r="I521" s="34">
        <v>4</v>
      </c>
      <c r="J521" s="362"/>
    </row>
    <row r="522" spans="2:10" x14ac:dyDescent="0.25">
      <c r="B522" s="362"/>
      <c r="C522" s="346"/>
      <c r="D522" s="33" t="str">
        <f>B508&amp;" - "&amp;C520</f>
        <v>Extratores ICS - Materialized View V_CONTAS_FATURA_ICS</v>
      </c>
      <c r="E522" s="33" t="str">
        <f t="shared" si="379"/>
        <v>Extratores ICS - Materialized View V_CONTAS_FATURA_ICS_Alta</v>
      </c>
      <c r="F522" s="32" t="s">
        <v>109</v>
      </c>
      <c r="G522" s="32">
        <f t="shared" si="399"/>
        <v>50</v>
      </c>
      <c r="H522" s="34">
        <f t="shared" si="400"/>
        <v>1.2</v>
      </c>
      <c r="I522" s="34">
        <v>4.8</v>
      </c>
      <c r="J522" s="362"/>
    </row>
    <row r="523" spans="2:10" x14ac:dyDescent="0.25">
      <c r="B523" s="375" t="s">
        <v>345</v>
      </c>
      <c r="C523" s="351" t="s">
        <v>247</v>
      </c>
      <c r="D523" s="33" t="str">
        <f>B523&amp;" - "&amp;C523</f>
        <v>Customer Center Modificação - Aprovisonamento de NRC de parcelamento via Customer Center</v>
      </c>
      <c r="E523" s="33" t="str">
        <f t="shared" si="380"/>
        <v>Customer Center Modificação - Aprovisonamento de NRC de parcelamento via Customer Center_Baixa</v>
      </c>
      <c r="F523" s="32" t="s">
        <v>135</v>
      </c>
      <c r="G523" s="32">
        <f t="shared" ref="G523:G553" si="413">VALUE(MID(F523,5,3))</f>
        <v>15</v>
      </c>
      <c r="H523" s="34">
        <f t="shared" ref="H523" si="414">(I523*0.25)</f>
        <v>2.5</v>
      </c>
      <c r="I523" s="35">
        <v>10</v>
      </c>
      <c r="J523" s="375" t="s">
        <v>248</v>
      </c>
    </row>
    <row r="524" spans="2:10" x14ac:dyDescent="0.25">
      <c r="B524" s="362"/>
      <c r="C524" s="351"/>
      <c r="D524" s="33" t="str">
        <f>B523&amp;" - "&amp;C523</f>
        <v>Customer Center Modificação - Aprovisonamento de NRC de parcelamento via Customer Center</v>
      </c>
      <c r="E524" s="33" t="str">
        <f t="shared" si="381"/>
        <v>Customer Center Modificação - Aprovisonamento de NRC de parcelamento via Customer Center_Media</v>
      </c>
      <c r="F524" s="32" t="s">
        <v>136</v>
      </c>
      <c r="G524" s="32">
        <f t="shared" si="413"/>
        <v>30</v>
      </c>
      <c r="H524" s="34">
        <f>(I524*0.25)</f>
        <v>5</v>
      </c>
      <c r="I524" s="35">
        <v>20</v>
      </c>
      <c r="J524" s="362"/>
    </row>
    <row r="525" spans="2:10" x14ac:dyDescent="0.25">
      <c r="B525" s="362"/>
      <c r="C525" s="351"/>
      <c r="D525" s="33" t="str">
        <f>B523&amp;" - "&amp;C523</f>
        <v>Customer Center Modificação - Aprovisonamento de NRC de parcelamento via Customer Center</v>
      </c>
      <c r="E525" s="33" t="str">
        <f t="shared" si="382"/>
        <v>Customer Center Modificação - Aprovisonamento de NRC de parcelamento via Customer Center_Alta</v>
      </c>
      <c r="F525" s="32" t="s">
        <v>137</v>
      </c>
      <c r="G525" s="32">
        <f t="shared" si="413"/>
        <v>60</v>
      </c>
      <c r="H525" s="34">
        <f t="shared" ref="H525:H553" si="415">(I525*0.25)</f>
        <v>8</v>
      </c>
      <c r="I525" s="35">
        <v>32</v>
      </c>
      <c r="J525" s="362"/>
    </row>
    <row r="526" spans="2:10" x14ac:dyDescent="0.25">
      <c r="B526" s="375" t="s">
        <v>294</v>
      </c>
      <c r="C526" s="351" t="s">
        <v>295</v>
      </c>
      <c r="D526" s="33" t="str">
        <f>B526&amp;" - "&amp;C526</f>
        <v>Processos DW - Início da configuração da chamada faturada</v>
      </c>
      <c r="E526" s="33" t="str">
        <f t="shared" ref="E526" si="416">D526&amp;"_Baixa"</f>
        <v>Processos DW - Início da configuração da chamada faturada_Baixa</v>
      </c>
      <c r="F526" s="32" t="s">
        <v>107</v>
      </c>
      <c r="G526" s="32">
        <f t="shared" si="413"/>
        <v>10</v>
      </c>
      <c r="H526" s="34">
        <f t="shared" si="415"/>
        <v>0.95</v>
      </c>
      <c r="I526" s="35">
        <v>3.8</v>
      </c>
      <c r="J526" s="375" t="s">
        <v>294</v>
      </c>
    </row>
    <row r="527" spans="2:10" x14ac:dyDescent="0.25">
      <c r="B527" s="375"/>
      <c r="C527" s="351"/>
      <c r="D527" s="33" t="str">
        <f>B526&amp;" - "&amp;C526</f>
        <v>Processos DW - Início da configuração da chamada faturada</v>
      </c>
      <c r="E527" s="33" t="str">
        <f t="shared" ref="E527" si="417">D527&amp;"_Media"</f>
        <v>Processos DW - Início da configuração da chamada faturada_Media</v>
      </c>
      <c r="F527" s="32" t="s">
        <v>108</v>
      </c>
      <c r="G527" s="32">
        <f t="shared" si="413"/>
        <v>27</v>
      </c>
      <c r="H527" s="34">
        <f t="shared" si="415"/>
        <v>1.2</v>
      </c>
      <c r="I527" s="35">
        <v>4.8</v>
      </c>
      <c r="J527" s="375"/>
    </row>
    <row r="528" spans="2:10" x14ac:dyDescent="0.25">
      <c r="B528" s="375"/>
      <c r="C528" s="351"/>
      <c r="D528" s="33" t="str">
        <f>B526&amp;" - "&amp;C526</f>
        <v>Processos DW - Início da configuração da chamada faturada</v>
      </c>
      <c r="E528" s="33" t="str">
        <f t="shared" ref="E528" si="418">D528&amp;"_Alta"</f>
        <v>Processos DW - Início da configuração da chamada faturada_Alta</v>
      </c>
      <c r="F528" s="32" t="s">
        <v>109</v>
      </c>
      <c r="G528" s="32">
        <f t="shared" si="413"/>
        <v>50</v>
      </c>
      <c r="H528" s="34">
        <f t="shared" si="415"/>
        <v>1.45</v>
      </c>
      <c r="I528" s="35">
        <v>5.8</v>
      </c>
      <c r="J528" s="375"/>
    </row>
    <row r="529" spans="2:10" x14ac:dyDescent="0.25">
      <c r="B529" s="375"/>
      <c r="C529" s="351" t="s">
        <v>296</v>
      </c>
      <c r="D529" s="33" t="str">
        <f>B526&amp;" - "&amp;C529</f>
        <v>Processos DW - Definição de datas</v>
      </c>
      <c r="E529" s="33" t="str">
        <f t="shared" ref="E529" si="419">D529&amp;"_Baixa"</f>
        <v>Processos DW - Definição de datas_Baixa</v>
      </c>
      <c r="F529" s="32" t="s">
        <v>107</v>
      </c>
      <c r="G529" s="32">
        <f t="shared" si="413"/>
        <v>10</v>
      </c>
      <c r="H529" s="34">
        <f t="shared" si="415"/>
        <v>0.95</v>
      </c>
      <c r="I529" s="35">
        <v>3.8</v>
      </c>
      <c r="J529" s="375"/>
    </row>
    <row r="530" spans="2:10" x14ac:dyDescent="0.25">
      <c r="B530" s="375"/>
      <c r="C530" s="351"/>
      <c r="D530" s="33" t="str">
        <f>B526&amp;" - "&amp;C529</f>
        <v>Processos DW - Definição de datas</v>
      </c>
      <c r="E530" s="33" t="str">
        <f t="shared" ref="E530" si="420">D530&amp;"_Media"</f>
        <v>Processos DW - Definição de datas_Media</v>
      </c>
      <c r="F530" s="32" t="s">
        <v>108</v>
      </c>
      <c r="G530" s="32">
        <f t="shared" si="413"/>
        <v>27</v>
      </c>
      <c r="H530" s="34">
        <f t="shared" si="415"/>
        <v>1.2</v>
      </c>
      <c r="I530" s="35">
        <v>4.8</v>
      </c>
      <c r="J530" s="375"/>
    </row>
    <row r="531" spans="2:10" x14ac:dyDescent="0.25">
      <c r="B531" s="375"/>
      <c r="C531" s="351"/>
      <c r="D531" s="33" t="str">
        <f>B526&amp;" - "&amp;C529</f>
        <v>Processos DW - Definição de datas</v>
      </c>
      <c r="E531" s="33" t="str">
        <f t="shared" ref="E531" si="421">D531&amp;"_Alta"</f>
        <v>Processos DW - Definição de datas_Alta</v>
      </c>
      <c r="F531" s="32" t="s">
        <v>109</v>
      </c>
      <c r="G531" s="32">
        <f t="shared" si="413"/>
        <v>50</v>
      </c>
      <c r="H531" s="34">
        <f t="shared" si="415"/>
        <v>1.45</v>
      </c>
      <c r="I531" s="35">
        <v>5.8</v>
      </c>
      <c r="J531" s="375"/>
    </row>
    <row r="532" spans="2:10" x14ac:dyDescent="0.25">
      <c r="B532" s="375"/>
      <c r="C532" s="351" t="s">
        <v>297</v>
      </c>
      <c r="D532" s="33" t="str">
        <f>B526&amp;" - "&amp;C532</f>
        <v>Processos DW - Balanceamento da CDR_DATA para o DW</v>
      </c>
      <c r="E532" s="33" t="str">
        <f t="shared" ref="E532" si="422">D532&amp;"_Baixa"</f>
        <v>Processos DW - Balanceamento da CDR_DATA para o DW_Baixa</v>
      </c>
      <c r="F532" s="32" t="s">
        <v>107</v>
      </c>
      <c r="G532" s="32">
        <f t="shared" si="413"/>
        <v>10</v>
      </c>
      <c r="H532" s="34">
        <f t="shared" si="415"/>
        <v>0.95</v>
      </c>
      <c r="I532" s="35">
        <v>3.8</v>
      </c>
      <c r="J532" s="375"/>
    </row>
    <row r="533" spans="2:10" x14ac:dyDescent="0.25">
      <c r="B533" s="375"/>
      <c r="C533" s="351"/>
      <c r="D533" s="33" t="str">
        <f>B526&amp;" - "&amp;C532</f>
        <v>Processos DW - Balanceamento da CDR_DATA para o DW</v>
      </c>
      <c r="E533" s="33" t="str">
        <f t="shared" ref="E533" si="423">D533&amp;"_Media"</f>
        <v>Processos DW - Balanceamento da CDR_DATA para o DW_Media</v>
      </c>
      <c r="F533" s="32" t="s">
        <v>108</v>
      </c>
      <c r="G533" s="32">
        <f t="shared" si="413"/>
        <v>27</v>
      </c>
      <c r="H533" s="34">
        <f t="shared" si="415"/>
        <v>1.2</v>
      </c>
      <c r="I533" s="35">
        <v>4.8</v>
      </c>
      <c r="J533" s="375"/>
    </row>
    <row r="534" spans="2:10" x14ac:dyDescent="0.25">
      <c r="B534" s="375"/>
      <c r="C534" s="351"/>
      <c r="D534" s="33" t="str">
        <f>B526&amp;" - "&amp;C532</f>
        <v>Processos DW - Balanceamento da CDR_DATA para o DW</v>
      </c>
      <c r="E534" s="33" t="str">
        <f t="shared" ref="E534" si="424">D534&amp;"_Alta"</f>
        <v>Processos DW - Balanceamento da CDR_DATA para o DW_Alta</v>
      </c>
      <c r="F534" s="32" t="s">
        <v>109</v>
      </c>
      <c r="G534" s="32">
        <f t="shared" si="413"/>
        <v>50</v>
      </c>
      <c r="H534" s="34">
        <f t="shared" si="415"/>
        <v>1.45</v>
      </c>
      <c r="I534" s="35">
        <v>5.8</v>
      </c>
      <c r="J534" s="375"/>
    </row>
    <row r="535" spans="2:10" x14ac:dyDescent="0.25">
      <c r="B535" s="375"/>
      <c r="C535" s="351" t="s">
        <v>298</v>
      </c>
      <c r="D535" s="33" t="str">
        <f>B526&amp;" - "&amp;C535</f>
        <v>Processos DW - Extração da CDR_DATA para o DW</v>
      </c>
      <c r="E535" s="33" t="str">
        <f t="shared" ref="E535" si="425">D535&amp;"_Baixa"</f>
        <v>Processos DW - Extração da CDR_DATA para o DW_Baixa</v>
      </c>
      <c r="F535" s="32" t="s">
        <v>107</v>
      </c>
      <c r="G535" s="32">
        <f t="shared" ref="G535:G540" si="426">VALUE(MID(F535,5,3))</f>
        <v>10</v>
      </c>
      <c r="H535" s="34">
        <f t="shared" ref="H535:H540" si="427">(I535*0.25)</f>
        <v>0.95</v>
      </c>
      <c r="I535" s="35">
        <v>3.8</v>
      </c>
      <c r="J535" s="375"/>
    </row>
    <row r="536" spans="2:10" x14ac:dyDescent="0.25">
      <c r="B536" s="375"/>
      <c r="C536" s="351"/>
      <c r="D536" s="33" t="str">
        <f>B526&amp;" - "&amp;C535</f>
        <v>Processos DW - Extração da CDR_DATA para o DW</v>
      </c>
      <c r="E536" s="33" t="str">
        <f t="shared" ref="E536" si="428">D536&amp;"_Media"</f>
        <v>Processos DW - Extração da CDR_DATA para o DW_Media</v>
      </c>
      <c r="F536" s="32" t="s">
        <v>108</v>
      </c>
      <c r="G536" s="32">
        <f t="shared" si="426"/>
        <v>27</v>
      </c>
      <c r="H536" s="34">
        <f t="shared" si="427"/>
        <v>1.2</v>
      </c>
      <c r="I536" s="35">
        <v>4.8</v>
      </c>
      <c r="J536" s="375"/>
    </row>
    <row r="537" spans="2:10" x14ac:dyDescent="0.25">
      <c r="B537" s="375"/>
      <c r="C537" s="351"/>
      <c r="D537" s="33" t="str">
        <f>B526&amp;" - "&amp;C535</f>
        <v>Processos DW - Extração da CDR_DATA para o DW</v>
      </c>
      <c r="E537" s="33" t="str">
        <f t="shared" ref="E537" si="429">D537&amp;"_Alta"</f>
        <v>Processos DW - Extração da CDR_DATA para o DW_Alta</v>
      </c>
      <c r="F537" s="32" t="s">
        <v>109</v>
      </c>
      <c r="G537" s="32">
        <f t="shared" si="426"/>
        <v>50</v>
      </c>
      <c r="H537" s="34">
        <f t="shared" si="427"/>
        <v>1.45</v>
      </c>
      <c r="I537" s="35">
        <v>5.8</v>
      </c>
      <c r="J537" s="375"/>
    </row>
    <row r="538" spans="2:10" x14ac:dyDescent="0.25">
      <c r="B538" s="375"/>
      <c r="C538" s="351" t="s">
        <v>299</v>
      </c>
      <c r="D538" s="33" t="str">
        <f>B526&amp;" - "&amp;C538</f>
        <v>Processos DW - Trunca tabela da chamda faturada</v>
      </c>
      <c r="E538" s="33" t="str">
        <f t="shared" ref="E538" si="430">D538&amp;"_Baixa"</f>
        <v>Processos DW - Trunca tabela da chamda faturada_Baixa</v>
      </c>
      <c r="F538" s="32" t="s">
        <v>107</v>
      </c>
      <c r="G538" s="32">
        <f t="shared" si="426"/>
        <v>10</v>
      </c>
      <c r="H538" s="34">
        <f t="shared" si="427"/>
        <v>0.95</v>
      </c>
      <c r="I538" s="35">
        <v>3.8</v>
      </c>
      <c r="J538" s="375"/>
    </row>
    <row r="539" spans="2:10" x14ac:dyDescent="0.25">
      <c r="B539" s="375"/>
      <c r="C539" s="351"/>
      <c r="D539" s="33" t="str">
        <f>B526&amp;" - "&amp;C538</f>
        <v>Processos DW - Trunca tabela da chamda faturada</v>
      </c>
      <c r="E539" s="33" t="str">
        <f t="shared" ref="E539" si="431">D539&amp;"_Media"</f>
        <v>Processos DW - Trunca tabela da chamda faturada_Media</v>
      </c>
      <c r="F539" s="32" t="s">
        <v>108</v>
      </c>
      <c r="G539" s="32">
        <f t="shared" si="426"/>
        <v>27</v>
      </c>
      <c r="H539" s="34">
        <f t="shared" si="427"/>
        <v>1.2</v>
      </c>
      <c r="I539" s="35">
        <v>4.8</v>
      </c>
      <c r="J539" s="375"/>
    </row>
    <row r="540" spans="2:10" x14ac:dyDescent="0.25">
      <c r="B540" s="375"/>
      <c r="C540" s="351"/>
      <c r="D540" s="33" t="str">
        <f>B526&amp;" - "&amp;C538</f>
        <v>Processos DW - Trunca tabela da chamda faturada</v>
      </c>
      <c r="E540" s="33" t="str">
        <f t="shared" ref="E540" si="432">D540&amp;"_Alta"</f>
        <v>Processos DW - Trunca tabela da chamda faturada_Alta</v>
      </c>
      <c r="F540" s="32" t="s">
        <v>109</v>
      </c>
      <c r="G540" s="32">
        <f t="shared" si="426"/>
        <v>50</v>
      </c>
      <c r="H540" s="34">
        <f t="shared" si="427"/>
        <v>1.45</v>
      </c>
      <c r="I540" s="35">
        <v>5.8</v>
      </c>
      <c r="J540" s="375"/>
    </row>
    <row r="541" spans="2:10" x14ac:dyDescent="0.25">
      <c r="B541" s="375"/>
      <c r="C541" s="351" t="s">
        <v>300</v>
      </c>
      <c r="D541" s="33" t="str">
        <f>B526&amp;" - "&amp;C541</f>
        <v>Processos DW - Extração das faturas para o DW</v>
      </c>
      <c r="E541" s="33" t="str">
        <f t="shared" ref="E541" si="433">D541&amp;"_Baixa"</f>
        <v>Processos DW - Extração das faturas para o DW_Baixa</v>
      </c>
      <c r="F541" s="32" t="s">
        <v>107</v>
      </c>
      <c r="G541" s="32">
        <f t="shared" si="413"/>
        <v>10</v>
      </c>
      <c r="H541" s="34">
        <f t="shared" si="415"/>
        <v>0.95</v>
      </c>
      <c r="I541" s="35">
        <v>3.8</v>
      </c>
      <c r="J541" s="375"/>
    </row>
    <row r="542" spans="2:10" x14ac:dyDescent="0.25">
      <c r="B542" s="375"/>
      <c r="C542" s="351"/>
      <c r="D542" s="33" t="str">
        <f>B526&amp;" - "&amp;C541</f>
        <v>Processos DW - Extração das faturas para o DW</v>
      </c>
      <c r="E542" s="33" t="str">
        <f t="shared" ref="E542" si="434">D542&amp;"_Media"</f>
        <v>Processos DW - Extração das faturas para o DW_Media</v>
      </c>
      <c r="F542" s="32" t="s">
        <v>108</v>
      </c>
      <c r="G542" s="32">
        <f t="shared" si="413"/>
        <v>27</v>
      </c>
      <c r="H542" s="34">
        <f t="shared" si="415"/>
        <v>1.2</v>
      </c>
      <c r="I542" s="35">
        <v>4.8</v>
      </c>
      <c r="J542" s="375"/>
    </row>
    <row r="543" spans="2:10" x14ac:dyDescent="0.25">
      <c r="B543" s="375"/>
      <c r="C543" s="351"/>
      <c r="D543" s="33" t="str">
        <f>B526&amp;" - "&amp;C541</f>
        <v>Processos DW - Extração das faturas para o DW</v>
      </c>
      <c r="E543" s="33" t="str">
        <f t="shared" ref="E543" si="435">D543&amp;"_Alta"</f>
        <v>Processos DW - Extração das faturas para o DW_Alta</v>
      </c>
      <c r="F543" s="32" t="s">
        <v>109</v>
      </c>
      <c r="G543" s="32">
        <f t="shared" si="413"/>
        <v>50</v>
      </c>
      <c r="H543" s="34">
        <f t="shared" si="415"/>
        <v>1.45</v>
      </c>
      <c r="I543" s="35">
        <v>5.8</v>
      </c>
      <c r="J543" s="375"/>
    </row>
    <row r="544" spans="2:10" x14ac:dyDescent="0.25">
      <c r="B544" s="375"/>
      <c r="C544" s="351" t="s">
        <v>301</v>
      </c>
      <c r="D544" s="33" t="str">
        <f>B526&amp;" - "&amp;C544</f>
        <v>Processos DW - Finalizador do DW</v>
      </c>
      <c r="E544" s="33" t="str">
        <f t="shared" ref="E544" si="436">D544&amp;"_Baixa"</f>
        <v>Processos DW - Finalizador do DW_Baixa</v>
      </c>
      <c r="F544" s="32" t="s">
        <v>107</v>
      </c>
      <c r="G544" s="32">
        <f t="shared" si="413"/>
        <v>10</v>
      </c>
      <c r="H544" s="34">
        <f t="shared" si="415"/>
        <v>0.95</v>
      </c>
      <c r="I544" s="35">
        <v>3.8</v>
      </c>
      <c r="J544" s="375"/>
    </row>
    <row r="545" spans="2:10" x14ac:dyDescent="0.25">
      <c r="B545" s="375"/>
      <c r="C545" s="351"/>
      <c r="D545" s="33" t="str">
        <f>B526&amp;" - "&amp;C544</f>
        <v>Processos DW - Finalizador do DW</v>
      </c>
      <c r="E545" s="33" t="str">
        <f t="shared" ref="E545" si="437">D545&amp;"_Media"</f>
        <v>Processos DW - Finalizador do DW_Media</v>
      </c>
      <c r="F545" s="32" t="s">
        <v>108</v>
      </c>
      <c r="G545" s="32">
        <f t="shared" si="413"/>
        <v>27</v>
      </c>
      <c r="H545" s="34">
        <f t="shared" si="415"/>
        <v>1.2</v>
      </c>
      <c r="I545" s="35">
        <v>4.8</v>
      </c>
      <c r="J545" s="375"/>
    </row>
    <row r="546" spans="2:10" x14ac:dyDescent="0.25">
      <c r="B546" s="375"/>
      <c r="C546" s="351"/>
      <c r="D546" s="33" t="str">
        <f>B526&amp;" - "&amp;C544</f>
        <v>Processos DW - Finalizador do DW</v>
      </c>
      <c r="E546" s="33" t="str">
        <f t="shared" ref="E546" si="438">D546&amp;"_Alta"</f>
        <v>Processos DW - Finalizador do DW_Alta</v>
      </c>
      <c r="F546" s="32" t="s">
        <v>109</v>
      </c>
      <c r="G546" s="32">
        <f t="shared" si="413"/>
        <v>50</v>
      </c>
      <c r="H546" s="34">
        <f t="shared" si="415"/>
        <v>1.45</v>
      </c>
      <c r="I546" s="35">
        <v>5.8</v>
      </c>
      <c r="J546" s="375"/>
    </row>
    <row r="547" spans="2:10" x14ac:dyDescent="0.25">
      <c r="B547" s="96" t="s">
        <v>522</v>
      </c>
      <c r="C547" s="97" t="s">
        <v>523</v>
      </c>
      <c r="D547" s="98" t="str">
        <f>B547&amp;" - "&amp;C547</f>
        <v>Validação Configuração - Extração das tabelas de configuração</v>
      </c>
      <c r="E547" s="98" t="str">
        <f t="shared" ref="E547:E548" si="439">D547&amp;"_Baixa"</f>
        <v>Validação Configuração - Extração das tabelas de configuração_Baixa</v>
      </c>
      <c r="F547" s="99" t="s">
        <v>528</v>
      </c>
      <c r="G547" s="99">
        <f t="shared" ref="G547" si="440">VALUE(MID(F547,5,3))</f>
        <v>30</v>
      </c>
      <c r="H547" s="100">
        <f t="shared" ref="H547" si="441">(I547*0.25)</f>
        <v>1.5</v>
      </c>
      <c r="I547" s="100">
        <v>6</v>
      </c>
      <c r="J547" s="96" t="s">
        <v>522</v>
      </c>
    </row>
    <row r="548" spans="2:10" x14ac:dyDescent="0.25">
      <c r="B548" s="96" t="s">
        <v>526</v>
      </c>
      <c r="C548" s="97" t="s">
        <v>525</v>
      </c>
      <c r="D548" s="98" t="str">
        <f>B548&amp;" - "&amp;C548</f>
        <v>Validação Queries - Usuário</v>
      </c>
      <c r="E548" s="98" t="str">
        <f t="shared" si="439"/>
        <v>Validação Queries - Usuário_Baixa</v>
      </c>
      <c r="F548" s="99" t="s">
        <v>528</v>
      </c>
      <c r="G548" s="99">
        <f t="shared" si="413"/>
        <v>30</v>
      </c>
      <c r="H548" s="100">
        <f t="shared" si="415"/>
        <v>1</v>
      </c>
      <c r="I548" s="100">
        <v>4</v>
      </c>
      <c r="J548" s="96" t="s">
        <v>526</v>
      </c>
    </row>
    <row r="549" spans="2:10" x14ac:dyDescent="0.25">
      <c r="B549" s="353" t="s">
        <v>138</v>
      </c>
      <c r="C549" s="98" t="s">
        <v>243</v>
      </c>
      <c r="D549" s="98" t="str">
        <f>B549&amp;" - "&amp;C549</f>
        <v>E-billing - Atualizar data última extração</v>
      </c>
      <c r="E549" s="98" t="str">
        <f t="shared" ref="E549:E553" si="442">D549&amp;"_Baixa"</f>
        <v>E-billing - Atualizar data última extração_Baixa</v>
      </c>
      <c r="F549" s="99" t="s">
        <v>107</v>
      </c>
      <c r="G549" s="99">
        <f t="shared" si="413"/>
        <v>10</v>
      </c>
      <c r="H549" s="100">
        <f t="shared" si="415"/>
        <v>1.5</v>
      </c>
      <c r="I549" s="100">
        <v>6</v>
      </c>
      <c r="J549" s="353" t="s">
        <v>138</v>
      </c>
    </row>
    <row r="550" spans="2:10" x14ac:dyDescent="0.25">
      <c r="B550" s="353"/>
      <c r="C550" s="98" t="s">
        <v>244</v>
      </c>
      <c r="D550" s="98" t="str">
        <f>B549&amp;" - "&amp;C550</f>
        <v>E-billing - Balancear seções das faturas</v>
      </c>
      <c r="E550" s="98" t="str">
        <f t="shared" si="442"/>
        <v>E-billing - Balancear seções das faturas_Baixa</v>
      </c>
      <c r="F550" s="99" t="s">
        <v>107</v>
      </c>
      <c r="G550" s="99">
        <f t="shared" si="413"/>
        <v>10</v>
      </c>
      <c r="H550" s="100">
        <f t="shared" si="415"/>
        <v>1.5</v>
      </c>
      <c r="I550" s="100">
        <v>6</v>
      </c>
      <c r="J550" s="353"/>
    </row>
    <row r="551" spans="2:10" x14ac:dyDescent="0.25">
      <c r="B551" s="353"/>
      <c r="C551" s="98" t="s">
        <v>245</v>
      </c>
      <c r="D551" s="98" t="str">
        <f>B549&amp;" - "&amp;C551</f>
        <v>E-billing - Geração do arquivo de protocolo</v>
      </c>
      <c r="E551" s="98" t="str">
        <f t="shared" si="442"/>
        <v>E-billing - Geração do arquivo de protocolo_Baixa</v>
      </c>
      <c r="F551" s="99" t="s">
        <v>107</v>
      </c>
      <c r="G551" s="99">
        <f t="shared" si="413"/>
        <v>10</v>
      </c>
      <c r="H551" s="100">
        <f t="shared" si="415"/>
        <v>1.5</v>
      </c>
      <c r="I551" s="100">
        <v>6</v>
      </c>
      <c r="J551" s="353"/>
    </row>
    <row r="552" spans="2:10" ht="42" customHeight="1" x14ac:dyDescent="0.25">
      <c r="B552" s="353"/>
      <c r="C552" s="97" t="s">
        <v>246</v>
      </c>
      <c r="D552" s="98" t="str">
        <f>B549&amp;" - "&amp;C552</f>
        <v>E-billing - Geração dos Arquivos de Faturas e Itens de Faturas</v>
      </c>
      <c r="E552" s="98" t="str">
        <f t="shared" si="442"/>
        <v>E-billing - Geração dos Arquivos de Faturas e Itens de Faturas_Baixa</v>
      </c>
      <c r="F552" s="101" t="s">
        <v>107</v>
      </c>
      <c r="G552" s="99">
        <f t="shared" si="413"/>
        <v>10</v>
      </c>
      <c r="H552" s="100">
        <f t="shared" si="415"/>
        <v>1.5</v>
      </c>
      <c r="I552" s="100">
        <v>6</v>
      </c>
      <c r="J552" s="353"/>
    </row>
    <row r="553" spans="2:10" ht="30" customHeight="1" x14ac:dyDescent="0.25">
      <c r="B553" s="101" t="s">
        <v>139</v>
      </c>
      <c r="C553" s="98" t="s">
        <v>140</v>
      </c>
      <c r="D553" s="98" t="str">
        <f>B553&amp;" - "&amp;C553</f>
        <v>UAT - Execução</v>
      </c>
      <c r="E553" s="98" t="str">
        <f t="shared" si="442"/>
        <v>UAT - Execução_Baixa</v>
      </c>
      <c r="F553" s="101" t="s">
        <v>528</v>
      </c>
      <c r="G553" s="99">
        <f t="shared" si="413"/>
        <v>30</v>
      </c>
      <c r="H553" s="100">
        <f t="shared" si="415"/>
        <v>2</v>
      </c>
      <c r="I553" s="101">
        <v>8</v>
      </c>
      <c r="J553" s="101" t="s">
        <v>139</v>
      </c>
    </row>
    <row r="555" spans="2:10" x14ac:dyDescent="0.25">
      <c r="B555" s="9"/>
      <c r="C555" s="9"/>
      <c r="D555" s="9"/>
      <c r="E555" s="9"/>
      <c r="J555" s="10"/>
    </row>
  </sheetData>
  <mergeCells count="256">
    <mergeCell ref="J226:J243"/>
    <mergeCell ref="B199:B225"/>
    <mergeCell ref="B226:B243"/>
    <mergeCell ref="B100:B129"/>
    <mergeCell ref="B130:B159"/>
    <mergeCell ref="B160:B183"/>
    <mergeCell ref="B421:B435"/>
    <mergeCell ref="B436:B444"/>
    <mergeCell ref="J262:J276"/>
    <mergeCell ref="C391:C393"/>
    <mergeCell ref="B403:B405"/>
    <mergeCell ref="J403:J405"/>
    <mergeCell ref="C403:C405"/>
    <mergeCell ref="C394:C396"/>
    <mergeCell ref="C397:C399"/>
    <mergeCell ref="C400:C402"/>
    <mergeCell ref="C382:C384"/>
    <mergeCell ref="C385:C387"/>
    <mergeCell ref="B391:B402"/>
    <mergeCell ref="J391:J402"/>
    <mergeCell ref="C370:C372"/>
    <mergeCell ref="C373:C375"/>
    <mergeCell ref="B244:B249"/>
    <mergeCell ref="C244:C246"/>
    <mergeCell ref="C544:C546"/>
    <mergeCell ref="C535:C537"/>
    <mergeCell ref="B526:B546"/>
    <mergeCell ref="J526:J546"/>
    <mergeCell ref="C76:C78"/>
    <mergeCell ref="C79:C81"/>
    <mergeCell ref="C82:C84"/>
    <mergeCell ref="C85:C87"/>
    <mergeCell ref="C88:C90"/>
    <mergeCell ref="C91:C93"/>
    <mergeCell ref="C94:C96"/>
    <mergeCell ref="C97:C99"/>
    <mergeCell ref="J73:J99"/>
    <mergeCell ref="C349:C351"/>
    <mergeCell ref="C352:C354"/>
    <mergeCell ref="C355:C357"/>
    <mergeCell ref="C358:C360"/>
    <mergeCell ref="B346:B360"/>
    <mergeCell ref="J346:J360"/>
    <mergeCell ref="C229:C231"/>
    <mergeCell ref="C232:C234"/>
    <mergeCell ref="C235:C237"/>
    <mergeCell ref="C238:C240"/>
    <mergeCell ref="C241:C243"/>
    <mergeCell ref="C526:C528"/>
    <mergeCell ref="C529:C531"/>
    <mergeCell ref="C532:C534"/>
    <mergeCell ref="C541:C543"/>
    <mergeCell ref="C538:C540"/>
    <mergeCell ref="B463:B471"/>
    <mergeCell ref="B472:B480"/>
    <mergeCell ref="B481:B489"/>
    <mergeCell ref="B490:B498"/>
    <mergeCell ref="B499:B507"/>
    <mergeCell ref="C508:C510"/>
    <mergeCell ref="C511:C513"/>
    <mergeCell ref="C514:C516"/>
    <mergeCell ref="C517:C519"/>
    <mergeCell ref="C520:C522"/>
    <mergeCell ref="B508:B522"/>
    <mergeCell ref="C472:C474"/>
    <mergeCell ref="C475:C477"/>
    <mergeCell ref="C478:C480"/>
    <mergeCell ref="C502:C504"/>
    <mergeCell ref="C505:C507"/>
    <mergeCell ref="J508:J522"/>
    <mergeCell ref="C406:C408"/>
    <mergeCell ref="B523:B525"/>
    <mergeCell ref="C523:C525"/>
    <mergeCell ref="J523:J525"/>
    <mergeCell ref="C421:C423"/>
    <mergeCell ref="C313:C315"/>
    <mergeCell ref="C319:C321"/>
    <mergeCell ref="C322:C324"/>
    <mergeCell ref="C325:C327"/>
    <mergeCell ref="C316:C318"/>
    <mergeCell ref="B313:B327"/>
    <mergeCell ref="J313:J327"/>
    <mergeCell ref="C364:C366"/>
    <mergeCell ref="B361:B366"/>
    <mergeCell ref="J361:J366"/>
    <mergeCell ref="C415:C417"/>
    <mergeCell ref="C418:C420"/>
    <mergeCell ref="B406:B420"/>
    <mergeCell ref="J406:J420"/>
    <mergeCell ref="B445:B453"/>
    <mergeCell ref="B454:B462"/>
    <mergeCell ref="C361:C363"/>
    <mergeCell ref="C367:C369"/>
    <mergeCell ref="J244:J249"/>
    <mergeCell ref="C247:C249"/>
    <mergeCell ref="C250:C252"/>
    <mergeCell ref="C253:C255"/>
    <mergeCell ref="C274:C276"/>
    <mergeCell ref="C343:C345"/>
    <mergeCell ref="C346:C348"/>
    <mergeCell ref="C277:C279"/>
    <mergeCell ref="C280:C282"/>
    <mergeCell ref="C310:C312"/>
    <mergeCell ref="B262:B276"/>
    <mergeCell ref="C262:C264"/>
    <mergeCell ref="C271:C273"/>
    <mergeCell ref="C283:C285"/>
    <mergeCell ref="B73:B99"/>
    <mergeCell ref="C73:C75"/>
    <mergeCell ref="C184:C186"/>
    <mergeCell ref="C199:C201"/>
    <mergeCell ref="C226:C228"/>
    <mergeCell ref="C214:C216"/>
    <mergeCell ref="C217:C219"/>
    <mergeCell ref="C220:C222"/>
    <mergeCell ref="C100:C102"/>
    <mergeCell ref="C130:C132"/>
    <mergeCell ref="C181:C183"/>
    <mergeCell ref="C103:C105"/>
    <mergeCell ref="C106:C108"/>
    <mergeCell ref="C109:C111"/>
    <mergeCell ref="C112:C114"/>
    <mergeCell ref="C115:C117"/>
    <mergeCell ref="C118:C120"/>
    <mergeCell ref="C121:C123"/>
    <mergeCell ref="C124:C126"/>
    <mergeCell ref="C136:C138"/>
    <mergeCell ref="B2:F2"/>
    <mergeCell ref="H2:I2"/>
    <mergeCell ref="J2:J3"/>
    <mergeCell ref="B4:B9"/>
    <mergeCell ref="C4:C6"/>
    <mergeCell ref="J4:J9"/>
    <mergeCell ref="C7:C9"/>
    <mergeCell ref="C10:C12"/>
    <mergeCell ref="C40:C42"/>
    <mergeCell ref="J40:J72"/>
    <mergeCell ref="C28:C30"/>
    <mergeCell ref="C31:C33"/>
    <mergeCell ref="C34:C36"/>
    <mergeCell ref="C37:C39"/>
    <mergeCell ref="B28:B39"/>
    <mergeCell ref="J28:J39"/>
    <mergeCell ref="B10:B27"/>
    <mergeCell ref="J10:J27"/>
    <mergeCell ref="C127:C129"/>
    <mergeCell ref="J100:J129"/>
    <mergeCell ref="C61:C63"/>
    <mergeCell ref="C64:C66"/>
    <mergeCell ref="C67:C69"/>
    <mergeCell ref="C70:C72"/>
    <mergeCell ref="B40:B72"/>
    <mergeCell ref="C46:C48"/>
    <mergeCell ref="C49:C51"/>
    <mergeCell ref="C52:C54"/>
    <mergeCell ref="C55:C57"/>
    <mergeCell ref="C58:C60"/>
    <mergeCell ref="C43:C45"/>
    <mergeCell ref="J472:J480"/>
    <mergeCell ref="C463:C465"/>
    <mergeCell ref="C466:C468"/>
    <mergeCell ref="C469:C471"/>
    <mergeCell ref="J463:J471"/>
    <mergeCell ref="C454:C456"/>
    <mergeCell ref="C457:C459"/>
    <mergeCell ref="C460:C462"/>
    <mergeCell ref="C499:C501"/>
    <mergeCell ref="J499:J507"/>
    <mergeCell ref="C490:C492"/>
    <mergeCell ref="C493:C495"/>
    <mergeCell ref="C496:C498"/>
    <mergeCell ref="J490:J498"/>
    <mergeCell ref="C481:C483"/>
    <mergeCell ref="C484:C486"/>
    <mergeCell ref="C487:C489"/>
    <mergeCell ref="J481:J489"/>
    <mergeCell ref="C376:C378"/>
    <mergeCell ref="C379:C381"/>
    <mergeCell ref="C388:C390"/>
    <mergeCell ref="B367:B390"/>
    <mergeCell ref="J367:J390"/>
    <mergeCell ref="J421:J435"/>
    <mergeCell ref="J436:J444"/>
    <mergeCell ref="J445:J453"/>
    <mergeCell ref="J454:J462"/>
    <mergeCell ref="C436:C438"/>
    <mergeCell ref="C439:C441"/>
    <mergeCell ref="C442:C444"/>
    <mergeCell ref="C424:C426"/>
    <mergeCell ref="C427:C429"/>
    <mergeCell ref="C445:C447"/>
    <mergeCell ref="C448:C450"/>
    <mergeCell ref="C451:C453"/>
    <mergeCell ref="C430:C432"/>
    <mergeCell ref="C433:C435"/>
    <mergeCell ref="C409:C411"/>
    <mergeCell ref="C412:C414"/>
    <mergeCell ref="B277:B312"/>
    <mergeCell ref="J277:J312"/>
    <mergeCell ref="C328:C330"/>
    <mergeCell ref="C301:C303"/>
    <mergeCell ref="C304:C306"/>
    <mergeCell ref="C307:C309"/>
    <mergeCell ref="C286:C288"/>
    <mergeCell ref="C289:C291"/>
    <mergeCell ref="C292:C294"/>
    <mergeCell ref="C295:C297"/>
    <mergeCell ref="C298:C300"/>
    <mergeCell ref="B549:B552"/>
    <mergeCell ref="J549:J552"/>
    <mergeCell ref="C187:C189"/>
    <mergeCell ref="C190:C192"/>
    <mergeCell ref="C193:C195"/>
    <mergeCell ref="C196:C198"/>
    <mergeCell ref="B184:B198"/>
    <mergeCell ref="J184:J198"/>
    <mergeCell ref="C256:C258"/>
    <mergeCell ref="C259:C261"/>
    <mergeCell ref="B250:B261"/>
    <mergeCell ref="J250:J261"/>
    <mergeCell ref="C202:C204"/>
    <mergeCell ref="C205:C207"/>
    <mergeCell ref="C208:C210"/>
    <mergeCell ref="C211:C213"/>
    <mergeCell ref="C337:C339"/>
    <mergeCell ref="C340:C342"/>
    <mergeCell ref="B328:B345"/>
    <mergeCell ref="C265:C267"/>
    <mergeCell ref="C268:C270"/>
    <mergeCell ref="C331:C333"/>
    <mergeCell ref="C334:C336"/>
    <mergeCell ref="J328:J345"/>
    <mergeCell ref="C223:C225"/>
    <mergeCell ref="J199:J225"/>
    <mergeCell ref="C13:C15"/>
    <mergeCell ref="C16:C18"/>
    <mergeCell ref="C19:C21"/>
    <mergeCell ref="C22:C24"/>
    <mergeCell ref="C25:C27"/>
    <mergeCell ref="C178:C180"/>
    <mergeCell ref="J160:J183"/>
    <mergeCell ref="C163:C165"/>
    <mergeCell ref="C166:C168"/>
    <mergeCell ref="C169:C171"/>
    <mergeCell ref="C172:C174"/>
    <mergeCell ref="C175:C177"/>
    <mergeCell ref="J130:J159"/>
    <mergeCell ref="C148:C150"/>
    <mergeCell ref="C151:C153"/>
    <mergeCell ref="C154:C156"/>
    <mergeCell ref="C157:C159"/>
    <mergeCell ref="C160:C162"/>
    <mergeCell ref="C133:C135"/>
    <mergeCell ref="C139:C141"/>
    <mergeCell ref="C142:C144"/>
    <mergeCell ref="C145:C147"/>
  </mergeCells>
  <pageMargins left="0.511811024" right="0.511811024" top="0.78740157499999996" bottom="0.78740157499999996" header="0.31496062000000002" footer="0.31496062000000002"/>
  <pageSetup paperSize="2867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B1:O108"/>
  <sheetViews>
    <sheetView tabSelected="1" zoomScale="90" zoomScaleNormal="90" workbookViewId="0">
      <pane xSplit="1" ySplit="3" topLeftCell="B4" activePane="bottomRight" state="frozenSplit"/>
      <selection pane="topRight" activeCell="H1" sqref="H1"/>
      <selection pane="bottomLeft" activeCell="A12" sqref="A12"/>
      <selection pane="bottomRight" activeCell="J8" sqref="J8"/>
    </sheetView>
  </sheetViews>
  <sheetFormatPr defaultRowHeight="15" x14ac:dyDescent="0.25"/>
  <cols>
    <col min="1" max="1" width="3.42578125" style="62" customWidth="1"/>
    <col min="2" max="2" width="61.5703125" style="62" bestFit="1" customWidth="1"/>
    <col min="3" max="3" width="9.85546875" style="62" bestFit="1" customWidth="1"/>
    <col min="4" max="4" width="14.28515625" style="62" bestFit="1" customWidth="1"/>
    <col min="5" max="5" width="8.7109375" style="62" bestFit="1" customWidth="1"/>
    <col min="6" max="6" width="10.7109375" style="62" bestFit="1" customWidth="1"/>
    <col min="7" max="7" width="10.42578125" style="62" bestFit="1" customWidth="1"/>
    <col min="8" max="8" width="11.5703125" style="62" bestFit="1" customWidth="1"/>
    <col min="9" max="9" width="15.5703125" style="62" bestFit="1" customWidth="1"/>
    <col min="10" max="10" width="15.42578125" style="62" bestFit="1" customWidth="1"/>
    <col min="11" max="11" width="61" style="62" bestFit="1" customWidth="1"/>
    <col min="12" max="16384" width="9.140625" style="62"/>
  </cols>
  <sheetData>
    <row r="1" spans="2:15" hidden="1" x14ac:dyDescent="0.25">
      <c r="B1" s="62" t="s">
        <v>589</v>
      </c>
      <c r="F1" s="62">
        <v>8</v>
      </c>
      <c r="G1" s="62">
        <v>9</v>
      </c>
      <c r="H1" s="62">
        <v>10</v>
      </c>
    </row>
    <row r="2" spans="2:15" ht="15.75" thickBot="1" x14ac:dyDescent="0.3"/>
    <row r="3" spans="2:15" ht="15.75" thickBot="1" x14ac:dyDescent="0.3">
      <c r="B3" s="74" t="s">
        <v>76</v>
      </c>
      <c r="C3" s="75" t="s">
        <v>75</v>
      </c>
      <c r="D3" s="75" t="s">
        <v>74</v>
      </c>
      <c r="E3" s="75" t="s">
        <v>572</v>
      </c>
      <c r="F3" s="75" t="s">
        <v>573</v>
      </c>
      <c r="G3" s="75" t="s">
        <v>1</v>
      </c>
      <c r="H3" s="75" t="s">
        <v>72</v>
      </c>
      <c r="I3" s="75" t="s">
        <v>77</v>
      </c>
      <c r="J3" s="75" t="s">
        <v>78</v>
      </c>
      <c r="K3" s="76" t="s">
        <v>79</v>
      </c>
    </row>
    <row r="4" spans="2:15" x14ac:dyDescent="0.25">
      <c r="B4" s="83" t="s">
        <v>2</v>
      </c>
      <c r="C4" s="80">
        <v>3</v>
      </c>
      <c r="D4" s="80">
        <v>1</v>
      </c>
      <c r="E4" s="78">
        <f>IFERROR(VLOOKUP($B4&amp;"f1",VALORES_CONFIGURAÇÃO!$C$5:$L$118,7,FALSE)*$D4,"")</f>
        <v>40</v>
      </c>
      <c r="F4" s="79">
        <f>IFERROR(
  IF(VLOOKUP($B4&amp;"f1",VALORES_CONFIGURAÇÃO!$C$5:$L$118,3,FALSE)&gt;$C4,VLOOKUP($B4&amp;"f1",VALORES_CONFIGURAÇÃO!$C$5:$L$118,F$1,FALSE)*$C4,
  IF(VLOOKUP($B4&amp;"f2",VALORES_CONFIGURAÇÃO!$C$5:$L$118,3,FALSE)&gt;$C4,(VLOOKUP($B4&amp;"f2",VALORES_CONFIGURAÇÃO!$C$5:$L$118,F$1,FALSE)*$C4)+VLOOKUP($B4&amp;"f2",VALORES_CONFIGURAÇÃO!$C$5:$L$118,F$1-4,FALSE),
  IF(VLOOKUP($B4&amp;"f3",VALORES_CONFIGURAÇÃO!$C$5:$L$118,3,FALSE)&gt;$C4,(VLOOKUP($B4&amp;"f3",VALORES_CONFIGURAÇÃO!$C$5:$L$118,F$1,FALSE)*$C4)+VLOOKUP($B4&amp;"f3",VALORES_CONFIGURAÇÃO!$C$5:$L$118,F$1-4,FALSE),
  IF(VLOOKUP($B4&amp;"f4",VALORES_CONFIGURAÇÃO!$C$5:$L$118,3,FALSE)&gt;$C4,(VLOOKUP($B4&amp;"f4",VALORES_CONFIGURAÇÃO!$C$5:$L$118,F$1,FALSE)*$C4)+VLOOKUP($B4&amp;"f4",VALORES_CONFIGURAÇÃO!$C$5:$L$118,F$1-4,FALSE),
  (VLOOKUP($B4&amp;"f5",VALORES_CONFIGURAÇÃO!$C$5:$L$118,F$1,FALSE)*$C4)+VLOOKUP($B4&amp;"f5",VALORES_CONFIGURAÇÃO!$C$5:$L$118,F$1-4,FALSE))))
  ),"")</f>
        <v>41</v>
      </c>
      <c r="G4" s="79">
        <f>IFERROR(
  IF(VLOOKUP($B4&amp;"f1",VALORES_CONFIGURAÇÃO!$C$5:$L$118,3,FALSE)&gt;$C4,VLOOKUP($B4&amp;"f1",VALORES_CONFIGURAÇÃO!$C$5:$L$118,G$1,FALSE)*$C4,
  IF(VLOOKUP($B4&amp;"f2",VALORES_CONFIGURAÇÃO!$C$5:$L$118,3,FALSE)&gt;$C4,(VLOOKUP($B4&amp;"f2",VALORES_CONFIGURAÇÃO!$C$5:$L$118,G$1,FALSE)*$C4)+VLOOKUP($B4&amp;"f2",VALORES_CONFIGURAÇÃO!$C$5:$L$118,G$1-4,FALSE),
  IF(VLOOKUP($B4&amp;"f3",VALORES_CONFIGURAÇÃO!$C$5:$L$118,3,FALSE)&gt;$C4,(VLOOKUP($B4&amp;"f3",VALORES_CONFIGURAÇÃO!$C$5:$L$118,G$1,FALSE)*$C4)+VLOOKUP($B4&amp;"f3",VALORES_CONFIGURAÇÃO!$C$5:$L$118,G$1-4,FALSE),
  IF(VLOOKUP($B4&amp;"f4",VALORES_CONFIGURAÇÃO!$C$5:$L$118,3,FALSE)&gt;$C4,(VLOOKUP($B4&amp;"f4",VALORES_CONFIGURAÇÃO!$C$5:$L$118,G$1,FALSE)*$C4)+VLOOKUP($B4&amp;"f4",VALORES_CONFIGURAÇÃO!$C$5:$L$118,G$1-4,FALSE),
  (VLOOKUP($B4&amp;"f5",VALORES_CONFIGURAÇÃO!$C$5:$L$118,G$1,FALSE)*$C4)+VLOOKUP($B4&amp;"f5",VALORES_CONFIGURAÇÃO!$C$5:$L$118,G$1-4,FALSE))))
  ),"")</f>
        <v>41</v>
      </c>
      <c r="H4" s="205">
        <f>IFERROR(
  IF(VLOOKUP($B4&amp;"f1",VALORES_CONFIGURAÇÃO!$C$5:$L$118,3,FALSE)&gt;$C4,VLOOKUP($B4&amp;"f1",VALORES_CONFIGURAÇÃO!$C$5:$L$118,H$1,FALSE)*$C4,
  IF(VLOOKUP($B4&amp;"f2",VALORES_CONFIGURAÇÃO!$C$5:$L$118,3,FALSE)&gt;$C4,(VLOOKUP($B4&amp;"f2",VALORES_CONFIGURAÇÃO!$C$5:$L$118,H$1,FALSE)*$C4)+VLOOKUP($B4&amp;"f2",VALORES_CONFIGURAÇÃO!$C$5:$L$118,H$1-4,FALSE),
  IF(VLOOKUP($B4&amp;"f3",VALORES_CONFIGURAÇÃO!$C$5:$L$118,3,FALSE)&gt;$C4,(VLOOKUP($B4&amp;"f3",VALORES_CONFIGURAÇÃO!$C$5:$L$118,H$1,FALSE)*$C4)+VLOOKUP($B4&amp;"f3",VALORES_CONFIGURAÇÃO!$C$5:$L$118,H$1-4,FALSE),
  IF(VLOOKUP($B4&amp;"f4",VALORES_CONFIGURAÇÃO!$C$5:$L$118,3,FALSE)&gt;$C4,(VLOOKUP($B4&amp;"f4",VALORES_CONFIGURAÇÃO!$C$5:$L$118,H$1,FALSE)*$C4)+VLOOKUP($B4&amp;"f4",VALORES_CONFIGURAÇÃO!$C$5:$L$118,H$1-4,FALSE),
  (VLOOKUP($B4&amp;"f5",VALORES_CONFIGURAÇÃO!$C$5:$L$118,H$1,FALSE)*$C4)+VLOOKUP($B4&amp;"f5",VALORES_CONFIGURAÇÃO!$C$5:$L$118,H$1-4,FALSE))))
  ),"")</f>
        <v>54</v>
      </c>
      <c r="I4" s="79">
        <f>IF(C4="","",SUM(E4:H4))</f>
        <v>176</v>
      </c>
      <c r="J4" s="78">
        <v>21768</v>
      </c>
      <c r="K4" s="223" t="s">
        <v>628</v>
      </c>
      <c r="M4" s="102"/>
      <c r="N4" s="102"/>
      <c r="O4" s="102"/>
    </row>
    <row r="5" spans="2:15" x14ac:dyDescent="0.25">
      <c r="B5" s="83" t="s">
        <v>3</v>
      </c>
      <c r="C5" s="80">
        <v>3</v>
      </c>
      <c r="D5" s="80">
        <v>1</v>
      </c>
      <c r="E5" s="78">
        <f>IFERROR(VLOOKUP($B5&amp;"f1",VALORES_CONFIGURAÇÃO!$C$5:$L$118,7,FALSE)*$D5,"")</f>
        <v>60</v>
      </c>
      <c r="F5" s="79">
        <f>IFERROR(
  IF(VLOOKUP($B5&amp;"f1",VALORES_CONFIGURAÇÃO!$C$5:$L$118,3,FALSE)&gt;$C5,VLOOKUP($B5&amp;"f1",VALORES_CONFIGURAÇÃO!$C$5:$L$118,F$1,FALSE)*$C5,
  IF(VLOOKUP($B5&amp;"f2",VALORES_CONFIGURAÇÃO!$C$5:$L$118,3,FALSE)&gt;$C5,(VLOOKUP($B5&amp;"f2",VALORES_CONFIGURAÇÃO!$C$5:$L$118,F$1,FALSE)*$C5)+VLOOKUP($B5&amp;"f2",VALORES_CONFIGURAÇÃO!$C$5:$L$118,F$1-4,FALSE),
  IF(VLOOKUP($B5&amp;"f3",VALORES_CONFIGURAÇÃO!$C$5:$L$118,3,FALSE)&gt;$C5,(VLOOKUP($B5&amp;"f3",VALORES_CONFIGURAÇÃO!$C$5:$L$118,F$1,FALSE)*$C5)+VLOOKUP($B5&amp;"f3",VALORES_CONFIGURAÇÃO!$C$5:$L$118,F$1-4,FALSE),
  IF(VLOOKUP($B5&amp;"f4",VALORES_CONFIGURAÇÃO!$C$5:$L$118,3,FALSE)&gt;$C5,(VLOOKUP($B5&amp;"f4",VALORES_CONFIGURAÇÃO!$C$5:$L$118,F$1,FALSE)*$C5)+VLOOKUP($B5&amp;"f4",VALORES_CONFIGURAÇÃO!$C$5:$L$118,F$1-4,FALSE),
  (VLOOKUP($B5&amp;"f5",VALORES_CONFIGURAÇÃO!$C$5:$L$118,F$1,FALSE)*$C5)+VLOOKUP($B5&amp;"f5",VALORES_CONFIGURAÇÃO!$C$5:$L$118,F$1-4,FALSE))))
  ),"")</f>
        <v>54</v>
      </c>
      <c r="G5" s="79">
        <f>IFERROR(
  IF(VLOOKUP($B5&amp;"f1",VALORES_CONFIGURAÇÃO!$C$5:$L$118,3,FALSE)&gt;$C5,VLOOKUP($B5&amp;"f1",VALORES_CONFIGURAÇÃO!$C$5:$L$118,G$1,FALSE)*$C5,
  IF(VLOOKUP($B5&amp;"f2",VALORES_CONFIGURAÇÃO!$C$5:$L$118,3,FALSE)&gt;$C5,(VLOOKUP($B5&amp;"f2",VALORES_CONFIGURAÇÃO!$C$5:$L$118,G$1,FALSE)*$C5)+VLOOKUP($B5&amp;"f2",VALORES_CONFIGURAÇÃO!$C$5:$L$118,G$1-4,FALSE),
  IF(VLOOKUP($B5&amp;"f3",VALORES_CONFIGURAÇÃO!$C$5:$L$118,3,FALSE)&gt;$C5,(VLOOKUP($B5&amp;"f3",VALORES_CONFIGURAÇÃO!$C$5:$L$118,G$1,FALSE)*$C5)+VLOOKUP($B5&amp;"f3",VALORES_CONFIGURAÇÃO!$C$5:$L$118,G$1-4,FALSE),
  IF(VLOOKUP($B5&amp;"f4",VALORES_CONFIGURAÇÃO!$C$5:$L$118,3,FALSE)&gt;$C5,(VLOOKUP($B5&amp;"f4",VALORES_CONFIGURAÇÃO!$C$5:$L$118,G$1,FALSE)*$C5)+VLOOKUP($B5&amp;"f4",VALORES_CONFIGURAÇÃO!$C$5:$L$118,G$1-4,FALSE),
  (VLOOKUP($B5&amp;"f5",VALORES_CONFIGURAÇÃO!$C$5:$L$118,G$1,FALSE)*$C5)+VLOOKUP($B5&amp;"f5",VALORES_CONFIGURAÇÃO!$C$5:$L$118,G$1-4,FALSE))))
  ),"")</f>
        <v>54</v>
      </c>
      <c r="H5" s="79">
        <f>IFERROR(
  IF(VLOOKUP($B5&amp;"f1",VALORES_CONFIGURAÇÃO!$C$5:$L$118,3,FALSE)&gt;$C5,VLOOKUP($B5&amp;"f1",VALORES_CONFIGURAÇÃO!$C$5:$L$118,H$1,FALSE)*$C5,
  IF(VLOOKUP($B5&amp;"f2",VALORES_CONFIGURAÇÃO!$C$5:$L$118,3,FALSE)&gt;$C5,(VLOOKUP($B5&amp;"f2",VALORES_CONFIGURAÇÃO!$C$5:$L$118,H$1,FALSE)*$C5)+VLOOKUP($B5&amp;"f2",VALORES_CONFIGURAÇÃO!$C$5:$L$118,H$1-4,FALSE),
  IF(VLOOKUP($B5&amp;"f3",VALORES_CONFIGURAÇÃO!$C$5:$L$118,3,FALSE)&gt;$C5,(VLOOKUP($B5&amp;"f3",VALORES_CONFIGURAÇÃO!$C$5:$L$118,H$1,FALSE)*$C5)+VLOOKUP($B5&amp;"f3",VALORES_CONFIGURAÇÃO!$C$5:$L$118,H$1-4,FALSE),
  IF(VLOOKUP($B5&amp;"f4",VALORES_CONFIGURAÇÃO!$C$5:$L$118,3,FALSE)&gt;$C5,(VLOOKUP($B5&amp;"f4",VALORES_CONFIGURAÇÃO!$C$5:$L$118,H$1,FALSE)*$C5)+VLOOKUP($B5&amp;"f4",VALORES_CONFIGURAÇÃO!$C$5:$L$118,H$1-4,FALSE),
  (VLOOKUP($B5&amp;"f5",VALORES_CONFIGURAÇÃO!$C$5:$L$118,H$1,FALSE)*$C5)+VLOOKUP($B5&amp;"f5",VALORES_CONFIGURAÇÃO!$C$5:$L$118,H$1-4,FALSE))))
  ),"")</f>
        <v>67</v>
      </c>
      <c r="I5" s="79">
        <f t="shared" ref="I5:I68" si="0">IF(C5="","",SUM(E5:H5))</f>
        <v>235</v>
      </c>
      <c r="J5" s="78">
        <v>21768</v>
      </c>
      <c r="K5" s="225" t="s">
        <v>629</v>
      </c>
    </row>
    <row r="6" spans="2:15" x14ac:dyDescent="0.25">
      <c r="B6" s="77" t="s">
        <v>6</v>
      </c>
      <c r="C6" s="80">
        <v>5</v>
      </c>
      <c r="D6" s="80">
        <v>1</v>
      </c>
      <c r="E6" s="78">
        <f>IFERROR(VLOOKUP($B6&amp;"f1",VALORES_CONFIGURAÇÃO!$C$5:$L$118,7,FALSE)*$D6,"")</f>
        <v>24</v>
      </c>
      <c r="F6" s="79">
        <f>IFERROR(
  IF(VLOOKUP($B6&amp;"f1",VALORES_CONFIGURAÇÃO!$C$5:$L$118,3,FALSE)&gt;$C6,VLOOKUP($B6&amp;"f1",VALORES_CONFIGURAÇÃO!$C$5:$L$118,F$1,FALSE)*$C6,
  IF(VLOOKUP($B6&amp;"f2",VALORES_CONFIGURAÇÃO!$C$5:$L$118,3,FALSE)&gt;$C6,(VLOOKUP($B6&amp;"f2",VALORES_CONFIGURAÇÃO!$C$5:$L$118,F$1,FALSE)*$C6)+VLOOKUP($B6&amp;"f2",VALORES_CONFIGURAÇÃO!$C$5:$L$118,F$1-4,FALSE),
  IF(VLOOKUP($B6&amp;"f3",VALORES_CONFIGURAÇÃO!$C$5:$L$118,3,FALSE)&gt;$C6,(VLOOKUP($B6&amp;"f3",VALORES_CONFIGURAÇÃO!$C$5:$L$118,F$1,FALSE)*$C6)+VLOOKUP($B6&amp;"f3",VALORES_CONFIGURAÇÃO!$C$5:$L$118,F$1-4,FALSE),
  IF(VLOOKUP($B6&amp;"f4",VALORES_CONFIGURAÇÃO!$C$5:$L$118,3,FALSE)&gt;$C6,(VLOOKUP($B6&amp;"f4",VALORES_CONFIGURAÇÃO!$C$5:$L$118,F$1,FALSE)*$C6)+VLOOKUP($B6&amp;"f4",VALORES_CONFIGURAÇÃO!$C$5:$L$118,F$1-4,FALSE),
  (VLOOKUP($B6&amp;"f5",VALORES_CONFIGURAÇÃO!$C$5:$L$118,F$1,FALSE)*$C6)+VLOOKUP($B6&amp;"f5",VALORES_CONFIGURAÇÃO!$C$5:$L$118,F$1-4,FALSE))))
  ),"")</f>
        <v>51</v>
      </c>
      <c r="G6" s="79">
        <f>IFERROR(
  IF(VLOOKUP($B6&amp;"f1",VALORES_CONFIGURAÇÃO!$C$5:$L$118,3,FALSE)&gt;$C6,VLOOKUP($B6&amp;"f1",VALORES_CONFIGURAÇÃO!$C$5:$L$118,G$1,FALSE)*$C6,
  IF(VLOOKUP($B6&amp;"f2",VALORES_CONFIGURAÇÃO!$C$5:$L$118,3,FALSE)&gt;$C6,(VLOOKUP($B6&amp;"f2",VALORES_CONFIGURAÇÃO!$C$5:$L$118,G$1,FALSE)*$C6)+VLOOKUP($B6&amp;"f2",VALORES_CONFIGURAÇÃO!$C$5:$L$118,G$1-4,FALSE),
  IF(VLOOKUP($B6&amp;"f3",VALORES_CONFIGURAÇÃO!$C$5:$L$118,3,FALSE)&gt;$C6,(VLOOKUP($B6&amp;"f3",VALORES_CONFIGURAÇÃO!$C$5:$L$118,G$1,FALSE)*$C6)+VLOOKUP($B6&amp;"f3",VALORES_CONFIGURAÇÃO!$C$5:$L$118,G$1-4,FALSE),
  IF(VLOOKUP($B6&amp;"f4",VALORES_CONFIGURAÇÃO!$C$5:$L$118,3,FALSE)&gt;$C6,(VLOOKUP($B6&amp;"f4",VALORES_CONFIGURAÇÃO!$C$5:$L$118,G$1,FALSE)*$C6)+VLOOKUP($B6&amp;"f4",VALORES_CONFIGURAÇÃO!$C$5:$L$118,G$1-4,FALSE),
  (VLOOKUP($B6&amp;"f5",VALORES_CONFIGURAÇÃO!$C$5:$L$118,G$1,FALSE)*$C6)+VLOOKUP($B6&amp;"f5",VALORES_CONFIGURAÇÃO!$C$5:$L$118,G$1-4,FALSE))))
  ),"")</f>
        <v>51</v>
      </c>
      <c r="H6" s="79">
        <f>IFERROR(
  IF(VLOOKUP($B6&amp;"f1",VALORES_CONFIGURAÇÃO!$C$5:$L$118,3,FALSE)&gt;$C6,VLOOKUP($B6&amp;"f1",VALORES_CONFIGURAÇÃO!$C$5:$L$118,H$1,FALSE)*$C6,
  IF(VLOOKUP($B6&amp;"f2",VALORES_CONFIGURAÇÃO!$C$5:$L$118,3,FALSE)&gt;$C6,(VLOOKUP($B6&amp;"f2",VALORES_CONFIGURAÇÃO!$C$5:$L$118,H$1,FALSE)*$C6)+VLOOKUP($B6&amp;"f2",VALORES_CONFIGURAÇÃO!$C$5:$L$118,H$1-4,FALSE),
  IF(VLOOKUP($B6&amp;"f3",VALORES_CONFIGURAÇÃO!$C$5:$L$118,3,FALSE)&gt;$C6,(VLOOKUP($B6&amp;"f3",VALORES_CONFIGURAÇÃO!$C$5:$L$118,H$1,FALSE)*$C6)+VLOOKUP($B6&amp;"f3",VALORES_CONFIGURAÇÃO!$C$5:$L$118,H$1-4,FALSE),
  IF(VLOOKUP($B6&amp;"f4",VALORES_CONFIGURAÇÃO!$C$5:$L$118,3,FALSE)&gt;$C6,(VLOOKUP($B6&amp;"f4",VALORES_CONFIGURAÇÃO!$C$5:$L$118,H$1,FALSE)*$C6)+VLOOKUP($B6&amp;"f4",VALORES_CONFIGURAÇÃO!$C$5:$L$118,H$1-4,FALSE),
  (VLOOKUP($B6&amp;"f5",VALORES_CONFIGURAÇÃO!$C$5:$L$118,H$1,FALSE)*$C6)+VLOOKUP($B6&amp;"f5",VALORES_CONFIGURAÇÃO!$C$5:$L$118,H$1-4,FALSE))))
  ),"")</f>
        <v>70</v>
      </c>
      <c r="I6" s="79">
        <f t="shared" si="0"/>
        <v>196</v>
      </c>
      <c r="J6" s="78">
        <v>21768</v>
      </c>
      <c r="K6" s="81" t="s">
        <v>630</v>
      </c>
      <c r="L6" s="82"/>
    </row>
    <row r="7" spans="2:15" x14ac:dyDescent="0.25">
      <c r="B7" s="77" t="s">
        <v>7</v>
      </c>
      <c r="C7" s="80">
        <v>3</v>
      </c>
      <c r="D7" s="80">
        <v>1</v>
      </c>
      <c r="E7" s="78">
        <f>IFERROR(VLOOKUP($B7&amp;"f1",VALORES_CONFIGURAÇÃO!$C$5:$L$118,7,FALSE)*$D7,"")</f>
        <v>16</v>
      </c>
      <c r="F7" s="79">
        <f>IFERROR(
  IF(VLOOKUP($B7&amp;"f1",VALORES_CONFIGURAÇÃO!$C$5:$L$118,3,FALSE)&gt;$C7,VLOOKUP($B7&amp;"f1",VALORES_CONFIGURAÇÃO!$C$5:$L$118,F$1,FALSE)*$C7,
  IF(VLOOKUP($B7&amp;"f2",VALORES_CONFIGURAÇÃO!$C$5:$L$118,3,FALSE)&gt;$C7,(VLOOKUP($B7&amp;"f2",VALORES_CONFIGURAÇÃO!$C$5:$L$118,F$1,FALSE)*$C7)+VLOOKUP($B7&amp;"f2",VALORES_CONFIGURAÇÃO!$C$5:$L$118,F$1-4,FALSE),
  IF(VLOOKUP($B7&amp;"f3",VALORES_CONFIGURAÇÃO!$C$5:$L$118,3,FALSE)&gt;$C7,(VLOOKUP($B7&amp;"f3",VALORES_CONFIGURAÇÃO!$C$5:$L$118,F$1,FALSE)*$C7)+VLOOKUP($B7&amp;"f3",VALORES_CONFIGURAÇÃO!$C$5:$L$118,F$1-4,FALSE),
  IF(VLOOKUP($B7&amp;"f4",VALORES_CONFIGURAÇÃO!$C$5:$L$118,3,FALSE)&gt;$C7,(VLOOKUP($B7&amp;"f4",VALORES_CONFIGURAÇÃO!$C$5:$L$118,F$1,FALSE)*$C7)+VLOOKUP($B7&amp;"f4",VALORES_CONFIGURAÇÃO!$C$5:$L$118,F$1-4,FALSE),
  (VLOOKUP($B7&amp;"f5",VALORES_CONFIGURAÇÃO!$C$5:$L$118,F$1,FALSE)*$C7)+VLOOKUP($B7&amp;"f5",VALORES_CONFIGURAÇÃO!$C$5:$L$118,F$1-4,FALSE))))
  ),"")</f>
        <v>31</v>
      </c>
      <c r="G7" s="79">
        <f>IFERROR(
  IF(VLOOKUP($B7&amp;"f1",VALORES_CONFIGURAÇÃO!$C$5:$L$118,3,FALSE)&gt;$C7,VLOOKUP($B7&amp;"f1",VALORES_CONFIGURAÇÃO!$C$5:$L$118,G$1,FALSE)*$C7,
  IF(VLOOKUP($B7&amp;"f2",VALORES_CONFIGURAÇÃO!$C$5:$L$118,3,FALSE)&gt;$C7,(VLOOKUP($B7&amp;"f2",VALORES_CONFIGURAÇÃO!$C$5:$L$118,G$1,FALSE)*$C7)+VLOOKUP($B7&amp;"f2",VALORES_CONFIGURAÇÃO!$C$5:$L$118,G$1-4,FALSE),
  IF(VLOOKUP($B7&amp;"f3",VALORES_CONFIGURAÇÃO!$C$5:$L$118,3,FALSE)&gt;$C7,(VLOOKUP($B7&amp;"f3",VALORES_CONFIGURAÇÃO!$C$5:$L$118,G$1,FALSE)*$C7)+VLOOKUP($B7&amp;"f3",VALORES_CONFIGURAÇÃO!$C$5:$L$118,G$1-4,FALSE),
  IF(VLOOKUP($B7&amp;"f4",VALORES_CONFIGURAÇÃO!$C$5:$L$118,3,FALSE)&gt;$C7,(VLOOKUP($B7&amp;"f4",VALORES_CONFIGURAÇÃO!$C$5:$L$118,G$1,FALSE)*$C7)+VLOOKUP($B7&amp;"f4",VALORES_CONFIGURAÇÃO!$C$5:$L$118,G$1-4,FALSE),
  (VLOOKUP($B7&amp;"f5",VALORES_CONFIGURAÇÃO!$C$5:$L$118,G$1,FALSE)*$C7)+VLOOKUP($B7&amp;"f5",VALORES_CONFIGURAÇÃO!$C$5:$L$118,G$1-4,FALSE))))
  ),"")</f>
        <v>31</v>
      </c>
      <c r="H7" s="79">
        <f>IFERROR(
  IF(VLOOKUP($B7&amp;"f1",VALORES_CONFIGURAÇÃO!$C$5:$L$118,3,FALSE)&gt;$C7,VLOOKUP($B7&amp;"f1",VALORES_CONFIGURAÇÃO!$C$5:$L$118,H$1,FALSE)*$C7,
  IF(VLOOKUP($B7&amp;"f2",VALORES_CONFIGURAÇÃO!$C$5:$L$118,3,FALSE)&gt;$C7,(VLOOKUP($B7&amp;"f2",VALORES_CONFIGURAÇÃO!$C$5:$L$118,H$1,FALSE)*$C7)+VLOOKUP($B7&amp;"f2",VALORES_CONFIGURAÇÃO!$C$5:$L$118,H$1-4,FALSE),
  IF(VLOOKUP($B7&amp;"f3",VALORES_CONFIGURAÇÃO!$C$5:$L$118,3,FALSE)&gt;$C7,(VLOOKUP($B7&amp;"f3",VALORES_CONFIGURAÇÃO!$C$5:$L$118,H$1,FALSE)*$C7)+VLOOKUP($B7&amp;"f3",VALORES_CONFIGURAÇÃO!$C$5:$L$118,H$1-4,FALSE),
  IF(VLOOKUP($B7&amp;"f4",VALORES_CONFIGURAÇÃO!$C$5:$L$118,3,FALSE)&gt;$C7,(VLOOKUP($B7&amp;"f4",VALORES_CONFIGURAÇÃO!$C$5:$L$118,H$1,FALSE)*$C7)+VLOOKUP($B7&amp;"f4",VALORES_CONFIGURAÇÃO!$C$5:$L$118,H$1-4,FALSE),
  (VLOOKUP($B7&amp;"f5",VALORES_CONFIGURAÇÃO!$C$5:$L$118,H$1,FALSE)*$C7)+VLOOKUP($B7&amp;"f5",VALORES_CONFIGURAÇÃO!$C$5:$L$118,H$1-4,FALSE))))
  ),"")</f>
        <v>41</v>
      </c>
      <c r="I7" s="79">
        <f t="shared" si="0"/>
        <v>119</v>
      </c>
      <c r="J7" s="78">
        <v>21768</v>
      </c>
      <c r="K7" s="81" t="s">
        <v>631</v>
      </c>
      <c r="L7" s="82"/>
    </row>
    <row r="8" spans="2:15" x14ac:dyDescent="0.25">
      <c r="B8" s="83" t="s">
        <v>10</v>
      </c>
      <c r="C8" s="80">
        <v>8</v>
      </c>
      <c r="D8" s="80">
        <v>2</v>
      </c>
      <c r="E8" s="78">
        <f>IFERROR(VLOOKUP($B8&amp;"f1",VALORES_CONFIGURAÇÃO!$C$5:$L$118,7,FALSE)*$D8,"")</f>
        <v>32</v>
      </c>
      <c r="F8" s="79">
        <f>IFERROR(
  IF(VLOOKUP($B8&amp;"f1",VALORES_CONFIGURAÇÃO!$C$5:$L$118,3,FALSE)&gt;$C8,VLOOKUP($B8&amp;"f1",VALORES_CONFIGURAÇÃO!$C$5:$L$118,F$1,FALSE)*$C8,
  IF(VLOOKUP($B8&amp;"f2",VALORES_CONFIGURAÇÃO!$C$5:$L$118,3,FALSE)&gt;$C8,(VLOOKUP($B8&amp;"f2",VALORES_CONFIGURAÇÃO!$C$5:$L$118,F$1,FALSE)*$C8)+VLOOKUP($B8&amp;"f2",VALORES_CONFIGURAÇÃO!$C$5:$L$118,F$1-4,FALSE),
  IF(VLOOKUP($B8&amp;"f3",VALORES_CONFIGURAÇÃO!$C$5:$L$118,3,FALSE)&gt;$C8,(VLOOKUP($B8&amp;"f3",VALORES_CONFIGURAÇÃO!$C$5:$L$118,F$1,FALSE)*$C8)+VLOOKUP($B8&amp;"f3",VALORES_CONFIGURAÇÃO!$C$5:$L$118,F$1-4,FALSE),
  IF(VLOOKUP($B8&amp;"f4",VALORES_CONFIGURAÇÃO!$C$5:$L$118,3,FALSE)&gt;$C8,(VLOOKUP($B8&amp;"f4",VALORES_CONFIGURAÇÃO!$C$5:$L$118,F$1,FALSE)*$C8)+VLOOKUP($B8&amp;"f4",VALORES_CONFIGURAÇÃO!$C$5:$L$118,F$1-4,FALSE),
  (VLOOKUP($B8&amp;"f5",VALORES_CONFIGURAÇÃO!$C$5:$L$118,F$1,FALSE)*$C8)+VLOOKUP($B8&amp;"f5",VALORES_CONFIGURAÇÃO!$C$5:$L$118,F$1-4,FALSE))))
  ),"")</f>
        <v>17</v>
      </c>
      <c r="G8" s="79">
        <f>IFERROR(
  IF(VLOOKUP($B8&amp;"f1",VALORES_CONFIGURAÇÃO!$C$5:$L$118,3,FALSE)&gt;$C8,VLOOKUP($B8&amp;"f1",VALORES_CONFIGURAÇÃO!$C$5:$L$118,G$1,FALSE)*$C8,
  IF(VLOOKUP($B8&amp;"f2",VALORES_CONFIGURAÇÃO!$C$5:$L$118,3,FALSE)&gt;$C8,(VLOOKUP($B8&amp;"f2",VALORES_CONFIGURAÇÃO!$C$5:$L$118,G$1,FALSE)*$C8)+VLOOKUP($B8&amp;"f2",VALORES_CONFIGURAÇÃO!$C$5:$L$118,G$1-4,FALSE),
  IF(VLOOKUP($B8&amp;"f3",VALORES_CONFIGURAÇÃO!$C$5:$L$118,3,FALSE)&gt;$C8,(VLOOKUP($B8&amp;"f3",VALORES_CONFIGURAÇÃO!$C$5:$L$118,G$1,FALSE)*$C8)+VLOOKUP($B8&amp;"f3",VALORES_CONFIGURAÇÃO!$C$5:$L$118,G$1-4,FALSE),
  IF(VLOOKUP($B8&amp;"f4",VALORES_CONFIGURAÇÃO!$C$5:$L$118,3,FALSE)&gt;$C8,(VLOOKUP($B8&amp;"f4",VALORES_CONFIGURAÇÃO!$C$5:$L$118,G$1,FALSE)*$C8)+VLOOKUP($B8&amp;"f4",VALORES_CONFIGURAÇÃO!$C$5:$L$118,G$1-4,FALSE),
  (VLOOKUP($B8&amp;"f5",VALORES_CONFIGURAÇÃO!$C$5:$L$118,G$1,FALSE)*$C8)+VLOOKUP($B8&amp;"f5",VALORES_CONFIGURAÇÃO!$C$5:$L$118,G$1-4,FALSE))))
  ),"")</f>
        <v>17</v>
      </c>
      <c r="H8" s="79">
        <f>IFERROR(
  IF(VLOOKUP($B8&amp;"f1",VALORES_CONFIGURAÇÃO!$C$5:$L$118,3,FALSE)&gt;$C8,VLOOKUP($B8&amp;"f1",VALORES_CONFIGURAÇÃO!$C$5:$L$118,H$1,FALSE)*$C8,
  IF(VLOOKUP($B8&amp;"f2",VALORES_CONFIGURAÇÃO!$C$5:$L$118,3,FALSE)&gt;$C8,(VLOOKUP($B8&amp;"f2",VALORES_CONFIGURAÇÃO!$C$5:$L$118,H$1,FALSE)*$C8)+VLOOKUP($B8&amp;"f2",VALORES_CONFIGURAÇÃO!$C$5:$L$118,H$1-4,FALSE),
  IF(VLOOKUP($B8&amp;"f3",VALORES_CONFIGURAÇÃO!$C$5:$L$118,3,FALSE)&gt;$C8,(VLOOKUP($B8&amp;"f3",VALORES_CONFIGURAÇÃO!$C$5:$L$118,H$1,FALSE)*$C8)+VLOOKUP($B8&amp;"f3",VALORES_CONFIGURAÇÃO!$C$5:$L$118,H$1-4,FALSE),
  IF(VLOOKUP($B8&amp;"f4",VALORES_CONFIGURAÇÃO!$C$5:$L$118,3,FALSE)&gt;$C8,(VLOOKUP($B8&amp;"f4",VALORES_CONFIGURAÇÃO!$C$5:$L$118,H$1,FALSE)*$C8)+VLOOKUP($B8&amp;"f4",VALORES_CONFIGURAÇÃO!$C$5:$L$118,H$1-4,FALSE),
  (VLOOKUP($B8&amp;"f5",VALORES_CONFIGURAÇÃO!$C$5:$L$118,H$1,FALSE)*$C8)+VLOOKUP($B8&amp;"f5",VALORES_CONFIGURAÇÃO!$C$5:$L$118,H$1-4,FALSE))))
  ),"")</f>
        <v>36</v>
      </c>
      <c r="I8" s="79">
        <f t="shared" si="0"/>
        <v>102</v>
      </c>
      <c r="J8" s="78">
        <v>21768</v>
      </c>
      <c r="K8" s="224" t="s">
        <v>632</v>
      </c>
      <c r="L8" s="82"/>
    </row>
    <row r="9" spans="2:15" x14ac:dyDescent="0.25">
      <c r="B9" s="83" t="s">
        <v>164</v>
      </c>
      <c r="C9" s="80">
        <v>4</v>
      </c>
      <c r="D9" s="80">
        <v>2</v>
      </c>
      <c r="E9" s="78">
        <f>IFERROR(VLOOKUP($B9&amp;"f1",VALORES_CONFIGURAÇÃO!$C$5:$L$118,7,FALSE)*$D9,"")</f>
        <v>24</v>
      </c>
      <c r="F9" s="79">
        <f>IFERROR(
  IF(VLOOKUP($B9&amp;"f1",VALORES_CONFIGURAÇÃO!$C$5:$L$118,3,FALSE)&gt;$C9,VLOOKUP($B9&amp;"f1",VALORES_CONFIGURAÇÃO!$C$5:$L$118,F$1,FALSE)*$C9,
  IF(VLOOKUP($B9&amp;"f2",VALORES_CONFIGURAÇÃO!$C$5:$L$118,3,FALSE)&gt;$C9,(VLOOKUP($B9&amp;"f2",VALORES_CONFIGURAÇÃO!$C$5:$L$118,F$1,FALSE)*$C9)+VLOOKUP($B9&amp;"f2",VALORES_CONFIGURAÇÃO!$C$5:$L$118,F$1-4,FALSE),
  IF(VLOOKUP($B9&amp;"f3",VALORES_CONFIGURAÇÃO!$C$5:$L$118,3,FALSE)&gt;$C9,(VLOOKUP($B9&amp;"f3",VALORES_CONFIGURAÇÃO!$C$5:$L$118,F$1,FALSE)*$C9)+VLOOKUP($B9&amp;"f3",VALORES_CONFIGURAÇÃO!$C$5:$L$118,F$1-4,FALSE),
  IF(VLOOKUP($B9&amp;"f4",VALORES_CONFIGURAÇÃO!$C$5:$L$118,3,FALSE)&gt;$C9,(VLOOKUP($B9&amp;"f4",VALORES_CONFIGURAÇÃO!$C$5:$L$118,F$1,FALSE)*$C9)+VLOOKUP($B9&amp;"f4",VALORES_CONFIGURAÇÃO!$C$5:$L$118,F$1-4,FALSE),
  (VLOOKUP($B9&amp;"f5",VALORES_CONFIGURAÇÃO!$C$5:$L$118,F$1,FALSE)*$C9)+VLOOKUP($B9&amp;"f5",VALORES_CONFIGURAÇÃO!$C$5:$L$118,F$1-4,FALSE))))
  ),"")</f>
        <v>34</v>
      </c>
      <c r="G9" s="79">
        <f>IFERROR(
  IF(VLOOKUP($B9&amp;"f1",VALORES_CONFIGURAÇÃO!$C$5:$L$118,3,FALSE)&gt;$C9,VLOOKUP($B9&amp;"f1",VALORES_CONFIGURAÇÃO!$C$5:$L$118,G$1,FALSE)*$C9,
  IF(VLOOKUP($B9&amp;"f2",VALORES_CONFIGURAÇÃO!$C$5:$L$118,3,FALSE)&gt;$C9,(VLOOKUP($B9&amp;"f2",VALORES_CONFIGURAÇÃO!$C$5:$L$118,G$1,FALSE)*$C9)+VLOOKUP($B9&amp;"f2",VALORES_CONFIGURAÇÃO!$C$5:$L$118,G$1-4,FALSE),
  IF(VLOOKUP($B9&amp;"f3",VALORES_CONFIGURAÇÃO!$C$5:$L$118,3,FALSE)&gt;$C9,(VLOOKUP($B9&amp;"f3",VALORES_CONFIGURAÇÃO!$C$5:$L$118,G$1,FALSE)*$C9)+VLOOKUP($B9&amp;"f3",VALORES_CONFIGURAÇÃO!$C$5:$L$118,G$1-4,FALSE),
  IF(VLOOKUP($B9&amp;"f4",VALORES_CONFIGURAÇÃO!$C$5:$L$118,3,FALSE)&gt;$C9,(VLOOKUP($B9&amp;"f4",VALORES_CONFIGURAÇÃO!$C$5:$L$118,G$1,FALSE)*$C9)+VLOOKUP($B9&amp;"f4",VALORES_CONFIGURAÇÃO!$C$5:$L$118,G$1-4,FALSE),
  (VLOOKUP($B9&amp;"f5",VALORES_CONFIGURAÇÃO!$C$5:$L$118,G$1,FALSE)*$C9)+VLOOKUP($B9&amp;"f5",VALORES_CONFIGURAÇÃO!$C$5:$L$118,G$1-4,FALSE))))
  ),"")</f>
        <v>34</v>
      </c>
      <c r="H9" s="79">
        <f>IFERROR(
  IF(VLOOKUP($B9&amp;"f1",VALORES_CONFIGURAÇÃO!$C$5:$L$118,3,FALSE)&gt;$C9,VLOOKUP($B9&amp;"f1",VALORES_CONFIGURAÇÃO!$C$5:$L$118,H$1,FALSE)*$C9,
  IF(VLOOKUP($B9&amp;"f2",VALORES_CONFIGURAÇÃO!$C$5:$L$118,3,FALSE)&gt;$C9,(VLOOKUP($B9&amp;"f2",VALORES_CONFIGURAÇÃO!$C$5:$L$118,H$1,FALSE)*$C9)+VLOOKUP($B9&amp;"f2",VALORES_CONFIGURAÇÃO!$C$5:$L$118,H$1-4,FALSE),
  IF(VLOOKUP($B9&amp;"f3",VALORES_CONFIGURAÇÃO!$C$5:$L$118,3,FALSE)&gt;$C9,(VLOOKUP($B9&amp;"f3",VALORES_CONFIGURAÇÃO!$C$5:$L$118,H$1,FALSE)*$C9)+VLOOKUP($B9&amp;"f3",VALORES_CONFIGURAÇÃO!$C$5:$L$118,H$1-4,FALSE),
  IF(VLOOKUP($B9&amp;"f4",VALORES_CONFIGURAÇÃO!$C$5:$L$118,3,FALSE)&gt;$C9,(VLOOKUP($B9&amp;"f4",VALORES_CONFIGURAÇÃO!$C$5:$L$118,H$1,FALSE)*$C9)+VLOOKUP($B9&amp;"f4",VALORES_CONFIGURAÇÃO!$C$5:$L$118,H$1-4,FALSE),
  (VLOOKUP($B9&amp;"f5",VALORES_CONFIGURAÇÃO!$C$5:$L$118,H$1,FALSE)*$C9)+VLOOKUP($B9&amp;"f5",VALORES_CONFIGURAÇÃO!$C$5:$L$118,H$1-4,FALSE))))
  ),"")</f>
        <v>42</v>
      </c>
      <c r="I9" s="79">
        <f t="shared" si="0"/>
        <v>134</v>
      </c>
      <c r="J9" s="78">
        <v>21768</v>
      </c>
      <c r="K9" s="81" t="s">
        <v>633</v>
      </c>
    </row>
    <row r="10" spans="2:15" x14ac:dyDescent="0.25">
      <c r="B10" s="83" t="s">
        <v>34</v>
      </c>
      <c r="C10" s="80">
        <v>5</v>
      </c>
      <c r="D10" s="80">
        <v>1</v>
      </c>
      <c r="E10" s="78">
        <f>IFERROR(VLOOKUP($B10&amp;"f1",VALORES_CONFIGURAÇÃO!$C$5:$L$118,7,FALSE)*$D10,"")</f>
        <v>16</v>
      </c>
      <c r="F10" s="79">
        <f>IFERROR(
  IF(VLOOKUP($B10&amp;"f1",VALORES_CONFIGURAÇÃO!$C$5:$L$118,3,FALSE)&gt;$C10,VLOOKUP($B10&amp;"f1",VALORES_CONFIGURAÇÃO!$C$5:$L$118,F$1,FALSE)*$C10,
  IF(VLOOKUP($B10&amp;"f2",VALORES_CONFIGURAÇÃO!$C$5:$L$118,3,FALSE)&gt;$C10,(VLOOKUP($B10&amp;"f2",VALORES_CONFIGURAÇÃO!$C$5:$L$118,F$1,FALSE)*$C10)+VLOOKUP($B10&amp;"f2",VALORES_CONFIGURAÇÃO!$C$5:$L$118,F$1-4,FALSE),
  IF(VLOOKUP($B10&amp;"f3",VALORES_CONFIGURAÇÃO!$C$5:$L$118,3,FALSE)&gt;$C10,(VLOOKUP($B10&amp;"f3",VALORES_CONFIGURAÇÃO!$C$5:$L$118,F$1,FALSE)*$C10)+VLOOKUP($B10&amp;"f3",VALORES_CONFIGURAÇÃO!$C$5:$L$118,F$1-4,FALSE),
  IF(VLOOKUP($B10&amp;"f4",VALORES_CONFIGURAÇÃO!$C$5:$L$118,3,FALSE)&gt;$C10,(VLOOKUP($B10&amp;"f4",VALORES_CONFIGURAÇÃO!$C$5:$L$118,F$1,FALSE)*$C10)+VLOOKUP($B10&amp;"f4",VALORES_CONFIGURAÇÃO!$C$5:$L$118,F$1-4,FALSE),
  (VLOOKUP($B10&amp;"f5",VALORES_CONFIGURAÇÃO!$C$5:$L$118,F$1,FALSE)*$C10)+VLOOKUP($B10&amp;"f5",VALORES_CONFIGURAÇÃO!$C$5:$L$118,F$1-4,FALSE))))
  ),"")</f>
        <v>67</v>
      </c>
      <c r="G10" s="79">
        <f>IFERROR(
  IF(VLOOKUP($B10&amp;"f1",VALORES_CONFIGURAÇÃO!$C$5:$L$118,3,FALSE)&gt;$C10,VLOOKUP($B10&amp;"f1",VALORES_CONFIGURAÇÃO!$C$5:$L$118,G$1,FALSE)*$C10,
  IF(VLOOKUP($B10&amp;"f2",VALORES_CONFIGURAÇÃO!$C$5:$L$118,3,FALSE)&gt;$C10,(VLOOKUP($B10&amp;"f2",VALORES_CONFIGURAÇÃO!$C$5:$L$118,G$1,FALSE)*$C10)+VLOOKUP($B10&amp;"f2",VALORES_CONFIGURAÇÃO!$C$5:$L$118,G$1-4,FALSE),
  IF(VLOOKUP($B10&amp;"f3",VALORES_CONFIGURAÇÃO!$C$5:$L$118,3,FALSE)&gt;$C10,(VLOOKUP($B10&amp;"f3",VALORES_CONFIGURAÇÃO!$C$5:$L$118,G$1,FALSE)*$C10)+VLOOKUP($B10&amp;"f3",VALORES_CONFIGURAÇÃO!$C$5:$L$118,G$1-4,FALSE),
  IF(VLOOKUP($B10&amp;"f4",VALORES_CONFIGURAÇÃO!$C$5:$L$118,3,FALSE)&gt;$C10,(VLOOKUP($B10&amp;"f4",VALORES_CONFIGURAÇÃO!$C$5:$L$118,G$1,FALSE)*$C10)+VLOOKUP($B10&amp;"f4",VALORES_CONFIGURAÇÃO!$C$5:$L$118,G$1-4,FALSE),
  (VLOOKUP($B10&amp;"f5",VALORES_CONFIGURAÇÃO!$C$5:$L$118,G$1,FALSE)*$C10)+VLOOKUP($B10&amp;"f5",VALORES_CONFIGURAÇÃO!$C$5:$L$118,G$1-4,FALSE))))
  ),"")</f>
        <v>67</v>
      </c>
      <c r="H10" s="79">
        <f>IFERROR(
  IF(VLOOKUP($B10&amp;"f1",VALORES_CONFIGURAÇÃO!$C$5:$L$118,3,FALSE)&gt;$C10,VLOOKUP($B10&amp;"f1",VALORES_CONFIGURAÇÃO!$C$5:$L$118,H$1,FALSE)*$C10,
  IF(VLOOKUP($B10&amp;"f2",VALORES_CONFIGURAÇÃO!$C$5:$L$118,3,FALSE)&gt;$C10,(VLOOKUP($B10&amp;"f2",VALORES_CONFIGURAÇÃO!$C$5:$L$118,H$1,FALSE)*$C10)+VLOOKUP($B10&amp;"f2",VALORES_CONFIGURAÇÃO!$C$5:$L$118,H$1-4,FALSE),
  IF(VLOOKUP($B10&amp;"f3",VALORES_CONFIGURAÇÃO!$C$5:$L$118,3,FALSE)&gt;$C10,(VLOOKUP($B10&amp;"f3",VALORES_CONFIGURAÇÃO!$C$5:$L$118,H$1,FALSE)*$C10)+VLOOKUP($B10&amp;"f3",VALORES_CONFIGURAÇÃO!$C$5:$L$118,H$1-4,FALSE),
  IF(VLOOKUP($B10&amp;"f4",VALORES_CONFIGURAÇÃO!$C$5:$L$118,3,FALSE)&gt;$C10,(VLOOKUP($B10&amp;"f4",VALORES_CONFIGURAÇÃO!$C$5:$L$118,H$1,FALSE)*$C10)+VLOOKUP($B10&amp;"f4",VALORES_CONFIGURAÇÃO!$C$5:$L$118,H$1-4,FALSE),
  (VLOOKUP($B10&amp;"f5",VALORES_CONFIGURAÇÃO!$C$5:$L$118,H$1,FALSE)*$C10)+VLOOKUP($B10&amp;"f5",VALORES_CONFIGURAÇÃO!$C$5:$L$118,H$1-4,FALSE))))
  ),"")</f>
        <v>120</v>
      </c>
      <c r="I10" s="79">
        <f t="shared" si="0"/>
        <v>270</v>
      </c>
      <c r="J10" s="78">
        <v>21768</v>
      </c>
      <c r="K10" s="81" t="s">
        <v>634</v>
      </c>
    </row>
    <row r="11" spans="2:15" x14ac:dyDescent="0.25">
      <c r="B11" s="83" t="s">
        <v>35</v>
      </c>
      <c r="C11" s="80">
        <v>3</v>
      </c>
      <c r="D11" s="80">
        <v>1</v>
      </c>
      <c r="E11" s="78">
        <f>IFERROR(VLOOKUP($B11&amp;"f1",VALORES_CONFIGURAÇÃO!$C$5:$L$118,7,FALSE)*$D11,"")</f>
        <v>8</v>
      </c>
      <c r="F11" s="79">
        <f>IFERROR(
  IF(VLOOKUP($B11&amp;"f1",VALORES_CONFIGURAÇÃO!$C$5:$L$118,3,FALSE)&gt;$C11,VLOOKUP($B11&amp;"f1",VALORES_CONFIGURAÇÃO!$C$5:$L$118,F$1,FALSE)*$C11,
  IF(VLOOKUP($B11&amp;"f2",VALORES_CONFIGURAÇÃO!$C$5:$L$118,3,FALSE)&gt;$C11,(VLOOKUP($B11&amp;"f2",VALORES_CONFIGURAÇÃO!$C$5:$L$118,F$1,FALSE)*$C11)+VLOOKUP($B11&amp;"f2",VALORES_CONFIGURAÇÃO!$C$5:$L$118,F$1-4,FALSE),
  IF(VLOOKUP($B11&amp;"f3",VALORES_CONFIGURAÇÃO!$C$5:$L$118,3,FALSE)&gt;$C11,(VLOOKUP($B11&amp;"f3",VALORES_CONFIGURAÇÃO!$C$5:$L$118,F$1,FALSE)*$C11)+VLOOKUP($B11&amp;"f3",VALORES_CONFIGURAÇÃO!$C$5:$L$118,F$1-4,FALSE),
  IF(VLOOKUP($B11&amp;"f4",VALORES_CONFIGURAÇÃO!$C$5:$L$118,3,FALSE)&gt;$C11,(VLOOKUP($B11&amp;"f4",VALORES_CONFIGURAÇÃO!$C$5:$L$118,F$1,FALSE)*$C11)+VLOOKUP($B11&amp;"f4",VALORES_CONFIGURAÇÃO!$C$5:$L$118,F$1-4,FALSE),
  (VLOOKUP($B11&amp;"f5",VALORES_CONFIGURAÇÃO!$C$5:$L$118,F$1,FALSE)*$C11)+VLOOKUP($B11&amp;"f5",VALORES_CONFIGURAÇÃO!$C$5:$L$118,F$1-4,FALSE))))
  ),"")</f>
        <v>47</v>
      </c>
      <c r="G11" s="79">
        <f>IFERROR(
  IF(VLOOKUP($B11&amp;"f1",VALORES_CONFIGURAÇÃO!$C$5:$L$118,3,FALSE)&gt;$C11,VLOOKUP($B11&amp;"f1",VALORES_CONFIGURAÇÃO!$C$5:$L$118,G$1,FALSE)*$C11,
  IF(VLOOKUP($B11&amp;"f2",VALORES_CONFIGURAÇÃO!$C$5:$L$118,3,FALSE)&gt;$C11,(VLOOKUP($B11&amp;"f2",VALORES_CONFIGURAÇÃO!$C$5:$L$118,G$1,FALSE)*$C11)+VLOOKUP($B11&amp;"f2",VALORES_CONFIGURAÇÃO!$C$5:$L$118,G$1-4,FALSE),
  IF(VLOOKUP($B11&amp;"f3",VALORES_CONFIGURAÇÃO!$C$5:$L$118,3,FALSE)&gt;$C11,(VLOOKUP($B11&amp;"f3",VALORES_CONFIGURAÇÃO!$C$5:$L$118,G$1,FALSE)*$C11)+VLOOKUP($B11&amp;"f3",VALORES_CONFIGURAÇÃO!$C$5:$L$118,G$1-4,FALSE),
  IF(VLOOKUP($B11&amp;"f4",VALORES_CONFIGURAÇÃO!$C$5:$L$118,3,FALSE)&gt;$C11,(VLOOKUP($B11&amp;"f4",VALORES_CONFIGURAÇÃO!$C$5:$L$118,G$1,FALSE)*$C11)+VLOOKUP($B11&amp;"f4",VALORES_CONFIGURAÇÃO!$C$5:$L$118,G$1-4,FALSE),
  (VLOOKUP($B11&amp;"f5",VALORES_CONFIGURAÇÃO!$C$5:$L$118,G$1,FALSE)*$C11)+VLOOKUP($B11&amp;"f5",VALORES_CONFIGURAÇÃO!$C$5:$L$118,G$1-4,FALSE))))
  ),"")</f>
        <v>47</v>
      </c>
      <c r="H11" s="79">
        <f>IFERROR(
  IF(VLOOKUP($B11&amp;"f1",VALORES_CONFIGURAÇÃO!$C$5:$L$118,3,FALSE)&gt;$C11,VLOOKUP($B11&amp;"f1",VALORES_CONFIGURAÇÃO!$C$5:$L$118,H$1,FALSE)*$C11,
  IF(VLOOKUP($B11&amp;"f2",VALORES_CONFIGURAÇÃO!$C$5:$L$118,3,FALSE)&gt;$C11,(VLOOKUP($B11&amp;"f2",VALORES_CONFIGURAÇÃO!$C$5:$L$118,H$1,FALSE)*$C11)+VLOOKUP($B11&amp;"f2",VALORES_CONFIGURAÇÃO!$C$5:$L$118,H$1-4,FALSE),
  IF(VLOOKUP($B11&amp;"f3",VALORES_CONFIGURAÇÃO!$C$5:$L$118,3,FALSE)&gt;$C11,(VLOOKUP($B11&amp;"f3",VALORES_CONFIGURAÇÃO!$C$5:$L$118,H$1,FALSE)*$C11)+VLOOKUP($B11&amp;"f3",VALORES_CONFIGURAÇÃO!$C$5:$L$118,H$1-4,FALSE),
  IF(VLOOKUP($B11&amp;"f4",VALORES_CONFIGURAÇÃO!$C$5:$L$118,3,FALSE)&gt;$C11,(VLOOKUP($B11&amp;"f4",VALORES_CONFIGURAÇÃO!$C$5:$L$118,H$1,FALSE)*$C11)+VLOOKUP($B11&amp;"f4",VALORES_CONFIGURAÇÃO!$C$5:$L$118,H$1-4,FALSE),
  (VLOOKUP($B11&amp;"f5",VALORES_CONFIGURAÇÃO!$C$5:$L$118,H$1,FALSE)*$C11)+VLOOKUP($B11&amp;"f5",VALORES_CONFIGURAÇÃO!$C$5:$L$118,H$1-4,FALSE))))
  ),"")</f>
        <v>73</v>
      </c>
      <c r="I11" s="79">
        <f t="shared" si="0"/>
        <v>175</v>
      </c>
      <c r="J11" s="78">
        <v>21768</v>
      </c>
      <c r="K11" s="81" t="s">
        <v>635</v>
      </c>
    </row>
    <row r="12" spans="2:15" x14ac:dyDescent="0.25">
      <c r="B12" s="83" t="s">
        <v>80</v>
      </c>
      <c r="C12" s="80">
        <v>1</v>
      </c>
      <c r="D12" s="80">
        <v>1</v>
      </c>
      <c r="E12" s="78">
        <f>IFERROR(VLOOKUP($B12&amp;"f1",VALORES_CONFIGURAÇÃO!$C$5:$L$118,7,FALSE)*$D12,"")</f>
        <v>8</v>
      </c>
      <c r="F12" s="79">
        <f>IFERROR(
  IF(VLOOKUP($B12&amp;"f1",VALORES_CONFIGURAÇÃO!$C$5:$L$118,3,FALSE)&gt;$C12,VLOOKUP($B12&amp;"f1",VALORES_CONFIGURAÇÃO!$C$5:$L$118,F$1,FALSE)*$C12,
  IF(VLOOKUP($B12&amp;"f2",VALORES_CONFIGURAÇÃO!$C$5:$L$118,3,FALSE)&gt;$C12,(VLOOKUP($B12&amp;"f2",VALORES_CONFIGURAÇÃO!$C$5:$L$118,F$1,FALSE)*$C12)+VLOOKUP($B12&amp;"f2",VALORES_CONFIGURAÇÃO!$C$5:$L$118,F$1-4,FALSE),
  IF(VLOOKUP($B12&amp;"f3",VALORES_CONFIGURAÇÃO!$C$5:$L$118,3,FALSE)&gt;$C12,(VLOOKUP($B12&amp;"f3",VALORES_CONFIGURAÇÃO!$C$5:$L$118,F$1,FALSE)*$C12)+VLOOKUP($B12&amp;"f3",VALORES_CONFIGURAÇÃO!$C$5:$L$118,F$1-4,FALSE),
  IF(VLOOKUP($B12&amp;"f4",VALORES_CONFIGURAÇÃO!$C$5:$L$118,3,FALSE)&gt;$C12,(VLOOKUP($B12&amp;"f4",VALORES_CONFIGURAÇÃO!$C$5:$L$118,F$1,FALSE)*$C12)+VLOOKUP($B12&amp;"f4",VALORES_CONFIGURAÇÃO!$C$5:$L$118,F$1-4,FALSE),
  (VLOOKUP($B12&amp;"f5",VALORES_CONFIGURAÇÃO!$C$5:$L$118,F$1,FALSE)*$C12)+VLOOKUP($B12&amp;"f5",VALORES_CONFIGURAÇÃO!$C$5:$L$118,F$1-4,FALSE))))
  ),"")</f>
        <v>0</v>
      </c>
      <c r="G12" s="205">
        <f>IFERROR(
  IF(VLOOKUP($B12&amp;"f1",VALORES_CONFIGURAÇÃO!$C$5:$L$118,3,FALSE)&gt;$C12,VLOOKUP($B12&amp;"f1",VALORES_CONFIGURAÇÃO!$C$5:$L$118,G$1,FALSE)*$C12,
  IF(VLOOKUP($B12&amp;"f2",VALORES_CONFIGURAÇÃO!$C$5:$L$118,3,FALSE)&gt;$C12,(VLOOKUP($B12&amp;"f2",VALORES_CONFIGURAÇÃO!$C$5:$L$118,G$1,FALSE)*$C12)+VLOOKUP($B12&amp;"f2",VALORES_CONFIGURAÇÃO!$C$5:$L$118,G$1-4,FALSE),
  IF(VLOOKUP($B12&amp;"f3",VALORES_CONFIGURAÇÃO!$C$5:$L$118,3,FALSE)&gt;$C12,(VLOOKUP($B12&amp;"f3",VALORES_CONFIGURAÇÃO!$C$5:$L$118,G$1,FALSE)*$C12)+VLOOKUP($B12&amp;"f3",VALORES_CONFIGURAÇÃO!$C$5:$L$118,G$1-4,FALSE),
  IF(VLOOKUP($B12&amp;"f4",VALORES_CONFIGURAÇÃO!$C$5:$L$118,3,FALSE)&gt;$C12,(VLOOKUP($B12&amp;"f4",VALORES_CONFIGURAÇÃO!$C$5:$L$118,G$1,FALSE)*$C12)+VLOOKUP($B12&amp;"f4",VALORES_CONFIGURAÇÃO!$C$5:$L$118,G$1-4,FALSE),
  (VLOOKUP($B12&amp;"f5",VALORES_CONFIGURAÇÃO!$C$5:$L$118,G$1,FALSE)*$C12)+VLOOKUP($B12&amp;"f5",VALORES_CONFIGURAÇÃO!$C$5:$L$118,G$1-4,FALSE))))
  ),"")</f>
        <v>7</v>
      </c>
      <c r="H12" s="79">
        <f>IFERROR(
  IF(VLOOKUP($B12&amp;"f1",VALORES_CONFIGURAÇÃO!$C$5:$L$118,3,FALSE)&gt;$C12,VLOOKUP($B12&amp;"f1",VALORES_CONFIGURAÇÃO!$C$5:$L$118,H$1,FALSE)*$C12,
  IF(VLOOKUP($B12&amp;"f2",VALORES_CONFIGURAÇÃO!$C$5:$L$118,3,FALSE)&gt;$C12,(VLOOKUP($B12&amp;"f2",VALORES_CONFIGURAÇÃO!$C$5:$L$118,H$1,FALSE)*$C12)+VLOOKUP($B12&amp;"f2",VALORES_CONFIGURAÇÃO!$C$5:$L$118,H$1-4,FALSE),
  IF(VLOOKUP($B12&amp;"f3",VALORES_CONFIGURAÇÃO!$C$5:$L$118,3,FALSE)&gt;$C12,(VLOOKUP($B12&amp;"f3",VALORES_CONFIGURAÇÃO!$C$5:$L$118,H$1,FALSE)*$C12)+VLOOKUP($B12&amp;"f3",VALORES_CONFIGURAÇÃO!$C$5:$L$118,H$1-4,FALSE),
  IF(VLOOKUP($B12&amp;"f4",VALORES_CONFIGURAÇÃO!$C$5:$L$118,3,FALSE)&gt;$C12,(VLOOKUP($B12&amp;"f4",VALORES_CONFIGURAÇÃO!$C$5:$L$118,H$1,FALSE)*$C12)+VLOOKUP($B12&amp;"f4",VALORES_CONFIGURAÇÃO!$C$5:$L$118,H$1-4,FALSE),
  (VLOOKUP($B12&amp;"f5",VALORES_CONFIGURAÇÃO!$C$5:$L$118,H$1,FALSE)*$C12)+VLOOKUP($B12&amp;"f5",VALORES_CONFIGURAÇÃO!$C$5:$L$118,H$1-4,FALSE))))
  ),"")</f>
        <v>18</v>
      </c>
      <c r="I12" s="79">
        <f t="shared" si="0"/>
        <v>33</v>
      </c>
      <c r="J12" s="78">
        <v>21768</v>
      </c>
      <c r="K12" s="81"/>
    </row>
    <row r="13" spans="2:15" x14ac:dyDescent="0.25">
      <c r="B13" s="83"/>
      <c r="C13" s="80"/>
      <c r="D13" s="80"/>
      <c r="E13" s="78" t="str">
        <f>IFERROR(VLOOKUP($B13&amp;"f1",VALORES_CONFIGURAÇÃO!$C$5:$L$118,7,FALSE)*$D13,"")</f>
        <v/>
      </c>
      <c r="F13" s="79" t="str">
        <f>IFERROR(
  IF(VLOOKUP($B13&amp;"f1",VALORES_CONFIGURAÇÃO!$C$5:$L$118,3,FALSE)&gt;$C13,VLOOKUP($B13&amp;"f1",VALORES_CONFIGURAÇÃO!$C$5:$L$118,F$1,FALSE)*$C13,
  IF(VLOOKUP($B13&amp;"f2",VALORES_CONFIGURAÇÃO!$C$5:$L$118,3,FALSE)&gt;$C13,(VLOOKUP($B13&amp;"f2",VALORES_CONFIGURAÇÃO!$C$5:$L$118,F$1,FALSE)*$C13)+VLOOKUP($B13&amp;"f2",VALORES_CONFIGURAÇÃO!$C$5:$L$118,F$1-4,FALSE),
  IF(VLOOKUP($B13&amp;"f3",VALORES_CONFIGURAÇÃO!$C$5:$L$118,3,FALSE)&gt;$C13,(VLOOKUP($B13&amp;"f3",VALORES_CONFIGURAÇÃO!$C$5:$L$118,F$1,FALSE)*$C13)+VLOOKUP($B13&amp;"f3",VALORES_CONFIGURAÇÃO!$C$5:$L$118,F$1-4,FALSE),
  IF(VLOOKUP($B13&amp;"f4",VALORES_CONFIGURAÇÃO!$C$5:$L$118,3,FALSE)&gt;$C13,(VLOOKUP($B13&amp;"f4",VALORES_CONFIGURAÇÃO!$C$5:$L$118,F$1,FALSE)*$C13)+VLOOKUP($B13&amp;"f4",VALORES_CONFIGURAÇÃO!$C$5:$L$118,F$1-4,FALSE),
  (VLOOKUP($B13&amp;"f5",VALORES_CONFIGURAÇÃO!$C$5:$L$118,F$1,FALSE)*$C13)+VLOOKUP($B13&amp;"f5",VALORES_CONFIGURAÇÃO!$C$5:$L$118,F$1-4,FALSE))))
  ),"")</f>
        <v/>
      </c>
      <c r="G13" s="79" t="str">
        <f>IFERROR(
  IF(VLOOKUP($B13&amp;"f1",VALORES_CONFIGURAÇÃO!$C$5:$L$118,3,FALSE)&gt;$C13,VLOOKUP($B13&amp;"f1",VALORES_CONFIGURAÇÃO!$C$5:$L$118,G$1,FALSE)*$C13,
  IF(VLOOKUP($B13&amp;"f2",VALORES_CONFIGURAÇÃO!$C$5:$L$118,3,FALSE)&gt;$C13,(VLOOKUP($B13&amp;"f2",VALORES_CONFIGURAÇÃO!$C$5:$L$118,G$1,FALSE)*$C13)+VLOOKUP($B13&amp;"f2",VALORES_CONFIGURAÇÃO!$C$5:$L$118,G$1-4,FALSE),
  IF(VLOOKUP($B13&amp;"f3",VALORES_CONFIGURAÇÃO!$C$5:$L$118,3,FALSE)&gt;$C13,(VLOOKUP($B13&amp;"f3",VALORES_CONFIGURAÇÃO!$C$5:$L$118,G$1,FALSE)*$C13)+VLOOKUP($B13&amp;"f3",VALORES_CONFIGURAÇÃO!$C$5:$L$118,G$1-4,FALSE),
  IF(VLOOKUP($B13&amp;"f4",VALORES_CONFIGURAÇÃO!$C$5:$L$118,3,FALSE)&gt;$C13,(VLOOKUP($B13&amp;"f4",VALORES_CONFIGURAÇÃO!$C$5:$L$118,G$1,FALSE)*$C13)+VLOOKUP($B13&amp;"f4",VALORES_CONFIGURAÇÃO!$C$5:$L$118,G$1-4,FALSE),
  (VLOOKUP($B13&amp;"f5",VALORES_CONFIGURAÇÃO!$C$5:$L$118,G$1,FALSE)*$C13)+VLOOKUP($B13&amp;"f5",VALORES_CONFIGURAÇÃO!$C$5:$L$118,G$1-4,FALSE))))
  ),"")</f>
        <v/>
      </c>
      <c r="H13" s="79" t="str">
        <f>IFERROR(
  IF(VLOOKUP($B13&amp;"f1",VALORES_CONFIGURAÇÃO!$C$5:$L$118,3,FALSE)&gt;$C13,VLOOKUP($B13&amp;"f1",VALORES_CONFIGURAÇÃO!$C$5:$L$118,H$1,FALSE)*$C13,
  IF(VLOOKUP($B13&amp;"f2",VALORES_CONFIGURAÇÃO!$C$5:$L$118,3,FALSE)&gt;$C13,(VLOOKUP($B13&amp;"f2",VALORES_CONFIGURAÇÃO!$C$5:$L$118,H$1,FALSE)*$C13)+VLOOKUP($B13&amp;"f2",VALORES_CONFIGURAÇÃO!$C$5:$L$118,H$1-4,FALSE),
  IF(VLOOKUP($B13&amp;"f3",VALORES_CONFIGURAÇÃO!$C$5:$L$118,3,FALSE)&gt;$C13,(VLOOKUP($B13&amp;"f3",VALORES_CONFIGURAÇÃO!$C$5:$L$118,H$1,FALSE)*$C13)+VLOOKUP($B13&amp;"f3",VALORES_CONFIGURAÇÃO!$C$5:$L$118,H$1-4,FALSE),
  IF(VLOOKUP($B13&amp;"f4",VALORES_CONFIGURAÇÃO!$C$5:$L$118,3,FALSE)&gt;$C13,(VLOOKUP($B13&amp;"f4",VALORES_CONFIGURAÇÃO!$C$5:$L$118,H$1,FALSE)*$C13)+VLOOKUP($B13&amp;"f4",VALORES_CONFIGURAÇÃO!$C$5:$L$118,H$1-4,FALSE),
  (VLOOKUP($B13&amp;"f5",VALORES_CONFIGURAÇÃO!$C$5:$L$118,H$1,FALSE)*$C13)+VLOOKUP($B13&amp;"f5",VALORES_CONFIGURAÇÃO!$C$5:$L$118,H$1-4,FALSE))))
  ),"")</f>
        <v/>
      </c>
      <c r="I13" s="79" t="str">
        <f t="shared" si="0"/>
        <v/>
      </c>
      <c r="J13" s="80"/>
      <c r="K13" s="81"/>
    </row>
    <row r="14" spans="2:15" x14ac:dyDescent="0.25">
      <c r="B14" s="83"/>
      <c r="C14" s="80"/>
      <c r="D14" s="80"/>
      <c r="E14" s="78" t="str">
        <f>IFERROR(VLOOKUP($B14&amp;"f1",VALORES_CONFIGURAÇÃO!$C$5:$L$118,7,FALSE)*$D14,"")</f>
        <v/>
      </c>
      <c r="F14" s="79" t="str">
        <f>IFERROR(
  IF(VLOOKUP($B14&amp;"f1",VALORES_CONFIGURAÇÃO!$C$5:$L$118,3,FALSE)&gt;$C14,VLOOKUP($B14&amp;"f1",VALORES_CONFIGURAÇÃO!$C$5:$L$118,F$1,FALSE)*$C14,
  IF(VLOOKUP($B14&amp;"f2",VALORES_CONFIGURAÇÃO!$C$5:$L$118,3,FALSE)&gt;$C14,(VLOOKUP($B14&amp;"f2",VALORES_CONFIGURAÇÃO!$C$5:$L$118,F$1,FALSE)*$C14)+VLOOKUP($B14&amp;"f2",VALORES_CONFIGURAÇÃO!$C$5:$L$118,F$1-4,FALSE),
  IF(VLOOKUP($B14&amp;"f3",VALORES_CONFIGURAÇÃO!$C$5:$L$118,3,FALSE)&gt;$C14,(VLOOKUP($B14&amp;"f3",VALORES_CONFIGURAÇÃO!$C$5:$L$118,F$1,FALSE)*$C14)+VLOOKUP($B14&amp;"f3",VALORES_CONFIGURAÇÃO!$C$5:$L$118,F$1-4,FALSE),
  IF(VLOOKUP($B14&amp;"f4",VALORES_CONFIGURAÇÃO!$C$5:$L$118,3,FALSE)&gt;$C14,(VLOOKUP($B14&amp;"f4",VALORES_CONFIGURAÇÃO!$C$5:$L$118,F$1,FALSE)*$C14)+VLOOKUP($B14&amp;"f4",VALORES_CONFIGURAÇÃO!$C$5:$L$118,F$1-4,FALSE),
  (VLOOKUP($B14&amp;"f5",VALORES_CONFIGURAÇÃO!$C$5:$L$118,F$1,FALSE)*$C14)+VLOOKUP($B14&amp;"f5",VALORES_CONFIGURAÇÃO!$C$5:$L$118,F$1-4,FALSE))))
  ),"")</f>
        <v/>
      </c>
      <c r="G14" s="79" t="str">
        <f>IFERROR(
  IF(VLOOKUP($B14&amp;"f1",VALORES_CONFIGURAÇÃO!$C$5:$L$118,3,FALSE)&gt;$C14,VLOOKUP($B14&amp;"f1",VALORES_CONFIGURAÇÃO!$C$5:$L$118,G$1,FALSE)*$C14,
  IF(VLOOKUP($B14&amp;"f2",VALORES_CONFIGURAÇÃO!$C$5:$L$118,3,FALSE)&gt;$C14,(VLOOKUP($B14&amp;"f2",VALORES_CONFIGURAÇÃO!$C$5:$L$118,G$1,FALSE)*$C14)+VLOOKUP($B14&amp;"f2",VALORES_CONFIGURAÇÃO!$C$5:$L$118,G$1-4,FALSE),
  IF(VLOOKUP($B14&amp;"f3",VALORES_CONFIGURAÇÃO!$C$5:$L$118,3,FALSE)&gt;$C14,(VLOOKUP($B14&amp;"f3",VALORES_CONFIGURAÇÃO!$C$5:$L$118,G$1,FALSE)*$C14)+VLOOKUP($B14&amp;"f3",VALORES_CONFIGURAÇÃO!$C$5:$L$118,G$1-4,FALSE),
  IF(VLOOKUP($B14&amp;"f4",VALORES_CONFIGURAÇÃO!$C$5:$L$118,3,FALSE)&gt;$C14,(VLOOKUP($B14&amp;"f4",VALORES_CONFIGURAÇÃO!$C$5:$L$118,G$1,FALSE)*$C14)+VLOOKUP($B14&amp;"f4",VALORES_CONFIGURAÇÃO!$C$5:$L$118,G$1-4,FALSE),
  (VLOOKUP($B14&amp;"f5",VALORES_CONFIGURAÇÃO!$C$5:$L$118,G$1,FALSE)*$C14)+VLOOKUP($B14&amp;"f5",VALORES_CONFIGURAÇÃO!$C$5:$L$118,G$1-4,FALSE))))
  ),"")</f>
        <v/>
      </c>
      <c r="H14" s="79" t="str">
        <f>IFERROR(
  IF(VLOOKUP($B14&amp;"f1",VALORES_CONFIGURAÇÃO!$C$5:$L$118,3,FALSE)&gt;$C14,VLOOKUP($B14&amp;"f1",VALORES_CONFIGURAÇÃO!$C$5:$L$118,H$1,FALSE)*$C14,
  IF(VLOOKUP($B14&amp;"f2",VALORES_CONFIGURAÇÃO!$C$5:$L$118,3,FALSE)&gt;$C14,(VLOOKUP($B14&amp;"f2",VALORES_CONFIGURAÇÃO!$C$5:$L$118,H$1,FALSE)*$C14)+VLOOKUP($B14&amp;"f2",VALORES_CONFIGURAÇÃO!$C$5:$L$118,H$1-4,FALSE),
  IF(VLOOKUP($B14&amp;"f3",VALORES_CONFIGURAÇÃO!$C$5:$L$118,3,FALSE)&gt;$C14,(VLOOKUP($B14&amp;"f3",VALORES_CONFIGURAÇÃO!$C$5:$L$118,H$1,FALSE)*$C14)+VLOOKUP($B14&amp;"f3",VALORES_CONFIGURAÇÃO!$C$5:$L$118,H$1-4,FALSE),
  IF(VLOOKUP($B14&amp;"f4",VALORES_CONFIGURAÇÃO!$C$5:$L$118,3,FALSE)&gt;$C14,(VLOOKUP($B14&amp;"f4",VALORES_CONFIGURAÇÃO!$C$5:$L$118,H$1,FALSE)*$C14)+VLOOKUP($B14&amp;"f4",VALORES_CONFIGURAÇÃO!$C$5:$L$118,H$1-4,FALSE),
  (VLOOKUP($B14&amp;"f5",VALORES_CONFIGURAÇÃO!$C$5:$L$118,H$1,FALSE)*$C14)+VLOOKUP($B14&amp;"f5",VALORES_CONFIGURAÇÃO!$C$5:$L$118,H$1-4,FALSE))))
  ),"")</f>
        <v/>
      </c>
      <c r="I14" s="79" t="str">
        <f t="shared" si="0"/>
        <v/>
      </c>
      <c r="J14" s="80"/>
      <c r="K14" s="81"/>
    </row>
    <row r="15" spans="2:15" x14ac:dyDescent="0.25">
      <c r="B15" s="77"/>
      <c r="C15" s="80"/>
      <c r="D15" s="80"/>
      <c r="E15" s="78" t="str">
        <f>IFERROR(VLOOKUP($B15&amp;"f1",VALORES_CONFIGURAÇÃO!$C$5:$L$118,7,FALSE)*$D15,"")</f>
        <v/>
      </c>
      <c r="F15" s="79" t="str">
        <f>IFERROR(
  IF(VLOOKUP($B15&amp;"f1",VALORES_CONFIGURAÇÃO!$C$5:$L$118,3,FALSE)&gt;$C15,VLOOKUP($B15&amp;"f1",VALORES_CONFIGURAÇÃO!$C$5:$L$118,F$1,FALSE)*$C15,
  IF(VLOOKUP($B15&amp;"f2",VALORES_CONFIGURAÇÃO!$C$5:$L$118,3,FALSE)&gt;$C15,(VLOOKUP($B15&amp;"f2",VALORES_CONFIGURAÇÃO!$C$5:$L$118,F$1,FALSE)*$C15)+VLOOKUP($B15&amp;"f2",VALORES_CONFIGURAÇÃO!$C$5:$L$118,F$1-4,FALSE),
  IF(VLOOKUP($B15&amp;"f3",VALORES_CONFIGURAÇÃO!$C$5:$L$118,3,FALSE)&gt;$C15,(VLOOKUP($B15&amp;"f3",VALORES_CONFIGURAÇÃO!$C$5:$L$118,F$1,FALSE)*$C15)+VLOOKUP($B15&amp;"f3",VALORES_CONFIGURAÇÃO!$C$5:$L$118,F$1-4,FALSE),
  IF(VLOOKUP($B15&amp;"f4",VALORES_CONFIGURAÇÃO!$C$5:$L$118,3,FALSE)&gt;$C15,(VLOOKUP($B15&amp;"f4",VALORES_CONFIGURAÇÃO!$C$5:$L$118,F$1,FALSE)*$C15)+VLOOKUP($B15&amp;"f4",VALORES_CONFIGURAÇÃO!$C$5:$L$118,F$1-4,FALSE),
  (VLOOKUP($B15&amp;"f5",VALORES_CONFIGURAÇÃO!$C$5:$L$118,F$1,FALSE)*$C15)+VLOOKUP($B15&amp;"f5",VALORES_CONFIGURAÇÃO!$C$5:$L$118,F$1-4,FALSE))))
  ),"")</f>
        <v/>
      </c>
      <c r="G15" s="79" t="str">
        <f>IFERROR(
  IF(VLOOKUP($B15&amp;"f1",VALORES_CONFIGURAÇÃO!$C$5:$L$118,3,FALSE)&gt;$C15,VLOOKUP($B15&amp;"f1",VALORES_CONFIGURAÇÃO!$C$5:$L$118,G$1,FALSE)*$C15,
  IF(VLOOKUP($B15&amp;"f2",VALORES_CONFIGURAÇÃO!$C$5:$L$118,3,FALSE)&gt;$C15,(VLOOKUP($B15&amp;"f2",VALORES_CONFIGURAÇÃO!$C$5:$L$118,G$1,FALSE)*$C15)+VLOOKUP($B15&amp;"f2",VALORES_CONFIGURAÇÃO!$C$5:$L$118,G$1-4,FALSE),
  IF(VLOOKUP($B15&amp;"f3",VALORES_CONFIGURAÇÃO!$C$5:$L$118,3,FALSE)&gt;$C15,(VLOOKUP($B15&amp;"f3",VALORES_CONFIGURAÇÃO!$C$5:$L$118,G$1,FALSE)*$C15)+VLOOKUP($B15&amp;"f3",VALORES_CONFIGURAÇÃO!$C$5:$L$118,G$1-4,FALSE),
  IF(VLOOKUP($B15&amp;"f4",VALORES_CONFIGURAÇÃO!$C$5:$L$118,3,FALSE)&gt;$C15,(VLOOKUP($B15&amp;"f4",VALORES_CONFIGURAÇÃO!$C$5:$L$118,G$1,FALSE)*$C15)+VLOOKUP($B15&amp;"f4",VALORES_CONFIGURAÇÃO!$C$5:$L$118,G$1-4,FALSE),
  (VLOOKUP($B15&amp;"f5",VALORES_CONFIGURAÇÃO!$C$5:$L$118,G$1,FALSE)*$C15)+VLOOKUP($B15&amp;"f5",VALORES_CONFIGURAÇÃO!$C$5:$L$118,G$1-4,FALSE))))
  ),"")</f>
        <v/>
      </c>
      <c r="H15" s="79" t="str">
        <f>IFERROR(
  IF(VLOOKUP($B15&amp;"f1",VALORES_CONFIGURAÇÃO!$C$5:$L$118,3,FALSE)&gt;$C15,VLOOKUP($B15&amp;"f1",VALORES_CONFIGURAÇÃO!$C$5:$L$118,H$1,FALSE)*$C15,
  IF(VLOOKUP($B15&amp;"f2",VALORES_CONFIGURAÇÃO!$C$5:$L$118,3,FALSE)&gt;$C15,(VLOOKUP($B15&amp;"f2",VALORES_CONFIGURAÇÃO!$C$5:$L$118,H$1,FALSE)*$C15)+VLOOKUP($B15&amp;"f2",VALORES_CONFIGURAÇÃO!$C$5:$L$118,H$1-4,FALSE),
  IF(VLOOKUP($B15&amp;"f3",VALORES_CONFIGURAÇÃO!$C$5:$L$118,3,FALSE)&gt;$C15,(VLOOKUP($B15&amp;"f3",VALORES_CONFIGURAÇÃO!$C$5:$L$118,H$1,FALSE)*$C15)+VLOOKUP($B15&amp;"f3",VALORES_CONFIGURAÇÃO!$C$5:$L$118,H$1-4,FALSE),
  IF(VLOOKUP($B15&amp;"f4",VALORES_CONFIGURAÇÃO!$C$5:$L$118,3,FALSE)&gt;$C15,(VLOOKUP($B15&amp;"f4",VALORES_CONFIGURAÇÃO!$C$5:$L$118,H$1,FALSE)*$C15)+VLOOKUP($B15&amp;"f4",VALORES_CONFIGURAÇÃO!$C$5:$L$118,H$1-4,FALSE),
  (VLOOKUP($B15&amp;"f5",VALORES_CONFIGURAÇÃO!$C$5:$L$118,H$1,FALSE)*$C15)+VLOOKUP($B15&amp;"f5",VALORES_CONFIGURAÇÃO!$C$5:$L$118,H$1-4,FALSE))))
  ),"")</f>
        <v/>
      </c>
      <c r="I15" s="78" t="str">
        <f t="shared" si="0"/>
        <v/>
      </c>
      <c r="J15" s="80"/>
      <c r="K15" s="81"/>
    </row>
    <row r="16" spans="2:15" x14ac:dyDescent="0.25">
      <c r="B16" s="77"/>
      <c r="C16" s="80"/>
      <c r="D16" s="80"/>
      <c r="E16" s="78" t="str">
        <f>IFERROR(VLOOKUP($B16&amp;"f1",VALORES_CONFIGURAÇÃO!$C$5:$L$118,7,FALSE)*$D16,"")</f>
        <v/>
      </c>
      <c r="F16" s="79" t="str">
        <f>IFERROR(
  IF(VLOOKUP($B16&amp;"f1",VALORES_CONFIGURAÇÃO!$C$5:$L$118,3,FALSE)&gt;$C16,VLOOKUP($B16&amp;"f1",VALORES_CONFIGURAÇÃO!$C$5:$L$118,F$1,FALSE)*$C16,
  IF(VLOOKUP($B16&amp;"f2",VALORES_CONFIGURAÇÃO!$C$5:$L$118,3,FALSE)&gt;$C16,(VLOOKUP($B16&amp;"f2",VALORES_CONFIGURAÇÃO!$C$5:$L$118,F$1,FALSE)*$C16)+VLOOKUP($B16&amp;"f2",VALORES_CONFIGURAÇÃO!$C$5:$L$118,F$1-4,FALSE),
  IF(VLOOKUP($B16&amp;"f3",VALORES_CONFIGURAÇÃO!$C$5:$L$118,3,FALSE)&gt;$C16,(VLOOKUP($B16&amp;"f3",VALORES_CONFIGURAÇÃO!$C$5:$L$118,F$1,FALSE)*$C16)+VLOOKUP($B16&amp;"f3",VALORES_CONFIGURAÇÃO!$C$5:$L$118,F$1-4,FALSE),
  IF(VLOOKUP($B16&amp;"f4",VALORES_CONFIGURAÇÃO!$C$5:$L$118,3,FALSE)&gt;$C16,(VLOOKUP($B16&amp;"f4",VALORES_CONFIGURAÇÃO!$C$5:$L$118,F$1,FALSE)*$C16)+VLOOKUP($B16&amp;"f4",VALORES_CONFIGURAÇÃO!$C$5:$L$118,F$1-4,FALSE),
  (VLOOKUP($B16&amp;"f5",VALORES_CONFIGURAÇÃO!$C$5:$L$118,F$1,FALSE)*$C16)+VLOOKUP($B16&amp;"f5",VALORES_CONFIGURAÇÃO!$C$5:$L$118,F$1-4,FALSE))))
  ),"")</f>
        <v/>
      </c>
      <c r="G16" s="79" t="str">
        <f>IFERROR(
  IF(VLOOKUP($B16&amp;"f1",VALORES_CONFIGURAÇÃO!$C$5:$L$118,3,FALSE)&gt;$C16,VLOOKUP($B16&amp;"f1",VALORES_CONFIGURAÇÃO!$C$5:$L$118,G$1,FALSE)*$C16,
  IF(VLOOKUP($B16&amp;"f2",VALORES_CONFIGURAÇÃO!$C$5:$L$118,3,FALSE)&gt;$C16,(VLOOKUP($B16&amp;"f2",VALORES_CONFIGURAÇÃO!$C$5:$L$118,G$1,FALSE)*$C16)+VLOOKUP($B16&amp;"f2",VALORES_CONFIGURAÇÃO!$C$5:$L$118,G$1-4,FALSE),
  IF(VLOOKUP($B16&amp;"f3",VALORES_CONFIGURAÇÃO!$C$5:$L$118,3,FALSE)&gt;$C16,(VLOOKUP($B16&amp;"f3",VALORES_CONFIGURAÇÃO!$C$5:$L$118,G$1,FALSE)*$C16)+VLOOKUP($B16&amp;"f3",VALORES_CONFIGURAÇÃO!$C$5:$L$118,G$1-4,FALSE),
  IF(VLOOKUP($B16&amp;"f4",VALORES_CONFIGURAÇÃO!$C$5:$L$118,3,FALSE)&gt;$C16,(VLOOKUP($B16&amp;"f4",VALORES_CONFIGURAÇÃO!$C$5:$L$118,G$1,FALSE)*$C16)+VLOOKUP($B16&amp;"f4",VALORES_CONFIGURAÇÃO!$C$5:$L$118,G$1-4,FALSE),
  (VLOOKUP($B16&amp;"f5",VALORES_CONFIGURAÇÃO!$C$5:$L$118,G$1,FALSE)*$C16)+VLOOKUP($B16&amp;"f5",VALORES_CONFIGURAÇÃO!$C$5:$L$118,G$1-4,FALSE))))
  ),"")</f>
        <v/>
      </c>
      <c r="H16" s="79" t="str">
        <f>IFERROR(
  IF(VLOOKUP($B16&amp;"f1",VALORES_CONFIGURAÇÃO!$C$5:$L$118,3,FALSE)&gt;$C16,VLOOKUP($B16&amp;"f1",VALORES_CONFIGURAÇÃO!$C$5:$L$118,H$1,FALSE)*$C16,
  IF(VLOOKUP($B16&amp;"f2",VALORES_CONFIGURAÇÃO!$C$5:$L$118,3,FALSE)&gt;$C16,(VLOOKUP($B16&amp;"f2",VALORES_CONFIGURAÇÃO!$C$5:$L$118,H$1,FALSE)*$C16)+VLOOKUP($B16&amp;"f2",VALORES_CONFIGURAÇÃO!$C$5:$L$118,H$1-4,FALSE),
  IF(VLOOKUP($B16&amp;"f3",VALORES_CONFIGURAÇÃO!$C$5:$L$118,3,FALSE)&gt;$C16,(VLOOKUP($B16&amp;"f3",VALORES_CONFIGURAÇÃO!$C$5:$L$118,H$1,FALSE)*$C16)+VLOOKUP($B16&amp;"f3",VALORES_CONFIGURAÇÃO!$C$5:$L$118,H$1-4,FALSE),
  IF(VLOOKUP($B16&amp;"f4",VALORES_CONFIGURAÇÃO!$C$5:$L$118,3,FALSE)&gt;$C16,(VLOOKUP($B16&amp;"f4",VALORES_CONFIGURAÇÃO!$C$5:$L$118,H$1,FALSE)*$C16)+VLOOKUP($B16&amp;"f4",VALORES_CONFIGURAÇÃO!$C$5:$L$118,H$1-4,FALSE),
  (VLOOKUP($B16&amp;"f5",VALORES_CONFIGURAÇÃO!$C$5:$L$118,H$1,FALSE)*$C16)+VLOOKUP($B16&amp;"f5",VALORES_CONFIGURAÇÃO!$C$5:$L$118,H$1-4,FALSE))))
  ),"")</f>
        <v/>
      </c>
      <c r="I16" s="78" t="str">
        <f t="shared" si="0"/>
        <v/>
      </c>
      <c r="J16" s="80"/>
      <c r="K16" s="81"/>
    </row>
    <row r="17" spans="2:11" x14ac:dyDescent="0.25">
      <c r="B17" s="83"/>
      <c r="C17" s="80"/>
      <c r="D17" s="80"/>
      <c r="E17" s="78" t="str">
        <f>IFERROR(VLOOKUP($B17&amp;"f1",VALORES_CONFIGURAÇÃO!$C$5:$L$118,7,FALSE)*$D17,"")</f>
        <v/>
      </c>
      <c r="F17" s="79" t="str">
        <f>IFERROR(
  IF(VLOOKUP($B17&amp;"f1",VALORES_CONFIGURAÇÃO!$C$5:$L$118,3,FALSE)&gt;$C17,VLOOKUP($B17&amp;"f1",VALORES_CONFIGURAÇÃO!$C$5:$L$118,F$1,FALSE)*$C17,
  IF(VLOOKUP($B17&amp;"f2",VALORES_CONFIGURAÇÃO!$C$5:$L$118,3,FALSE)&gt;$C17,(VLOOKUP($B17&amp;"f2",VALORES_CONFIGURAÇÃO!$C$5:$L$118,F$1,FALSE)*$C17)+VLOOKUP($B17&amp;"f2",VALORES_CONFIGURAÇÃO!$C$5:$L$118,F$1-4,FALSE),
  IF(VLOOKUP($B17&amp;"f3",VALORES_CONFIGURAÇÃO!$C$5:$L$118,3,FALSE)&gt;$C17,(VLOOKUP($B17&amp;"f3",VALORES_CONFIGURAÇÃO!$C$5:$L$118,F$1,FALSE)*$C17)+VLOOKUP($B17&amp;"f3",VALORES_CONFIGURAÇÃO!$C$5:$L$118,F$1-4,FALSE),
  IF(VLOOKUP($B17&amp;"f4",VALORES_CONFIGURAÇÃO!$C$5:$L$118,3,FALSE)&gt;$C17,(VLOOKUP($B17&amp;"f4",VALORES_CONFIGURAÇÃO!$C$5:$L$118,F$1,FALSE)*$C17)+VLOOKUP($B17&amp;"f4",VALORES_CONFIGURAÇÃO!$C$5:$L$118,F$1-4,FALSE),
  (VLOOKUP($B17&amp;"f5",VALORES_CONFIGURAÇÃO!$C$5:$L$118,F$1,FALSE)*$C17)+VLOOKUP($B17&amp;"f5",VALORES_CONFIGURAÇÃO!$C$5:$L$118,F$1-4,FALSE))))
  ),"")</f>
        <v/>
      </c>
      <c r="G17" s="79" t="str">
        <f>IFERROR(
  IF(VLOOKUP($B17&amp;"f1",VALORES_CONFIGURAÇÃO!$C$5:$L$118,3,FALSE)&gt;$C17,VLOOKUP($B17&amp;"f1",VALORES_CONFIGURAÇÃO!$C$5:$L$118,G$1,FALSE)*$C17,
  IF(VLOOKUP($B17&amp;"f2",VALORES_CONFIGURAÇÃO!$C$5:$L$118,3,FALSE)&gt;$C17,(VLOOKUP($B17&amp;"f2",VALORES_CONFIGURAÇÃO!$C$5:$L$118,G$1,FALSE)*$C17)+VLOOKUP($B17&amp;"f2",VALORES_CONFIGURAÇÃO!$C$5:$L$118,G$1-4,FALSE),
  IF(VLOOKUP($B17&amp;"f3",VALORES_CONFIGURAÇÃO!$C$5:$L$118,3,FALSE)&gt;$C17,(VLOOKUP($B17&amp;"f3",VALORES_CONFIGURAÇÃO!$C$5:$L$118,G$1,FALSE)*$C17)+VLOOKUP($B17&amp;"f3",VALORES_CONFIGURAÇÃO!$C$5:$L$118,G$1-4,FALSE),
  IF(VLOOKUP($B17&amp;"f4",VALORES_CONFIGURAÇÃO!$C$5:$L$118,3,FALSE)&gt;$C17,(VLOOKUP($B17&amp;"f4",VALORES_CONFIGURAÇÃO!$C$5:$L$118,G$1,FALSE)*$C17)+VLOOKUP($B17&amp;"f4",VALORES_CONFIGURAÇÃO!$C$5:$L$118,G$1-4,FALSE),
  (VLOOKUP($B17&amp;"f5",VALORES_CONFIGURAÇÃO!$C$5:$L$118,G$1,FALSE)*$C17)+VLOOKUP($B17&amp;"f5",VALORES_CONFIGURAÇÃO!$C$5:$L$118,G$1-4,FALSE))))
  ),"")</f>
        <v/>
      </c>
      <c r="H17" s="79" t="str">
        <f>IFERROR(
  IF(VLOOKUP($B17&amp;"f1",VALORES_CONFIGURAÇÃO!$C$5:$L$118,3,FALSE)&gt;$C17,VLOOKUP($B17&amp;"f1",VALORES_CONFIGURAÇÃO!$C$5:$L$118,H$1,FALSE)*$C17,
  IF(VLOOKUP($B17&amp;"f2",VALORES_CONFIGURAÇÃO!$C$5:$L$118,3,FALSE)&gt;$C17,(VLOOKUP($B17&amp;"f2",VALORES_CONFIGURAÇÃO!$C$5:$L$118,H$1,FALSE)*$C17)+VLOOKUP($B17&amp;"f2",VALORES_CONFIGURAÇÃO!$C$5:$L$118,H$1-4,FALSE),
  IF(VLOOKUP($B17&amp;"f3",VALORES_CONFIGURAÇÃO!$C$5:$L$118,3,FALSE)&gt;$C17,(VLOOKUP($B17&amp;"f3",VALORES_CONFIGURAÇÃO!$C$5:$L$118,H$1,FALSE)*$C17)+VLOOKUP($B17&amp;"f3",VALORES_CONFIGURAÇÃO!$C$5:$L$118,H$1-4,FALSE),
  IF(VLOOKUP($B17&amp;"f4",VALORES_CONFIGURAÇÃO!$C$5:$L$118,3,FALSE)&gt;$C17,(VLOOKUP($B17&amp;"f4",VALORES_CONFIGURAÇÃO!$C$5:$L$118,H$1,FALSE)*$C17)+VLOOKUP($B17&amp;"f4",VALORES_CONFIGURAÇÃO!$C$5:$L$118,H$1-4,FALSE),
  (VLOOKUP($B17&amp;"f5",VALORES_CONFIGURAÇÃO!$C$5:$L$118,H$1,FALSE)*$C17)+VLOOKUP($B17&amp;"f5",VALORES_CONFIGURAÇÃO!$C$5:$L$118,H$1-4,FALSE))))
  ),"")</f>
        <v/>
      </c>
      <c r="I17" s="78" t="str">
        <f t="shared" si="0"/>
        <v/>
      </c>
      <c r="J17" s="80"/>
      <c r="K17" s="81"/>
    </row>
    <row r="18" spans="2:11" x14ac:dyDescent="0.25">
      <c r="B18" s="77"/>
      <c r="C18" s="80"/>
      <c r="D18" s="80"/>
      <c r="E18" s="78" t="str">
        <f>IFERROR(VLOOKUP($B18&amp;"f1",VALORES_CONFIGURAÇÃO!$C$5:$L$118,7,FALSE)*$D18,"")</f>
        <v/>
      </c>
      <c r="F18" s="79" t="str">
        <f>IFERROR(
  IF(VLOOKUP($B18&amp;"f1",VALORES_CONFIGURAÇÃO!$C$5:$L$118,3,FALSE)&gt;$C18,VLOOKUP($B18&amp;"f1",VALORES_CONFIGURAÇÃO!$C$5:$L$118,F$1,FALSE)*$C18,
  IF(VLOOKUP($B18&amp;"f2",VALORES_CONFIGURAÇÃO!$C$5:$L$118,3,FALSE)&gt;$C18,(VLOOKUP($B18&amp;"f2",VALORES_CONFIGURAÇÃO!$C$5:$L$118,F$1,FALSE)*$C18)+VLOOKUP($B18&amp;"f2",VALORES_CONFIGURAÇÃO!$C$5:$L$118,F$1-4,FALSE),
  IF(VLOOKUP($B18&amp;"f3",VALORES_CONFIGURAÇÃO!$C$5:$L$118,3,FALSE)&gt;$C18,(VLOOKUP($B18&amp;"f3",VALORES_CONFIGURAÇÃO!$C$5:$L$118,F$1,FALSE)*$C18)+VLOOKUP($B18&amp;"f3",VALORES_CONFIGURAÇÃO!$C$5:$L$118,F$1-4,FALSE),
  IF(VLOOKUP($B18&amp;"f4",VALORES_CONFIGURAÇÃO!$C$5:$L$118,3,FALSE)&gt;$C18,(VLOOKUP($B18&amp;"f4",VALORES_CONFIGURAÇÃO!$C$5:$L$118,F$1,FALSE)*$C18)+VLOOKUP($B18&amp;"f4",VALORES_CONFIGURAÇÃO!$C$5:$L$118,F$1-4,FALSE),
  (VLOOKUP($B18&amp;"f5",VALORES_CONFIGURAÇÃO!$C$5:$L$118,F$1,FALSE)*$C18)+VLOOKUP($B18&amp;"f5",VALORES_CONFIGURAÇÃO!$C$5:$L$118,F$1-4,FALSE))))
  ),"")</f>
        <v/>
      </c>
      <c r="G18" s="79" t="str">
        <f>IFERROR(
  IF(VLOOKUP($B18&amp;"f1",VALORES_CONFIGURAÇÃO!$C$5:$L$118,3,FALSE)&gt;$C18,VLOOKUP($B18&amp;"f1",VALORES_CONFIGURAÇÃO!$C$5:$L$118,G$1,FALSE)*$C18,
  IF(VLOOKUP($B18&amp;"f2",VALORES_CONFIGURAÇÃO!$C$5:$L$118,3,FALSE)&gt;$C18,(VLOOKUP($B18&amp;"f2",VALORES_CONFIGURAÇÃO!$C$5:$L$118,G$1,FALSE)*$C18)+VLOOKUP($B18&amp;"f2",VALORES_CONFIGURAÇÃO!$C$5:$L$118,G$1-4,FALSE),
  IF(VLOOKUP($B18&amp;"f3",VALORES_CONFIGURAÇÃO!$C$5:$L$118,3,FALSE)&gt;$C18,(VLOOKUP($B18&amp;"f3",VALORES_CONFIGURAÇÃO!$C$5:$L$118,G$1,FALSE)*$C18)+VLOOKUP($B18&amp;"f3",VALORES_CONFIGURAÇÃO!$C$5:$L$118,G$1-4,FALSE),
  IF(VLOOKUP($B18&amp;"f4",VALORES_CONFIGURAÇÃO!$C$5:$L$118,3,FALSE)&gt;$C18,(VLOOKUP($B18&amp;"f4",VALORES_CONFIGURAÇÃO!$C$5:$L$118,G$1,FALSE)*$C18)+VLOOKUP($B18&amp;"f4",VALORES_CONFIGURAÇÃO!$C$5:$L$118,G$1-4,FALSE),
  (VLOOKUP($B18&amp;"f5",VALORES_CONFIGURAÇÃO!$C$5:$L$118,G$1,FALSE)*$C18)+VLOOKUP($B18&amp;"f5",VALORES_CONFIGURAÇÃO!$C$5:$L$118,G$1-4,FALSE))))
  ),"")</f>
        <v/>
      </c>
      <c r="H18" s="79" t="str">
        <f>IFERROR(
  IF(VLOOKUP($B18&amp;"f1",VALORES_CONFIGURAÇÃO!$C$5:$L$118,3,FALSE)&gt;$C18,VLOOKUP($B18&amp;"f1",VALORES_CONFIGURAÇÃO!$C$5:$L$118,H$1,FALSE)*$C18,
  IF(VLOOKUP($B18&amp;"f2",VALORES_CONFIGURAÇÃO!$C$5:$L$118,3,FALSE)&gt;$C18,(VLOOKUP($B18&amp;"f2",VALORES_CONFIGURAÇÃO!$C$5:$L$118,H$1,FALSE)*$C18)+VLOOKUP($B18&amp;"f2",VALORES_CONFIGURAÇÃO!$C$5:$L$118,H$1-4,FALSE),
  IF(VLOOKUP($B18&amp;"f3",VALORES_CONFIGURAÇÃO!$C$5:$L$118,3,FALSE)&gt;$C18,(VLOOKUP($B18&amp;"f3",VALORES_CONFIGURAÇÃO!$C$5:$L$118,H$1,FALSE)*$C18)+VLOOKUP($B18&amp;"f3",VALORES_CONFIGURAÇÃO!$C$5:$L$118,H$1-4,FALSE),
  IF(VLOOKUP($B18&amp;"f4",VALORES_CONFIGURAÇÃO!$C$5:$L$118,3,FALSE)&gt;$C18,(VLOOKUP($B18&amp;"f4",VALORES_CONFIGURAÇÃO!$C$5:$L$118,H$1,FALSE)*$C18)+VLOOKUP($B18&amp;"f4",VALORES_CONFIGURAÇÃO!$C$5:$L$118,H$1-4,FALSE),
  (VLOOKUP($B18&amp;"f5",VALORES_CONFIGURAÇÃO!$C$5:$L$118,H$1,FALSE)*$C18)+VLOOKUP($B18&amp;"f5",VALORES_CONFIGURAÇÃO!$C$5:$L$118,H$1-4,FALSE))))
  ),"")</f>
        <v/>
      </c>
      <c r="I18" s="78" t="str">
        <f t="shared" si="0"/>
        <v/>
      </c>
      <c r="J18" s="80"/>
      <c r="K18" s="81"/>
    </row>
    <row r="19" spans="2:11" x14ac:dyDescent="0.25">
      <c r="B19" s="83"/>
      <c r="C19" s="80"/>
      <c r="D19" s="80"/>
      <c r="E19" s="78" t="str">
        <f>IFERROR(VLOOKUP($B19&amp;"f1",VALORES_CONFIGURAÇÃO!$C$5:$L$118,7,FALSE)*$D19,"")</f>
        <v/>
      </c>
      <c r="F19" s="79" t="str">
        <f>IFERROR(
  IF(VLOOKUP($B19&amp;"f1",VALORES_CONFIGURAÇÃO!$C$5:$L$118,3,FALSE)&gt;$C19,VLOOKUP($B19&amp;"f1",VALORES_CONFIGURAÇÃO!$C$5:$L$118,F$1,FALSE)*$C19,
  IF(VLOOKUP($B19&amp;"f2",VALORES_CONFIGURAÇÃO!$C$5:$L$118,3,FALSE)&gt;$C19,(VLOOKUP($B19&amp;"f2",VALORES_CONFIGURAÇÃO!$C$5:$L$118,F$1,FALSE)*$C19)+VLOOKUP($B19&amp;"f2",VALORES_CONFIGURAÇÃO!$C$5:$L$118,F$1-4,FALSE),
  IF(VLOOKUP($B19&amp;"f3",VALORES_CONFIGURAÇÃO!$C$5:$L$118,3,FALSE)&gt;$C19,(VLOOKUP($B19&amp;"f3",VALORES_CONFIGURAÇÃO!$C$5:$L$118,F$1,FALSE)*$C19)+VLOOKUP($B19&amp;"f3",VALORES_CONFIGURAÇÃO!$C$5:$L$118,F$1-4,FALSE),
  IF(VLOOKUP($B19&amp;"f4",VALORES_CONFIGURAÇÃO!$C$5:$L$118,3,FALSE)&gt;$C19,(VLOOKUP($B19&amp;"f4",VALORES_CONFIGURAÇÃO!$C$5:$L$118,F$1,FALSE)*$C19)+VLOOKUP($B19&amp;"f4",VALORES_CONFIGURAÇÃO!$C$5:$L$118,F$1-4,FALSE),
  (VLOOKUP($B19&amp;"f5",VALORES_CONFIGURAÇÃO!$C$5:$L$118,F$1,FALSE)*$C19)+VLOOKUP($B19&amp;"f5",VALORES_CONFIGURAÇÃO!$C$5:$L$118,F$1-4,FALSE))))
  ),"")</f>
        <v/>
      </c>
      <c r="G19" s="79" t="str">
        <f>IFERROR(
  IF(VLOOKUP($B19&amp;"f1",VALORES_CONFIGURAÇÃO!$C$5:$L$118,3,FALSE)&gt;$C19,VLOOKUP($B19&amp;"f1",VALORES_CONFIGURAÇÃO!$C$5:$L$118,G$1,FALSE)*$C19,
  IF(VLOOKUP($B19&amp;"f2",VALORES_CONFIGURAÇÃO!$C$5:$L$118,3,FALSE)&gt;$C19,(VLOOKUP($B19&amp;"f2",VALORES_CONFIGURAÇÃO!$C$5:$L$118,G$1,FALSE)*$C19)+VLOOKUP($B19&amp;"f2",VALORES_CONFIGURAÇÃO!$C$5:$L$118,G$1-4,FALSE),
  IF(VLOOKUP($B19&amp;"f3",VALORES_CONFIGURAÇÃO!$C$5:$L$118,3,FALSE)&gt;$C19,(VLOOKUP($B19&amp;"f3",VALORES_CONFIGURAÇÃO!$C$5:$L$118,G$1,FALSE)*$C19)+VLOOKUP($B19&amp;"f3",VALORES_CONFIGURAÇÃO!$C$5:$L$118,G$1-4,FALSE),
  IF(VLOOKUP($B19&amp;"f4",VALORES_CONFIGURAÇÃO!$C$5:$L$118,3,FALSE)&gt;$C19,(VLOOKUP($B19&amp;"f4",VALORES_CONFIGURAÇÃO!$C$5:$L$118,G$1,FALSE)*$C19)+VLOOKUP($B19&amp;"f4",VALORES_CONFIGURAÇÃO!$C$5:$L$118,G$1-4,FALSE),
  (VLOOKUP($B19&amp;"f5",VALORES_CONFIGURAÇÃO!$C$5:$L$118,G$1,FALSE)*$C19)+VLOOKUP($B19&amp;"f5",VALORES_CONFIGURAÇÃO!$C$5:$L$118,G$1-4,FALSE))))
  ),"")</f>
        <v/>
      </c>
      <c r="H19" s="79" t="str">
        <f>IFERROR(
  IF(VLOOKUP($B19&amp;"f1",VALORES_CONFIGURAÇÃO!$C$5:$L$118,3,FALSE)&gt;$C19,VLOOKUP($B19&amp;"f1",VALORES_CONFIGURAÇÃO!$C$5:$L$118,H$1,FALSE)*$C19,
  IF(VLOOKUP($B19&amp;"f2",VALORES_CONFIGURAÇÃO!$C$5:$L$118,3,FALSE)&gt;$C19,(VLOOKUP($B19&amp;"f2",VALORES_CONFIGURAÇÃO!$C$5:$L$118,H$1,FALSE)*$C19)+VLOOKUP($B19&amp;"f2",VALORES_CONFIGURAÇÃO!$C$5:$L$118,H$1-4,FALSE),
  IF(VLOOKUP($B19&amp;"f3",VALORES_CONFIGURAÇÃO!$C$5:$L$118,3,FALSE)&gt;$C19,(VLOOKUP($B19&amp;"f3",VALORES_CONFIGURAÇÃO!$C$5:$L$118,H$1,FALSE)*$C19)+VLOOKUP($B19&amp;"f3",VALORES_CONFIGURAÇÃO!$C$5:$L$118,H$1-4,FALSE),
  IF(VLOOKUP($B19&amp;"f4",VALORES_CONFIGURAÇÃO!$C$5:$L$118,3,FALSE)&gt;$C19,(VLOOKUP($B19&amp;"f4",VALORES_CONFIGURAÇÃO!$C$5:$L$118,H$1,FALSE)*$C19)+VLOOKUP($B19&amp;"f4",VALORES_CONFIGURAÇÃO!$C$5:$L$118,H$1-4,FALSE),
  (VLOOKUP($B19&amp;"f5",VALORES_CONFIGURAÇÃO!$C$5:$L$118,H$1,FALSE)*$C19)+VLOOKUP($B19&amp;"f5",VALORES_CONFIGURAÇÃO!$C$5:$L$118,H$1-4,FALSE))))
  ),"")</f>
        <v/>
      </c>
      <c r="I19" s="78" t="str">
        <f t="shared" si="0"/>
        <v/>
      </c>
      <c r="J19" s="80"/>
      <c r="K19" s="81"/>
    </row>
    <row r="20" spans="2:11" x14ac:dyDescent="0.25">
      <c r="B20" s="83"/>
      <c r="C20" s="80"/>
      <c r="D20" s="80"/>
      <c r="E20" s="78" t="str">
        <f>IFERROR(VLOOKUP($B20&amp;"f1",VALORES_CONFIGURAÇÃO!$C$5:$L$118,7,FALSE)*$D20,"")</f>
        <v/>
      </c>
      <c r="F20" s="79" t="str">
        <f>IFERROR(
  IF(VLOOKUP($B20&amp;"f1",VALORES_CONFIGURAÇÃO!$C$5:$L$118,3,FALSE)&gt;$C20,VLOOKUP($B20&amp;"f1",VALORES_CONFIGURAÇÃO!$C$5:$L$118,F$1,FALSE)*$C20,
  IF(VLOOKUP($B20&amp;"f2",VALORES_CONFIGURAÇÃO!$C$5:$L$118,3,FALSE)&gt;$C20,(VLOOKUP($B20&amp;"f2",VALORES_CONFIGURAÇÃO!$C$5:$L$118,F$1,FALSE)*$C20)+VLOOKUP($B20&amp;"f2",VALORES_CONFIGURAÇÃO!$C$5:$L$118,F$1-4,FALSE),
  IF(VLOOKUP($B20&amp;"f3",VALORES_CONFIGURAÇÃO!$C$5:$L$118,3,FALSE)&gt;$C20,(VLOOKUP($B20&amp;"f3",VALORES_CONFIGURAÇÃO!$C$5:$L$118,F$1,FALSE)*$C20)+VLOOKUP($B20&amp;"f3",VALORES_CONFIGURAÇÃO!$C$5:$L$118,F$1-4,FALSE),
  IF(VLOOKUP($B20&amp;"f4",VALORES_CONFIGURAÇÃO!$C$5:$L$118,3,FALSE)&gt;$C20,(VLOOKUP($B20&amp;"f4",VALORES_CONFIGURAÇÃO!$C$5:$L$118,F$1,FALSE)*$C20)+VLOOKUP($B20&amp;"f4",VALORES_CONFIGURAÇÃO!$C$5:$L$118,F$1-4,FALSE),
  (VLOOKUP($B20&amp;"f5",VALORES_CONFIGURAÇÃO!$C$5:$L$118,F$1,FALSE)*$C20)+VLOOKUP($B20&amp;"f5",VALORES_CONFIGURAÇÃO!$C$5:$L$118,F$1-4,FALSE))))
  ),"")</f>
        <v/>
      </c>
      <c r="G20" s="79" t="str">
        <f>IFERROR(
  IF(VLOOKUP($B20&amp;"f1",VALORES_CONFIGURAÇÃO!$C$5:$L$118,3,FALSE)&gt;$C20,VLOOKUP($B20&amp;"f1",VALORES_CONFIGURAÇÃO!$C$5:$L$118,G$1,FALSE)*$C20,
  IF(VLOOKUP($B20&amp;"f2",VALORES_CONFIGURAÇÃO!$C$5:$L$118,3,FALSE)&gt;$C20,(VLOOKUP($B20&amp;"f2",VALORES_CONFIGURAÇÃO!$C$5:$L$118,G$1,FALSE)*$C20)+VLOOKUP($B20&amp;"f2",VALORES_CONFIGURAÇÃO!$C$5:$L$118,G$1-4,FALSE),
  IF(VLOOKUP($B20&amp;"f3",VALORES_CONFIGURAÇÃO!$C$5:$L$118,3,FALSE)&gt;$C20,(VLOOKUP($B20&amp;"f3",VALORES_CONFIGURAÇÃO!$C$5:$L$118,G$1,FALSE)*$C20)+VLOOKUP($B20&amp;"f3",VALORES_CONFIGURAÇÃO!$C$5:$L$118,G$1-4,FALSE),
  IF(VLOOKUP($B20&amp;"f4",VALORES_CONFIGURAÇÃO!$C$5:$L$118,3,FALSE)&gt;$C20,(VLOOKUP($B20&amp;"f4",VALORES_CONFIGURAÇÃO!$C$5:$L$118,G$1,FALSE)*$C20)+VLOOKUP($B20&amp;"f4",VALORES_CONFIGURAÇÃO!$C$5:$L$118,G$1-4,FALSE),
  (VLOOKUP($B20&amp;"f5",VALORES_CONFIGURAÇÃO!$C$5:$L$118,G$1,FALSE)*$C20)+VLOOKUP($B20&amp;"f5",VALORES_CONFIGURAÇÃO!$C$5:$L$118,G$1-4,FALSE))))
  ),"")</f>
        <v/>
      </c>
      <c r="H20" s="79" t="str">
        <f>IFERROR(
  IF(VLOOKUP($B20&amp;"f1",VALORES_CONFIGURAÇÃO!$C$5:$L$118,3,FALSE)&gt;$C20,VLOOKUP($B20&amp;"f1",VALORES_CONFIGURAÇÃO!$C$5:$L$118,H$1,FALSE)*$C20,
  IF(VLOOKUP($B20&amp;"f2",VALORES_CONFIGURAÇÃO!$C$5:$L$118,3,FALSE)&gt;$C20,(VLOOKUP($B20&amp;"f2",VALORES_CONFIGURAÇÃO!$C$5:$L$118,H$1,FALSE)*$C20)+VLOOKUP($B20&amp;"f2",VALORES_CONFIGURAÇÃO!$C$5:$L$118,H$1-4,FALSE),
  IF(VLOOKUP($B20&amp;"f3",VALORES_CONFIGURAÇÃO!$C$5:$L$118,3,FALSE)&gt;$C20,(VLOOKUP($B20&amp;"f3",VALORES_CONFIGURAÇÃO!$C$5:$L$118,H$1,FALSE)*$C20)+VLOOKUP($B20&amp;"f3",VALORES_CONFIGURAÇÃO!$C$5:$L$118,H$1-4,FALSE),
  IF(VLOOKUP($B20&amp;"f4",VALORES_CONFIGURAÇÃO!$C$5:$L$118,3,FALSE)&gt;$C20,(VLOOKUP($B20&amp;"f4",VALORES_CONFIGURAÇÃO!$C$5:$L$118,H$1,FALSE)*$C20)+VLOOKUP($B20&amp;"f4",VALORES_CONFIGURAÇÃO!$C$5:$L$118,H$1-4,FALSE),
  (VLOOKUP($B20&amp;"f5",VALORES_CONFIGURAÇÃO!$C$5:$L$118,H$1,FALSE)*$C20)+VLOOKUP($B20&amp;"f5",VALORES_CONFIGURAÇÃO!$C$5:$L$118,H$1-4,FALSE))))
  ),"")</f>
        <v/>
      </c>
      <c r="I20" s="78" t="str">
        <f t="shared" si="0"/>
        <v/>
      </c>
      <c r="J20" s="80"/>
      <c r="K20" s="81"/>
    </row>
    <row r="21" spans="2:11" x14ac:dyDescent="0.25">
      <c r="B21" s="83"/>
      <c r="C21" s="80"/>
      <c r="D21" s="80"/>
      <c r="E21" s="78" t="str">
        <f>IFERROR(VLOOKUP($B21&amp;"f1",VALORES_CONFIGURAÇÃO!$C$5:$L$118,7,FALSE)*$D21,"")</f>
        <v/>
      </c>
      <c r="F21" s="79" t="str">
        <f>IFERROR(
  IF(VLOOKUP($B21&amp;"f1",VALORES_CONFIGURAÇÃO!$C$5:$L$118,3,FALSE)&gt;$C21,VLOOKUP($B21&amp;"f1",VALORES_CONFIGURAÇÃO!$C$5:$L$118,F$1,FALSE)*$C21,
  IF(VLOOKUP($B21&amp;"f2",VALORES_CONFIGURAÇÃO!$C$5:$L$118,3,FALSE)&gt;$C21,(VLOOKUP($B21&amp;"f2",VALORES_CONFIGURAÇÃO!$C$5:$L$118,F$1,FALSE)*$C21)+VLOOKUP($B21&amp;"f2",VALORES_CONFIGURAÇÃO!$C$5:$L$118,F$1-4,FALSE),
  IF(VLOOKUP($B21&amp;"f3",VALORES_CONFIGURAÇÃO!$C$5:$L$118,3,FALSE)&gt;$C21,(VLOOKUP($B21&amp;"f3",VALORES_CONFIGURAÇÃO!$C$5:$L$118,F$1,FALSE)*$C21)+VLOOKUP($B21&amp;"f3",VALORES_CONFIGURAÇÃO!$C$5:$L$118,F$1-4,FALSE),
  IF(VLOOKUP($B21&amp;"f4",VALORES_CONFIGURAÇÃO!$C$5:$L$118,3,FALSE)&gt;$C21,(VLOOKUP($B21&amp;"f4",VALORES_CONFIGURAÇÃO!$C$5:$L$118,F$1,FALSE)*$C21)+VLOOKUP($B21&amp;"f4",VALORES_CONFIGURAÇÃO!$C$5:$L$118,F$1-4,FALSE),
  (VLOOKUP($B21&amp;"f5",VALORES_CONFIGURAÇÃO!$C$5:$L$118,F$1,FALSE)*$C21)+VLOOKUP($B21&amp;"f5",VALORES_CONFIGURAÇÃO!$C$5:$L$118,F$1-4,FALSE))))
  ),"")</f>
        <v/>
      </c>
      <c r="G21" s="79" t="str">
        <f>IFERROR(
  IF(VLOOKUP($B21&amp;"f1",VALORES_CONFIGURAÇÃO!$C$5:$L$118,3,FALSE)&gt;$C21,VLOOKUP($B21&amp;"f1",VALORES_CONFIGURAÇÃO!$C$5:$L$118,G$1,FALSE)*$C21,
  IF(VLOOKUP($B21&amp;"f2",VALORES_CONFIGURAÇÃO!$C$5:$L$118,3,FALSE)&gt;$C21,(VLOOKUP($B21&amp;"f2",VALORES_CONFIGURAÇÃO!$C$5:$L$118,G$1,FALSE)*$C21)+VLOOKUP($B21&amp;"f2",VALORES_CONFIGURAÇÃO!$C$5:$L$118,G$1-4,FALSE),
  IF(VLOOKUP($B21&amp;"f3",VALORES_CONFIGURAÇÃO!$C$5:$L$118,3,FALSE)&gt;$C21,(VLOOKUP($B21&amp;"f3",VALORES_CONFIGURAÇÃO!$C$5:$L$118,G$1,FALSE)*$C21)+VLOOKUP($B21&amp;"f3",VALORES_CONFIGURAÇÃO!$C$5:$L$118,G$1-4,FALSE),
  IF(VLOOKUP($B21&amp;"f4",VALORES_CONFIGURAÇÃO!$C$5:$L$118,3,FALSE)&gt;$C21,(VLOOKUP($B21&amp;"f4",VALORES_CONFIGURAÇÃO!$C$5:$L$118,G$1,FALSE)*$C21)+VLOOKUP($B21&amp;"f4",VALORES_CONFIGURAÇÃO!$C$5:$L$118,G$1-4,FALSE),
  (VLOOKUP($B21&amp;"f5",VALORES_CONFIGURAÇÃO!$C$5:$L$118,G$1,FALSE)*$C21)+VLOOKUP($B21&amp;"f5",VALORES_CONFIGURAÇÃO!$C$5:$L$118,G$1-4,FALSE))))
  ),"")</f>
        <v/>
      </c>
      <c r="H21" s="79" t="str">
        <f>IFERROR(
  IF(VLOOKUP($B21&amp;"f1",VALORES_CONFIGURAÇÃO!$C$5:$L$118,3,FALSE)&gt;$C21,VLOOKUP($B21&amp;"f1",VALORES_CONFIGURAÇÃO!$C$5:$L$118,H$1,FALSE)*$C21,
  IF(VLOOKUP($B21&amp;"f2",VALORES_CONFIGURAÇÃO!$C$5:$L$118,3,FALSE)&gt;$C21,(VLOOKUP($B21&amp;"f2",VALORES_CONFIGURAÇÃO!$C$5:$L$118,H$1,FALSE)*$C21)+VLOOKUP($B21&amp;"f2",VALORES_CONFIGURAÇÃO!$C$5:$L$118,H$1-4,FALSE),
  IF(VLOOKUP($B21&amp;"f3",VALORES_CONFIGURAÇÃO!$C$5:$L$118,3,FALSE)&gt;$C21,(VLOOKUP($B21&amp;"f3",VALORES_CONFIGURAÇÃO!$C$5:$L$118,H$1,FALSE)*$C21)+VLOOKUP($B21&amp;"f3",VALORES_CONFIGURAÇÃO!$C$5:$L$118,H$1-4,FALSE),
  IF(VLOOKUP($B21&amp;"f4",VALORES_CONFIGURAÇÃO!$C$5:$L$118,3,FALSE)&gt;$C21,(VLOOKUP($B21&amp;"f4",VALORES_CONFIGURAÇÃO!$C$5:$L$118,H$1,FALSE)*$C21)+VLOOKUP($B21&amp;"f4",VALORES_CONFIGURAÇÃO!$C$5:$L$118,H$1-4,FALSE),
  (VLOOKUP($B21&amp;"f5",VALORES_CONFIGURAÇÃO!$C$5:$L$118,H$1,FALSE)*$C21)+VLOOKUP($B21&amp;"f5",VALORES_CONFIGURAÇÃO!$C$5:$L$118,H$1-4,FALSE))))
  ),"")</f>
        <v/>
      </c>
      <c r="I21" s="78" t="str">
        <f t="shared" si="0"/>
        <v/>
      </c>
      <c r="J21" s="80"/>
      <c r="K21" s="81"/>
    </row>
    <row r="22" spans="2:11" x14ac:dyDescent="0.25">
      <c r="B22" s="83"/>
      <c r="C22" s="80"/>
      <c r="D22" s="80"/>
      <c r="E22" s="78" t="str">
        <f>IFERROR(VLOOKUP($B22&amp;"f1",VALORES_CONFIGURAÇÃO!$C$5:$L$118,7,FALSE)*$D22,"")</f>
        <v/>
      </c>
      <c r="F22" s="79" t="str">
        <f>IFERROR(
  IF(VLOOKUP($B22&amp;"f1",VALORES_CONFIGURAÇÃO!$C$5:$L$118,3,FALSE)&gt;$C22,VLOOKUP($B22&amp;"f1",VALORES_CONFIGURAÇÃO!$C$5:$L$118,F$1,FALSE)*$C22,
  IF(VLOOKUP($B22&amp;"f2",VALORES_CONFIGURAÇÃO!$C$5:$L$118,3,FALSE)&gt;$C22,(VLOOKUP($B22&amp;"f2",VALORES_CONFIGURAÇÃO!$C$5:$L$118,F$1,FALSE)*$C22)+VLOOKUP($B22&amp;"f2",VALORES_CONFIGURAÇÃO!$C$5:$L$118,F$1-4,FALSE),
  IF(VLOOKUP($B22&amp;"f3",VALORES_CONFIGURAÇÃO!$C$5:$L$118,3,FALSE)&gt;$C22,(VLOOKUP($B22&amp;"f3",VALORES_CONFIGURAÇÃO!$C$5:$L$118,F$1,FALSE)*$C22)+VLOOKUP($B22&amp;"f3",VALORES_CONFIGURAÇÃO!$C$5:$L$118,F$1-4,FALSE),
  IF(VLOOKUP($B22&amp;"f4",VALORES_CONFIGURAÇÃO!$C$5:$L$118,3,FALSE)&gt;$C22,(VLOOKUP($B22&amp;"f4",VALORES_CONFIGURAÇÃO!$C$5:$L$118,F$1,FALSE)*$C22)+VLOOKUP($B22&amp;"f4",VALORES_CONFIGURAÇÃO!$C$5:$L$118,F$1-4,FALSE),
  (VLOOKUP($B22&amp;"f5",VALORES_CONFIGURAÇÃO!$C$5:$L$118,F$1,FALSE)*$C22)+VLOOKUP($B22&amp;"f5",VALORES_CONFIGURAÇÃO!$C$5:$L$118,F$1-4,FALSE))))
  ),"")</f>
        <v/>
      </c>
      <c r="G22" s="79" t="str">
        <f>IFERROR(
  IF(VLOOKUP($B22&amp;"f1",VALORES_CONFIGURAÇÃO!$C$5:$L$118,3,FALSE)&gt;$C22,VLOOKUP($B22&amp;"f1",VALORES_CONFIGURAÇÃO!$C$5:$L$118,G$1,FALSE)*$C22,
  IF(VLOOKUP($B22&amp;"f2",VALORES_CONFIGURAÇÃO!$C$5:$L$118,3,FALSE)&gt;$C22,(VLOOKUP($B22&amp;"f2",VALORES_CONFIGURAÇÃO!$C$5:$L$118,G$1,FALSE)*$C22)+VLOOKUP($B22&amp;"f2",VALORES_CONFIGURAÇÃO!$C$5:$L$118,G$1-4,FALSE),
  IF(VLOOKUP($B22&amp;"f3",VALORES_CONFIGURAÇÃO!$C$5:$L$118,3,FALSE)&gt;$C22,(VLOOKUP($B22&amp;"f3",VALORES_CONFIGURAÇÃO!$C$5:$L$118,G$1,FALSE)*$C22)+VLOOKUP($B22&amp;"f3",VALORES_CONFIGURAÇÃO!$C$5:$L$118,G$1-4,FALSE),
  IF(VLOOKUP($B22&amp;"f4",VALORES_CONFIGURAÇÃO!$C$5:$L$118,3,FALSE)&gt;$C22,(VLOOKUP($B22&amp;"f4",VALORES_CONFIGURAÇÃO!$C$5:$L$118,G$1,FALSE)*$C22)+VLOOKUP($B22&amp;"f4",VALORES_CONFIGURAÇÃO!$C$5:$L$118,G$1-4,FALSE),
  (VLOOKUP($B22&amp;"f5",VALORES_CONFIGURAÇÃO!$C$5:$L$118,G$1,FALSE)*$C22)+VLOOKUP($B22&amp;"f5",VALORES_CONFIGURAÇÃO!$C$5:$L$118,G$1-4,FALSE))))
  ),"")</f>
        <v/>
      </c>
      <c r="H22" s="79" t="str">
        <f>IFERROR(
  IF(VLOOKUP($B22&amp;"f1",VALORES_CONFIGURAÇÃO!$C$5:$L$118,3,FALSE)&gt;$C22,VLOOKUP($B22&amp;"f1",VALORES_CONFIGURAÇÃO!$C$5:$L$118,H$1,FALSE)*$C22,
  IF(VLOOKUP($B22&amp;"f2",VALORES_CONFIGURAÇÃO!$C$5:$L$118,3,FALSE)&gt;$C22,(VLOOKUP($B22&amp;"f2",VALORES_CONFIGURAÇÃO!$C$5:$L$118,H$1,FALSE)*$C22)+VLOOKUP($B22&amp;"f2",VALORES_CONFIGURAÇÃO!$C$5:$L$118,H$1-4,FALSE),
  IF(VLOOKUP($B22&amp;"f3",VALORES_CONFIGURAÇÃO!$C$5:$L$118,3,FALSE)&gt;$C22,(VLOOKUP($B22&amp;"f3",VALORES_CONFIGURAÇÃO!$C$5:$L$118,H$1,FALSE)*$C22)+VLOOKUP($B22&amp;"f3",VALORES_CONFIGURAÇÃO!$C$5:$L$118,H$1-4,FALSE),
  IF(VLOOKUP($B22&amp;"f4",VALORES_CONFIGURAÇÃO!$C$5:$L$118,3,FALSE)&gt;$C22,(VLOOKUP($B22&amp;"f4",VALORES_CONFIGURAÇÃO!$C$5:$L$118,H$1,FALSE)*$C22)+VLOOKUP($B22&amp;"f4",VALORES_CONFIGURAÇÃO!$C$5:$L$118,H$1-4,FALSE),
  (VLOOKUP($B22&amp;"f5",VALORES_CONFIGURAÇÃO!$C$5:$L$118,H$1,FALSE)*$C22)+VLOOKUP($B22&amp;"f5",VALORES_CONFIGURAÇÃO!$C$5:$L$118,H$1-4,FALSE))))
  ),"")</f>
        <v/>
      </c>
      <c r="I22" s="78" t="str">
        <f t="shared" si="0"/>
        <v/>
      </c>
      <c r="J22" s="80"/>
      <c r="K22" s="81"/>
    </row>
    <row r="23" spans="2:11" x14ac:dyDescent="0.25">
      <c r="B23" s="83"/>
      <c r="C23" s="80"/>
      <c r="D23" s="80"/>
      <c r="E23" s="78" t="str">
        <f>IFERROR(VLOOKUP($B23&amp;"f1",VALORES_CONFIGURAÇÃO!$C$5:$L$118,7,FALSE)*$D23,"")</f>
        <v/>
      </c>
      <c r="F23" s="79" t="str">
        <f>IFERROR(
  IF(VLOOKUP($B23&amp;"f1",VALORES_CONFIGURAÇÃO!$C$5:$L$118,3,FALSE)&gt;$C23,VLOOKUP($B23&amp;"f1",VALORES_CONFIGURAÇÃO!$C$5:$L$118,F$1,FALSE)*$C23,
  IF(VLOOKUP($B23&amp;"f2",VALORES_CONFIGURAÇÃO!$C$5:$L$118,3,FALSE)&gt;$C23,(VLOOKUP($B23&amp;"f2",VALORES_CONFIGURAÇÃO!$C$5:$L$118,F$1,FALSE)*$C23)+VLOOKUP($B23&amp;"f2",VALORES_CONFIGURAÇÃO!$C$5:$L$118,F$1-4,FALSE),
  IF(VLOOKUP($B23&amp;"f3",VALORES_CONFIGURAÇÃO!$C$5:$L$118,3,FALSE)&gt;$C23,(VLOOKUP($B23&amp;"f3",VALORES_CONFIGURAÇÃO!$C$5:$L$118,F$1,FALSE)*$C23)+VLOOKUP($B23&amp;"f3",VALORES_CONFIGURAÇÃO!$C$5:$L$118,F$1-4,FALSE),
  IF(VLOOKUP($B23&amp;"f4",VALORES_CONFIGURAÇÃO!$C$5:$L$118,3,FALSE)&gt;$C23,(VLOOKUP($B23&amp;"f4",VALORES_CONFIGURAÇÃO!$C$5:$L$118,F$1,FALSE)*$C23)+VLOOKUP($B23&amp;"f4",VALORES_CONFIGURAÇÃO!$C$5:$L$118,F$1-4,FALSE),
  (VLOOKUP($B23&amp;"f5",VALORES_CONFIGURAÇÃO!$C$5:$L$118,F$1,FALSE)*$C23)+VLOOKUP($B23&amp;"f5",VALORES_CONFIGURAÇÃO!$C$5:$L$118,F$1-4,FALSE))))
  ),"")</f>
        <v/>
      </c>
      <c r="G23" s="79" t="str">
        <f>IFERROR(
  IF(VLOOKUP($B23&amp;"f1",VALORES_CONFIGURAÇÃO!$C$5:$L$118,3,FALSE)&gt;$C23,VLOOKUP($B23&amp;"f1",VALORES_CONFIGURAÇÃO!$C$5:$L$118,G$1,FALSE)*$C23,
  IF(VLOOKUP($B23&amp;"f2",VALORES_CONFIGURAÇÃO!$C$5:$L$118,3,FALSE)&gt;$C23,(VLOOKUP($B23&amp;"f2",VALORES_CONFIGURAÇÃO!$C$5:$L$118,G$1,FALSE)*$C23)+VLOOKUP($B23&amp;"f2",VALORES_CONFIGURAÇÃO!$C$5:$L$118,G$1-4,FALSE),
  IF(VLOOKUP($B23&amp;"f3",VALORES_CONFIGURAÇÃO!$C$5:$L$118,3,FALSE)&gt;$C23,(VLOOKUP($B23&amp;"f3",VALORES_CONFIGURAÇÃO!$C$5:$L$118,G$1,FALSE)*$C23)+VLOOKUP($B23&amp;"f3",VALORES_CONFIGURAÇÃO!$C$5:$L$118,G$1-4,FALSE),
  IF(VLOOKUP($B23&amp;"f4",VALORES_CONFIGURAÇÃO!$C$5:$L$118,3,FALSE)&gt;$C23,(VLOOKUP($B23&amp;"f4",VALORES_CONFIGURAÇÃO!$C$5:$L$118,G$1,FALSE)*$C23)+VLOOKUP($B23&amp;"f4",VALORES_CONFIGURAÇÃO!$C$5:$L$118,G$1-4,FALSE),
  (VLOOKUP($B23&amp;"f5",VALORES_CONFIGURAÇÃO!$C$5:$L$118,G$1,FALSE)*$C23)+VLOOKUP($B23&amp;"f5",VALORES_CONFIGURAÇÃO!$C$5:$L$118,G$1-4,FALSE))))
  ),"")</f>
        <v/>
      </c>
      <c r="H23" s="79" t="str">
        <f>IFERROR(
  IF(VLOOKUP($B23&amp;"f1",VALORES_CONFIGURAÇÃO!$C$5:$L$118,3,FALSE)&gt;$C23,VLOOKUP($B23&amp;"f1",VALORES_CONFIGURAÇÃO!$C$5:$L$118,H$1,FALSE)*$C23,
  IF(VLOOKUP($B23&amp;"f2",VALORES_CONFIGURAÇÃO!$C$5:$L$118,3,FALSE)&gt;$C23,(VLOOKUP($B23&amp;"f2",VALORES_CONFIGURAÇÃO!$C$5:$L$118,H$1,FALSE)*$C23)+VLOOKUP($B23&amp;"f2",VALORES_CONFIGURAÇÃO!$C$5:$L$118,H$1-4,FALSE),
  IF(VLOOKUP($B23&amp;"f3",VALORES_CONFIGURAÇÃO!$C$5:$L$118,3,FALSE)&gt;$C23,(VLOOKUP($B23&amp;"f3",VALORES_CONFIGURAÇÃO!$C$5:$L$118,H$1,FALSE)*$C23)+VLOOKUP($B23&amp;"f3",VALORES_CONFIGURAÇÃO!$C$5:$L$118,H$1-4,FALSE),
  IF(VLOOKUP($B23&amp;"f4",VALORES_CONFIGURAÇÃO!$C$5:$L$118,3,FALSE)&gt;$C23,(VLOOKUP($B23&amp;"f4",VALORES_CONFIGURAÇÃO!$C$5:$L$118,H$1,FALSE)*$C23)+VLOOKUP($B23&amp;"f4",VALORES_CONFIGURAÇÃO!$C$5:$L$118,H$1-4,FALSE),
  (VLOOKUP($B23&amp;"f5",VALORES_CONFIGURAÇÃO!$C$5:$L$118,H$1,FALSE)*$C23)+VLOOKUP($B23&amp;"f5",VALORES_CONFIGURAÇÃO!$C$5:$L$118,H$1-4,FALSE))))
  ),"")</f>
        <v/>
      </c>
      <c r="I23" s="78" t="str">
        <f t="shared" si="0"/>
        <v/>
      </c>
      <c r="J23" s="80"/>
      <c r="K23" s="81"/>
    </row>
    <row r="24" spans="2:11" x14ac:dyDescent="0.25">
      <c r="B24" s="83"/>
      <c r="C24" s="80"/>
      <c r="D24" s="80"/>
      <c r="E24" s="78" t="str">
        <f>IFERROR(VLOOKUP($B24&amp;"f1",VALORES_CONFIGURAÇÃO!$C$5:$L$118,7,FALSE)*$D24,"")</f>
        <v/>
      </c>
      <c r="F24" s="79" t="str">
        <f>IFERROR(
  IF(VLOOKUP($B24&amp;"f1",VALORES_CONFIGURAÇÃO!$C$5:$L$118,3,FALSE)&gt;$C24,VLOOKUP($B24&amp;"f1",VALORES_CONFIGURAÇÃO!$C$5:$L$118,F$1,FALSE)*$C24,
  IF(VLOOKUP($B24&amp;"f2",VALORES_CONFIGURAÇÃO!$C$5:$L$118,3,FALSE)&gt;$C24,(VLOOKUP($B24&amp;"f2",VALORES_CONFIGURAÇÃO!$C$5:$L$118,F$1,FALSE)*$C24)+VLOOKUP($B24&amp;"f2",VALORES_CONFIGURAÇÃO!$C$5:$L$118,F$1-4,FALSE),
  IF(VLOOKUP($B24&amp;"f3",VALORES_CONFIGURAÇÃO!$C$5:$L$118,3,FALSE)&gt;$C24,(VLOOKUP($B24&amp;"f3",VALORES_CONFIGURAÇÃO!$C$5:$L$118,F$1,FALSE)*$C24)+VLOOKUP($B24&amp;"f3",VALORES_CONFIGURAÇÃO!$C$5:$L$118,F$1-4,FALSE),
  IF(VLOOKUP($B24&amp;"f4",VALORES_CONFIGURAÇÃO!$C$5:$L$118,3,FALSE)&gt;$C24,(VLOOKUP($B24&amp;"f4",VALORES_CONFIGURAÇÃO!$C$5:$L$118,F$1,FALSE)*$C24)+VLOOKUP($B24&amp;"f4",VALORES_CONFIGURAÇÃO!$C$5:$L$118,F$1-4,FALSE),
  (VLOOKUP($B24&amp;"f5",VALORES_CONFIGURAÇÃO!$C$5:$L$118,F$1,FALSE)*$C24)+VLOOKUP($B24&amp;"f5",VALORES_CONFIGURAÇÃO!$C$5:$L$118,F$1-4,FALSE))))
  ),"")</f>
        <v/>
      </c>
      <c r="G24" s="79" t="str">
        <f>IFERROR(
  IF(VLOOKUP($B24&amp;"f1",VALORES_CONFIGURAÇÃO!$C$5:$L$118,3,FALSE)&gt;$C24,VLOOKUP($B24&amp;"f1",VALORES_CONFIGURAÇÃO!$C$5:$L$118,G$1,FALSE)*$C24,
  IF(VLOOKUP($B24&amp;"f2",VALORES_CONFIGURAÇÃO!$C$5:$L$118,3,FALSE)&gt;$C24,(VLOOKUP($B24&amp;"f2",VALORES_CONFIGURAÇÃO!$C$5:$L$118,G$1,FALSE)*$C24)+VLOOKUP($B24&amp;"f2",VALORES_CONFIGURAÇÃO!$C$5:$L$118,G$1-4,FALSE),
  IF(VLOOKUP($B24&amp;"f3",VALORES_CONFIGURAÇÃO!$C$5:$L$118,3,FALSE)&gt;$C24,(VLOOKUP($B24&amp;"f3",VALORES_CONFIGURAÇÃO!$C$5:$L$118,G$1,FALSE)*$C24)+VLOOKUP($B24&amp;"f3",VALORES_CONFIGURAÇÃO!$C$5:$L$118,G$1-4,FALSE),
  IF(VLOOKUP($B24&amp;"f4",VALORES_CONFIGURAÇÃO!$C$5:$L$118,3,FALSE)&gt;$C24,(VLOOKUP($B24&amp;"f4",VALORES_CONFIGURAÇÃO!$C$5:$L$118,G$1,FALSE)*$C24)+VLOOKUP($B24&amp;"f4",VALORES_CONFIGURAÇÃO!$C$5:$L$118,G$1-4,FALSE),
  (VLOOKUP($B24&amp;"f5",VALORES_CONFIGURAÇÃO!$C$5:$L$118,G$1,FALSE)*$C24)+VLOOKUP($B24&amp;"f5",VALORES_CONFIGURAÇÃO!$C$5:$L$118,G$1-4,FALSE))))
  ),"")</f>
        <v/>
      </c>
      <c r="H24" s="79" t="str">
        <f>IFERROR(
  IF(VLOOKUP($B24&amp;"f1",VALORES_CONFIGURAÇÃO!$C$5:$L$118,3,FALSE)&gt;$C24,VLOOKUP($B24&amp;"f1",VALORES_CONFIGURAÇÃO!$C$5:$L$118,H$1,FALSE)*$C24,
  IF(VLOOKUP($B24&amp;"f2",VALORES_CONFIGURAÇÃO!$C$5:$L$118,3,FALSE)&gt;$C24,(VLOOKUP($B24&amp;"f2",VALORES_CONFIGURAÇÃO!$C$5:$L$118,H$1,FALSE)*$C24)+VLOOKUP($B24&amp;"f2",VALORES_CONFIGURAÇÃO!$C$5:$L$118,H$1-4,FALSE),
  IF(VLOOKUP($B24&amp;"f3",VALORES_CONFIGURAÇÃO!$C$5:$L$118,3,FALSE)&gt;$C24,(VLOOKUP($B24&amp;"f3",VALORES_CONFIGURAÇÃO!$C$5:$L$118,H$1,FALSE)*$C24)+VLOOKUP($B24&amp;"f3",VALORES_CONFIGURAÇÃO!$C$5:$L$118,H$1-4,FALSE),
  IF(VLOOKUP($B24&amp;"f4",VALORES_CONFIGURAÇÃO!$C$5:$L$118,3,FALSE)&gt;$C24,(VLOOKUP($B24&amp;"f4",VALORES_CONFIGURAÇÃO!$C$5:$L$118,H$1,FALSE)*$C24)+VLOOKUP($B24&amp;"f4",VALORES_CONFIGURAÇÃO!$C$5:$L$118,H$1-4,FALSE),
  (VLOOKUP($B24&amp;"f5",VALORES_CONFIGURAÇÃO!$C$5:$L$118,H$1,FALSE)*$C24)+VLOOKUP($B24&amp;"f5",VALORES_CONFIGURAÇÃO!$C$5:$L$118,H$1-4,FALSE))))
  ),"")</f>
        <v/>
      </c>
      <c r="I24" s="78" t="str">
        <f t="shared" si="0"/>
        <v/>
      </c>
      <c r="J24" s="80"/>
      <c r="K24" s="81"/>
    </row>
    <row r="25" spans="2:11" x14ac:dyDescent="0.25">
      <c r="B25" s="83"/>
      <c r="C25" s="80"/>
      <c r="D25" s="80"/>
      <c r="E25" s="78" t="str">
        <f>IFERROR(VLOOKUP($B25&amp;"f1",VALORES_CONFIGURAÇÃO!$C$5:$L$118,7,FALSE)*$D25,"")</f>
        <v/>
      </c>
      <c r="F25" s="79" t="str">
        <f>IFERROR(
  IF(VLOOKUP($B25&amp;"f1",VALORES_CONFIGURAÇÃO!$C$5:$L$118,3,FALSE)&gt;$C25,VLOOKUP($B25&amp;"f1",VALORES_CONFIGURAÇÃO!$C$5:$L$118,F$1,FALSE)*$C25,
  IF(VLOOKUP($B25&amp;"f2",VALORES_CONFIGURAÇÃO!$C$5:$L$118,3,FALSE)&gt;$C25,(VLOOKUP($B25&amp;"f2",VALORES_CONFIGURAÇÃO!$C$5:$L$118,F$1,FALSE)*$C25)+VLOOKUP($B25&amp;"f2",VALORES_CONFIGURAÇÃO!$C$5:$L$118,F$1-4,FALSE),
  IF(VLOOKUP($B25&amp;"f3",VALORES_CONFIGURAÇÃO!$C$5:$L$118,3,FALSE)&gt;$C25,(VLOOKUP($B25&amp;"f3",VALORES_CONFIGURAÇÃO!$C$5:$L$118,F$1,FALSE)*$C25)+VLOOKUP($B25&amp;"f3",VALORES_CONFIGURAÇÃO!$C$5:$L$118,F$1-4,FALSE),
  IF(VLOOKUP($B25&amp;"f4",VALORES_CONFIGURAÇÃO!$C$5:$L$118,3,FALSE)&gt;$C25,(VLOOKUP($B25&amp;"f4",VALORES_CONFIGURAÇÃO!$C$5:$L$118,F$1,FALSE)*$C25)+VLOOKUP($B25&amp;"f4",VALORES_CONFIGURAÇÃO!$C$5:$L$118,F$1-4,FALSE),
  (VLOOKUP($B25&amp;"f5",VALORES_CONFIGURAÇÃO!$C$5:$L$118,F$1,FALSE)*$C25)+VLOOKUP($B25&amp;"f5",VALORES_CONFIGURAÇÃO!$C$5:$L$118,F$1-4,FALSE))))
  ),"")</f>
        <v/>
      </c>
      <c r="G25" s="79" t="str">
        <f>IFERROR(
  IF(VLOOKUP($B25&amp;"f1",VALORES_CONFIGURAÇÃO!$C$5:$L$118,3,FALSE)&gt;$C25,VLOOKUP($B25&amp;"f1",VALORES_CONFIGURAÇÃO!$C$5:$L$118,G$1,FALSE)*$C25,
  IF(VLOOKUP($B25&amp;"f2",VALORES_CONFIGURAÇÃO!$C$5:$L$118,3,FALSE)&gt;$C25,(VLOOKUP($B25&amp;"f2",VALORES_CONFIGURAÇÃO!$C$5:$L$118,G$1,FALSE)*$C25)+VLOOKUP($B25&amp;"f2",VALORES_CONFIGURAÇÃO!$C$5:$L$118,G$1-4,FALSE),
  IF(VLOOKUP($B25&amp;"f3",VALORES_CONFIGURAÇÃO!$C$5:$L$118,3,FALSE)&gt;$C25,(VLOOKUP($B25&amp;"f3",VALORES_CONFIGURAÇÃO!$C$5:$L$118,G$1,FALSE)*$C25)+VLOOKUP($B25&amp;"f3",VALORES_CONFIGURAÇÃO!$C$5:$L$118,G$1-4,FALSE),
  IF(VLOOKUP($B25&amp;"f4",VALORES_CONFIGURAÇÃO!$C$5:$L$118,3,FALSE)&gt;$C25,(VLOOKUP($B25&amp;"f4",VALORES_CONFIGURAÇÃO!$C$5:$L$118,G$1,FALSE)*$C25)+VLOOKUP($B25&amp;"f4",VALORES_CONFIGURAÇÃO!$C$5:$L$118,G$1-4,FALSE),
  (VLOOKUP($B25&amp;"f5",VALORES_CONFIGURAÇÃO!$C$5:$L$118,G$1,FALSE)*$C25)+VLOOKUP($B25&amp;"f5",VALORES_CONFIGURAÇÃO!$C$5:$L$118,G$1-4,FALSE))))
  ),"")</f>
        <v/>
      </c>
      <c r="H25" s="79" t="str">
        <f>IFERROR(
  IF(VLOOKUP($B25&amp;"f1",VALORES_CONFIGURAÇÃO!$C$5:$L$118,3,FALSE)&gt;$C25,VLOOKUP($B25&amp;"f1",VALORES_CONFIGURAÇÃO!$C$5:$L$118,H$1,FALSE)*$C25,
  IF(VLOOKUP($B25&amp;"f2",VALORES_CONFIGURAÇÃO!$C$5:$L$118,3,FALSE)&gt;$C25,(VLOOKUP($B25&amp;"f2",VALORES_CONFIGURAÇÃO!$C$5:$L$118,H$1,FALSE)*$C25)+VLOOKUP($B25&amp;"f2",VALORES_CONFIGURAÇÃO!$C$5:$L$118,H$1-4,FALSE),
  IF(VLOOKUP($B25&amp;"f3",VALORES_CONFIGURAÇÃO!$C$5:$L$118,3,FALSE)&gt;$C25,(VLOOKUP($B25&amp;"f3",VALORES_CONFIGURAÇÃO!$C$5:$L$118,H$1,FALSE)*$C25)+VLOOKUP($B25&amp;"f3",VALORES_CONFIGURAÇÃO!$C$5:$L$118,H$1-4,FALSE),
  IF(VLOOKUP($B25&amp;"f4",VALORES_CONFIGURAÇÃO!$C$5:$L$118,3,FALSE)&gt;$C25,(VLOOKUP($B25&amp;"f4",VALORES_CONFIGURAÇÃO!$C$5:$L$118,H$1,FALSE)*$C25)+VLOOKUP($B25&amp;"f4",VALORES_CONFIGURAÇÃO!$C$5:$L$118,H$1-4,FALSE),
  (VLOOKUP($B25&amp;"f5",VALORES_CONFIGURAÇÃO!$C$5:$L$118,H$1,FALSE)*$C25)+VLOOKUP($B25&amp;"f5",VALORES_CONFIGURAÇÃO!$C$5:$L$118,H$1-4,FALSE))))
  ),"")</f>
        <v/>
      </c>
      <c r="I25" s="78" t="str">
        <f t="shared" si="0"/>
        <v/>
      </c>
      <c r="J25" s="80"/>
      <c r="K25" s="81"/>
    </row>
    <row r="26" spans="2:11" x14ac:dyDescent="0.25">
      <c r="B26" s="83"/>
      <c r="C26" s="80"/>
      <c r="D26" s="80"/>
      <c r="E26" s="78" t="str">
        <f>IFERROR(VLOOKUP($B26&amp;"f1",VALORES_CONFIGURAÇÃO!$C$5:$L$118,7,FALSE)*$D26,"")</f>
        <v/>
      </c>
      <c r="F26" s="79" t="str">
        <f>IFERROR(
  IF(VLOOKUP($B26&amp;"f1",VALORES_CONFIGURAÇÃO!$C$5:$L$118,3,FALSE)&gt;$C26,VLOOKUP($B26&amp;"f1",VALORES_CONFIGURAÇÃO!$C$5:$L$118,F$1,FALSE)*$C26,
  IF(VLOOKUP($B26&amp;"f2",VALORES_CONFIGURAÇÃO!$C$5:$L$118,3,FALSE)&gt;$C26,(VLOOKUP($B26&amp;"f2",VALORES_CONFIGURAÇÃO!$C$5:$L$118,F$1,FALSE)*$C26)+VLOOKUP($B26&amp;"f2",VALORES_CONFIGURAÇÃO!$C$5:$L$118,F$1-4,FALSE),
  IF(VLOOKUP($B26&amp;"f3",VALORES_CONFIGURAÇÃO!$C$5:$L$118,3,FALSE)&gt;$C26,(VLOOKUP($B26&amp;"f3",VALORES_CONFIGURAÇÃO!$C$5:$L$118,F$1,FALSE)*$C26)+VLOOKUP($B26&amp;"f3",VALORES_CONFIGURAÇÃO!$C$5:$L$118,F$1-4,FALSE),
  IF(VLOOKUP($B26&amp;"f4",VALORES_CONFIGURAÇÃO!$C$5:$L$118,3,FALSE)&gt;$C26,(VLOOKUP($B26&amp;"f4",VALORES_CONFIGURAÇÃO!$C$5:$L$118,F$1,FALSE)*$C26)+VLOOKUP($B26&amp;"f4",VALORES_CONFIGURAÇÃO!$C$5:$L$118,F$1-4,FALSE),
  (VLOOKUP($B26&amp;"f5",VALORES_CONFIGURAÇÃO!$C$5:$L$118,F$1,FALSE)*$C26)+VLOOKUP($B26&amp;"f5",VALORES_CONFIGURAÇÃO!$C$5:$L$118,F$1-4,FALSE))))
  ),"")</f>
        <v/>
      </c>
      <c r="G26" s="79" t="str">
        <f>IFERROR(
  IF(VLOOKUP($B26&amp;"f1",VALORES_CONFIGURAÇÃO!$C$5:$L$118,3,FALSE)&gt;$C26,VLOOKUP($B26&amp;"f1",VALORES_CONFIGURAÇÃO!$C$5:$L$118,G$1,FALSE)*$C26,
  IF(VLOOKUP($B26&amp;"f2",VALORES_CONFIGURAÇÃO!$C$5:$L$118,3,FALSE)&gt;$C26,(VLOOKUP($B26&amp;"f2",VALORES_CONFIGURAÇÃO!$C$5:$L$118,G$1,FALSE)*$C26)+VLOOKUP($B26&amp;"f2",VALORES_CONFIGURAÇÃO!$C$5:$L$118,G$1-4,FALSE),
  IF(VLOOKUP($B26&amp;"f3",VALORES_CONFIGURAÇÃO!$C$5:$L$118,3,FALSE)&gt;$C26,(VLOOKUP($B26&amp;"f3",VALORES_CONFIGURAÇÃO!$C$5:$L$118,G$1,FALSE)*$C26)+VLOOKUP($B26&amp;"f3",VALORES_CONFIGURAÇÃO!$C$5:$L$118,G$1-4,FALSE),
  IF(VLOOKUP($B26&amp;"f4",VALORES_CONFIGURAÇÃO!$C$5:$L$118,3,FALSE)&gt;$C26,(VLOOKUP($B26&amp;"f4",VALORES_CONFIGURAÇÃO!$C$5:$L$118,G$1,FALSE)*$C26)+VLOOKUP($B26&amp;"f4",VALORES_CONFIGURAÇÃO!$C$5:$L$118,G$1-4,FALSE),
  (VLOOKUP($B26&amp;"f5",VALORES_CONFIGURAÇÃO!$C$5:$L$118,G$1,FALSE)*$C26)+VLOOKUP($B26&amp;"f5",VALORES_CONFIGURAÇÃO!$C$5:$L$118,G$1-4,FALSE))))
  ),"")</f>
        <v/>
      </c>
      <c r="H26" s="79" t="str">
        <f>IFERROR(
  IF(VLOOKUP($B26&amp;"f1",VALORES_CONFIGURAÇÃO!$C$5:$L$118,3,FALSE)&gt;$C26,VLOOKUP($B26&amp;"f1",VALORES_CONFIGURAÇÃO!$C$5:$L$118,H$1,FALSE)*$C26,
  IF(VLOOKUP($B26&amp;"f2",VALORES_CONFIGURAÇÃO!$C$5:$L$118,3,FALSE)&gt;$C26,(VLOOKUP($B26&amp;"f2",VALORES_CONFIGURAÇÃO!$C$5:$L$118,H$1,FALSE)*$C26)+VLOOKUP($B26&amp;"f2",VALORES_CONFIGURAÇÃO!$C$5:$L$118,H$1-4,FALSE),
  IF(VLOOKUP($B26&amp;"f3",VALORES_CONFIGURAÇÃO!$C$5:$L$118,3,FALSE)&gt;$C26,(VLOOKUP($B26&amp;"f3",VALORES_CONFIGURAÇÃO!$C$5:$L$118,H$1,FALSE)*$C26)+VLOOKUP($B26&amp;"f3",VALORES_CONFIGURAÇÃO!$C$5:$L$118,H$1-4,FALSE),
  IF(VLOOKUP($B26&amp;"f4",VALORES_CONFIGURAÇÃO!$C$5:$L$118,3,FALSE)&gt;$C26,(VLOOKUP($B26&amp;"f4",VALORES_CONFIGURAÇÃO!$C$5:$L$118,H$1,FALSE)*$C26)+VLOOKUP($B26&amp;"f4",VALORES_CONFIGURAÇÃO!$C$5:$L$118,H$1-4,FALSE),
  (VLOOKUP($B26&amp;"f5",VALORES_CONFIGURAÇÃO!$C$5:$L$118,H$1,FALSE)*$C26)+VLOOKUP($B26&amp;"f5",VALORES_CONFIGURAÇÃO!$C$5:$L$118,H$1-4,FALSE))))
  ),"")</f>
        <v/>
      </c>
      <c r="I26" s="78" t="str">
        <f t="shared" si="0"/>
        <v/>
      </c>
      <c r="J26" s="80"/>
      <c r="K26" s="81"/>
    </row>
    <row r="27" spans="2:11" x14ac:dyDescent="0.25">
      <c r="B27" s="83"/>
      <c r="C27" s="80"/>
      <c r="D27" s="80"/>
      <c r="E27" s="78" t="str">
        <f>IFERROR(VLOOKUP($B27&amp;"f1",VALORES_CONFIGURAÇÃO!$C$5:$L$118,7,FALSE)*$D27,"")</f>
        <v/>
      </c>
      <c r="F27" s="79" t="str">
        <f>IFERROR(
  IF(VLOOKUP($B27&amp;"f1",VALORES_CONFIGURAÇÃO!$C$5:$L$118,3,FALSE)&gt;$C27,VLOOKUP($B27&amp;"f1",VALORES_CONFIGURAÇÃO!$C$5:$L$118,F$1,FALSE)*$C27,
  IF(VLOOKUP($B27&amp;"f2",VALORES_CONFIGURAÇÃO!$C$5:$L$118,3,FALSE)&gt;$C27,(VLOOKUP($B27&amp;"f2",VALORES_CONFIGURAÇÃO!$C$5:$L$118,F$1,FALSE)*$C27)+VLOOKUP($B27&amp;"f2",VALORES_CONFIGURAÇÃO!$C$5:$L$118,F$1-4,FALSE),
  IF(VLOOKUP($B27&amp;"f3",VALORES_CONFIGURAÇÃO!$C$5:$L$118,3,FALSE)&gt;$C27,(VLOOKUP($B27&amp;"f3",VALORES_CONFIGURAÇÃO!$C$5:$L$118,F$1,FALSE)*$C27)+VLOOKUP($B27&amp;"f3",VALORES_CONFIGURAÇÃO!$C$5:$L$118,F$1-4,FALSE),
  IF(VLOOKUP($B27&amp;"f4",VALORES_CONFIGURAÇÃO!$C$5:$L$118,3,FALSE)&gt;$C27,(VLOOKUP($B27&amp;"f4",VALORES_CONFIGURAÇÃO!$C$5:$L$118,F$1,FALSE)*$C27)+VLOOKUP($B27&amp;"f4",VALORES_CONFIGURAÇÃO!$C$5:$L$118,F$1-4,FALSE),
  (VLOOKUP($B27&amp;"f5",VALORES_CONFIGURAÇÃO!$C$5:$L$118,F$1,FALSE)*$C27)+VLOOKUP($B27&amp;"f5",VALORES_CONFIGURAÇÃO!$C$5:$L$118,F$1-4,FALSE))))
  ),"")</f>
        <v/>
      </c>
      <c r="G27" s="79" t="str">
        <f>IFERROR(
  IF(VLOOKUP($B27&amp;"f1",VALORES_CONFIGURAÇÃO!$C$5:$L$118,3,FALSE)&gt;$C27,VLOOKUP($B27&amp;"f1",VALORES_CONFIGURAÇÃO!$C$5:$L$118,G$1,FALSE)*$C27,
  IF(VLOOKUP($B27&amp;"f2",VALORES_CONFIGURAÇÃO!$C$5:$L$118,3,FALSE)&gt;$C27,(VLOOKUP($B27&amp;"f2",VALORES_CONFIGURAÇÃO!$C$5:$L$118,G$1,FALSE)*$C27)+VLOOKUP($B27&amp;"f2",VALORES_CONFIGURAÇÃO!$C$5:$L$118,G$1-4,FALSE),
  IF(VLOOKUP($B27&amp;"f3",VALORES_CONFIGURAÇÃO!$C$5:$L$118,3,FALSE)&gt;$C27,(VLOOKUP($B27&amp;"f3",VALORES_CONFIGURAÇÃO!$C$5:$L$118,G$1,FALSE)*$C27)+VLOOKUP($B27&amp;"f3",VALORES_CONFIGURAÇÃO!$C$5:$L$118,G$1-4,FALSE),
  IF(VLOOKUP($B27&amp;"f4",VALORES_CONFIGURAÇÃO!$C$5:$L$118,3,FALSE)&gt;$C27,(VLOOKUP($B27&amp;"f4",VALORES_CONFIGURAÇÃO!$C$5:$L$118,G$1,FALSE)*$C27)+VLOOKUP($B27&amp;"f4",VALORES_CONFIGURAÇÃO!$C$5:$L$118,G$1-4,FALSE),
  (VLOOKUP($B27&amp;"f5",VALORES_CONFIGURAÇÃO!$C$5:$L$118,G$1,FALSE)*$C27)+VLOOKUP($B27&amp;"f5",VALORES_CONFIGURAÇÃO!$C$5:$L$118,G$1-4,FALSE))))
  ),"")</f>
        <v/>
      </c>
      <c r="H27" s="79" t="str">
        <f>IFERROR(
  IF(VLOOKUP($B27&amp;"f1",VALORES_CONFIGURAÇÃO!$C$5:$L$118,3,FALSE)&gt;$C27,VLOOKUP($B27&amp;"f1",VALORES_CONFIGURAÇÃO!$C$5:$L$118,H$1,FALSE)*$C27,
  IF(VLOOKUP($B27&amp;"f2",VALORES_CONFIGURAÇÃO!$C$5:$L$118,3,FALSE)&gt;$C27,(VLOOKUP($B27&amp;"f2",VALORES_CONFIGURAÇÃO!$C$5:$L$118,H$1,FALSE)*$C27)+VLOOKUP($B27&amp;"f2",VALORES_CONFIGURAÇÃO!$C$5:$L$118,H$1-4,FALSE),
  IF(VLOOKUP($B27&amp;"f3",VALORES_CONFIGURAÇÃO!$C$5:$L$118,3,FALSE)&gt;$C27,(VLOOKUP($B27&amp;"f3",VALORES_CONFIGURAÇÃO!$C$5:$L$118,H$1,FALSE)*$C27)+VLOOKUP($B27&amp;"f3",VALORES_CONFIGURAÇÃO!$C$5:$L$118,H$1-4,FALSE),
  IF(VLOOKUP($B27&amp;"f4",VALORES_CONFIGURAÇÃO!$C$5:$L$118,3,FALSE)&gt;$C27,(VLOOKUP($B27&amp;"f4",VALORES_CONFIGURAÇÃO!$C$5:$L$118,H$1,FALSE)*$C27)+VLOOKUP($B27&amp;"f4",VALORES_CONFIGURAÇÃO!$C$5:$L$118,H$1-4,FALSE),
  (VLOOKUP($B27&amp;"f5",VALORES_CONFIGURAÇÃO!$C$5:$L$118,H$1,FALSE)*$C27)+VLOOKUP($B27&amp;"f5",VALORES_CONFIGURAÇÃO!$C$5:$L$118,H$1-4,FALSE))))
  ),"")</f>
        <v/>
      </c>
      <c r="I27" s="78" t="str">
        <f t="shared" si="0"/>
        <v/>
      </c>
      <c r="J27" s="80"/>
      <c r="K27" s="84"/>
    </row>
    <row r="28" spans="2:11" x14ac:dyDescent="0.25">
      <c r="B28" s="83"/>
      <c r="C28" s="80"/>
      <c r="D28" s="80"/>
      <c r="E28" s="78" t="str">
        <f>IFERROR(VLOOKUP($B28&amp;"f1",VALORES_CONFIGURAÇÃO!$C$5:$L$118,7,FALSE)*$D28,"")</f>
        <v/>
      </c>
      <c r="F28" s="79" t="str">
        <f>IFERROR(
  IF(VLOOKUP($B28&amp;"f1",VALORES_CONFIGURAÇÃO!$C$5:$L$118,3,FALSE)&gt;$C28,VLOOKUP($B28&amp;"f1",VALORES_CONFIGURAÇÃO!$C$5:$L$118,F$1,FALSE)*$C28,
  IF(VLOOKUP($B28&amp;"f2",VALORES_CONFIGURAÇÃO!$C$5:$L$118,3,FALSE)&gt;$C28,(VLOOKUP($B28&amp;"f2",VALORES_CONFIGURAÇÃO!$C$5:$L$118,F$1,FALSE)*$C28)+VLOOKUP($B28&amp;"f2",VALORES_CONFIGURAÇÃO!$C$5:$L$118,F$1-4,FALSE),
  IF(VLOOKUP($B28&amp;"f3",VALORES_CONFIGURAÇÃO!$C$5:$L$118,3,FALSE)&gt;$C28,(VLOOKUP($B28&amp;"f3",VALORES_CONFIGURAÇÃO!$C$5:$L$118,F$1,FALSE)*$C28)+VLOOKUP($B28&amp;"f3",VALORES_CONFIGURAÇÃO!$C$5:$L$118,F$1-4,FALSE),
  IF(VLOOKUP($B28&amp;"f4",VALORES_CONFIGURAÇÃO!$C$5:$L$118,3,FALSE)&gt;$C28,(VLOOKUP($B28&amp;"f4",VALORES_CONFIGURAÇÃO!$C$5:$L$118,F$1,FALSE)*$C28)+VLOOKUP($B28&amp;"f4",VALORES_CONFIGURAÇÃO!$C$5:$L$118,F$1-4,FALSE),
  (VLOOKUP($B28&amp;"f5",VALORES_CONFIGURAÇÃO!$C$5:$L$118,F$1,FALSE)*$C28)+VLOOKUP($B28&amp;"f5",VALORES_CONFIGURAÇÃO!$C$5:$L$118,F$1-4,FALSE))))
  ),"")</f>
        <v/>
      </c>
      <c r="G28" s="79" t="str">
        <f>IFERROR(
  IF(VLOOKUP($B28&amp;"f1",VALORES_CONFIGURAÇÃO!$C$5:$L$118,3,FALSE)&gt;$C28,VLOOKUP($B28&amp;"f1",VALORES_CONFIGURAÇÃO!$C$5:$L$118,G$1,FALSE)*$C28,
  IF(VLOOKUP($B28&amp;"f2",VALORES_CONFIGURAÇÃO!$C$5:$L$118,3,FALSE)&gt;$C28,(VLOOKUP($B28&amp;"f2",VALORES_CONFIGURAÇÃO!$C$5:$L$118,G$1,FALSE)*$C28)+VLOOKUP($B28&amp;"f2",VALORES_CONFIGURAÇÃO!$C$5:$L$118,G$1-4,FALSE),
  IF(VLOOKUP($B28&amp;"f3",VALORES_CONFIGURAÇÃO!$C$5:$L$118,3,FALSE)&gt;$C28,(VLOOKUP($B28&amp;"f3",VALORES_CONFIGURAÇÃO!$C$5:$L$118,G$1,FALSE)*$C28)+VLOOKUP($B28&amp;"f3",VALORES_CONFIGURAÇÃO!$C$5:$L$118,G$1-4,FALSE),
  IF(VLOOKUP($B28&amp;"f4",VALORES_CONFIGURAÇÃO!$C$5:$L$118,3,FALSE)&gt;$C28,(VLOOKUP($B28&amp;"f4",VALORES_CONFIGURAÇÃO!$C$5:$L$118,G$1,FALSE)*$C28)+VLOOKUP($B28&amp;"f4",VALORES_CONFIGURAÇÃO!$C$5:$L$118,G$1-4,FALSE),
  (VLOOKUP($B28&amp;"f5",VALORES_CONFIGURAÇÃO!$C$5:$L$118,G$1,FALSE)*$C28)+VLOOKUP($B28&amp;"f5",VALORES_CONFIGURAÇÃO!$C$5:$L$118,G$1-4,FALSE))))
  ),"")</f>
        <v/>
      </c>
      <c r="H28" s="79" t="str">
        <f>IFERROR(
  IF(VLOOKUP($B28&amp;"f1",VALORES_CONFIGURAÇÃO!$C$5:$L$118,3,FALSE)&gt;$C28,VLOOKUP($B28&amp;"f1",VALORES_CONFIGURAÇÃO!$C$5:$L$118,H$1,FALSE)*$C28,
  IF(VLOOKUP($B28&amp;"f2",VALORES_CONFIGURAÇÃO!$C$5:$L$118,3,FALSE)&gt;$C28,(VLOOKUP($B28&amp;"f2",VALORES_CONFIGURAÇÃO!$C$5:$L$118,H$1,FALSE)*$C28)+VLOOKUP($B28&amp;"f2",VALORES_CONFIGURAÇÃO!$C$5:$L$118,H$1-4,FALSE),
  IF(VLOOKUP($B28&amp;"f3",VALORES_CONFIGURAÇÃO!$C$5:$L$118,3,FALSE)&gt;$C28,(VLOOKUP($B28&amp;"f3",VALORES_CONFIGURAÇÃO!$C$5:$L$118,H$1,FALSE)*$C28)+VLOOKUP($B28&amp;"f3",VALORES_CONFIGURAÇÃO!$C$5:$L$118,H$1-4,FALSE),
  IF(VLOOKUP($B28&amp;"f4",VALORES_CONFIGURAÇÃO!$C$5:$L$118,3,FALSE)&gt;$C28,(VLOOKUP($B28&amp;"f4",VALORES_CONFIGURAÇÃO!$C$5:$L$118,H$1,FALSE)*$C28)+VLOOKUP($B28&amp;"f4",VALORES_CONFIGURAÇÃO!$C$5:$L$118,H$1-4,FALSE),
  (VLOOKUP($B28&amp;"f5",VALORES_CONFIGURAÇÃO!$C$5:$L$118,H$1,FALSE)*$C28)+VLOOKUP($B28&amp;"f5",VALORES_CONFIGURAÇÃO!$C$5:$L$118,H$1-4,FALSE))))
  ),"")</f>
        <v/>
      </c>
      <c r="I28" s="78" t="str">
        <f t="shared" si="0"/>
        <v/>
      </c>
      <c r="J28" s="80"/>
      <c r="K28" s="84"/>
    </row>
    <row r="29" spans="2:11" x14ac:dyDescent="0.25">
      <c r="B29" s="83"/>
      <c r="C29" s="80"/>
      <c r="D29" s="80"/>
      <c r="E29" s="78" t="str">
        <f>IFERROR(VLOOKUP($B29&amp;"f1",VALORES_CONFIGURAÇÃO!$C$5:$L$118,7,FALSE)*$D29,"")</f>
        <v/>
      </c>
      <c r="F29" s="79" t="str">
        <f>IFERROR(
  IF(VLOOKUP($B29&amp;"f1",VALORES_CONFIGURAÇÃO!$C$5:$L$118,3,FALSE)&gt;$C29,VLOOKUP($B29&amp;"f1",VALORES_CONFIGURAÇÃO!$C$5:$L$118,F$1,FALSE)*$C29,
  IF(VLOOKUP($B29&amp;"f2",VALORES_CONFIGURAÇÃO!$C$5:$L$118,3,FALSE)&gt;$C29,(VLOOKUP($B29&amp;"f2",VALORES_CONFIGURAÇÃO!$C$5:$L$118,F$1,FALSE)*$C29)+VLOOKUP($B29&amp;"f2",VALORES_CONFIGURAÇÃO!$C$5:$L$118,F$1-4,FALSE),
  IF(VLOOKUP($B29&amp;"f3",VALORES_CONFIGURAÇÃO!$C$5:$L$118,3,FALSE)&gt;$C29,(VLOOKUP($B29&amp;"f3",VALORES_CONFIGURAÇÃO!$C$5:$L$118,F$1,FALSE)*$C29)+VLOOKUP($B29&amp;"f3",VALORES_CONFIGURAÇÃO!$C$5:$L$118,F$1-4,FALSE),
  IF(VLOOKUP($B29&amp;"f4",VALORES_CONFIGURAÇÃO!$C$5:$L$118,3,FALSE)&gt;$C29,(VLOOKUP($B29&amp;"f4",VALORES_CONFIGURAÇÃO!$C$5:$L$118,F$1,FALSE)*$C29)+VLOOKUP($B29&amp;"f4",VALORES_CONFIGURAÇÃO!$C$5:$L$118,F$1-4,FALSE),
  (VLOOKUP($B29&amp;"f5",VALORES_CONFIGURAÇÃO!$C$5:$L$118,F$1,FALSE)*$C29)+VLOOKUP($B29&amp;"f5",VALORES_CONFIGURAÇÃO!$C$5:$L$118,F$1-4,FALSE))))
  ),"")</f>
        <v/>
      </c>
      <c r="G29" s="79" t="str">
        <f>IFERROR(
  IF(VLOOKUP($B29&amp;"f1",VALORES_CONFIGURAÇÃO!$C$5:$L$118,3,FALSE)&gt;$C29,VLOOKUP($B29&amp;"f1",VALORES_CONFIGURAÇÃO!$C$5:$L$118,G$1,FALSE)*$C29,
  IF(VLOOKUP($B29&amp;"f2",VALORES_CONFIGURAÇÃO!$C$5:$L$118,3,FALSE)&gt;$C29,(VLOOKUP($B29&amp;"f2",VALORES_CONFIGURAÇÃO!$C$5:$L$118,G$1,FALSE)*$C29)+VLOOKUP($B29&amp;"f2",VALORES_CONFIGURAÇÃO!$C$5:$L$118,G$1-4,FALSE),
  IF(VLOOKUP($B29&amp;"f3",VALORES_CONFIGURAÇÃO!$C$5:$L$118,3,FALSE)&gt;$C29,(VLOOKUP($B29&amp;"f3",VALORES_CONFIGURAÇÃO!$C$5:$L$118,G$1,FALSE)*$C29)+VLOOKUP($B29&amp;"f3",VALORES_CONFIGURAÇÃO!$C$5:$L$118,G$1-4,FALSE),
  IF(VLOOKUP($B29&amp;"f4",VALORES_CONFIGURAÇÃO!$C$5:$L$118,3,FALSE)&gt;$C29,(VLOOKUP($B29&amp;"f4",VALORES_CONFIGURAÇÃO!$C$5:$L$118,G$1,FALSE)*$C29)+VLOOKUP($B29&amp;"f4",VALORES_CONFIGURAÇÃO!$C$5:$L$118,G$1-4,FALSE),
  (VLOOKUP($B29&amp;"f5",VALORES_CONFIGURAÇÃO!$C$5:$L$118,G$1,FALSE)*$C29)+VLOOKUP($B29&amp;"f5",VALORES_CONFIGURAÇÃO!$C$5:$L$118,G$1-4,FALSE))))
  ),"")</f>
        <v/>
      </c>
      <c r="H29" s="79" t="str">
        <f>IFERROR(
  IF(VLOOKUP($B29&amp;"f1",VALORES_CONFIGURAÇÃO!$C$5:$L$118,3,FALSE)&gt;$C29,VLOOKUP($B29&amp;"f1",VALORES_CONFIGURAÇÃO!$C$5:$L$118,H$1,FALSE)*$C29,
  IF(VLOOKUP($B29&amp;"f2",VALORES_CONFIGURAÇÃO!$C$5:$L$118,3,FALSE)&gt;$C29,(VLOOKUP($B29&amp;"f2",VALORES_CONFIGURAÇÃO!$C$5:$L$118,H$1,FALSE)*$C29)+VLOOKUP($B29&amp;"f2",VALORES_CONFIGURAÇÃO!$C$5:$L$118,H$1-4,FALSE),
  IF(VLOOKUP($B29&amp;"f3",VALORES_CONFIGURAÇÃO!$C$5:$L$118,3,FALSE)&gt;$C29,(VLOOKUP($B29&amp;"f3",VALORES_CONFIGURAÇÃO!$C$5:$L$118,H$1,FALSE)*$C29)+VLOOKUP($B29&amp;"f3",VALORES_CONFIGURAÇÃO!$C$5:$L$118,H$1-4,FALSE),
  IF(VLOOKUP($B29&amp;"f4",VALORES_CONFIGURAÇÃO!$C$5:$L$118,3,FALSE)&gt;$C29,(VLOOKUP($B29&amp;"f4",VALORES_CONFIGURAÇÃO!$C$5:$L$118,H$1,FALSE)*$C29)+VLOOKUP($B29&amp;"f4",VALORES_CONFIGURAÇÃO!$C$5:$L$118,H$1-4,FALSE),
  (VLOOKUP($B29&amp;"f5",VALORES_CONFIGURAÇÃO!$C$5:$L$118,H$1,FALSE)*$C29)+VLOOKUP($B29&amp;"f5",VALORES_CONFIGURAÇÃO!$C$5:$L$118,H$1-4,FALSE))))
  ),"")</f>
        <v/>
      </c>
      <c r="I29" s="78" t="str">
        <f t="shared" si="0"/>
        <v/>
      </c>
      <c r="J29" s="80"/>
      <c r="K29" s="84"/>
    </row>
    <row r="30" spans="2:11" x14ac:dyDescent="0.25">
      <c r="B30" s="83"/>
      <c r="C30" s="80"/>
      <c r="D30" s="80"/>
      <c r="E30" s="78" t="str">
        <f>IFERROR(VLOOKUP($B30&amp;"f1",VALORES_CONFIGURAÇÃO!$C$5:$L$118,7,FALSE)*$D30,"")</f>
        <v/>
      </c>
      <c r="F30" s="79" t="str">
        <f>IFERROR(
  IF(VLOOKUP($B30&amp;"f1",VALORES_CONFIGURAÇÃO!$C$5:$L$118,3,FALSE)&gt;$C30,VLOOKUP($B30&amp;"f1",VALORES_CONFIGURAÇÃO!$C$5:$L$118,F$1,FALSE)*$C30,
  IF(VLOOKUP($B30&amp;"f2",VALORES_CONFIGURAÇÃO!$C$5:$L$118,3,FALSE)&gt;$C30,(VLOOKUP($B30&amp;"f2",VALORES_CONFIGURAÇÃO!$C$5:$L$118,F$1,FALSE)*$C30)+VLOOKUP($B30&amp;"f2",VALORES_CONFIGURAÇÃO!$C$5:$L$118,F$1-4,FALSE),
  IF(VLOOKUP($B30&amp;"f3",VALORES_CONFIGURAÇÃO!$C$5:$L$118,3,FALSE)&gt;$C30,(VLOOKUP($B30&amp;"f3",VALORES_CONFIGURAÇÃO!$C$5:$L$118,F$1,FALSE)*$C30)+VLOOKUP($B30&amp;"f3",VALORES_CONFIGURAÇÃO!$C$5:$L$118,F$1-4,FALSE),
  IF(VLOOKUP($B30&amp;"f4",VALORES_CONFIGURAÇÃO!$C$5:$L$118,3,FALSE)&gt;$C30,(VLOOKUP($B30&amp;"f4",VALORES_CONFIGURAÇÃO!$C$5:$L$118,F$1,FALSE)*$C30)+VLOOKUP($B30&amp;"f4",VALORES_CONFIGURAÇÃO!$C$5:$L$118,F$1-4,FALSE),
  (VLOOKUP($B30&amp;"f5",VALORES_CONFIGURAÇÃO!$C$5:$L$118,F$1,FALSE)*$C30)+VLOOKUP($B30&amp;"f5",VALORES_CONFIGURAÇÃO!$C$5:$L$118,F$1-4,FALSE))))
  ),"")</f>
        <v/>
      </c>
      <c r="G30" s="79" t="str">
        <f>IFERROR(
  IF(VLOOKUP($B30&amp;"f1",VALORES_CONFIGURAÇÃO!$C$5:$L$118,3,FALSE)&gt;$C30,VLOOKUP($B30&amp;"f1",VALORES_CONFIGURAÇÃO!$C$5:$L$118,G$1,FALSE)*$C30,
  IF(VLOOKUP($B30&amp;"f2",VALORES_CONFIGURAÇÃO!$C$5:$L$118,3,FALSE)&gt;$C30,(VLOOKUP($B30&amp;"f2",VALORES_CONFIGURAÇÃO!$C$5:$L$118,G$1,FALSE)*$C30)+VLOOKUP($B30&amp;"f2",VALORES_CONFIGURAÇÃO!$C$5:$L$118,G$1-4,FALSE),
  IF(VLOOKUP($B30&amp;"f3",VALORES_CONFIGURAÇÃO!$C$5:$L$118,3,FALSE)&gt;$C30,(VLOOKUP($B30&amp;"f3",VALORES_CONFIGURAÇÃO!$C$5:$L$118,G$1,FALSE)*$C30)+VLOOKUP($B30&amp;"f3",VALORES_CONFIGURAÇÃO!$C$5:$L$118,G$1-4,FALSE),
  IF(VLOOKUP($B30&amp;"f4",VALORES_CONFIGURAÇÃO!$C$5:$L$118,3,FALSE)&gt;$C30,(VLOOKUP($B30&amp;"f4",VALORES_CONFIGURAÇÃO!$C$5:$L$118,G$1,FALSE)*$C30)+VLOOKUP($B30&amp;"f4",VALORES_CONFIGURAÇÃO!$C$5:$L$118,G$1-4,FALSE),
  (VLOOKUP($B30&amp;"f5",VALORES_CONFIGURAÇÃO!$C$5:$L$118,G$1,FALSE)*$C30)+VLOOKUP($B30&amp;"f5",VALORES_CONFIGURAÇÃO!$C$5:$L$118,G$1-4,FALSE))))
  ),"")</f>
        <v/>
      </c>
      <c r="H30" s="79" t="str">
        <f>IFERROR(
  IF(VLOOKUP($B30&amp;"f1",VALORES_CONFIGURAÇÃO!$C$5:$L$118,3,FALSE)&gt;$C30,VLOOKUP($B30&amp;"f1",VALORES_CONFIGURAÇÃO!$C$5:$L$118,H$1,FALSE)*$C30,
  IF(VLOOKUP($B30&amp;"f2",VALORES_CONFIGURAÇÃO!$C$5:$L$118,3,FALSE)&gt;$C30,(VLOOKUP($B30&amp;"f2",VALORES_CONFIGURAÇÃO!$C$5:$L$118,H$1,FALSE)*$C30)+VLOOKUP($B30&amp;"f2",VALORES_CONFIGURAÇÃO!$C$5:$L$118,H$1-4,FALSE),
  IF(VLOOKUP($B30&amp;"f3",VALORES_CONFIGURAÇÃO!$C$5:$L$118,3,FALSE)&gt;$C30,(VLOOKUP($B30&amp;"f3",VALORES_CONFIGURAÇÃO!$C$5:$L$118,H$1,FALSE)*$C30)+VLOOKUP($B30&amp;"f3",VALORES_CONFIGURAÇÃO!$C$5:$L$118,H$1-4,FALSE),
  IF(VLOOKUP($B30&amp;"f4",VALORES_CONFIGURAÇÃO!$C$5:$L$118,3,FALSE)&gt;$C30,(VLOOKUP($B30&amp;"f4",VALORES_CONFIGURAÇÃO!$C$5:$L$118,H$1,FALSE)*$C30)+VLOOKUP($B30&amp;"f4",VALORES_CONFIGURAÇÃO!$C$5:$L$118,H$1-4,FALSE),
  (VLOOKUP($B30&amp;"f5",VALORES_CONFIGURAÇÃO!$C$5:$L$118,H$1,FALSE)*$C30)+VLOOKUP($B30&amp;"f5",VALORES_CONFIGURAÇÃO!$C$5:$L$118,H$1-4,FALSE))))
  ),"")</f>
        <v/>
      </c>
      <c r="I30" s="78" t="str">
        <f t="shared" si="0"/>
        <v/>
      </c>
      <c r="J30" s="80"/>
      <c r="K30" s="84"/>
    </row>
    <row r="31" spans="2:11" x14ac:dyDescent="0.25">
      <c r="B31" s="83"/>
      <c r="C31" s="80"/>
      <c r="D31" s="80"/>
      <c r="E31" s="78" t="str">
        <f>IFERROR(VLOOKUP($B31&amp;"f1",VALORES_CONFIGURAÇÃO!$C$5:$L$118,7,FALSE)*$D31,"")</f>
        <v/>
      </c>
      <c r="F31" s="79" t="str">
        <f>IFERROR(
  IF(VLOOKUP($B31&amp;"f1",VALORES_CONFIGURAÇÃO!$C$5:$L$118,3,FALSE)&gt;$C31,VLOOKUP($B31&amp;"f1",VALORES_CONFIGURAÇÃO!$C$5:$L$118,F$1,FALSE)*$C31,
  IF(VLOOKUP($B31&amp;"f2",VALORES_CONFIGURAÇÃO!$C$5:$L$118,3,FALSE)&gt;$C31,(VLOOKUP($B31&amp;"f2",VALORES_CONFIGURAÇÃO!$C$5:$L$118,F$1,FALSE)*$C31)+VLOOKUP($B31&amp;"f2",VALORES_CONFIGURAÇÃO!$C$5:$L$118,F$1-4,FALSE),
  IF(VLOOKUP($B31&amp;"f3",VALORES_CONFIGURAÇÃO!$C$5:$L$118,3,FALSE)&gt;$C31,(VLOOKUP($B31&amp;"f3",VALORES_CONFIGURAÇÃO!$C$5:$L$118,F$1,FALSE)*$C31)+VLOOKUP($B31&amp;"f3",VALORES_CONFIGURAÇÃO!$C$5:$L$118,F$1-4,FALSE),
  IF(VLOOKUP($B31&amp;"f4",VALORES_CONFIGURAÇÃO!$C$5:$L$118,3,FALSE)&gt;$C31,(VLOOKUP($B31&amp;"f4",VALORES_CONFIGURAÇÃO!$C$5:$L$118,F$1,FALSE)*$C31)+VLOOKUP($B31&amp;"f4",VALORES_CONFIGURAÇÃO!$C$5:$L$118,F$1-4,FALSE),
  (VLOOKUP($B31&amp;"f5",VALORES_CONFIGURAÇÃO!$C$5:$L$118,F$1,FALSE)*$C31)+VLOOKUP($B31&amp;"f5",VALORES_CONFIGURAÇÃO!$C$5:$L$118,F$1-4,FALSE))))
  ),"")</f>
        <v/>
      </c>
      <c r="G31" s="79" t="str">
        <f>IFERROR(
  IF(VLOOKUP($B31&amp;"f1",VALORES_CONFIGURAÇÃO!$C$5:$L$118,3,FALSE)&gt;$C31,VLOOKUP($B31&amp;"f1",VALORES_CONFIGURAÇÃO!$C$5:$L$118,G$1,FALSE)*$C31,
  IF(VLOOKUP($B31&amp;"f2",VALORES_CONFIGURAÇÃO!$C$5:$L$118,3,FALSE)&gt;$C31,(VLOOKUP($B31&amp;"f2",VALORES_CONFIGURAÇÃO!$C$5:$L$118,G$1,FALSE)*$C31)+VLOOKUP($B31&amp;"f2",VALORES_CONFIGURAÇÃO!$C$5:$L$118,G$1-4,FALSE),
  IF(VLOOKUP($B31&amp;"f3",VALORES_CONFIGURAÇÃO!$C$5:$L$118,3,FALSE)&gt;$C31,(VLOOKUP($B31&amp;"f3",VALORES_CONFIGURAÇÃO!$C$5:$L$118,G$1,FALSE)*$C31)+VLOOKUP($B31&amp;"f3",VALORES_CONFIGURAÇÃO!$C$5:$L$118,G$1-4,FALSE),
  IF(VLOOKUP($B31&amp;"f4",VALORES_CONFIGURAÇÃO!$C$5:$L$118,3,FALSE)&gt;$C31,(VLOOKUP($B31&amp;"f4",VALORES_CONFIGURAÇÃO!$C$5:$L$118,G$1,FALSE)*$C31)+VLOOKUP($B31&amp;"f4",VALORES_CONFIGURAÇÃO!$C$5:$L$118,G$1-4,FALSE),
  (VLOOKUP($B31&amp;"f5",VALORES_CONFIGURAÇÃO!$C$5:$L$118,G$1,FALSE)*$C31)+VLOOKUP($B31&amp;"f5",VALORES_CONFIGURAÇÃO!$C$5:$L$118,G$1-4,FALSE))))
  ),"")</f>
        <v/>
      </c>
      <c r="H31" s="79" t="str">
        <f>IFERROR(
  IF(VLOOKUP($B31&amp;"f1",VALORES_CONFIGURAÇÃO!$C$5:$L$118,3,FALSE)&gt;$C31,VLOOKUP($B31&amp;"f1",VALORES_CONFIGURAÇÃO!$C$5:$L$118,H$1,FALSE)*$C31,
  IF(VLOOKUP($B31&amp;"f2",VALORES_CONFIGURAÇÃO!$C$5:$L$118,3,FALSE)&gt;$C31,(VLOOKUP($B31&amp;"f2",VALORES_CONFIGURAÇÃO!$C$5:$L$118,H$1,FALSE)*$C31)+VLOOKUP($B31&amp;"f2",VALORES_CONFIGURAÇÃO!$C$5:$L$118,H$1-4,FALSE),
  IF(VLOOKUP($B31&amp;"f3",VALORES_CONFIGURAÇÃO!$C$5:$L$118,3,FALSE)&gt;$C31,(VLOOKUP($B31&amp;"f3",VALORES_CONFIGURAÇÃO!$C$5:$L$118,H$1,FALSE)*$C31)+VLOOKUP($B31&amp;"f3",VALORES_CONFIGURAÇÃO!$C$5:$L$118,H$1-4,FALSE),
  IF(VLOOKUP($B31&amp;"f4",VALORES_CONFIGURAÇÃO!$C$5:$L$118,3,FALSE)&gt;$C31,(VLOOKUP($B31&amp;"f4",VALORES_CONFIGURAÇÃO!$C$5:$L$118,H$1,FALSE)*$C31)+VLOOKUP($B31&amp;"f4",VALORES_CONFIGURAÇÃO!$C$5:$L$118,H$1-4,FALSE),
  (VLOOKUP($B31&amp;"f5",VALORES_CONFIGURAÇÃO!$C$5:$L$118,H$1,FALSE)*$C31)+VLOOKUP($B31&amp;"f5",VALORES_CONFIGURAÇÃO!$C$5:$L$118,H$1-4,FALSE))))
  ),"")</f>
        <v/>
      </c>
      <c r="I31" s="78" t="str">
        <f t="shared" si="0"/>
        <v/>
      </c>
      <c r="J31" s="80"/>
      <c r="K31" s="84"/>
    </row>
    <row r="32" spans="2:11" x14ac:dyDescent="0.25">
      <c r="B32" s="83"/>
      <c r="C32" s="80"/>
      <c r="D32" s="80"/>
      <c r="E32" s="78" t="str">
        <f>IFERROR(VLOOKUP($B32&amp;"f1",VALORES_CONFIGURAÇÃO!$C$5:$L$118,7,FALSE)*$D32,"")</f>
        <v/>
      </c>
      <c r="F32" s="79" t="str">
        <f>IFERROR(
  IF(VLOOKUP($B32&amp;"f1",VALORES_CONFIGURAÇÃO!$C$5:$L$118,3,FALSE)&gt;$C32,VLOOKUP($B32&amp;"f1",VALORES_CONFIGURAÇÃO!$C$5:$L$118,F$1,FALSE)*$C32,
  IF(VLOOKUP($B32&amp;"f2",VALORES_CONFIGURAÇÃO!$C$5:$L$118,3,FALSE)&gt;$C32,(VLOOKUP($B32&amp;"f2",VALORES_CONFIGURAÇÃO!$C$5:$L$118,F$1,FALSE)*$C32)+VLOOKUP($B32&amp;"f2",VALORES_CONFIGURAÇÃO!$C$5:$L$118,F$1-4,FALSE),
  IF(VLOOKUP($B32&amp;"f3",VALORES_CONFIGURAÇÃO!$C$5:$L$118,3,FALSE)&gt;$C32,(VLOOKUP($B32&amp;"f3",VALORES_CONFIGURAÇÃO!$C$5:$L$118,F$1,FALSE)*$C32)+VLOOKUP($B32&amp;"f3",VALORES_CONFIGURAÇÃO!$C$5:$L$118,F$1-4,FALSE),
  IF(VLOOKUP($B32&amp;"f4",VALORES_CONFIGURAÇÃO!$C$5:$L$118,3,FALSE)&gt;$C32,(VLOOKUP($B32&amp;"f4",VALORES_CONFIGURAÇÃO!$C$5:$L$118,F$1,FALSE)*$C32)+VLOOKUP($B32&amp;"f4",VALORES_CONFIGURAÇÃO!$C$5:$L$118,F$1-4,FALSE),
  (VLOOKUP($B32&amp;"f5",VALORES_CONFIGURAÇÃO!$C$5:$L$118,F$1,FALSE)*$C32)+VLOOKUP($B32&amp;"f5",VALORES_CONFIGURAÇÃO!$C$5:$L$118,F$1-4,FALSE))))
  ),"")</f>
        <v/>
      </c>
      <c r="G32" s="79" t="str">
        <f>IFERROR(
  IF(VLOOKUP($B32&amp;"f1",VALORES_CONFIGURAÇÃO!$C$5:$L$118,3,FALSE)&gt;$C32,VLOOKUP($B32&amp;"f1",VALORES_CONFIGURAÇÃO!$C$5:$L$118,G$1,FALSE)*$C32,
  IF(VLOOKUP($B32&amp;"f2",VALORES_CONFIGURAÇÃO!$C$5:$L$118,3,FALSE)&gt;$C32,(VLOOKUP($B32&amp;"f2",VALORES_CONFIGURAÇÃO!$C$5:$L$118,G$1,FALSE)*$C32)+VLOOKUP($B32&amp;"f2",VALORES_CONFIGURAÇÃO!$C$5:$L$118,G$1-4,FALSE),
  IF(VLOOKUP($B32&amp;"f3",VALORES_CONFIGURAÇÃO!$C$5:$L$118,3,FALSE)&gt;$C32,(VLOOKUP($B32&amp;"f3",VALORES_CONFIGURAÇÃO!$C$5:$L$118,G$1,FALSE)*$C32)+VLOOKUP($B32&amp;"f3",VALORES_CONFIGURAÇÃO!$C$5:$L$118,G$1-4,FALSE),
  IF(VLOOKUP($B32&amp;"f4",VALORES_CONFIGURAÇÃO!$C$5:$L$118,3,FALSE)&gt;$C32,(VLOOKUP($B32&amp;"f4",VALORES_CONFIGURAÇÃO!$C$5:$L$118,G$1,FALSE)*$C32)+VLOOKUP($B32&amp;"f4",VALORES_CONFIGURAÇÃO!$C$5:$L$118,G$1-4,FALSE),
  (VLOOKUP($B32&amp;"f5",VALORES_CONFIGURAÇÃO!$C$5:$L$118,G$1,FALSE)*$C32)+VLOOKUP($B32&amp;"f5",VALORES_CONFIGURAÇÃO!$C$5:$L$118,G$1-4,FALSE))))
  ),"")</f>
        <v/>
      </c>
      <c r="H32" s="79" t="str">
        <f>IFERROR(
  IF(VLOOKUP($B32&amp;"f1",VALORES_CONFIGURAÇÃO!$C$5:$L$118,3,FALSE)&gt;$C32,VLOOKUP($B32&amp;"f1",VALORES_CONFIGURAÇÃO!$C$5:$L$118,H$1,FALSE)*$C32,
  IF(VLOOKUP($B32&amp;"f2",VALORES_CONFIGURAÇÃO!$C$5:$L$118,3,FALSE)&gt;$C32,(VLOOKUP($B32&amp;"f2",VALORES_CONFIGURAÇÃO!$C$5:$L$118,H$1,FALSE)*$C32)+VLOOKUP($B32&amp;"f2",VALORES_CONFIGURAÇÃO!$C$5:$L$118,H$1-4,FALSE),
  IF(VLOOKUP($B32&amp;"f3",VALORES_CONFIGURAÇÃO!$C$5:$L$118,3,FALSE)&gt;$C32,(VLOOKUP($B32&amp;"f3",VALORES_CONFIGURAÇÃO!$C$5:$L$118,H$1,FALSE)*$C32)+VLOOKUP($B32&amp;"f3",VALORES_CONFIGURAÇÃO!$C$5:$L$118,H$1-4,FALSE),
  IF(VLOOKUP($B32&amp;"f4",VALORES_CONFIGURAÇÃO!$C$5:$L$118,3,FALSE)&gt;$C32,(VLOOKUP($B32&amp;"f4",VALORES_CONFIGURAÇÃO!$C$5:$L$118,H$1,FALSE)*$C32)+VLOOKUP($B32&amp;"f4",VALORES_CONFIGURAÇÃO!$C$5:$L$118,H$1-4,FALSE),
  (VLOOKUP($B32&amp;"f5",VALORES_CONFIGURAÇÃO!$C$5:$L$118,H$1,FALSE)*$C32)+VLOOKUP($B32&amp;"f5",VALORES_CONFIGURAÇÃO!$C$5:$L$118,H$1-4,FALSE))))
  ),"")</f>
        <v/>
      </c>
      <c r="I32" s="78" t="str">
        <f t="shared" si="0"/>
        <v/>
      </c>
      <c r="J32" s="80"/>
      <c r="K32" s="84"/>
    </row>
    <row r="33" spans="2:11" x14ac:dyDescent="0.25">
      <c r="B33" s="83"/>
      <c r="C33" s="80"/>
      <c r="D33" s="80"/>
      <c r="E33" s="78" t="str">
        <f>IFERROR(VLOOKUP($B33&amp;"f1",VALORES_CONFIGURAÇÃO!$C$5:$L$118,7,FALSE)*$D33,"")</f>
        <v/>
      </c>
      <c r="F33" s="79" t="str">
        <f>IFERROR(
  IF(VLOOKUP($B33&amp;"f1",VALORES_CONFIGURAÇÃO!$C$5:$L$118,3,FALSE)&gt;$C33,VLOOKUP($B33&amp;"f1",VALORES_CONFIGURAÇÃO!$C$5:$L$118,F$1,FALSE)*$C33,
  IF(VLOOKUP($B33&amp;"f2",VALORES_CONFIGURAÇÃO!$C$5:$L$118,3,FALSE)&gt;$C33,(VLOOKUP($B33&amp;"f2",VALORES_CONFIGURAÇÃO!$C$5:$L$118,F$1,FALSE)*$C33)+VLOOKUP($B33&amp;"f2",VALORES_CONFIGURAÇÃO!$C$5:$L$118,F$1-4,FALSE),
  IF(VLOOKUP($B33&amp;"f3",VALORES_CONFIGURAÇÃO!$C$5:$L$118,3,FALSE)&gt;$C33,(VLOOKUP($B33&amp;"f3",VALORES_CONFIGURAÇÃO!$C$5:$L$118,F$1,FALSE)*$C33)+VLOOKUP($B33&amp;"f3",VALORES_CONFIGURAÇÃO!$C$5:$L$118,F$1-4,FALSE),
  IF(VLOOKUP($B33&amp;"f4",VALORES_CONFIGURAÇÃO!$C$5:$L$118,3,FALSE)&gt;$C33,(VLOOKUP($B33&amp;"f4",VALORES_CONFIGURAÇÃO!$C$5:$L$118,F$1,FALSE)*$C33)+VLOOKUP($B33&amp;"f4",VALORES_CONFIGURAÇÃO!$C$5:$L$118,F$1-4,FALSE),
  (VLOOKUP($B33&amp;"f5",VALORES_CONFIGURAÇÃO!$C$5:$L$118,F$1,FALSE)*$C33)+VLOOKUP($B33&amp;"f5",VALORES_CONFIGURAÇÃO!$C$5:$L$118,F$1-4,FALSE))))
  ),"")</f>
        <v/>
      </c>
      <c r="G33" s="79" t="str">
        <f>IFERROR(
  IF(VLOOKUP($B33&amp;"f1",VALORES_CONFIGURAÇÃO!$C$5:$L$118,3,FALSE)&gt;$C33,VLOOKUP($B33&amp;"f1",VALORES_CONFIGURAÇÃO!$C$5:$L$118,G$1,FALSE)*$C33,
  IF(VLOOKUP($B33&amp;"f2",VALORES_CONFIGURAÇÃO!$C$5:$L$118,3,FALSE)&gt;$C33,(VLOOKUP($B33&amp;"f2",VALORES_CONFIGURAÇÃO!$C$5:$L$118,G$1,FALSE)*$C33)+VLOOKUP($B33&amp;"f2",VALORES_CONFIGURAÇÃO!$C$5:$L$118,G$1-4,FALSE),
  IF(VLOOKUP($B33&amp;"f3",VALORES_CONFIGURAÇÃO!$C$5:$L$118,3,FALSE)&gt;$C33,(VLOOKUP($B33&amp;"f3",VALORES_CONFIGURAÇÃO!$C$5:$L$118,G$1,FALSE)*$C33)+VLOOKUP($B33&amp;"f3",VALORES_CONFIGURAÇÃO!$C$5:$L$118,G$1-4,FALSE),
  IF(VLOOKUP($B33&amp;"f4",VALORES_CONFIGURAÇÃO!$C$5:$L$118,3,FALSE)&gt;$C33,(VLOOKUP($B33&amp;"f4",VALORES_CONFIGURAÇÃO!$C$5:$L$118,G$1,FALSE)*$C33)+VLOOKUP($B33&amp;"f4",VALORES_CONFIGURAÇÃO!$C$5:$L$118,G$1-4,FALSE),
  (VLOOKUP($B33&amp;"f5",VALORES_CONFIGURAÇÃO!$C$5:$L$118,G$1,FALSE)*$C33)+VLOOKUP($B33&amp;"f5",VALORES_CONFIGURAÇÃO!$C$5:$L$118,G$1-4,FALSE))))
  ),"")</f>
        <v/>
      </c>
      <c r="H33" s="79" t="str">
        <f>IFERROR(
  IF(VLOOKUP($B33&amp;"f1",VALORES_CONFIGURAÇÃO!$C$5:$L$118,3,FALSE)&gt;$C33,VLOOKUP($B33&amp;"f1",VALORES_CONFIGURAÇÃO!$C$5:$L$118,H$1,FALSE)*$C33,
  IF(VLOOKUP($B33&amp;"f2",VALORES_CONFIGURAÇÃO!$C$5:$L$118,3,FALSE)&gt;$C33,(VLOOKUP($B33&amp;"f2",VALORES_CONFIGURAÇÃO!$C$5:$L$118,H$1,FALSE)*$C33)+VLOOKUP($B33&amp;"f2",VALORES_CONFIGURAÇÃO!$C$5:$L$118,H$1-4,FALSE),
  IF(VLOOKUP($B33&amp;"f3",VALORES_CONFIGURAÇÃO!$C$5:$L$118,3,FALSE)&gt;$C33,(VLOOKUP($B33&amp;"f3",VALORES_CONFIGURAÇÃO!$C$5:$L$118,H$1,FALSE)*$C33)+VLOOKUP($B33&amp;"f3",VALORES_CONFIGURAÇÃO!$C$5:$L$118,H$1-4,FALSE),
  IF(VLOOKUP($B33&amp;"f4",VALORES_CONFIGURAÇÃO!$C$5:$L$118,3,FALSE)&gt;$C33,(VLOOKUP($B33&amp;"f4",VALORES_CONFIGURAÇÃO!$C$5:$L$118,H$1,FALSE)*$C33)+VLOOKUP($B33&amp;"f4",VALORES_CONFIGURAÇÃO!$C$5:$L$118,H$1-4,FALSE),
  (VLOOKUP($B33&amp;"f5",VALORES_CONFIGURAÇÃO!$C$5:$L$118,H$1,FALSE)*$C33)+VLOOKUP($B33&amp;"f5",VALORES_CONFIGURAÇÃO!$C$5:$L$118,H$1-4,FALSE))))
  ),"")</f>
        <v/>
      </c>
      <c r="I33" s="78" t="str">
        <f t="shared" si="0"/>
        <v/>
      </c>
      <c r="J33" s="80"/>
      <c r="K33" s="84"/>
    </row>
    <row r="34" spans="2:11" x14ac:dyDescent="0.25">
      <c r="B34" s="83"/>
      <c r="C34" s="80"/>
      <c r="D34" s="80"/>
      <c r="E34" s="78" t="str">
        <f>IFERROR(VLOOKUP($B34&amp;"f1",VALORES_CONFIGURAÇÃO!$C$5:$L$118,7,FALSE)*$D34,"")</f>
        <v/>
      </c>
      <c r="F34" s="79" t="str">
        <f>IFERROR(
  IF(VLOOKUP($B34&amp;"f1",VALORES_CONFIGURAÇÃO!$C$5:$L$118,3,FALSE)&gt;$C34,VLOOKUP($B34&amp;"f1",VALORES_CONFIGURAÇÃO!$C$5:$L$118,F$1,FALSE)*$C34,
  IF(VLOOKUP($B34&amp;"f2",VALORES_CONFIGURAÇÃO!$C$5:$L$118,3,FALSE)&gt;$C34,(VLOOKUP($B34&amp;"f2",VALORES_CONFIGURAÇÃO!$C$5:$L$118,F$1,FALSE)*$C34)+VLOOKUP($B34&amp;"f2",VALORES_CONFIGURAÇÃO!$C$5:$L$118,F$1-4,FALSE),
  IF(VLOOKUP($B34&amp;"f3",VALORES_CONFIGURAÇÃO!$C$5:$L$118,3,FALSE)&gt;$C34,(VLOOKUP($B34&amp;"f3",VALORES_CONFIGURAÇÃO!$C$5:$L$118,F$1,FALSE)*$C34)+VLOOKUP($B34&amp;"f3",VALORES_CONFIGURAÇÃO!$C$5:$L$118,F$1-4,FALSE),
  IF(VLOOKUP($B34&amp;"f4",VALORES_CONFIGURAÇÃO!$C$5:$L$118,3,FALSE)&gt;$C34,(VLOOKUP($B34&amp;"f4",VALORES_CONFIGURAÇÃO!$C$5:$L$118,F$1,FALSE)*$C34)+VLOOKUP($B34&amp;"f4",VALORES_CONFIGURAÇÃO!$C$5:$L$118,F$1-4,FALSE),
  (VLOOKUP($B34&amp;"f5",VALORES_CONFIGURAÇÃO!$C$5:$L$118,F$1,FALSE)*$C34)+VLOOKUP($B34&amp;"f5",VALORES_CONFIGURAÇÃO!$C$5:$L$118,F$1-4,FALSE))))
  ),"")</f>
        <v/>
      </c>
      <c r="G34" s="79" t="str">
        <f>IFERROR(
  IF(VLOOKUP($B34&amp;"f1",VALORES_CONFIGURAÇÃO!$C$5:$L$118,3,FALSE)&gt;$C34,VLOOKUP($B34&amp;"f1",VALORES_CONFIGURAÇÃO!$C$5:$L$118,G$1,FALSE)*$C34,
  IF(VLOOKUP($B34&amp;"f2",VALORES_CONFIGURAÇÃO!$C$5:$L$118,3,FALSE)&gt;$C34,(VLOOKUP($B34&amp;"f2",VALORES_CONFIGURAÇÃO!$C$5:$L$118,G$1,FALSE)*$C34)+VLOOKUP($B34&amp;"f2",VALORES_CONFIGURAÇÃO!$C$5:$L$118,G$1-4,FALSE),
  IF(VLOOKUP($B34&amp;"f3",VALORES_CONFIGURAÇÃO!$C$5:$L$118,3,FALSE)&gt;$C34,(VLOOKUP($B34&amp;"f3",VALORES_CONFIGURAÇÃO!$C$5:$L$118,G$1,FALSE)*$C34)+VLOOKUP($B34&amp;"f3",VALORES_CONFIGURAÇÃO!$C$5:$L$118,G$1-4,FALSE),
  IF(VLOOKUP($B34&amp;"f4",VALORES_CONFIGURAÇÃO!$C$5:$L$118,3,FALSE)&gt;$C34,(VLOOKUP($B34&amp;"f4",VALORES_CONFIGURAÇÃO!$C$5:$L$118,G$1,FALSE)*$C34)+VLOOKUP($B34&amp;"f4",VALORES_CONFIGURAÇÃO!$C$5:$L$118,G$1-4,FALSE),
  (VLOOKUP($B34&amp;"f5",VALORES_CONFIGURAÇÃO!$C$5:$L$118,G$1,FALSE)*$C34)+VLOOKUP($B34&amp;"f5",VALORES_CONFIGURAÇÃO!$C$5:$L$118,G$1-4,FALSE))))
  ),"")</f>
        <v/>
      </c>
      <c r="H34" s="79" t="str">
        <f>IFERROR(
  IF(VLOOKUP($B34&amp;"f1",VALORES_CONFIGURAÇÃO!$C$5:$L$118,3,FALSE)&gt;$C34,VLOOKUP($B34&amp;"f1",VALORES_CONFIGURAÇÃO!$C$5:$L$118,H$1,FALSE)*$C34,
  IF(VLOOKUP($B34&amp;"f2",VALORES_CONFIGURAÇÃO!$C$5:$L$118,3,FALSE)&gt;$C34,(VLOOKUP($B34&amp;"f2",VALORES_CONFIGURAÇÃO!$C$5:$L$118,H$1,FALSE)*$C34)+VLOOKUP($B34&amp;"f2",VALORES_CONFIGURAÇÃO!$C$5:$L$118,H$1-4,FALSE),
  IF(VLOOKUP($B34&amp;"f3",VALORES_CONFIGURAÇÃO!$C$5:$L$118,3,FALSE)&gt;$C34,(VLOOKUP($B34&amp;"f3",VALORES_CONFIGURAÇÃO!$C$5:$L$118,H$1,FALSE)*$C34)+VLOOKUP($B34&amp;"f3",VALORES_CONFIGURAÇÃO!$C$5:$L$118,H$1-4,FALSE),
  IF(VLOOKUP($B34&amp;"f4",VALORES_CONFIGURAÇÃO!$C$5:$L$118,3,FALSE)&gt;$C34,(VLOOKUP($B34&amp;"f4",VALORES_CONFIGURAÇÃO!$C$5:$L$118,H$1,FALSE)*$C34)+VLOOKUP($B34&amp;"f4",VALORES_CONFIGURAÇÃO!$C$5:$L$118,H$1-4,FALSE),
  (VLOOKUP($B34&amp;"f5",VALORES_CONFIGURAÇÃO!$C$5:$L$118,H$1,FALSE)*$C34)+VLOOKUP($B34&amp;"f5",VALORES_CONFIGURAÇÃO!$C$5:$L$118,H$1-4,FALSE))))
  ),"")</f>
        <v/>
      </c>
      <c r="I34" s="78" t="str">
        <f t="shared" si="0"/>
        <v/>
      </c>
      <c r="J34" s="80"/>
      <c r="K34" s="84"/>
    </row>
    <row r="35" spans="2:11" x14ac:dyDescent="0.25">
      <c r="B35" s="83"/>
      <c r="C35" s="80"/>
      <c r="D35" s="80"/>
      <c r="E35" s="78" t="str">
        <f>IFERROR(VLOOKUP($B35&amp;"f1",VALORES_CONFIGURAÇÃO!$C$5:$L$118,7,FALSE)*$D35,"")</f>
        <v/>
      </c>
      <c r="F35" s="79" t="str">
        <f>IFERROR(
  IF(VLOOKUP($B35&amp;"f1",VALORES_CONFIGURAÇÃO!$C$5:$L$118,3,FALSE)&gt;$C35,VLOOKUP($B35&amp;"f1",VALORES_CONFIGURAÇÃO!$C$5:$L$118,F$1,FALSE)*$C35,
  IF(VLOOKUP($B35&amp;"f2",VALORES_CONFIGURAÇÃO!$C$5:$L$118,3,FALSE)&gt;$C35,(VLOOKUP($B35&amp;"f2",VALORES_CONFIGURAÇÃO!$C$5:$L$118,F$1,FALSE)*$C35)+VLOOKUP($B35&amp;"f2",VALORES_CONFIGURAÇÃO!$C$5:$L$118,F$1-4,FALSE),
  IF(VLOOKUP($B35&amp;"f3",VALORES_CONFIGURAÇÃO!$C$5:$L$118,3,FALSE)&gt;$C35,(VLOOKUP($B35&amp;"f3",VALORES_CONFIGURAÇÃO!$C$5:$L$118,F$1,FALSE)*$C35)+VLOOKUP($B35&amp;"f3",VALORES_CONFIGURAÇÃO!$C$5:$L$118,F$1-4,FALSE),
  IF(VLOOKUP($B35&amp;"f4",VALORES_CONFIGURAÇÃO!$C$5:$L$118,3,FALSE)&gt;$C35,(VLOOKUP($B35&amp;"f4",VALORES_CONFIGURAÇÃO!$C$5:$L$118,F$1,FALSE)*$C35)+VLOOKUP($B35&amp;"f4",VALORES_CONFIGURAÇÃO!$C$5:$L$118,F$1-4,FALSE),
  (VLOOKUP($B35&amp;"f5",VALORES_CONFIGURAÇÃO!$C$5:$L$118,F$1,FALSE)*$C35)+VLOOKUP($B35&amp;"f5",VALORES_CONFIGURAÇÃO!$C$5:$L$118,F$1-4,FALSE))))
  ),"")</f>
        <v/>
      </c>
      <c r="G35" s="79" t="str">
        <f>IFERROR(
  IF(VLOOKUP($B35&amp;"f1",VALORES_CONFIGURAÇÃO!$C$5:$L$118,3,FALSE)&gt;$C35,VLOOKUP($B35&amp;"f1",VALORES_CONFIGURAÇÃO!$C$5:$L$118,G$1,FALSE)*$C35,
  IF(VLOOKUP($B35&amp;"f2",VALORES_CONFIGURAÇÃO!$C$5:$L$118,3,FALSE)&gt;$C35,(VLOOKUP($B35&amp;"f2",VALORES_CONFIGURAÇÃO!$C$5:$L$118,G$1,FALSE)*$C35)+VLOOKUP($B35&amp;"f2",VALORES_CONFIGURAÇÃO!$C$5:$L$118,G$1-4,FALSE),
  IF(VLOOKUP($B35&amp;"f3",VALORES_CONFIGURAÇÃO!$C$5:$L$118,3,FALSE)&gt;$C35,(VLOOKUP($B35&amp;"f3",VALORES_CONFIGURAÇÃO!$C$5:$L$118,G$1,FALSE)*$C35)+VLOOKUP($B35&amp;"f3",VALORES_CONFIGURAÇÃO!$C$5:$L$118,G$1-4,FALSE),
  IF(VLOOKUP($B35&amp;"f4",VALORES_CONFIGURAÇÃO!$C$5:$L$118,3,FALSE)&gt;$C35,(VLOOKUP($B35&amp;"f4",VALORES_CONFIGURAÇÃO!$C$5:$L$118,G$1,FALSE)*$C35)+VLOOKUP($B35&amp;"f4",VALORES_CONFIGURAÇÃO!$C$5:$L$118,G$1-4,FALSE),
  (VLOOKUP($B35&amp;"f5",VALORES_CONFIGURAÇÃO!$C$5:$L$118,G$1,FALSE)*$C35)+VLOOKUP($B35&amp;"f5",VALORES_CONFIGURAÇÃO!$C$5:$L$118,G$1-4,FALSE))))
  ),"")</f>
        <v/>
      </c>
      <c r="H35" s="79" t="str">
        <f>IFERROR(
  IF(VLOOKUP($B35&amp;"f1",VALORES_CONFIGURAÇÃO!$C$5:$L$118,3,FALSE)&gt;$C35,VLOOKUP($B35&amp;"f1",VALORES_CONFIGURAÇÃO!$C$5:$L$118,H$1,FALSE)*$C35,
  IF(VLOOKUP($B35&amp;"f2",VALORES_CONFIGURAÇÃO!$C$5:$L$118,3,FALSE)&gt;$C35,(VLOOKUP($B35&amp;"f2",VALORES_CONFIGURAÇÃO!$C$5:$L$118,H$1,FALSE)*$C35)+VLOOKUP($B35&amp;"f2",VALORES_CONFIGURAÇÃO!$C$5:$L$118,H$1-4,FALSE),
  IF(VLOOKUP($B35&amp;"f3",VALORES_CONFIGURAÇÃO!$C$5:$L$118,3,FALSE)&gt;$C35,(VLOOKUP($B35&amp;"f3",VALORES_CONFIGURAÇÃO!$C$5:$L$118,H$1,FALSE)*$C35)+VLOOKUP($B35&amp;"f3",VALORES_CONFIGURAÇÃO!$C$5:$L$118,H$1-4,FALSE),
  IF(VLOOKUP($B35&amp;"f4",VALORES_CONFIGURAÇÃO!$C$5:$L$118,3,FALSE)&gt;$C35,(VLOOKUP($B35&amp;"f4",VALORES_CONFIGURAÇÃO!$C$5:$L$118,H$1,FALSE)*$C35)+VLOOKUP($B35&amp;"f4",VALORES_CONFIGURAÇÃO!$C$5:$L$118,H$1-4,FALSE),
  (VLOOKUP($B35&amp;"f5",VALORES_CONFIGURAÇÃO!$C$5:$L$118,H$1,FALSE)*$C35)+VLOOKUP($B35&amp;"f5",VALORES_CONFIGURAÇÃO!$C$5:$L$118,H$1-4,FALSE))))
  ),"")</f>
        <v/>
      </c>
      <c r="I35" s="78" t="str">
        <f t="shared" si="0"/>
        <v/>
      </c>
      <c r="J35" s="80"/>
      <c r="K35" s="84"/>
    </row>
    <row r="36" spans="2:11" x14ac:dyDescent="0.25">
      <c r="B36" s="83"/>
      <c r="C36" s="80"/>
      <c r="D36" s="80"/>
      <c r="E36" s="78" t="str">
        <f>IFERROR(VLOOKUP($B36&amp;"f1",VALORES_CONFIGURAÇÃO!$C$5:$L$118,7,FALSE)*$D36,"")</f>
        <v/>
      </c>
      <c r="F36" s="79" t="str">
        <f>IFERROR(
  IF(VLOOKUP($B36&amp;"f1",VALORES_CONFIGURAÇÃO!$C$5:$L$118,3,FALSE)&gt;$C36,VLOOKUP($B36&amp;"f1",VALORES_CONFIGURAÇÃO!$C$5:$L$118,F$1,FALSE)*$C36,
  IF(VLOOKUP($B36&amp;"f2",VALORES_CONFIGURAÇÃO!$C$5:$L$118,3,FALSE)&gt;$C36,(VLOOKUP($B36&amp;"f2",VALORES_CONFIGURAÇÃO!$C$5:$L$118,F$1,FALSE)*$C36)+VLOOKUP($B36&amp;"f2",VALORES_CONFIGURAÇÃO!$C$5:$L$118,F$1-4,FALSE),
  IF(VLOOKUP($B36&amp;"f3",VALORES_CONFIGURAÇÃO!$C$5:$L$118,3,FALSE)&gt;$C36,(VLOOKUP($B36&amp;"f3",VALORES_CONFIGURAÇÃO!$C$5:$L$118,F$1,FALSE)*$C36)+VLOOKUP($B36&amp;"f3",VALORES_CONFIGURAÇÃO!$C$5:$L$118,F$1-4,FALSE),
  IF(VLOOKUP($B36&amp;"f4",VALORES_CONFIGURAÇÃO!$C$5:$L$118,3,FALSE)&gt;$C36,(VLOOKUP($B36&amp;"f4",VALORES_CONFIGURAÇÃO!$C$5:$L$118,F$1,FALSE)*$C36)+VLOOKUP($B36&amp;"f4",VALORES_CONFIGURAÇÃO!$C$5:$L$118,F$1-4,FALSE),
  (VLOOKUP($B36&amp;"f5",VALORES_CONFIGURAÇÃO!$C$5:$L$118,F$1,FALSE)*$C36)+VLOOKUP($B36&amp;"f5",VALORES_CONFIGURAÇÃO!$C$5:$L$118,F$1-4,FALSE))))
  ),"")</f>
        <v/>
      </c>
      <c r="G36" s="79" t="str">
        <f>IFERROR(
  IF(VLOOKUP($B36&amp;"f1",VALORES_CONFIGURAÇÃO!$C$5:$L$118,3,FALSE)&gt;$C36,VLOOKUP($B36&amp;"f1",VALORES_CONFIGURAÇÃO!$C$5:$L$118,G$1,FALSE)*$C36,
  IF(VLOOKUP($B36&amp;"f2",VALORES_CONFIGURAÇÃO!$C$5:$L$118,3,FALSE)&gt;$C36,(VLOOKUP($B36&amp;"f2",VALORES_CONFIGURAÇÃO!$C$5:$L$118,G$1,FALSE)*$C36)+VLOOKUP($B36&amp;"f2",VALORES_CONFIGURAÇÃO!$C$5:$L$118,G$1-4,FALSE),
  IF(VLOOKUP($B36&amp;"f3",VALORES_CONFIGURAÇÃO!$C$5:$L$118,3,FALSE)&gt;$C36,(VLOOKUP($B36&amp;"f3",VALORES_CONFIGURAÇÃO!$C$5:$L$118,G$1,FALSE)*$C36)+VLOOKUP($B36&amp;"f3",VALORES_CONFIGURAÇÃO!$C$5:$L$118,G$1-4,FALSE),
  IF(VLOOKUP($B36&amp;"f4",VALORES_CONFIGURAÇÃO!$C$5:$L$118,3,FALSE)&gt;$C36,(VLOOKUP($B36&amp;"f4",VALORES_CONFIGURAÇÃO!$C$5:$L$118,G$1,FALSE)*$C36)+VLOOKUP($B36&amp;"f4",VALORES_CONFIGURAÇÃO!$C$5:$L$118,G$1-4,FALSE),
  (VLOOKUP($B36&amp;"f5",VALORES_CONFIGURAÇÃO!$C$5:$L$118,G$1,FALSE)*$C36)+VLOOKUP($B36&amp;"f5",VALORES_CONFIGURAÇÃO!$C$5:$L$118,G$1-4,FALSE))))
  ),"")</f>
        <v/>
      </c>
      <c r="H36" s="79" t="str">
        <f>IFERROR(
  IF(VLOOKUP($B36&amp;"f1",VALORES_CONFIGURAÇÃO!$C$5:$L$118,3,FALSE)&gt;$C36,VLOOKUP($B36&amp;"f1",VALORES_CONFIGURAÇÃO!$C$5:$L$118,H$1,FALSE)*$C36,
  IF(VLOOKUP($B36&amp;"f2",VALORES_CONFIGURAÇÃO!$C$5:$L$118,3,FALSE)&gt;$C36,(VLOOKUP($B36&amp;"f2",VALORES_CONFIGURAÇÃO!$C$5:$L$118,H$1,FALSE)*$C36)+VLOOKUP($B36&amp;"f2",VALORES_CONFIGURAÇÃO!$C$5:$L$118,H$1-4,FALSE),
  IF(VLOOKUP($B36&amp;"f3",VALORES_CONFIGURAÇÃO!$C$5:$L$118,3,FALSE)&gt;$C36,(VLOOKUP($B36&amp;"f3",VALORES_CONFIGURAÇÃO!$C$5:$L$118,H$1,FALSE)*$C36)+VLOOKUP($B36&amp;"f3",VALORES_CONFIGURAÇÃO!$C$5:$L$118,H$1-4,FALSE),
  IF(VLOOKUP($B36&amp;"f4",VALORES_CONFIGURAÇÃO!$C$5:$L$118,3,FALSE)&gt;$C36,(VLOOKUP($B36&amp;"f4",VALORES_CONFIGURAÇÃO!$C$5:$L$118,H$1,FALSE)*$C36)+VLOOKUP($B36&amp;"f4",VALORES_CONFIGURAÇÃO!$C$5:$L$118,H$1-4,FALSE),
  (VLOOKUP($B36&amp;"f5",VALORES_CONFIGURAÇÃO!$C$5:$L$118,H$1,FALSE)*$C36)+VLOOKUP($B36&amp;"f5",VALORES_CONFIGURAÇÃO!$C$5:$L$118,H$1-4,FALSE))))
  ),"")</f>
        <v/>
      </c>
      <c r="I36" s="78" t="str">
        <f t="shared" si="0"/>
        <v/>
      </c>
      <c r="J36" s="80"/>
      <c r="K36" s="84"/>
    </row>
    <row r="37" spans="2:11" x14ac:dyDescent="0.25">
      <c r="B37" s="83"/>
      <c r="C37" s="80"/>
      <c r="D37" s="80"/>
      <c r="E37" s="78" t="str">
        <f>IFERROR(VLOOKUP($B37&amp;"f1",VALORES_CONFIGURAÇÃO!$C$5:$L$118,7,FALSE)*$D37,"")</f>
        <v/>
      </c>
      <c r="F37" s="79" t="str">
        <f>IFERROR(
  IF(VLOOKUP($B37&amp;"f1",VALORES_CONFIGURAÇÃO!$C$5:$L$118,3,FALSE)&gt;$C37,VLOOKUP($B37&amp;"f1",VALORES_CONFIGURAÇÃO!$C$5:$L$118,F$1,FALSE)*$C37,
  IF(VLOOKUP($B37&amp;"f2",VALORES_CONFIGURAÇÃO!$C$5:$L$118,3,FALSE)&gt;$C37,(VLOOKUP($B37&amp;"f2",VALORES_CONFIGURAÇÃO!$C$5:$L$118,F$1,FALSE)*$C37)+VLOOKUP($B37&amp;"f2",VALORES_CONFIGURAÇÃO!$C$5:$L$118,F$1-4,FALSE),
  IF(VLOOKUP($B37&amp;"f3",VALORES_CONFIGURAÇÃO!$C$5:$L$118,3,FALSE)&gt;$C37,(VLOOKUP($B37&amp;"f3",VALORES_CONFIGURAÇÃO!$C$5:$L$118,F$1,FALSE)*$C37)+VLOOKUP($B37&amp;"f3",VALORES_CONFIGURAÇÃO!$C$5:$L$118,F$1-4,FALSE),
  IF(VLOOKUP($B37&amp;"f4",VALORES_CONFIGURAÇÃO!$C$5:$L$118,3,FALSE)&gt;$C37,(VLOOKUP($B37&amp;"f4",VALORES_CONFIGURAÇÃO!$C$5:$L$118,F$1,FALSE)*$C37)+VLOOKUP($B37&amp;"f4",VALORES_CONFIGURAÇÃO!$C$5:$L$118,F$1-4,FALSE),
  (VLOOKUP($B37&amp;"f5",VALORES_CONFIGURAÇÃO!$C$5:$L$118,F$1,FALSE)*$C37)+VLOOKUP($B37&amp;"f5",VALORES_CONFIGURAÇÃO!$C$5:$L$118,F$1-4,FALSE))))
  ),"")</f>
        <v/>
      </c>
      <c r="G37" s="79" t="str">
        <f>IFERROR(
  IF(VLOOKUP($B37&amp;"f1",VALORES_CONFIGURAÇÃO!$C$5:$L$118,3,FALSE)&gt;$C37,VLOOKUP($B37&amp;"f1",VALORES_CONFIGURAÇÃO!$C$5:$L$118,G$1,FALSE)*$C37,
  IF(VLOOKUP($B37&amp;"f2",VALORES_CONFIGURAÇÃO!$C$5:$L$118,3,FALSE)&gt;$C37,(VLOOKUP($B37&amp;"f2",VALORES_CONFIGURAÇÃO!$C$5:$L$118,G$1,FALSE)*$C37)+VLOOKUP($B37&amp;"f2",VALORES_CONFIGURAÇÃO!$C$5:$L$118,G$1-4,FALSE),
  IF(VLOOKUP($B37&amp;"f3",VALORES_CONFIGURAÇÃO!$C$5:$L$118,3,FALSE)&gt;$C37,(VLOOKUP($B37&amp;"f3",VALORES_CONFIGURAÇÃO!$C$5:$L$118,G$1,FALSE)*$C37)+VLOOKUP($B37&amp;"f3",VALORES_CONFIGURAÇÃO!$C$5:$L$118,G$1-4,FALSE),
  IF(VLOOKUP($B37&amp;"f4",VALORES_CONFIGURAÇÃO!$C$5:$L$118,3,FALSE)&gt;$C37,(VLOOKUP($B37&amp;"f4",VALORES_CONFIGURAÇÃO!$C$5:$L$118,G$1,FALSE)*$C37)+VLOOKUP($B37&amp;"f4",VALORES_CONFIGURAÇÃO!$C$5:$L$118,G$1-4,FALSE),
  (VLOOKUP($B37&amp;"f5",VALORES_CONFIGURAÇÃO!$C$5:$L$118,G$1,FALSE)*$C37)+VLOOKUP($B37&amp;"f5",VALORES_CONFIGURAÇÃO!$C$5:$L$118,G$1-4,FALSE))))
  ),"")</f>
        <v/>
      </c>
      <c r="H37" s="79" t="str">
        <f>IFERROR(
  IF(VLOOKUP($B37&amp;"f1",VALORES_CONFIGURAÇÃO!$C$5:$L$118,3,FALSE)&gt;$C37,VLOOKUP($B37&amp;"f1",VALORES_CONFIGURAÇÃO!$C$5:$L$118,H$1,FALSE)*$C37,
  IF(VLOOKUP($B37&amp;"f2",VALORES_CONFIGURAÇÃO!$C$5:$L$118,3,FALSE)&gt;$C37,(VLOOKUP($B37&amp;"f2",VALORES_CONFIGURAÇÃO!$C$5:$L$118,H$1,FALSE)*$C37)+VLOOKUP($B37&amp;"f2",VALORES_CONFIGURAÇÃO!$C$5:$L$118,H$1-4,FALSE),
  IF(VLOOKUP($B37&amp;"f3",VALORES_CONFIGURAÇÃO!$C$5:$L$118,3,FALSE)&gt;$C37,(VLOOKUP($B37&amp;"f3",VALORES_CONFIGURAÇÃO!$C$5:$L$118,H$1,FALSE)*$C37)+VLOOKUP($B37&amp;"f3",VALORES_CONFIGURAÇÃO!$C$5:$L$118,H$1-4,FALSE),
  IF(VLOOKUP($B37&amp;"f4",VALORES_CONFIGURAÇÃO!$C$5:$L$118,3,FALSE)&gt;$C37,(VLOOKUP($B37&amp;"f4",VALORES_CONFIGURAÇÃO!$C$5:$L$118,H$1,FALSE)*$C37)+VLOOKUP($B37&amp;"f4",VALORES_CONFIGURAÇÃO!$C$5:$L$118,H$1-4,FALSE),
  (VLOOKUP($B37&amp;"f5",VALORES_CONFIGURAÇÃO!$C$5:$L$118,H$1,FALSE)*$C37)+VLOOKUP($B37&amp;"f5",VALORES_CONFIGURAÇÃO!$C$5:$L$118,H$1-4,FALSE))))
  ),"")</f>
        <v/>
      </c>
      <c r="I37" s="78" t="str">
        <f t="shared" si="0"/>
        <v/>
      </c>
      <c r="J37" s="80"/>
      <c r="K37" s="84"/>
    </row>
    <row r="38" spans="2:11" x14ac:dyDescent="0.25">
      <c r="B38" s="83"/>
      <c r="C38" s="80"/>
      <c r="D38" s="80"/>
      <c r="E38" s="78" t="str">
        <f>IFERROR(VLOOKUP($B38&amp;"f1",VALORES_CONFIGURAÇÃO!$C$5:$L$118,7,FALSE)*$D38,"")</f>
        <v/>
      </c>
      <c r="F38" s="79" t="str">
        <f>IFERROR(
  IF(VLOOKUP($B38&amp;"f1",VALORES_CONFIGURAÇÃO!$C$5:$L$118,3,FALSE)&gt;$C38,VLOOKUP($B38&amp;"f1",VALORES_CONFIGURAÇÃO!$C$5:$L$118,F$1,FALSE)*$C38,
  IF(VLOOKUP($B38&amp;"f2",VALORES_CONFIGURAÇÃO!$C$5:$L$118,3,FALSE)&gt;$C38,(VLOOKUP($B38&amp;"f2",VALORES_CONFIGURAÇÃO!$C$5:$L$118,F$1,FALSE)*$C38)+VLOOKUP($B38&amp;"f2",VALORES_CONFIGURAÇÃO!$C$5:$L$118,F$1-4,FALSE),
  IF(VLOOKUP($B38&amp;"f3",VALORES_CONFIGURAÇÃO!$C$5:$L$118,3,FALSE)&gt;$C38,(VLOOKUP($B38&amp;"f3",VALORES_CONFIGURAÇÃO!$C$5:$L$118,F$1,FALSE)*$C38)+VLOOKUP($B38&amp;"f3",VALORES_CONFIGURAÇÃO!$C$5:$L$118,F$1-4,FALSE),
  IF(VLOOKUP($B38&amp;"f4",VALORES_CONFIGURAÇÃO!$C$5:$L$118,3,FALSE)&gt;$C38,(VLOOKUP($B38&amp;"f4",VALORES_CONFIGURAÇÃO!$C$5:$L$118,F$1,FALSE)*$C38)+VLOOKUP($B38&amp;"f4",VALORES_CONFIGURAÇÃO!$C$5:$L$118,F$1-4,FALSE),
  (VLOOKUP($B38&amp;"f5",VALORES_CONFIGURAÇÃO!$C$5:$L$118,F$1,FALSE)*$C38)+VLOOKUP($B38&amp;"f5",VALORES_CONFIGURAÇÃO!$C$5:$L$118,F$1-4,FALSE))))
  ),"")</f>
        <v/>
      </c>
      <c r="G38" s="79" t="str">
        <f>IFERROR(
  IF(VLOOKUP($B38&amp;"f1",VALORES_CONFIGURAÇÃO!$C$5:$L$118,3,FALSE)&gt;$C38,VLOOKUP($B38&amp;"f1",VALORES_CONFIGURAÇÃO!$C$5:$L$118,G$1,FALSE)*$C38,
  IF(VLOOKUP($B38&amp;"f2",VALORES_CONFIGURAÇÃO!$C$5:$L$118,3,FALSE)&gt;$C38,(VLOOKUP($B38&amp;"f2",VALORES_CONFIGURAÇÃO!$C$5:$L$118,G$1,FALSE)*$C38)+VLOOKUP($B38&amp;"f2",VALORES_CONFIGURAÇÃO!$C$5:$L$118,G$1-4,FALSE),
  IF(VLOOKUP($B38&amp;"f3",VALORES_CONFIGURAÇÃO!$C$5:$L$118,3,FALSE)&gt;$C38,(VLOOKUP($B38&amp;"f3",VALORES_CONFIGURAÇÃO!$C$5:$L$118,G$1,FALSE)*$C38)+VLOOKUP($B38&amp;"f3",VALORES_CONFIGURAÇÃO!$C$5:$L$118,G$1-4,FALSE),
  IF(VLOOKUP($B38&amp;"f4",VALORES_CONFIGURAÇÃO!$C$5:$L$118,3,FALSE)&gt;$C38,(VLOOKUP($B38&amp;"f4",VALORES_CONFIGURAÇÃO!$C$5:$L$118,G$1,FALSE)*$C38)+VLOOKUP($B38&amp;"f4",VALORES_CONFIGURAÇÃO!$C$5:$L$118,G$1-4,FALSE),
  (VLOOKUP($B38&amp;"f5",VALORES_CONFIGURAÇÃO!$C$5:$L$118,G$1,FALSE)*$C38)+VLOOKUP($B38&amp;"f5",VALORES_CONFIGURAÇÃO!$C$5:$L$118,G$1-4,FALSE))))
  ),"")</f>
        <v/>
      </c>
      <c r="H38" s="79" t="str">
        <f>IFERROR(
  IF(VLOOKUP($B38&amp;"f1",VALORES_CONFIGURAÇÃO!$C$5:$L$118,3,FALSE)&gt;$C38,VLOOKUP($B38&amp;"f1",VALORES_CONFIGURAÇÃO!$C$5:$L$118,H$1,FALSE)*$C38,
  IF(VLOOKUP($B38&amp;"f2",VALORES_CONFIGURAÇÃO!$C$5:$L$118,3,FALSE)&gt;$C38,(VLOOKUP($B38&amp;"f2",VALORES_CONFIGURAÇÃO!$C$5:$L$118,H$1,FALSE)*$C38)+VLOOKUP($B38&amp;"f2",VALORES_CONFIGURAÇÃO!$C$5:$L$118,H$1-4,FALSE),
  IF(VLOOKUP($B38&amp;"f3",VALORES_CONFIGURAÇÃO!$C$5:$L$118,3,FALSE)&gt;$C38,(VLOOKUP($B38&amp;"f3",VALORES_CONFIGURAÇÃO!$C$5:$L$118,H$1,FALSE)*$C38)+VLOOKUP($B38&amp;"f3",VALORES_CONFIGURAÇÃO!$C$5:$L$118,H$1-4,FALSE),
  IF(VLOOKUP($B38&amp;"f4",VALORES_CONFIGURAÇÃO!$C$5:$L$118,3,FALSE)&gt;$C38,(VLOOKUP($B38&amp;"f4",VALORES_CONFIGURAÇÃO!$C$5:$L$118,H$1,FALSE)*$C38)+VLOOKUP($B38&amp;"f4",VALORES_CONFIGURAÇÃO!$C$5:$L$118,H$1-4,FALSE),
  (VLOOKUP($B38&amp;"f5",VALORES_CONFIGURAÇÃO!$C$5:$L$118,H$1,FALSE)*$C38)+VLOOKUP($B38&amp;"f5",VALORES_CONFIGURAÇÃO!$C$5:$L$118,H$1-4,FALSE))))
  ),"")</f>
        <v/>
      </c>
      <c r="I38" s="78" t="str">
        <f t="shared" si="0"/>
        <v/>
      </c>
      <c r="J38" s="80"/>
      <c r="K38" s="84"/>
    </row>
    <row r="39" spans="2:11" x14ac:dyDescent="0.25">
      <c r="B39" s="83"/>
      <c r="C39" s="80"/>
      <c r="D39" s="80"/>
      <c r="E39" s="78" t="str">
        <f>IFERROR(VLOOKUP($B39&amp;"f1",VALORES_CONFIGURAÇÃO!$C$5:$L$118,7,FALSE)*$D39,"")</f>
        <v/>
      </c>
      <c r="F39" s="79" t="str">
        <f>IFERROR(
  IF(VLOOKUP($B39&amp;"f1",VALORES_CONFIGURAÇÃO!$C$5:$L$118,3,FALSE)&gt;$C39,VLOOKUP($B39&amp;"f1",VALORES_CONFIGURAÇÃO!$C$5:$L$118,F$1,FALSE)*$C39,
  IF(VLOOKUP($B39&amp;"f2",VALORES_CONFIGURAÇÃO!$C$5:$L$118,3,FALSE)&gt;$C39,(VLOOKUP($B39&amp;"f2",VALORES_CONFIGURAÇÃO!$C$5:$L$118,F$1,FALSE)*$C39)+VLOOKUP($B39&amp;"f2",VALORES_CONFIGURAÇÃO!$C$5:$L$118,F$1-4,FALSE),
  IF(VLOOKUP($B39&amp;"f3",VALORES_CONFIGURAÇÃO!$C$5:$L$118,3,FALSE)&gt;$C39,(VLOOKUP($B39&amp;"f3",VALORES_CONFIGURAÇÃO!$C$5:$L$118,F$1,FALSE)*$C39)+VLOOKUP($B39&amp;"f3",VALORES_CONFIGURAÇÃO!$C$5:$L$118,F$1-4,FALSE),
  IF(VLOOKUP($B39&amp;"f4",VALORES_CONFIGURAÇÃO!$C$5:$L$118,3,FALSE)&gt;$C39,(VLOOKUP($B39&amp;"f4",VALORES_CONFIGURAÇÃO!$C$5:$L$118,F$1,FALSE)*$C39)+VLOOKUP($B39&amp;"f4",VALORES_CONFIGURAÇÃO!$C$5:$L$118,F$1-4,FALSE),
  (VLOOKUP($B39&amp;"f5",VALORES_CONFIGURAÇÃO!$C$5:$L$118,F$1,FALSE)*$C39)+VLOOKUP($B39&amp;"f5",VALORES_CONFIGURAÇÃO!$C$5:$L$118,F$1-4,FALSE))))
  ),"")</f>
        <v/>
      </c>
      <c r="G39" s="79" t="str">
        <f>IFERROR(
  IF(VLOOKUP($B39&amp;"f1",VALORES_CONFIGURAÇÃO!$C$5:$L$118,3,FALSE)&gt;$C39,VLOOKUP($B39&amp;"f1",VALORES_CONFIGURAÇÃO!$C$5:$L$118,G$1,FALSE)*$C39,
  IF(VLOOKUP($B39&amp;"f2",VALORES_CONFIGURAÇÃO!$C$5:$L$118,3,FALSE)&gt;$C39,(VLOOKUP($B39&amp;"f2",VALORES_CONFIGURAÇÃO!$C$5:$L$118,G$1,FALSE)*$C39)+VLOOKUP($B39&amp;"f2",VALORES_CONFIGURAÇÃO!$C$5:$L$118,G$1-4,FALSE),
  IF(VLOOKUP($B39&amp;"f3",VALORES_CONFIGURAÇÃO!$C$5:$L$118,3,FALSE)&gt;$C39,(VLOOKUP($B39&amp;"f3",VALORES_CONFIGURAÇÃO!$C$5:$L$118,G$1,FALSE)*$C39)+VLOOKUP($B39&amp;"f3",VALORES_CONFIGURAÇÃO!$C$5:$L$118,G$1-4,FALSE),
  IF(VLOOKUP($B39&amp;"f4",VALORES_CONFIGURAÇÃO!$C$5:$L$118,3,FALSE)&gt;$C39,(VLOOKUP($B39&amp;"f4",VALORES_CONFIGURAÇÃO!$C$5:$L$118,G$1,FALSE)*$C39)+VLOOKUP($B39&amp;"f4",VALORES_CONFIGURAÇÃO!$C$5:$L$118,G$1-4,FALSE),
  (VLOOKUP($B39&amp;"f5",VALORES_CONFIGURAÇÃO!$C$5:$L$118,G$1,FALSE)*$C39)+VLOOKUP($B39&amp;"f5",VALORES_CONFIGURAÇÃO!$C$5:$L$118,G$1-4,FALSE))))
  ),"")</f>
        <v/>
      </c>
      <c r="H39" s="79" t="str">
        <f>IFERROR(
  IF(VLOOKUP($B39&amp;"f1",VALORES_CONFIGURAÇÃO!$C$5:$L$118,3,FALSE)&gt;$C39,VLOOKUP($B39&amp;"f1",VALORES_CONFIGURAÇÃO!$C$5:$L$118,H$1,FALSE)*$C39,
  IF(VLOOKUP($B39&amp;"f2",VALORES_CONFIGURAÇÃO!$C$5:$L$118,3,FALSE)&gt;$C39,(VLOOKUP($B39&amp;"f2",VALORES_CONFIGURAÇÃO!$C$5:$L$118,H$1,FALSE)*$C39)+VLOOKUP($B39&amp;"f2",VALORES_CONFIGURAÇÃO!$C$5:$L$118,H$1-4,FALSE),
  IF(VLOOKUP($B39&amp;"f3",VALORES_CONFIGURAÇÃO!$C$5:$L$118,3,FALSE)&gt;$C39,(VLOOKUP($B39&amp;"f3",VALORES_CONFIGURAÇÃO!$C$5:$L$118,H$1,FALSE)*$C39)+VLOOKUP($B39&amp;"f3",VALORES_CONFIGURAÇÃO!$C$5:$L$118,H$1-4,FALSE),
  IF(VLOOKUP($B39&amp;"f4",VALORES_CONFIGURAÇÃO!$C$5:$L$118,3,FALSE)&gt;$C39,(VLOOKUP($B39&amp;"f4",VALORES_CONFIGURAÇÃO!$C$5:$L$118,H$1,FALSE)*$C39)+VLOOKUP($B39&amp;"f4",VALORES_CONFIGURAÇÃO!$C$5:$L$118,H$1-4,FALSE),
  (VLOOKUP($B39&amp;"f5",VALORES_CONFIGURAÇÃO!$C$5:$L$118,H$1,FALSE)*$C39)+VLOOKUP($B39&amp;"f5",VALORES_CONFIGURAÇÃO!$C$5:$L$118,H$1-4,FALSE))))
  ),"")</f>
        <v/>
      </c>
      <c r="I39" s="78" t="str">
        <f t="shared" si="0"/>
        <v/>
      </c>
      <c r="J39" s="80"/>
      <c r="K39" s="84"/>
    </row>
    <row r="40" spans="2:11" x14ac:dyDescent="0.25">
      <c r="B40" s="83"/>
      <c r="C40" s="80"/>
      <c r="D40" s="80"/>
      <c r="E40" s="78" t="str">
        <f>IFERROR(VLOOKUP($B40&amp;"f1",VALORES_CONFIGURAÇÃO!$C$5:$L$118,7,FALSE)*$D40,"")</f>
        <v/>
      </c>
      <c r="F40" s="79" t="str">
        <f>IFERROR(
  IF(VLOOKUP($B40&amp;"f1",VALORES_CONFIGURAÇÃO!$C$5:$L$118,3,FALSE)&gt;$C40,VLOOKUP($B40&amp;"f1",VALORES_CONFIGURAÇÃO!$C$5:$L$118,F$1,FALSE)*$C40,
  IF(VLOOKUP($B40&amp;"f2",VALORES_CONFIGURAÇÃO!$C$5:$L$118,3,FALSE)&gt;$C40,(VLOOKUP($B40&amp;"f2",VALORES_CONFIGURAÇÃO!$C$5:$L$118,F$1,FALSE)*$C40)+VLOOKUP($B40&amp;"f2",VALORES_CONFIGURAÇÃO!$C$5:$L$118,F$1-4,FALSE),
  IF(VLOOKUP($B40&amp;"f3",VALORES_CONFIGURAÇÃO!$C$5:$L$118,3,FALSE)&gt;$C40,(VLOOKUP($B40&amp;"f3",VALORES_CONFIGURAÇÃO!$C$5:$L$118,F$1,FALSE)*$C40)+VLOOKUP($B40&amp;"f3",VALORES_CONFIGURAÇÃO!$C$5:$L$118,F$1-4,FALSE),
  IF(VLOOKUP($B40&amp;"f4",VALORES_CONFIGURAÇÃO!$C$5:$L$118,3,FALSE)&gt;$C40,(VLOOKUP($B40&amp;"f4",VALORES_CONFIGURAÇÃO!$C$5:$L$118,F$1,FALSE)*$C40)+VLOOKUP($B40&amp;"f4",VALORES_CONFIGURAÇÃO!$C$5:$L$118,F$1-4,FALSE),
  (VLOOKUP($B40&amp;"f5",VALORES_CONFIGURAÇÃO!$C$5:$L$118,F$1,FALSE)*$C40)+VLOOKUP($B40&amp;"f5",VALORES_CONFIGURAÇÃO!$C$5:$L$118,F$1-4,FALSE))))
  ),"")</f>
        <v/>
      </c>
      <c r="G40" s="79" t="str">
        <f>IFERROR(
  IF(VLOOKUP($B40&amp;"f1",VALORES_CONFIGURAÇÃO!$C$5:$L$118,3,FALSE)&gt;$C40,VLOOKUP($B40&amp;"f1",VALORES_CONFIGURAÇÃO!$C$5:$L$118,G$1,FALSE)*$C40,
  IF(VLOOKUP($B40&amp;"f2",VALORES_CONFIGURAÇÃO!$C$5:$L$118,3,FALSE)&gt;$C40,(VLOOKUP($B40&amp;"f2",VALORES_CONFIGURAÇÃO!$C$5:$L$118,G$1,FALSE)*$C40)+VLOOKUP($B40&amp;"f2",VALORES_CONFIGURAÇÃO!$C$5:$L$118,G$1-4,FALSE),
  IF(VLOOKUP($B40&amp;"f3",VALORES_CONFIGURAÇÃO!$C$5:$L$118,3,FALSE)&gt;$C40,(VLOOKUP($B40&amp;"f3",VALORES_CONFIGURAÇÃO!$C$5:$L$118,G$1,FALSE)*$C40)+VLOOKUP($B40&amp;"f3",VALORES_CONFIGURAÇÃO!$C$5:$L$118,G$1-4,FALSE),
  IF(VLOOKUP($B40&amp;"f4",VALORES_CONFIGURAÇÃO!$C$5:$L$118,3,FALSE)&gt;$C40,(VLOOKUP($B40&amp;"f4",VALORES_CONFIGURAÇÃO!$C$5:$L$118,G$1,FALSE)*$C40)+VLOOKUP($B40&amp;"f4",VALORES_CONFIGURAÇÃO!$C$5:$L$118,G$1-4,FALSE),
  (VLOOKUP($B40&amp;"f5",VALORES_CONFIGURAÇÃO!$C$5:$L$118,G$1,FALSE)*$C40)+VLOOKUP($B40&amp;"f5",VALORES_CONFIGURAÇÃO!$C$5:$L$118,G$1-4,FALSE))))
  ),"")</f>
        <v/>
      </c>
      <c r="H40" s="79" t="str">
        <f>IFERROR(
  IF(VLOOKUP($B40&amp;"f1",VALORES_CONFIGURAÇÃO!$C$5:$L$118,3,FALSE)&gt;$C40,VLOOKUP($B40&amp;"f1",VALORES_CONFIGURAÇÃO!$C$5:$L$118,H$1,FALSE)*$C40,
  IF(VLOOKUP($B40&amp;"f2",VALORES_CONFIGURAÇÃO!$C$5:$L$118,3,FALSE)&gt;$C40,(VLOOKUP($B40&amp;"f2",VALORES_CONFIGURAÇÃO!$C$5:$L$118,H$1,FALSE)*$C40)+VLOOKUP($B40&amp;"f2",VALORES_CONFIGURAÇÃO!$C$5:$L$118,H$1-4,FALSE),
  IF(VLOOKUP($B40&amp;"f3",VALORES_CONFIGURAÇÃO!$C$5:$L$118,3,FALSE)&gt;$C40,(VLOOKUP($B40&amp;"f3",VALORES_CONFIGURAÇÃO!$C$5:$L$118,H$1,FALSE)*$C40)+VLOOKUP($B40&amp;"f3",VALORES_CONFIGURAÇÃO!$C$5:$L$118,H$1-4,FALSE),
  IF(VLOOKUP($B40&amp;"f4",VALORES_CONFIGURAÇÃO!$C$5:$L$118,3,FALSE)&gt;$C40,(VLOOKUP($B40&amp;"f4",VALORES_CONFIGURAÇÃO!$C$5:$L$118,H$1,FALSE)*$C40)+VLOOKUP($B40&amp;"f4",VALORES_CONFIGURAÇÃO!$C$5:$L$118,H$1-4,FALSE),
  (VLOOKUP($B40&amp;"f5",VALORES_CONFIGURAÇÃO!$C$5:$L$118,H$1,FALSE)*$C40)+VLOOKUP($B40&amp;"f5",VALORES_CONFIGURAÇÃO!$C$5:$L$118,H$1-4,FALSE))))
  ),"")</f>
        <v/>
      </c>
      <c r="I40" s="78" t="str">
        <f t="shared" si="0"/>
        <v/>
      </c>
      <c r="J40" s="80"/>
      <c r="K40" s="84"/>
    </row>
    <row r="41" spans="2:11" x14ac:dyDescent="0.25">
      <c r="B41" s="83"/>
      <c r="C41" s="80"/>
      <c r="D41" s="80"/>
      <c r="E41" s="78" t="str">
        <f>IFERROR(VLOOKUP($B41&amp;"f1",VALORES_CONFIGURAÇÃO!$C$5:$L$118,7,FALSE)*$D41,"")</f>
        <v/>
      </c>
      <c r="F41" s="79" t="str">
        <f>IFERROR(
  IF(VLOOKUP($B41&amp;"f1",VALORES_CONFIGURAÇÃO!$C$5:$L$118,3,FALSE)&gt;$C41,VLOOKUP($B41&amp;"f1",VALORES_CONFIGURAÇÃO!$C$5:$L$118,F$1,FALSE)*$C41,
  IF(VLOOKUP($B41&amp;"f2",VALORES_CONFIGURAÇÃO!$C$5:$L$118,3,FALSE)&gt;$C41,(VLOOKUP($B41&amp;"f2",VALORES_CONFIGURAÇÃO!$C$5:$L$118,F$1,FALSE)*$C41)+VLOOKUP($B41&amp;"f2",VALORES_CONFIGURAÇÃO!$C$5:$L$118,F$1-4,FALSE),
  IF(VLOOKUP($B41&amp;"f3",VALORES_CONFIGURAÇÃO!$C$5:$L$118,3,FALSE)&gt;$C41,(VLOOKUP($B41&amp;"f3",VALORES_CONFIGURAÇÃO!$C$5:$L$118,F$1,FALSE)*$C41)+VLOOKUP($B41&amp;"f3",VALORES_CONFIGURAÇÃO!$C$5:$L$118,F$1-4,FALSE),
  IF(VLOOKUP($B41&amp;"f4",VALORES_CONFIGURAÇÃO!$C$5:$L$118,3,FALSE)&gt;$C41,(VLOOKUP($B41&amp;"f4",VALORES_CONFIGURAÇÃO!$C$5:$L$118,F$1,FALSE)*$C41)+VLOOKUP($B41&amp;"f4",VALORES_CONFIGURAÇÃO!$C$5:$L$118,F$1-4,FALSE),
  (VLOOKUP($B41&amp;"f5",VALORES_CONFIGURAÇÃO!$C$5:$L$118,F$1,FALSE)*$C41)+VLOOKUP($B41&amp;"f5",VALORES_CONFIGURAÇÃO!$C$5:$L$118,F$1-4,FALSE))))
  ),"")</f>
        <v/>
      </c>
      <c r="G41" s="79" t="str">
        <f>IFERROR(
  IF(VLOOKUP($B41&amp;"f1",VALORES_CONFIGURAÇÃO!$C$5:$L$118,3,FALSE)&gt;$C41,VLOOKUP($B41&amp;"f1",VALORES_CONFIGURAÇÃO!$C$5:$L$118,G$1,FALSE)*$C41,
  IF(VLOOKUP($B41&amp;"f2",VALORES_CONFIGURAÇÃO!$C$5:$L$118,3,FALSE)&gt;$C41,(VLOOKUP($B41&amp;"f2",VALORES_CONFIGURAÇÃO!$C$5:$L$118,G$1,FALSE)*$C41)+VLOOKUP($B41&amp;"f2",VALORES_CONFIGURAÇÃO!$C$5:$L$118,G$1-4,FALSE),
  IF(VLOOKUP($B41&amp;"f3",VALORES_CONFIGURAÇÃO!$C$5:$L$118,3,FALSE)&gt;$C41,(VLOOKUP($B41&amp;"f3",VALORES_CONFIGURAÇÃO!$C$5:$L$118,G$1,FALSE)*$C41)+VLOOKUP($B41&amp;"f3",VALORES_CONFIGURAÇÃO!$C$5:$L$118,G$1-4,FALSE),
  IF(VLOOKUP($B41&amp;"f4",VALORES_CONFIGURAÇÃO!$C$5:$L$118,3,FALSE)&gt;$C41,(VLOOKUP($B41&amp;"f4",VALORES_CONFIGURAÇÃO!$C$5:$L$118,G$1,FALSE)*$C41)+VLOOKUP($B41&amp;"f4",VALORES_CONFIGURAÇÃO!$C$5:$L$118,G$1-4,FALSE),
  (VLOOKUP($B41&amp;"f5",VALORES_CONFIGURAÇÃO!$C$5:$L$118,G$1,FALSE)*$C41)+VLOOKUP($B41&amp;"f5",VALORES_CONFIGURAÇÃO!$C$5:$L$118,G$1-4,FALSE))))
  ),"")</f>
        <v/>
      </c>
      <c r="H41" s="79" t="str">
        <f>IFERROR(
  IF(VLOOKUP($B41&amp;"f1",VALORES_CONFIGURAÇÃO!$C$5:$L$118,3,FALSE)&gt;$C41,VLOOKUP($B41&amp;"f1",VALORES_CONFIGURAÇÃO!$C$5:$L$118,H$1,FALSE)*$C41,
  IF(VLOOKUP($B41&amp;"f2",VALORES_CONFIGURAÇÃO!$C$5:$L$118,3,FALSE)&gt;$C41,(VLOOKUP($B41&amp;"f2",VALORES_CONFIGURAÇÃO!$C$5:$L$118,H$1,FALSE)*$C41)+VLOOKUP($B41&amp;"f2",VALORES_CONFIGURAÇÃO!$C$5:$L$118,H$1-4,FALSE),
  IF(VLOOKUP($B41&amp;"f3",VALORES_CONFIGURAÇÃO!$C$5:$L$118,3,FALSE)&gt;$C41,(VLOOKUP($B41&amp;"f3",VALORES_CONFIGURAÇÃO!$C$5:$L$118,H$1,FALSE)*$C41)+VLOOKUP($B41&amp;"f3",VALORES_CONFIGURAÇÃO!$C$5:$L$118,H$1-4,FALSE),
  IF(VLOOKUP($B41&amp;"f4",VALORES_CONFIGURAÇÃO!$C$5:$L$118,3,FALSE)&gt;$C41,(VLOOKUP($B41&amp;"f4",VALORES_CONFIGURAÇÃO!$C$5:$L$118,H$1,FALSE)*$C41)+VLOOKUP($B41&amp;"f4",VALORES_CONFIGURAÇÃO!$C$5:$L$118,H$1-4,FALSE),
  (VLOOKUP($B41&amp;"f5",VALORES_CONFIGURAÇÃO!$C$5:$L$118,H$1,FALSE)*$C41)+VLOOKUP($B41&amp;"f5",VALORES_CONFIGURAÇÃO!$C$5:$L$118,H$1-4,FALSE))))
  ),"")</f>
        <v/>
      </c>
      <c r="I41" s="78" t="str">
        <f t="shared" si="0"/>
        <v/>
      </c>
      <c r="J41" s="80"/>
      <c r="K41" s="84"/>
    </row>
    <row r="42" spans="2:11" x14ac:dyDescent="0.25">
      <c r="B42" s="83"/>
      <c r="C42" s="80"/>
      <c r="D42" s="80"/>
      <c r="E42" s="78" t="str">
        <f>IFERROR(VLOOKUP($B42&amp;"f1",VALORES_CONFIGURAÇÃO!$C$5:$L$118,7,FALSE)*$D42,"")</f>
        <v/>
      </c>
      <c r="F42" s="79" t="str">
        <f>IFERROR(
  IF(VLOOKUP($B42&amp;"f1",VALORES_CONFIGURAÇÃO!$C$5:$L$118,3,FALSE)&gt;$C42,VLOOKUP($B42&amp;"f1",VALORES_CONFIGURAÇÃO!$C$5:$L$118,F$1,FALSE)*$C42,
  IF(VLOOKUP($B42&amp;"f2",VALORES_CONFIGURAÇÃO!$C$5:$L$118,3,FALSE)&gt;$C42,(VLOOKUP($B42&amp;"f2",VALORES_CONFIGURAÇÃO!$C$5:$L$118,F$1,FALSE)*$C42)+VLOOKUP($B42&amp;"f2",VALORES_CONFIGURAÇÃO!$C$5:$L$118,F$1-4,FALSE),
  IF(VLOOKUP($B42&amp;"f3",VALORES_CONFIGURAÇÃO!$C$5:$L$118,3,FALSE)&gt;$C42,(VLOOKUP($B42&amp;"f3",VALORES_CONFIGURAÇÃO!$C$5:$L$118,F$1,FALSE)*$C42)+VLOOKUP($B42&amp;"f3",VALORES_CONFIGURAÇÃO!$C$5:$L$118,F$1-4,FALSE),
  IF(VLOOKUP($B42&amp;"f4",VALORES_CONFIGURAÇÃO!$C$5:$L$118,3,FALSE)&gt;$C42,(VLOOKUP($B42&amp;"f4",VALORES_CONFIGURAÇÃO!$C$5:$L$118,F$1,FALSE)*$C42)+VLOOKUP($B42&amp;"f4",VALORES_CONFIGURAÇÃO!$C$5:$L$118,F$1-4,FALSE),
  (VLOOKUP($B42&amp;"f5",VALORES_CONFIGURAÇÃO!$C$5:$L$118,F$1,FALSE)*$C42)+VLOOKUP($B42&amp;"f5",VALORES_CONFIGURAÇÃO!$C$5:$L$118,F$1-4,FALSE))))
  ),"")</f>
        <v/>
      </c>
      <c r="G42" s="79" t="str">
        <f>IFERROR(
  IF(VLOOKUP($B42&amp;"f1",VALORES_CONFIGURAÇÃO!$C$5:$L$118,3,FALSE)&gt;$C42,VLOOKUP($B42&amp;"f1",VALORES_CONFIGURAÇÃO!$C$5:$L$118,G$1,FALSE)*$C42,
  IF(VLOOKUP($B42&amp;"f2",VALORES_CONFIGURAÇÃO!$C$5:$L$118,3,FALSE)&gt;$C42,(VLOOKUP($B42&amp;"f2",VALORES_CONFIGURAÇÃO!$C$5:$L$118,G$1,FALSE)*$C42)+VLOOKUP($B42&amp;"f2",VALORES_CONFIGURAÇÃO!$C$5:$L$118,G$1-4,FALSE),
  IF(VLOOKUP($B42&amp;"f3",VALORES_CONFIGURAÇÃO!$C$5:$L$118,3,FALSE)&gt;$C42,(VLOOKUP($B42&amp;"f3",VALORES_CONFIGURAÇÃO!$C$5:$L$118,G$1,FALSE)*$C42)+VLOOKUP($B42&amp;"f3",VALORES_CONFIGURAÇÃO!$C$5:$L$118,G$1-4,FALSE),
  IF(VLOOKUP($B42&amp;"f4",VALORES_CONFIGURAÇÃO!$C$5:$L$118,3,FALSE)&gt;$C42,(VLOOKUP($B42&amp;"f4",VALORES_CONFIGURAÇÃO!$C$5:$L$118,G$1,FALSE)*$C42)+VLOOKUP($B42&amp;"f4",VALORES_CONFIGURAÇÃO!$C$5:$L$118,G$1-4,FALSE),
  (VLOOKUP($B42&amp;"f5",VALORES_CONFIGURAÇÃO!$C$5:$L$118,G$1,FALSE)*$C42)+VLOOKUP($B42&amp;"f5",VALORES_CONFIGURAÇÃO!$C$5:$L$118,G$1-4,FALSE))))
  ),"")</f>
        <v/>
      </c>
      <c r="H42" s="79" t="str">
        <f>IFERROR(
  IF(VLOOKUP($B42&amp;"f1",VALORES_CONFIGURAÇÃO!$C$5:$L$118,3,FALSE)&gt;$C42,VLOOKUP($B42&amp;"f1",VALORES_CONFIGURAÇÃO!$C$5:$L$118,H$1,FALSE)*$C42,
  IF(VLOOKUP($B42&amp;"f2",VALORES_CONFIGURAÇÃO!$C$5:$L$118,3,FALSE)&gt;$C42,(VLOOKUP($B42&amp;"f2",VALORES_CONFIGURAÇÃO!$C$5:$L$118,H$1,FALSE)*$C42)+VLOOKUP($B42&amp;"f2",VALORES_CONFIGURAÇÃO!$C$5:$L$118,H$1-4,FALSE),
  IF(VLOOKUP($B42&amp;"f3",VALORES_CONFIGURAÇÃO!$C$5:$L$118,3,FALSE)&gt;$C42,(VLOOKUP($B42&amp;"f3",VALORES_CONFIGURAÇÃO!$C$5:$L$118,H$1,FALSE)*$C42)+VLOOKUP($B42&amp;"f3",VALORES_CONFIGURAÇÃO!$C$5:$L$118,H$1-4,FALSE),
  IF(VLOOKUP($B42&amp;"f4",VALORES_CONFIGURAÇÃO!$C$5:$L$118,3,FALSE)&gt;$C42,(VLOOKUP($B42&amp;"f4",VALORES_CONFIGURAÇÃO!$C$5:$L$118,H$1,FALSE)*$C42)+VLOOKUP($B42&amp;"f4",VALORES_CONFIGURAÇÃO!$C$5:$L$118,H$1-4,FALSE),
  (VLOOKUP($B42&amp;"f5",VALORES_CONFIGURAÇÃO!$C$5:$L$118,H$1,FALSE)*$C42)+VLOOKUP($B42&amp;"f5",VALORES_CONFIGURAÇÃO!$C$5:$L$118,H$1-4,FALSE))))
  ),"")</f>
        <v/>
      </c>
      <c r="I42" s="78" t="str">
        <f t="shared" si="0"/>
        <v/>
      </c>
      <c r="J42" s="80"/>
      <c r="K42" s="84"/>
    </row>
    <row r="43" spans="2:11" x14ac:dyDescent="0.25">
      <c r="B43" s="83"/>
      <c r="C43" s="80"/>
      <c r="D43" s="80"/>
      <c r="E43" s="78" t="str">
        <f>IFERROR(VLOOKUP($B43&amp;"f1",VALORES_CONFIGURAÇÃO!$C$5:$L$118,7,FALSE)*$D43,"")</f>
        <v/>
      </c>
      <c r="F43" s="79" t="str">
        <f>IFERROR(
  IF(VLOOKUP($B43&amp;"f1",VALORES_CONFIGURAÇÃO!$C$5:$L$118,3,FALSE)&gt;$C43,VLOOKUP($B43&amp;"f1",VALORES_CONFIGURAÇÃO!$C$5:$L$118,F$1,FALSE)*$C43,
  IF(VLOOKUP($B43&amp;"f2",VALORES_CONFIGURAÇÃO!$C$5:$L$118,3,FALSE)&gt;$C43,(VLOOKUP($B43&amp;"f2",VALORES_CONFIGURAÇÃO!$C$5:$L$118,F$1,FALSE)*$C43)+VLOOKUP($B43&amp;"f2",VALORES_CONFIGURAÇÃO!$C$5:$L$118,F$1-4,FALSE),
  IF(VLOOKUP($B43&amp;"f3",VALORES_CONFIGURAÇÃO!$C$5:$L$118,3,FALSE)&gt;$C43,(VLOOKUP($B43&amp;"f3",VALORES_CONFIGURAÇÃO!$C$5:$L$118,F$1,FALSE)*$C43)+VLOOKUP($B43&amp;"f3",VALORES_CONFIGURAÇÃO!$C$5:$L$118,F$1-4,FALSE),
  IF(VLOOKUP($B43&amp;"f4",VALORES_CONFIGURAÇÃO!$C$5:$L$118,3,FALSE)&gt;$C43,(VLOOKUP($B43&amp;"f4",VALORES_CONFIGURAÇÃO!$C$5:$L$118,F$1,FALSE)*$C43)+VLOOKUP($B43&amp;"f4",VALORES_CONFIGURAÇÃO!$C$5:$L$118,F$1-4,FALSE),
  (VLOOKUP($B43&amp;"f5",VALORES_CONFIGURAÇÃO!$C$5:$L$118,F$1,FALSE)*$C43)+VLOOKUP($B43&amp;"f5",VALORES_CONFIGURAÇÃO!$C$5:$L$118,F$1-4,FALSE))))
  ),"")</f>
        <v/>
      </c>
      <c r="G43" s="79" t="str">
        <f>IFERROR(
  IF(VLOOKUP($B43&amp;"f1",VALORES_CONFIGURAÇÃO!$C$5:$L$118,3,FALSE)&gt;$C43,VLOOKUP($B43&amp;"f1",VALORES_CONFIGURAÇÃO!$C$5:$L$118,G$1,FALSE)*$C43,
  IF(VLOOKUP($B43&amp;"f2",VALORES_CONFIGURAÇÃO!$C$5:$L$118,3,FALSE)&gt;$C43,(VLOOKUP($B43&amp;"f2",VALORES_CONFIGURAÇÃO!$C$5:$L$118,G$1,FALSE)*$C43)+VLOOKUP($B43&amp;"f2",VALORES_CONFIGURAÇÃO!$C$5:$L$118,G$1-4,FALSE),
  IF(VLOOKUP($B43&amp;"f3",VALORES_CONFIGURAÇÃO!$C$5:$L$118,3,FALSE)&gt;$C43,(VLOOKUP($B43&amp;"f3",VALORES_CONFIGURAÇÃO!$C$5:$L$118,G$1,FALSE)*$C43)+VLOOKUP($B43&amp;"f3",VALORES_CONFIGURAÇÃO!$C$5:$L$118,G$1-4,FALSE),
  IF(VLOOKUP($B43&amp;"f4",VALORES_CONFIGURAÇÃO!$C$5:$L$118,3,FALSE)&gt;$C43,(VLOOKUP($B43&amp;"f4",VALORES_CONFIGURAÇÃO!$C$5:$L$118,G$1,FALSE)*$C43)+VLOOKUP($B43&amp;"f4",VALORES_CONFIGURAÇÃO!$C$5:$L$118,G$1-4,FALSE),
  (VLOOKUP($B43&amp;"f5",VALORES_CONFIGURAÇÃO!$C$5:$L$118,G$1,FALSE)*$C43)+VLOOKUP($B43&amp;"f5",VALORES_CONFIGURAÇÃO!$C$5:$L$118,G$1-4,FALSE))))
  ),"")</f>
        <v/>
      </c>
      <c r="H43" s="79" t="str">
        <f>IFERROR(
  IF(VLOOKUP($B43&amp;"f1",VALORES_CONFIGURAÇÃO!$C$5:$L$118,3,FALSE)&gt;$C43,VLOOKUP($B43&amp;"f1",VALORES_CONFIGURAÇÃO!$C$5:$L$118,H$1,FALSE)*$C43,
  IF(VLOOKUP($B43&amp;"f2",VALORES_CONFIGURAÇÃO!$C$5:$L$118,3,FALSE)&gt;$C43,(VLOOKUP($B43&amp;"f2",VALORES_CONFIGURAÇÃO!$C$5:$L$118,H$1,FALSE)*$C43)+VLOOKUP($B43&amp;"f2",VALORES_CONFIGURAÇÃO!$C$5:$L$118,H$1-4,FALSE),
  IF(VLOOKUP($B43&amp;"f3",VALORES_CONFIGURAÇÃO!$C$5:$L$118,3,FALSE)&gt;$C43,(VLOOKUP($B43&amp;"f3",VALORES_CONFIGURAÇÃO!$C$5:$L$118,H$1,FALSE)*$C43)+VLOOKUP($B43&amp;"f3",VALORES_CONFIGURAÇÃO!$C$5:$L$118,H$1-4,FALSE),
  IF(VLOOKUP($B43&amp;"f4",VALORES_CONFIGURAÇÃO!$C$5:$L$118,3,FALSE)&gt;$C43,(VLOOKUP($B43&amp;"f4",VALORES_CONFIGURAÇÃO!$C$5:$L$118,H$1,FALSE)*$C43)+VLOOKUP($B43&amp;"f4",VALORES_CONFIGURAÇÃO!$C$5:$L$118,H$1-4,FALSE),
  (VLOOKUP($B43&amp;"f5",VALORES_CONFIGURAÇÃO!$C$5:$L$118,H$1,FALSE)*$C43)+VLOOKUP($B43&amp;"f5",VALORES_CONFIGURAÇÃO!$C$5:$L$118,H$1-4,FALSE))))
  ),"")</f>
        <v/>
      </c>
      <c r="I43" s="78" t="str">
        <f t="shared" si="0"/>
        <v/>
      </c>
      <c r="J43" s="80"/>
      <c r="K43" s="84"/>
    </row>
    <row r="44" spans="2:11" x14ac:dyDescent="0.25">
      <c r="B44" s="83"/>
      <c r="C44" s="80"/>
      <c r="D44" s="80"/>
      <c r="E44" s="78" t="str">
        <f>IFERROR(VLOOKUP($B44&amp;"f1",VALORES_CONFIGURAÇÃO!$C$5:$L$118,7,FALSE)*$D44,"")</f>
        <v/>
      </c>
      <c r="F44" s="79" t="str">
        <f>IFERROR(
  IF(VLOOKUP($B44&amp;"f1",VALORES_CONFIGURAÇÃO!$C$5:$L$118,3,FALSE)&gt;$C44,VLOOKUP($B44&amp;"f1",VALORES_CONFIGURAÇÃO!$C$5:$L$118,F$1,FALSE)*$C44,
  IF(VLOOKUP($B44&amp;"f2",VALORES_CONFIGURAÇÃO!$C$5:$L$118,3,FALSE)&gt;$C44,(VLOOKUP($B44&amp;"f2",VALORES_CONFIGURAÇÃO!$C$5:$L$118,F$1,FALSE)*$C44)+VLOOKUP($B44&amp;"f2",VALORES_CONFIGURAÇÃO!$C$5:$L$118,F$1-4,FALSE),
  IF(VLOOKUP($B44&amp;"f3",VALORES_CONFIGURAÇÃO!$C$5:$L$118,3,FALSE)&gt;$C44,(VLOOKUP($B44&amp;"f3",VALORES_CONFIGURAÇÃO!$C$5:$L$118,F$1,FALSE)*$C44)+VLOOKUP($B44&amp;"f3",VALORES_CONFIGURAÇÃO!$C$5:$L$118,F$1-4,FALSE),
  IF(VLOOKUP($B44&amp;"f4",VALORES_CONFIGURAÇÃO!$C$5:$L$118,3,FALSE)&gt;$C44,(VLOOKUP($B44&amp;"f4",VALORES_CONFIGURAÇÃO!$C$5:$L$118,F$1,FALSE)*$C44)+VLOOKUP($B44&amp;"f4",VALORES_CONFIGURAÇÃO!$C$5:$L$118,F$1-4,FALSE),
  (VLOOKUP($B44&amp;"f5",VALORES_CONFIGURAÇÃO!$C$5:$L$118,F$1,FALSE)*$C44)+VLOOKUP($B44&amp;"f5",VALORES_CONFIGURAÇÃO!$C$5:$L$118,F$1-4,FALSE))))
  ),"")</f>
        <v/>
      </c>
      <c r="G44" s="79" t="str">
        <f>IFERROR(
  IF(VLOOKUP($B44&amp;"f1",VALORES_CONFIGURAÇÃO!$C$5:$L$118,3,FALSE)&gt;$C44,VLOOKUP($B44&amp;"f1",VALORES_CONFIGURAÇÃO!$C$5:$L$118,G$1,FALSE)*$C44,
  IF(VLOOKUP($B44&amp;"f2",VALORES_CONFIGURAÇÃO!$C$5:$L$118,3,FALSE)&gt;$C44,(VLOOKUP($B44&amp;"f2",VALORES_CONFIGURAÇÃO!$C$5:$L$118,G$1,FALSE)*$C44)+VLOOKUP($B44&amp;"f2",VALORES_CONFIGURAÇÃO!$C$5:$L$118,G$1-4,FALSE),
  IF(VLOOKUP($B44&amp;"f3",VALORES_CONFIGURAÇÃO!$C$5:$L$118,3,FALSE)&gt;$C44,(VLOOKUP($B44&amp;"f3",VALORES_CONFIGURAÇÃO!$C$5:$L$118,G$1,FALSE)*$C44)+VLOOKUP($B44&amp;"f3",VALORES_CONFIGURAÇÃO!$C$5:$L$118,G$1-4,FALSE),
  IF(VLOOKUP($B44&amp;"f4",VALORES_CONFIGURAÇÃO!$C$5:$L$118,3,FALSE)&gt;$C44,(VLOOKUP($B44&amp;"f4",VALORES_CONFIGURAÇÃO!$C$5:$L$118,G$1,FALSE)*$C44)+VLOOKUP($B44&amp;"f4",VALORES_CONFIGURAÇÃO!$C$5:$L$118,G$1-4,FALSE),
  (VLOOKUP($B44&amp;"f5",VALORES_CONFIGURAÇÃO!$C$5:$L$118,G$1,FALSE)*$C44)+VLOOKUP($B44&amp;"f5",VALORES_CONFIGURAÇÃO!$C$5:$L$118,G$1-4,FALSE))))
  ),"")</f>
        <v/>
      </c>
      <c r="H44" s="79" t="str">
        <f>IFERROR(
  IF(VLOOKUP($B44&amp;"f1",VALORES_CONFIGURAÇÃO!$C$5:$L$118,3,FALSE)&gt;$C44,VLOOKUP($B44&amp;"f1",VALORES_CONFIGURAÇÃO!$C$5:$L$118,H$1,FALSE)*$C44,
  IF(VLOOKUP($B44&amp;"f2",VALORES_CONFIGURAÇÃO!$C$5:$L$118,3,FALSE)&gt;$C44,(VLOOKUP($B44&amp;"f2",VALORES_CONFIGURAÇÃO!$C$5:$L$118,H$1,FALSE)*$C44)+VLOOKUP($B44&amp;"f2",VALORES_CONFIGURAÇÃO!$C$5:$L$118,H$1-4,FALSE),
  IF(VLOOKUP($B44&amp;"f3",VALORES_CONFIGURAÇÃO!$C$5:$L$118,3,FALSE)&gt;$C44,(VLOOKUP($B44&amp;"f3",VALORES_CONFIGURAÇÃO!$C$5:$L$118,H$1,FALSE)*$C44)+VLOOKUP($B44&amp;"f3",VALORES_CONFIGURAÇÃO!$C$5:$L$118,H$1-4,FALSE),
  IF(VLOOKUP($B44&amp;"f4",VALORES_CONFIGURAÇÃO!$C$5:$L$118,3,FALSE)&gt;$C44,(VLOOKUP($B44&amp;"f4",VALORES_CONFIGURAÇÃO!$C$5:$L$118,H$1,FALSE)*$C44)+VLOOKUP($B44&amp;"f4",VALORES_CONFIGURAÇÃO!$C$5:$L$118,H$1-4,FALSE),
  (VLOOKUP($B44&amp;"f5",VALORES_CONFIGURAÇÃO!$C$5:$L$118,H$1,FALSE)*$C44)+VLOOKUP($B44&amp;"f5",VALORES_CONFIGURAÇÃO!$C$5:$L$118,H$1-4,FALSE))))
  ),"")</f>
        <v/>
      </c>
      <c r="I44" s="78" t="str">
        <f t="shared" si="0"/>
        <v/>
      </c>
      <c r="J44" s="80"/>
      <c r="K44" s="84"/>
    </row>
    <row r="45" spans="2:11" x14ac:dyDescent="0.25">
      <c r="B45" s="83"/>
      <c r="C45" s="80"/>
      <c r="D45" s="80"/>
      <c r="E45" s="78" t="str">
        <f>IFERROR(VLOOKUP($B45&amp;"f1",VALORES_CONFIGURAÇÃO!$C$5:$L$118,7,FALSE)*$D45,"")</f>
        <v/>
      </c>
      <c r="F45" s="79" t="str">
        <f>IFERROR(
  IF(VLOOKUP($B45&amp;"f1",VALORES_CONFIGURAÇÃO!$C$5:$L$118,3,FALSE)&gt;$C45,VLOOKUP($B45&amp;"f1",VALORES_CONFIGURAÇÃO!$C$5:$L$118,F$1,FALSE)*$C45,
  IF(VLOOKUP($B45&amp;"f2",VALORES_CONFIGURAÇÃO!$C$5:$L$118,3,FALSE)&gt;$C45,(VLOOKUP($B45&amp;"f2",VALORES_CONFIGURAÇÃO!$C$5:$L$118,F$1,FALSE)*$C45)+VLOOKUP($B45&amp;"f2",VALORES_CONFIGURAÇÃO!$C$5:$L$118,F$1-4,FALSE),
  IF(VLOOKUP($B45&amp;"f3",VALORES_CONFIGURAÇÃO!$C$5:$L$118,3,FALSE)&gt;$C45,(VLOOKUP($B45&amp;"f3",VALORES_CONFIGURAÇÃO!$C$5:$L$118,F$1,FALSE)*$C45)+VLOOKUP($B45&amp;"f3",VALORES_CONFIGURAÇÃO!$C$5:$L$118,F$1-4,FALSE),
  IF(VLOOKUP($B45&amp;"f4",VALORES_CONFIGURAÇÃO!$C$5:$L$118,3,FALSE)&gt;$C45,(VLOOKUP($B45&amp;"f4",VALORES_CONFIGURAÇÃO!$C$5:$L$118,F$1,FALSE)*$C45)+VLOOKUP($B45&amp;"f4",VALORES_CONFIGURAÇÃO!$C$5:$L$118,F$1-4,FALSE),
  (VLOOKUP($B45&amp;"f5",VALORES_CONFIGURAÇÃO!$C$5:$L$118,F$1,FALSE)*$C45)+VLOOKUP($B45&amp;"f5",VALORES_CONFIGURAÇÃO!$C$5:$L$118,F$1-4,FALSE))))
  ),"")</f>
        <v/>
      </c>
      <c r="G45" s="79" t="str">
        <f>IFERROR(
  IF(VLOOKUP($B45&amp;"f1",VALORES_CONFIGURAÇÃO!$C$5:$L$118,3,FALSE)&gt;$C45,VLOOKUP($B45&amp;"f1",VALORES_CONFIGURAÇÃO!$C$5:$L$118,G$1,FALSE)*$C45,
  IF(VLOOKUP($B45&amp;"f2",VALORES_CONFIGURAÇÃO!$C$5:$L$118,3,FALSE)&gt;$C45,(VLOOKUP($B45&amp;"f2",VALORES_CONFIGURAÇÃO!$C$5:$L$118,G$1,FALSE)*$C45)+VLOOKUP($B45&amp;"f2",VALORES_CONFIGURAÇÃO!$C$5:$L$118,G$1-4,FALSE),
  IF(VLOOKUP($B45&amp;"f3",VALORES_CONFIGURAÇÃO!$C$5:$L$118,3,FALSE)&gt;$C45,(VLOOKUP($B45&amp;"f3",VALORES_CONFIGURAÇÃO!$C$5:$L$118,G$1,FALSE)*$C45)+VLOOKUP($B45&amp;"f3",VALORES_CONFIGURAÇÃO!$C$5:$L$118,G$1-4,FALSE),
  IF(VLOOKUP($B45&amp;"f4",VALORES_CONFIGURAÇÃO!$C$5:$L$118,3,FALSE)&gt;$C45,(VLOOKUP($B45&amp;"f4",VALORES_CONFIGURAÇÃO!$C$5:$L$118,G$1,FALSE)*$C45)+VLOOKUP($B45&amp;"f4",VALORES_CONFIGURAÇÃO!$C$5:$L$118,G$1-4,FALSE),
  (VLOOKUP($B45&amp;"f5",VALORES_CONFIGURAÇÃO!$C$5:$L$118,G$1,FALSE)*$C45)+VLOOKUP($B45&amp;"f5",VALORES_CONFIGURAÇÃO!$C$5:$L$118,G$1-4,FALSE))))
  ),"")</f>
        <v/>
      </c>
      <c r="H45" s="79" t="str">
        <f>IFERROR(
  IF(VLOOKUP($B45&amp;"f1",VALORES_CONFIGURAÇÃO!$C$5:$L$118,3,FALSE)&gt;$C45,VLOOKUP($B45&amp;"f1",VALORES_CONFIGURAÇÃO!$C$5:$L$118,H$1,FALSE)*$C45,
  IF(VLOOKUP($B45&amp;"f2",VALORES_CONFIGURAÇÃO!$C$5:$L$118,3,FALSE)&gt;$C45,(VLOOKUP($B45&amp;"f2",VALORES_CONFIGURAÇÃO!$C$5:$L$118,H$1,FALSE)*$C45)+VLOOKUP($B45&amp;"f2",VALORES_CONFIGURAÇÃO!$C$5:$L$118,H$1-4,FALSE),
  IF(VLOOKUP($B45&amp;"f3",VALORES_CONFIGURAÇÃO!$C$5:$L$118,3,FALSE)&gt;$C45,(VLOOKUP($B45&amp;"f3",VALORES_CONFIGURAÇÃO!$C$5:$L$118,H$1,FALSE)*$C45)+VLOOKUP($B45&amp;"f3",VALORES_CONFIGURAÇÃO!$C$5:$L$118,H$1-4,FALSE),
  IF(VLOOKUP($B45&amp;"f4",VALORES_CONFIGURAÇÃO!$C$5:$L$118,3,FALSE)&gt;$C45,(VLOOKUP($B45&amp;"f4",VALORES_CONFIGURAÇÃO!$C$5:$L$118,H$1,FALSE)*$C45)+VLOOKUP($B45&amp;"f4",VALORES_CONFIGURAÇÃO!$C$5:$L$118,H$1-4,FALSE),
  (VLOOKUP($B45&amp;"f5",VALORES_CONFIGURAÇÃO!$C$5:$L$118,H$1,FALSE)*$C45)+VLOOKUP($B45&amp;"f5",VALORES_CONFIGURAÇÃO!$C$5:$L$118,H$1-4,FALSE))))
  ),"")</f>
        <v/>
      </c>
      <c r="I45" s="78" t="str">
        <f t="shared" si="0"/>
        <v/>
      </c>
      <c r="J45" s="80"/>
      <c r="K45" s="84"/>
    </row>
    <row r="46" spans="2:11" x14ac:dyDescent="0.25">
      <c r="B46" s="83"/>
      <c r="C46" s="80"/>
      <c r="D46" s="80"/>
      <c r="E46" s="78" t="str">
        <f>IFERROR(VLOOKUP($B46&amp;"f1",VALORES_CONFIGURAÇÃO!$C$5:$L$118,7,FALSE)*$D46,"")</f>
        <v/>
      </c>
      <c r="F46" s="79" t="str">
        <f>IFERROR(
  IF(VLOOKUP($B46&amp;"f1",VALORES_CONFIGURAÇÃO!$C$5:$L$118,3,FALSE)&gt;$C46,VLOOKUP($B46&amp;"f1",VALORES_CONFIGURAÇÃO!$C$5:$L$118,F$1,FALSE)*$C46,
  IF(VLOOKUP($B46&amp;"f2",VALORES_CONFIGURAÇÃO!$C$5:$L$118,3,FALSE)&gt;$C46,(VLOOKUP($B46&amp;"f2",VALORES_CONFIGURAÇÃO!$C$5:$L$118,F$1,FALSE)*$C46)+VLOOKUP($B46&amp;"f2",VALORES_CONFIGURAÇÃO!$C$5:$L$118,F$1-4,FALSE),
  IF(VLOOKUP($B46&amp;"f3",VALORES_CONFIGURAÇÃO!$C$5:$L$118,3,FALSE)&gt;$C46,(VLOOKUP($B46&amp;"f3",VALORES_CONFIGURAÇÃO!$C$5:$L$118,F$1,FALSE)*$C46)+VLOOKUP($B46&amp;"f3",VALORES_CONFIGURAÇÃO!$C$5:$L$118,F$1-4,FALSE),
  IF(VLOOKUP($B46&amp;"f4",VALORES_CONFIGURAÇÃO!$C$5:$L$118,3,FALSE)&gt;$C46,(VLOOKUP($B46&amp;"f4",VALORES_CONFIGURAÇÃO!$C$5:$L$118,F$1,FALSE)*$C46)+VLOOKUP($B46&amp;"f4",VALORES_CONFIGURAÇÃO!$C$5:$L$118,F$1-4,FALSE),
  (VLOOKUP($B46&amp;"f5",VALORES_CONFIGURAÇÃO!$C$5:$L$118,F$1,FALSE)*$C46)+VLOOKUP($B46&amp;"f5",VALORES_CONFIGURAÇÃO!$C$5:$L$118,F$1-4,FALSE))))
  ),"")</f>
        <v/>
      </c>
      <c r="G46" s="79" t="str">
        <f>IFERROR(
  IF(VLOOKUP($B46&amp;"f1",VALORES_CONFIGURAÇÃO!$C$5:$L$118,3,FALSE)&gt;$C46,VLOOKUP($B46&amp;"f1",VALORES_CONFIGURAÇÃO!$C$5:$L$118,G$1,FALSE)*$C46,
  IF(VLOOKUP($B46&amp;"f2",VALORES_CONFIGURAÇÃO!$C$5:$L$118,3,FALSE)&gt;$C46,(VLOOKUP($B46&amp;"f2",VALORES_CONFIGURAÇÃO!$C$5:$L$118,G$1,FALSE)*$C46)+VLOOKUP($B46&amp;"f2",VALORES_CONFIGURAÇÃO!$C$5:$L$118,G$1-4,FALSE),
  IF(VLOOKUP($B46&amp;"f3",VALORES_CONFIGURAÇÃO!$C$5:$L$118,3,FALSE)&gt;$C46,(VLOOKUP($B46&amp;"f3",VALORES_CONFIGURAÇÃO!$C$5:$L$118,G$1,FALSE)*$C46)+VLOOKUP($B46&amp;"f3",VALORES_CONFIGURAÇÃO!$C$5:$L$118,G$1-4,FALSE),
  IF(VLOOKUP($B46&amp;"f4",VALORES_CONFIGURAÇÃO!$C$5:$L$118,3,FALSE)&gt;$C46,(VLOOKUP($B46&amp;"f4",VALORES_CONFIGURAÇÃO!$C$5:$L$118,G$1,FALSE)*$C46)+VLOOKUP($B46&amp;"f4",VALORES_CONFIGURAÇÃO!$C$5:$L$118,G$1-4,FALSE),
  (VLOOKUP($B46&amp;"f5",VALORES_CONFIGURAÇÃO!$C$5:$L$118,G$1,FALSE)*$C46)+VLOOKUP($B46&amp;"f5",VALORES_CONFIGURAÇÃO!$C$5:$L$118,G$1-4,FALSE))))
  ),"")</f>
        <v/>
      </c>
      <c r="H46" s="79" t="str">
        <f>IFERROR(
  IF(VLOOKUP($B46&amp;"f1",VALORES_CONFIGURAÇÃO!$C$5:$L$118,3,FALSE)&gt;$C46,VLOOKUP($B46&amp;"f1",VALORES_CONFIGURAÇÃO!$C$5:$L$118,H$1,FALSE)*$C46,
  IF(VLOOKUP($B46&amp;"f2",VALORES_CONFIGURAÇÃO!$C$5:$L$118,3,FALSE)&gt;$C46,(VLOOKUP($B46&amp;"f2",VALORES_CONFIGURAÇÃO!$C$5:$L$118,H$1,FALSE)*$C46)+VLOOKUP($B46&amp;"f2",VALORES_CONFIGURAÇÃO!$C$5:$L$118,H$1-4,FALSE),
  IF(VLOOKUP($B46&amp;"f3",VALORES_CONFIGURAÇÃO!$C$5:$L$118,3,FALSE)&gt;$C46,(VLOOKUP($B46&amp;"f3",VALORES_CONFIGURAÇÃO!$C$5:$L$118,H$1,FALSE)*$C46)+VLOOKUP($B46&amp;"f3",VALORES_CONFIGURAÇÃO!$C$5:$L$118,H$1-4,FALSE),
  IF(VLOOKUP($B46&amp;"f4",VALORES_CONFIGURAÇÃO!$C$5:$L$118,3,FALSE)&gt;$C46,(VLOOKUP($B46&amp;"f4",VALORES_CONFIGURAÇÃO!$C$5:$L$118,H$1,FALSE)*$C46)+VLOOKUP($B46&amp;"f4",VALORES_CONFIGURAÇÃO!$C$5:$L$118,H$1-4,FALSE),
  (VLOOKUP($B46&amp;"f5",VALORES_CONFIGURAÇÃO!$C$5:$L$118,H$1,FALSE)*$C46)+VLOOKUP($B46&amp;"f5",VALORES_CONFIGURAÇÃO!$C$5:$L$118,H$1-4,FALSE))))
  ),"")</f>
        <v/>
      </c>
      <c r="I46" s="78" t="str">
        <f t="shared" si="0"/>
        <v/>
      </c>
      <c r="J46" s="80"/>
      <c r="K46" s="84"/>
    </row>
    <row r="47" spans="2:11" x14ac:dyDescent="0.25">
      <c r="B47" s="83"/>
      <c r="C47" s="80"/>
      <c r="D47" s="80"/>
      <c r="E47" s="78" t="str">
        <f>IFERROR(VLOOKUP($B47&amp;"f1",VALORES_CONFIGURAÇÃO!$C$5:$L$118,7,FALSE)*$D47,"")</f>
        <v/>
      </c>
      <c r="F47" s="79" t="str">
        <f>IFERROR(
  IF(VLOOKUP($B47&amp;"f1",VALORES_CONFIGURAÇÃO!$C$5:$L$118,3,FALSE)&gt;$C47,VLOOKUP($B47&amp;"f1",VALORES_CONFIGURAÇÃO!$C$5:$L$118,F$1,FALSE)*$C47,
  IF(VLOOKUP($B47&amp;"f2",VALORES_CONFIGURAÇÃO!$C$5:$L$118,3,FALSE)&gt;$C47,(VLOOKUP($B47&amp;"f2",VALORES_CONFIGURAÇÃO!$C$5:$L$118,F$1,FALSE)*$C47)+VLOOKUP($B47&amp;"f2",VALORES_CONFIGURAÇÃO!$C$5:$L$118,F$1-4,FALSE),
  IF(VLOOKUP($B47&amp;"f3",VALORES_CONFIGURAÇÃO!$C$5:$L$118,3,FALSE)&gt;$C47,(VLOOKUP($B47&amp;"f3",VALORES_CONFIGURAÇÃO!$C$5:$L$118,F$1,FALSE)*$C47)+VLOOKUP($B47&amp;"f3",VALORES_CONFIGURAÇÃO!$C$5:$L$118,F$1-4,FALSE),
  IF(VLOOKUP($B47&amp;"f4",VALORES_CONFIGURAÇÃO!$C$5:$L$118,3,FALSE)&gt;$C47,(VLOOKUP($B47&amp;"f4",VALORES_CONFIGURAÇÃO!$C$5:$L$118,F$1,FALSE)*$C47)+VLOOKUP($B47&amp;"f4",VALORES_CONFIGURAÇÃO!$C$5:$L$118,F$1-4,FALSE),
  (VLOOKUP($B47&amp;"f5",VALORES_CONFIGURAÇÃO!$C$5:$L$118,F$1,FALSE)*$C47)+VLOOKUP($B47&amp;"f5",VALORES_CONFIGURAÇÃO!$C$5:$L$118,F$1-4,FALSE))))
  ),"")</f>
        <v/>
      </c>
      <c r="G47" s="79" t="str">
        <f>IFERROR(
  IF(VLOOKUP($B47&amp;"f1",VALORES_CONFIGURAÇÃO!$C$5:$L$118,3,FALSE)&gt;$C47,VLOOKUP($B47&amp;"f1",VALORES_CONFIGURAÇÃO!$C$5:$L$118,G$1,FALSE)*$C47,
  IF(VLOOKUP($B47&amp;"f2",VALORES_CONFIGURAÇÃO!$C$5:$L$118,3,FALSE)&gt;$C47,(VLOOKUP($B47&amp;"f2",VALORES_CONFIGURAÇÃO!$C$5:$L$118,G$1,FALSE)*$C47)+VLOOKUP($B47&amp;"f2",VALORES_CONFIGURAÇÃO!$C$5:$L$118,G$1-4,FALSE),
  IF(VLOOKUP($B47&amp;"f3",VALORES_CONFIGURAÇÃO!$C$5:$L$118,3,FALSE)&gt;$C47,(VLOOKUP($B47&amp;"f3",VALORES_CONFIGURAÇÃO!$C$5:$L$118,G$1,FALSE)*$C47)+VLOOKUP($B47&amp;"f3",VALORES_CONFIGURAÇÃO!$C$5:$L$118,G$1-4,FALSE),
  IF(VLOOKUP($B47&amp;"f4",VALORES_CONFIGURAÇÃO!$C$5:$L$118,3,FALSE)&gt;$C47,(VLOOKUP($B47&amp;"f4",VALORES_CONFIGURAÇÃO!$C$5:$L$118,G$1,FALSE)*$C47)+VLOOKUP($B47&amp;"f4",VALORES_CONFIGURAÇÃO!$C$5:$L$118,G$1-4,FALSE),
  (VLOOKUP($B47&amp;"f5",VALORES_CONFIGURAÇÃO!$C$5:$L$118,G$1,FALSE)*$C47)+VLOOKUP($B47&amp;"f5",VALORES_CONFIGURAÇÃO!$C$5:$L$118,G$1-4,FALSE))))
  ),"")</f>
        <v/>
      </c>
      <c r="H47" s="79" t="str">
        <f>IFERROR(
  IF(VLOOKUP($B47&amp;"f1",VALORES_CONFIGURAÇÃO!$C$5:$L$118,3,FALSE)&gt;$C47,VLOOKUP($B47&amp;"f1",VALORES_CONFIGURAÇÃO!$C$5:$L$118,H$1,FALSE)*$C47,
  IF(VLOOKUP($B47&amp;"f2",VALORES_CONFIGURAÇÃO!$C$5:$L$118,3,FALSE)&gt;$C47,(VLOOKUP($B47&amp;"f2",VALORES_CONFIGURAÇÃO!$C$5:$L$118,H$1,FALSE)*$C47)+VLOOKUP($B47&amp;"f2",VALORES_CONFIGURAÇÃO!$C$5:$L$118,H$1-4,FALSE),
  IF(VLOOKUP($B47&amp;"f3",VALORES_CONFIGURAÇÃO!$C$5:$L$118,3,FALSE)&gt;$C47,(VLOOKUP($B47&amp;"f3",VALORES_CONFIGURAÇÃO!$C$5:$L$118,H$1,FALSE)*$C47)+VLOOKUP($B47&amp;"f3",VALORES_CONFIGURAÇÃO!$C$5:$L$118,H$1-4,FALSE),
  IF(VLOOKUP($B47&amp;"f4",VALORES_CONFIGURAÇÃO!$C$5:$L$118,3,FALSE)&gt;$C47,(VLOOKUP($B47&amp;"f4",VALORES_CONFIGURAÇÃO!$C$5:$L$118,H$1,FALSE)*$C47)+VLOOKUP($B47&amp;"f4",VALORES_CONFIGURAÇÃO!$C$5:$L$118,H$1-4,FALSE),
  (VLOOKUP($B47&amp;"f5",VALORES_CONFIGURAÇÃO!$C$5:$L$118,H$1,FALSE)*$C47)+VLOOKUP($B47&amp;"f5",VALORES_CONFIGURAÇÃO!$C$5:$L$118,H$1-4,FALSE))))
  ),"")</f>
        <v/>
      </c>
      <c r="I47" s="78" t="str">
        <f t="shared" si="0"/>
        <v/>
      </c>
      <c r="J47" s="80"/>
      <c r="K47" s="84"/>
    </row>
    <row r="48" spans="2:11" x14ac:dyDescent="0.25">
      <c r="B48" s="83"/>
      <c r="C48" s="80"/>
      <c r="D48" s="80"/>
      <c r="E48" s="78" t="str">
        <f>IFERROR(VLOOKUP($B48&amp;"f1",VALORES_CONFIGURAÇÃO!$C$5:$L$118,7,FALSE)*$D48,"")</f>
        <v/>
      </c>
      <c r="F48" s="79" t="str">
        <f>IFERROR(
  IF(VLOOKUP($B48&amp;"f1",VALORES_CONFIGURAÇÃO!$C$5:$L$118,3,FALSE)&gt;$C48,VLOOKUP($B48&amp;"f1",VALORES_CONFIGURAÇÃO!$C$5:$L$118,F$1,FALSE)*$C48,
  IF(VLOOKUP($B48&amp;"f2",VALORES_CONFIGURAÇÃO!$C$5:$L$118,3,FALSE)&gt;$C48,(VLOOKUP($B48&amp;"f2",VALORES_CONFIGURAÇÃO!$C$5:$L$118,F$1,FALSE)*$C48)+VLOOKUP($B48&amp;"f2",VALORES_CONFIGURAÇÃO!$C$5:$L$118,F$1-4,FALSE),
  IF(VLOOKUP($B48&amp;"f3",VALORES_CONFIGURAÇÃO!$C$5:$L$118,3,FALSE)&gt;$C48,(VLOOKUP($B48&amp;"f3",VALORES_CONFIGURAÇÃO!$C$5:$L$118,F$1,FALSE)*$C48)+VLOOKUP($B48&amp;"f3",VALORES_CONFIGURAÇÃO!$C$5:$L$118,F$1-4,FALSE),
  IF(VLOOKUP($B48&amp;"f4",VALORES_CONFIGURAÇÃO!$C$5:$L$118,3,FALSE)&gt;$C48,(VLOOKUP($B48&amp;"f4",VALORES_CONFIGURAÇÃO!$C$5:$L$118,F$1,FALSE)*$C48)+VLOOKUP($B48&amp;"f4",VALORES_CONFIGURAÇÃO!$C$5:$L$118,F$1-4,FALSE),
  (VLOOKUP($B48&amp;"f5",VALORES_CONFIGURAÇÃO!$C$5:$L$118,F$1,FALSE)*$C48)+VLOOKUP($B48&amp;"f5",VALORES_CONFIGURAÇÃO!$C$5:$L$118,F$1-4,FALSE))))
  ),"")</f>
        <v/>
      </c>
      <c r="G48" s="79" t="str">
        <f>IFERROR(
  IF(VLOOKUP($B48&amp;"f1",VALORES_CONFIGURAÇÃO!$C$5:$L$118,3,FALSE)&gt;$C48,VLOOKUP($B48&amp;"f1",VALORES_CONFIGURAÇÃO!$C$5:$L$118,G$1,FALSE)*$C48,
  IF(VLOOKUP($B48&amp;"f2",VALORES_CONFIGURAÇÃO!$C$5:$L$118,3,FALSE)&gt;$C48,(VLOOKUP($B48&amp;"f2",VALORES_CONFIGURAÇÃO!$C$5:$L$118,G$1,FALSE)*$C48)+VLOOKUP($B48&amp;"f2",VALORES_CONFIGURAÇÃO!$C$5:$L$118,G$1-4,FALSE),
  IF(VLOOKUP($B48&amp;"f3",VALORES_CONFIGURAÇÃO!$C$5:$L$118,3,FALSE)&gt;$C48,(VLOOKUP($B48&amp;"f3",VALORES_CONFIGURAÇÃO!$C$5:$L$118,G$1,FALSE)*$C48)+VLOOKUP($B48&amp;"f3",VALORES_CONFIGURAÇÃO!$C$5:$L$118,G$1-4,FALSE),
  IF(VLOOKUP($B48&amp;"f4",VALORES_CONFIGURAÇÃO!$C$5:$L$118,3,FALSE)&gt;$C48,(VLOOKUP($B48&amp;"f4",VALORES_CONFIGURAÇÃO!$C$5:$L$118,G$1,FALSE)*$C48)+VLOOKUP($B48&amp;"f4",VALORES_CONFIGURAÇÃO!$C$5:$L$118,G$1-4,FALSE),
  (VLOOKUP($B48&amp;"f5",VALORES_CONFIGURAÇÃO!$C$5:$L$118,G$1,FALSE)*$C48)+VLOOKUP($B48&amp;"f5",VALORES_CONFIGURAÇÃO!$C$5:$L$118,G$1-4,FALSE))))
  ),"")</f>
        <v/>
      </c>
      <c r="H48" s="79" t="str">
        <f>IFERROR(
  IF(VLOOKUP($B48&amp;"f1",VALORES_CONFIGURAÇÃO!$C$5:$L$118,3,FALSE)&gt;$C48,VLOOKUP($B48&amp;"f1",VALORES_CONFIGURAÇÃO!$C$5:$L$118,H$1,FALSE)*$C48,
  IF(VLOOKUP($B48&amp;"f2",VALORES_CONFIGURAÇÃO!$C$5:$L$118,3,FALSE)&gt;$C48,(VLOOKUP($B48&amp;"f2",VALORES_CONFIGURAÇÃO!$C$5:$L$118,H$1,FALSE)*$C48)+VLOOKUP($B48&amp;"f2",VALORES_CONFIGURAÇÃO!$C$5:$L$118,H$1-4,FALSE),
  IF(VLOOKUP($B48&amp;"f3",VALORES_CONFIGURAÇÃO!$C$5:$L$118,3,FALSE)&gt;$C48,(VLOOKUP($B48&amp;"f3",VALORES_CONFIGURAÇÃO!$C$5:$L$118,H$1,FALSE)*$C48)+VLOOKUP($B48&amp;"f3",VALORES_CONFIGURAÇÃO!$C$5:$L$118,H$1-4,FALSE),
  IF(VLOOKUP($B48&amp;"f4",VALORES_CONFIGURAÇÃO!$C$5:$L$118,3,FALSE)&gt;$C48,(VLOOKUP($B48&amp;"f4",VALORES_CONFIGURAÇÃO!$C$5:$L$118,H$1,FALSE)*$C48)+VLOOKUP($B48&amp;"f4",VALORES_CONFIGURAÇÃO!$C$5:$L$118,H$1-4,FALSE),
  (VLOOKUP($B48&amp;"f5",VALORES_CONFIGURAÇÃO!$C$5:$L$118,H$1,FALSE)*$C48)+VLOOKUP($B48&amp;"f5",VALORES_CONFIGURAÇÃO!$C$5:$L$118,H$1-4,FALSE))))
  ),"")</f>
        <v/>
      </c>
      <c r="I48" s="78" t="str">
        <f t="shared" si="0"/>
        <v/>
      </c>
      <c r="J48" s="80"/>
      <c r="K48" s="84"/>
    </row>
    <row r="49" spans="2:11" x14ac:dyDescent="0.25">
      <c r="B49" s="83"/>
      <c r="C49" s="80"/>
      <c r="D49" s="80"/>
      <c r="E49" s="78" t="str">
        <f>IFERROR(VLOOKUP($B49&amp;"f1",VALORES_CONFIGURAÇÃO!$C$5:$L$118,7,FALSE)*$D49,"")</f>
        <v/>
      </c>
      <c r="F49" s="79" t="str">
        <f>IFERROR(
  IF(VLOOKUP($B49&amp;"f1",VALORES_CONFIGURAÇÃO!$C$5:$L$118,3,FALSE)&gt;$C49,VLOOKUP($B49&amp;"f1",VALORES_CONFIGURAÇÃO!$C$5:$L$118,F$1,FALSE)*$C49,
  IF(VLOOKUP($B49&amp;"f2",VALORES_CONFIGURAÇÃO!$C$5:$L$118,3,FALSE)&gt;$C49,(VLOOKUP($B49&amp;"f2",VALORES_CONFIGURAÇÃO!$C$5:$L$118,F$1,FALSE)*$C49)+VLOOKUP($B49&amp;"f2",VALORES_CONFIGURAÇÃO!$C$5:$L$118,F$1-4,FALSE),
  IF(VLOOKUP($B49&amp;"f3",VALORES_CONFIGURAÇÃO!$C$5:$L$118,3,FALSE)&gt;$C49,(VLOOKUP($B49&amp;"f3",VALORES_CONFIGURAÇÃO!$C$5:$L$118,F$1,FALSE)*$C49)+VLOOKUP($B49&amp;"f3",VALORES_CONFIGURAÇÃO!$C$5:$L$118,F$1-4,FALSE),
  IF(VLOOKUP($B49&amp;"f4",VALORES_CONFIGURAÇÃO!$C$5:$L$118,3,FALSE)&gt;$C49,(VLOOKUP($B49&amp;"f4",VALORES_CONFIGURAÇÃO!$C$5:$L$118,F$1,FALSE)*$C49)+VLOOKUP($B49&amp;"f4",VALORES_CONFIGURAÇÃO!$C$5:$L$118,F$1-4,FALSE),
  (VLOOKUP($B49&amp;"f5",VALORES_CONFIGURAÇÃO!$C$5:$L$118,F$1,FALSE)*$C49)+VLOOKUP($B49&amp;"f5",VALORES_CONFIGURAÇÃO!$C$5:$L$118,F$1-4,FALSE))))
  ),"")</f>
        <v/>
      </c>
      <c r="G49" s="79" t="str">
        <f>IFERROR(
  IF(VLOOKUP($B49&amp;"f1",VALORES_CONFIGURAÇÃO!$C$5:$L$118,3,FALSE)&gt;$C49,VLOOKUP($B49&amp;"f1",VALORES_CONFIGURAÇÃO!$C$5:$L$118,G$1,FALSE)*$C49,
  IF(VLOOKUP($B49&amp;"f2",VALORES_CONFIGURAÇÃO!$C$5:$L$118,3,FALSE)&gt;$C49,(VLOOKUP($B49&amp;"f2",VALORES_CONFIGURAÇÃO!$C$5:$L$118,G$1,FALSE)*$C49)+VLOOKUP($B49&amp;"f2",VALORES_CONFIGURAÇÃO!$C$5:$L$118,G$1-4,FALSE),
  IF(VLOOKUP($B49&amp;"f3",VALORES_CONFIGURAÇÃO!$C$5:$L$118,3,FALSE)&gt;$C49,(VLOOKUP($B49&amp;"f3",VALORES_CONFIGURAÇÃO!$C$5:$L$118,G$1,FALSE)*$C49)+VLOOKUP($B49&amp;"f3",VALORES_CONFIGURAÇÃO!$C$5:$L$118,G$1-4,FALSE),
  IF(VLOOKUP($B49&amp;"f4",VALORES_CONFIGURAÇÃO!$C$5:$L$118,3,FALSE)&gt;$C49,(VLOOKUP($B49&amp;"f4",VALORES_CONFIGURAÇÃO!$C$5:$L$118,G$1,FALSE)*$C49)+VLOOKUP($B49&amp;"f4",VALORES_CONFIGURAÇÃO!$C$5:$L$118,G$1-4,FALSE),
  (VLOOKUP($B49&amp;"f5",VALORES_CONFIGURAÇÃO!$C$5:$L$118,G$1,FALSE)*$C49)+VLOOKUP($B49&amp;"f5",VALORES_CONFIGURAÇÃO!$C$5:$L$118,G$1-4,FALSE))))
  ),"")</f>
        <v/>
      </c>
      <c r="H49" s="79" t="str">
        <f>IFERROR(
  IF(VLOOKUP($B49&amp;"f1",VALORES_CONFIGURAÇÃO!$C$5:$L$118,3,FALSE)&gt;$C49,VLOOKUP($B49&amp;"f1",VALORES_CONFIGURAÇÃO!$C$5:$L$118,H$1,FALSE)*$C49,
  IF(VLOOKUP($B49&amp;"f2",VALORES_CONFIGURAÇÃO!$C$5:$L$118,3,FALSE)&gt;$C49,(VLOOKUP($B49&amp;"f2",VALORES_CONFIGURAÇÃO!$C$5:$L$118,H$1,FALSE)*$C49)+VLOOKUP($B49&amp;"f2",VALORES_CONFIGURAÇÃO!$C$5:$L$118,H$1-4,FALSE),
  IF(VLOOKUP($B49&amp;"f3",VALORES_CONFIGURAÇÃO!$C$5:$L$118,3,FALSE)&gt;$C49,(VLOOKUP($B49&amp;"f3",VALORES_CONFIGURAÇÃO!$C$5:$L$118,H$1,FALSE)*$C49)+VLOOKUP($B49&amp;"f3",VALORES_CONFIGURAÇÃO!$C$5:$L$118,H$1-4,FALSE),
  IF(VLOOKUP($B49&amp;"f4",VALORES_CONFIGURAÇÃO!$C$5:$L$118,3,FALSE)&gt;$C49,(VLOOKUP($B49&amp;"f4",VALORES_CONFIGURAÇÃO!$C$5:$L$118,H$1,FALSE)*$C49)+VLOOKUP($B49&amp;"f4",VALORES_CONFIGURAÇÃO!$C$5:$L$118,H$1-4,FALSE),
  (VLOOKUP($B49&amp;"f5",VALORES_CONFIGURAÇÃO!$C$5:$L$118,H$1,FALSE)*$C49)+VLOOKUP($B49&amp;"f5",VALORES_CONFIGURAÇÃO!$C$5:$L$118,H$1-4,FALSE))))
  ),"")</f>
        <v/>
      </c>
      <c r="I49" s="78" t="str">
        <f t="shared" si="0"/>
        <v/>
      </c>
      <c r="J49" s="80"/>
      <c r="K49" s="84"/>
    </row>
    <row r="50" spans="2:11" x14ac:dyDescent="0.25">
      <c r="B50" s="83"/>
      <c r="C50" s="80"/>
      <c r="D50" s="80"/>
      <c r="E50" s="78" t="str">
        <f>IFERROR(VLOOKUP($B50&amp;"f1",VALORES_CONFIGURAÇÃO!$C$5:$L$118,7,FALSE)*$D50,"")</f>
        <v/>
      </c>
      <c r="F50" s="79" t="str">
        <f>IFERROR(
  IF(VLOOKUP($B50&amp;"f1",VALORES_CONFIGURAÇÃO!$C$5:$L$118,3,FALSE)&gt;$C50,VLOOKUP($B50&amp;"f1",VALORES_CONFIGURAÇÃO!$C$5:$L$118,F$1,FALSE)*$C50,
  IF(VLOOKUP($B50&amp;"f2",VALORES_CONFIGURAÇÃO!$C$5:$L$118,3,FALSE)&gt;$C50,(VLOOKUP($B50&amp;"f2",VALORES_CONFIGURAÇÃO!$C$5:$L$118,F$1,FALSE)*$C50)+VLOOKUP($B50&amp;"f2",VALORES_CONFIGURAÇÃO!$C$5:$L$118,F$1-4,FALSE),
  IF(VLOOKUP($B50&amp;"f3",VALORES_CONFIGURAÇÃO!$C$5:$L$118,3,FALSE)&gt;$C50,(VLOOKUP($B50&amp;"f3",VALORES_CONFIGURAÇÃO!$C$5:$L$118,F$1,FALSE)*$C50)+VLOOKUP($B50&amp;"f3",VALORES_CONFIGURAÇÃO!$C$5:$L$118,F$1-4,FALSE),
  IF(VLOOKUP($B50&amp;"f4",VALORES_CONFIGURAÇÃO!$C$5:$L$118,3,FALSE)&gt;$C50,(VLOOKUP($B50&amp;"f4",VALORES_CONFIGURAÇÃO!$C$5:$L$118,F$1,FALSE)*$C50)+VLOOKUP($B50&amp;"f4",VALORES_CONFIGURAÇÃO!$C$5:$L$118,F$1-4,FALSE),
  (VLOOKUP($B50&amp;"f5",VALORES_CONFIGURAÇÃO!$C$5:$L$118,F$1,FALSE)*$C50)+VLOOKUP($B50&amp;"f5",VALORES_CONFIGURAÇÃO!$C$5:$L$118,F$1-4,FALSE))))
  ),"")</f>
        <v/>
      </c>
      <c r="G50" s="79" t="str">
        <f>IFERROR(
  IF(VLOOKUP($B50&amp;"f1",VALORES_CONFIGURAÇÃO!$C$5:$L$118,3,FALSE)&gt;$C50,VLOOKUP($B50&amp;"f1",VALORES_CONFIGURAÇÃO!$C$5:$L$118,G$1,FALSE)*$C50,
  IF(VLOOKUP($B50&amp;"f2",VALORES_CONFIGURAÇÃO!$C$5:$L$118,3,FALSE)&gt;$C50,(VLOOKUP($B50&amp;"f2",VALORES_CONFIGURAÇÃO!$C$5:$L$118,G$1,FALSE)*$C50)+VLOOKUP($B50&amp;"f2",VALORES_CONFIGURAÇÃO!$C$5:$L$118,G$1-4,FALSE),
  IF(VLOOKUP($B50&amp;"f3",VALORES_CONFIGURAÇÃO!$C$5:$L$118,3,FALSE)&gt;$C50,(VLOOKUP($B50&amp;"f3",VALORES_CONFIGURAÇÃO!$C$5:$L$118,G$1,FALSE)*$C50)+VLOOKUP($B50&amp;"f3",VALORES_CONFIGURAÇÃO!$C$5:$L$118,G$1-4,FALSE),
  IF(VLOOKUP($B50&amp;"f4",VALORES_CONFIGURAÇÃO!$C$5:$L$118,3,FALSE)&gt;$C50,(VLOOKUP($B50&amp;"f4",VALORES_CONFIGURAÇÃO!$C$5:$L$118,G$1,FALSE)*$C50)+VLOOKUP($B50&amp;"f4",VALORES_CONFIGURAÇÃO!$C$5:$L$118,G$1-4,FALSE),
  (VLOOKUP($B50&amp;"f5",VALORES_CONFIGURAÇÃO!$C$5:$L$118,G$1,FALSE)*$C50)+VLOOKUP($B50&amp;"f5",VALORES_CONFIGURAÇÃO!$C$5:$L$118,G$1-4,FALSE))))
  ),"")</f>
        <v/>
      </c>
      <c r="H50" s="79" t="str">
        <f>IFERROR(
  IF(VLOOKUP($B50&amp;"f1",VALORES_CONFIGURAÇÃO!$C$5:$L$118,3,FALSE)&gt;$C50,VLOOKUP($B50&amp;"f1",VALORES_CONFIGURAÇÃO!$C$5:$L$118,H$1,FALSE)*$C50,
  IF(VLOOKUP($B50&amp;"f2",VALORES_CONFIGURAÇÃO!$C$5:$L$118,3,FALSE)&gt;$C50,(VLOOKUP($B50&amp;"f2",VALORES_CONFIGURAÇÃO!$C$5:$L$118,H$1,FALSE)*$C50)+VLOOKUP($B50&amp;"f2",VALORES_CONFIGURAÇÃO!$C$5:$L$118,H$1-4,FALSE),
  IF(VLOOKUP($B50&amp;"f3",VALORES_CONFIGURAÇÃO!$C$5:$L$118,3,FALSE)&gt;$C50,(VLOOKUP($B50&amp;"f3",VALORES_CONFIGURAÇÃO!$C$5:$L$118,H$1,FALSE)*$C50)+VLOOKUP($B50&amp;"f3",VALORES_CONFIGURAÇÃO!$C$5:$L$118,H$1-4,FALSE),
  IF(VLOOKUP($B50&amp;"f4",VALORES_CONFIGURAÇÃO!$C$5:$L$118,3,FALSE)&gt;$C50,(VLOOKUP($B50&amp;"f4",VALORES_CONFIGURAÇÃO!$C$5:$L$118,H$1,FALSE)*$C50)+VLOOKUP($B50&amp;"f4",VALORES_CONFIGURAÇÃO!$C$5:$L$118,H$1-4,FALSE),
  (VLOOKUP($B50&amp;"f5",VALORES_CONFIGURAÇÃO!$C$5:$L$118,H$1,FALSE)*$C50)+VLOOKUP($B50&amp;"f5",VALORES_CONFIGURAÇÃO!$C$5:$L$118,H$1-4,FALSE))))
  ),"")</f>
        <v/>
      </c>
      <c r="I50" s="78" t="str">
        <f t="shared" si="0"/>
        <v/>
      </c>
      <c r="J50" s="80"/>
      <c r="K50" s="84"/>
    </row>
    <row r="51" spans="2:11" x14ac:dyDescent="0.25">
      <c r="B51" s="83"/>
      <c r="C51" s="80"/>
      <c r="D51" s="80"/>
      <c r="E51" s="78" t="str">
        <f>IFERROR(VLOOKUP($B51&amp;"f1",VALORES_CONFIGURAÇÃO!$C$5:$L$118,7,FALSE)*$D51,"")</f>
        <v/>
      </c>
      <c r="F51" s="79" t="str">
        <f>IFERROR(
  IF(VLOOKUP($B51&amp;"f1",VALORES_CONFIGURAÇÃO!$C$5:$L$118,3,FALSE)&gt;$C51,VLOOKUP($B51&amp;"f1",VALORES_CONFIGURAÇÃO!$C$5:$L$118,F$1,FALSE)*$C51,
  IF(VLOOKUP($B51&amp;"f2",VALORES_CONFIGURAÇÃO!$C$5:$L$118,3,FALSE)&gt;$C51,(VLOOKUP($B51&amp;"f2",VALORES_CONFIGURAÇÃO!$C$5:$L$118,F$1,FALSE)*$C51)+VLOOKUP($B51&amp;"f2",VALORES_CONFIGURAÇÃO!$C$5:$L$118,F$1-4,FALSE),
  IF(VLOOKUP($B51&amp;"f3",VALORES_CONFIGURAÇÃO!$C$5:$L$118,3,FALSE)&gt;$C51,(VLOOKUP($B51&amp;"f3",VALORES_CONFIGURAÇÃO!$C$5:$L$118,F$1,FALSE)*$C51)+VLOOKUP($B51&amp;"f3",VALORES_CONFIGURAÇÃO!$C$5:$L$118,F$1-4,FALSE),
  IF(VLOOKUP($B51&amp;"f4",VALORES_CONFIGURAÇÃO!$C$5:$L$118,3,FALSE)&gt;$C51,(VLOOKUP($B51&amp;"f4",VALORES_CONFIGURAÇÃO!$C$5:$L$118,F$1,FALSE)*$C51)+VLOOKUP($B51&amp;"f4",VALORES_CONFIGURAÇÃO!$C$5:$L$118,F$1-4,FALSE),
  (VLOOKUP($B51&amp;"f5",VALORES_CONFIGURAÇÃO!$C$5:$L$118,F$1,FALSE)*$C51)+VLOOKUP($B51&amp;"f5",VALORES_CONFIGURAÇÃO!$C$5:$L$118,F$1-4,FALSE))))
  ),"")</f>
        <v/>
      </c>
      <c r="G51" s="79" t="str">
        <f>IFERROR(
  IF(VLOOKUP($B51&amp;"f1",VALORES_CONFIGURAÇÃO!$C$5:$L$118,3,FALSE)&gt;$C51,VLOOKUP($B51&amp;"f1",VALORES_CONFIGURAÇÃO!$C$5:$L$118,G$1,FALSE)*$C51,
  IF(VLOOKUP($B51&amp;"f2",VALORES_CONFIGURAÇÃO!$C$5:$L$118,3,FALSE)&gt;$C51,(VLOOKUP($B51&amp;"f2",VALORES_CONFIGURAÇÃO!$C$5:$L$118,G$1,FALSE)*$C51)+VLOOKUP($B51&amp;"f2",VALORES_CONFIGURAÇÃO!$C$5:$L$118,G$1-4,FALSE),
  IF(VLOOKUP($B51&amp;"f3",VALORES_CONFIGURAÇÃO!$C$5:$L$118,3,FALSE)&gt;$C51,(VLOOKUP($B51&amp;"f3",VALORES_CONFIGURAÇÃO!$C$5:$L$118,G$1,FALSE)*$C51)+VLOOKUP($B51&amp;"f3",VALORES_CONFIGURAÇÃO!$C$5:$L$118,G$1-4,FALSE),
  IF(VLOOKUP($B51&amp;"f4",VALORES_CONFIGURAÇÃO!$C$5:$L$118,3,FALSE)&gt;$C51,(VLOOKUP($B51&amp;"f4",VALORES_CONFIGURAÇÃO!$C$5:$L$118,G$1,FALSE)*$C51)+VLOOKUP($B51&amp;"f4",VALORES_CONFIGURAÇÃO!$C$5:$L$118,G$1-4,FALSE),
  (VLOOKUP($B51&amp;"f5",VALORES_CONFIGURAÇÃO!$C$5:$L$118,G$1,FALSE)*$C51)+VLOOKUP($B51&amp;"f5",VALORES_CONFIGURAÇÃO!$C$5:$L$118,G$1-4,FALSE))))
  ),"")</f>
        <v/>
      </c>
      <c r="H51" s="79" t="str">
        <f>IFERROR(
  IF(VLOOKUP($B51&amp;"f1",VALORES_CONFIGURAÇÃO!$C$5:$L$118,3,FALSE)&gt;$C51,VLOOKUP($B51&amp;"f1",VALORES_CONFIGURAÇÃO!$C$5:$L$118,H$1,FALSE)*$C51,
  IF(VLOOKUP($B51&amp;"f2",VALORES_CONFIGURAÇÃO!$C$5:$L$118,3,FALSE)&gt;$C51,(VLOOKUP($B51&amp;"f2",VALORES_CONFIGURAÇÃO!$C$5:$L$118,H$1,FALSE)*$C51)+VLOOKUP($B51&amp;"f2",VALORES_CONFIGURAÇÃO!$C$5:$L$118,H$1-4,FALSE),
  IF(VLOOKUP($B51&amp;"f3",VALORES_CONFIGURAÇÃO!$C$5:$L$118,3,FALSE)&gt;$C51,(VLOOKUP($B51&amp;"f3",VALORES_CONFIGURAÇÃO!$C$5:$L$118,H$1,FALSE)*$C51)+VLOOKUP($B51&amp;"f3",VALORES_CONFIGURAÇÃO!$C$5:$L$118,H$1-4,FALSE),
  IF(VLOOKUP($B51&amp;"f4",VALORES_CONFIGURAÇÃO!$C$5:$L$118,3,FALSE)&gt;$C51,(VLOOKUP($B51&amp;"f4",VALORES_CONFIGURAÇÃO!$C$5:$L$118,H$1,FALSE)*$C51)+VLOOKUP($B51&amp;"f4",VALORES_CONFIGURAÇÃO!$C$5:$L$118,H$1-4,FALSE),
  (VLOOKUP($B51&amp;"f5",VALORES_CONFIGURAÇÃO!$C$5:$L$118,H$1,FALSE)*$C51)+VLOOKUP($B51&amp;"f5",VALORES_CONFIGURAÇÃO!$C$5:$L$118,H$1-4,FALSE))))
  ),"")</f>
        <v/>
      </c>
      <c r="I51" s="78" t="str">
        <f t="shared" si="0"/>
        <v/>
      </c>
      <c r="J51" s="80"/>
      <c r="K51" s="84"/>
    </row>
    <row r="52" spans="2:11" x14ac:dyDescent="0.25">
      <c r="B52" s="83"/>
      <c r="C52" s="80"/>
      <c r="D52" s="80"/>
      <c r="E52" s="78" t="str">
        <f>IFERROR(VLOOKUP($B52&amp;"f1",VALORES_CONFIGURAÇÃO!$C$5:$L$118,7,FALSE)*$D52,"")</f>
        <v/>
      </c>
      <c r="F52" s="79" t="str">
        <f>IFERROR(
  IF(VLOOKUP($B52&amp;"f1",VALORES_CONFIGURAÇÃO!$C$5:$L$118,3,FALSE)&gt;$C52,VLOOKUP($B52&amp;"f1",VALORES_CONFIGURAÇÃO!$C$5:$L$118,F$1,FALSE)*$C52,
  IF(VLOOKUP($B52&amp;"f2",VALORES_CONFIGURAÇÃO!$C$5:$L$118,3,FALSE)&gt;$C52,(VLOOKUP($B52&amp;"f2",VALORES_CONFIGURAÇÃO!$C$5:$L$118,F$1,FALSE)*$C52)+VLOOKUP($B52&amp;"f2",VALORES_CONFIGURAÇÃO!$C$5:$L$118,F$1-4,FALSE),
  IF(VLOOKUP($B52&amp;"f3",VALORES_CONFIGURAÇÃO!$C$5:$L$118,3,FALSE)&gt;$C52,(VLOOKUP($B52&amp;"f3",VALORES_CONFIGURAÇÃO!$C$5:$L$118,F$1,FALSE)*$C52)+VLOOKUP($B52&amp;"f3",VALORES_CONFIGURAÇÃO!$C$5:$L$118,F$1-4,FALSE),
  IF(VLOOKUP($B52&amp;"f4",VALORES_CONFIGURAÇÃO!$C$5:$L$118,3,FALSE)&gt;$C52,(VLOOKUP($B52&amp;"f4",VALORES_CONFIGURAÇÃO!$C$5:$L$118,F$1,FALSE)*$C52)+VLOOKUP($B52&amp;"f4",VALORES_CONFIGURAÇÃO!$C$5:$L$118,F$1-4,FALSE),
  (VLOOKUP($B52&amp;"f5",VALORES_CONFIGURAÇÃO!$C$5:$L$118,F$1,FALSE)*$C52)+VLOOKUP($B52&amp;"f5",VALORES_CONFIGURAÇÃO!$C$5:$L$118,F$1-4,FALSE))))
  ),"")</f>
        <v/>
      </c>
      <c r="G52" s="79" t="str">
        <f>IFERROR(
  IF(VLOOKUP($B52&amp;"f1",VALORES_CONFIGURAÇÃO!$C$5:$L$118,3,FALSE)&gt;$C52,VLOOKUP($B52&amp;"f1",VALORES_CONFIGURAÇÃO!$C$5:$L$118,G$1,FALSE)*$C52,
  IF(VLOOKUP($B52&amp;"f2",VALORES_CONFIGURAÇÃO!$C$5:$L$118,3,FALSE)&gt;$C52,(VLOOKUP($B52&amp;"f2",VALORES_CONFIGURAÇÃO!$C$5:$L$118,G$1,FALSE)*$C52)+VLOOKUP($B52&amp;"f2",VALORES_CONFIGURAÇÃO!$C$5:$L$118,G$1-4,FALSE),
  IF(VLOOKUP($B52&amp;"f3",VALORES_CONFIGURAÇÃO!$C$5:$L$118,3,FALSE)&gt;$C52,(VLOOKUP($B52&amp;"f3",VALORES_CONFIGURAÇÃO!$C$5:$L$118,G$1,FALSE)*$C52)+VLOOKUP($B52&amp;"f3",VALORES_CONFIGURAÇÃO!$C$5:$L$118,G$1-4,FALSE),
  IF(VLOOKUP($B52&amp;"f4",VALORES_CONFIGURAÇÃO!$C$5:$L$118,3,FALSE)&gt;$C52,(VLOOKUP($B52&amp;"f4",VALORES_CONFIGURAÇÃO!$C$5:$L$118,G$1,FALSE)*$C52)+VLOOKUP($B52&amp;"f4",VALORES_CONFIGURAÇÃO!$C$5:$L$118,G$1-4,FALSE),
  (VLOOKUP($B52&amp;"f5",VALORES_CONFIGURAÇÃO!$C$5:$L$118,G$1,FALSE)*$C52)+VLOOKUP($B52&amp;"f5",VALORES_CONFIGURAÇÃO!$C$5:$L$118,G$1-4,FALSE))))
  ),"")</f>
        <v/>
      </c>
      <c r="H52" s="79" t="str">
        <f>IFERROR(
  IF(VLOOKUP($B52&amp;"f1",VALORES_CONFIGURAÇÃO!$C$5:$L$118,3,FALSE)&gt;$C52,VLOOKUP($B52&amp;"f1",VALORES_CONFIGURAÇÃO!$C$5:$L$118,H$1,FALSE)*$C52,
  IF(VLOOKUP($B52&amp;"f2",VALORES_CONFIGURAÇÃO!$C$5:$L$118,3,FALSE)&gt;$C52,(VLOOKUP($B52&amp;"f2",VALORES_CONFIGURAÇÃO!$C$5:$L$118,H$1,FALSE)*$C52)+VLOOKUP($B52&amp;"f2",VALORES_CONFIGURAÇÃO!$C$5:$L$118,H$1-4,FALSE),
  IF(VLOOKUP($B52&amp;"f3",VALORES_CONFIGURAÇÃO!$C$5:$L$118,3,FALSE)&gt;$C52,(VLOOKUP($B52&amp;"f3",VALORES_CONFIGURAÇÃO!$C$5:$L$118,H$1,FALSE)*$C52)+VLOOKUP($B52&amp;"f3",VALORES_CONFIGURAÇÃO!$C$5:$L$118,H$1-4,FALSE),
  IF(VLOOKUP($B52&amp;"f4",VALORES_CONFIGURAÇÃO!$C$5:$L$118,3,FALSE)&gt;$C52,(VLOOKUP($B52&amp;"f4",VALORES_CONFIGURAÇÃO!$C$5:$L$118,H$1,FALSE)*$C52)+VLOOKUP($B52&amp;"f4",VALORES_CONFIGURAÇÃO!$C$5:$L$118,H$1-4,FALSE),
  (VLOOKUP($B52&amp;"f5",VALORES_CONFIGURAÇÃO!$C$5:$L$118,H$1,FALSE)*$C52)+VLOOKUP($B52&amp;"f5",VALORES_CONFIGURAÇÃO!$C$5:$L$118,H$1-4,FALSE))))
  ),"")</f>
        <v/>
      </c>
      <c r="I52" s="78" t="str">
        <f t="shared" si="0"/>
        <v/>
      </c>
      <c r="J52" s="80"/>
      <c r="K52" s="84"/>
    </row>
    <row r="53" spans="2:11" x14ac:dyDescent="0.25">
      <c r="B53" s="83"/>
      <c r="C53" s="80"/>
      <c r="D53" s="80"/>
      <c r="E53" s="78" t="str">
        <f>IFERROR(VLOOKUP($B53&amp;"f1",VALORES_CONFIGURAÇÃO!$C$5:$L$118,7,FALSE)*$D53,"")</f>
        <v/>
      </c>
      <c r="F53" s="79" t="str">
        <f>IFERROR(
  IF(VLOOKUP($B53&amp;"f1",VALORES_CONFIGURAÇÃO!$C$5:$L$118,3,FALSE)&gt;$C53,VLOOKUP($B53&amp;"f1",VALORES_CONFIGURAÇÃO!$C$5:$L$118,F$1,FALSE)*$C53,
  IF(VLOOKUP($B53&amp;"f2",VALORES_CONFIGURAÇÃO!$C$5:$L$118,3,FALSE)&gt;$C53,(VLOOKUP($B53&amp;"f2",VALORES_CONFIGURAÇÃO!$C$5:$L$118,F$1,FALSE)*$C53)+VLOOKUP($B53&amp;"f2",VALORES_CONFIGURAÇÃO!$C$5:$L$118,F$1-4,FALSE),
  IF(VLOOKUP($B53&amp;"f3",VALORES_CONFIGURAÇÃO!$C$5:$L$118,3,FALSE)&gt;$C53,(VLOOKUP($B53&amp;"f3",VALORES_CONFIGURAÇÃO!$C$5:$L$118,F$1,FALSE)*$C53)+VLOOKUP($B53&amp;"f3",VALORES_CONFIGURAÇÃO!$C$5:$L$118,F$1-4,FALSE),
  IF(VLOOKUP($B53&amp;"f4",VALORES_CONFIGURAÇÃO!$C$5:$L$118,3,FALSE)&gt;$C53,(VLOOKUP($B53&amp;"f4",VALORES_CONFIGURAÇÃO!$C$5:$L$118,F$1,FALSE)*$C53)+VLOOKUP($B53&amp;"f4",VALORES_CONFIGURAÇÃO!$C$5:$L$118,F$1-4,FALSE),
  (VLOOKUP($B53&amp;"f5",VALORES_CONFIGURAÇÃO!$C$5:$L$118,F$1,FALSE)*$C53)+VLOOKUP($B53&amp;"f5",VALORES_CONFIGURAÇÃO!$C$5:$L$118,F$1-4,FALSE))))
  ),"")</f>
        <v/>
      </c>
      <c r="G53" s="79" t="str">
        <f>IFERROR(
  IF(VLOOKUP($B53&amp;"f1",VALORES_CONFIGURAÇÃO!$C$5:$L$118,3,FALSE)&gt;$C53,VLOOKUP($B53&amp;"f1",VALORES_CONFIGURAÇÃO!$C$5:$L$118,G$1,FALSE)*$C53,
  IF(VLOOKUP($B53&amp;"f2",VALORES_CONFIGURAÇÃO!$C$5:$L$118,3,FALSE)&gt;$C53,(VLOOKUP($B53&amp;"f2",VALORES_CONFIGURAÇÃO!$C$5:$L$118,G$1,FALSE)*$C53)+VLOOKUP($B53&amp;"f2",VALORES_CONFIGURAÇÃO!$C$5:$L$118,G$1-4,FALSE),
  IF(VLOOKUP($B53&amp;"f3",VALORES_CONFIGURAÇÃO!$C$5:$L$118,3,FALSE)&gt;$C53,(VLOOKUP($B53&amp;"f3",VALORES_CONFIGURAÇÃO!$C$5:$L$118,G$1,FALSE)*$C53)+VLOOKUP($B53&amp;"f3",VALORES_CONFIGURAÇÃO!$C$5:$L$118,G$1-4,FALSE),
  IF(VLOOKUP($B53&amp;"f4",VALORES_CONFIGURAÇÃO!$C$5:$L$118,3,FALSE)&gt;$C53,(VLOOKUP($B53&amp;"f4",VALORES_CONFIGURAÇÃO!$C$5:$L$118,G$1,FALSE)*$C53)+VLOOKUP($B53&amp;"f4",VALORES_CONFIGURAÇÃO!$C$5:$L$118,G$1-4,FALSE),
  (VLOOKUP($B53&amp;"f5",VALORES_CONFIGURAÇÃO!$C$5:$L$118,G$1,FALSE)*$C53)+VLOOKUP($B53&amp;"f5",VALORES_CONFIGURAÇÃO!$C$5:$L$118,G$1-4,FALSE))))
  ),"")</f>
        <v/>
      </c>
      <c r="H53" s="79" t="str">
        <f>IFERROR(
  IF(VLOOKUP($B53&amp;"f1",VALORES_CONFIGURAÇÃO!$C$5:$L$118,3,FALSE)&gt;$C53,VLOOKUP($B53&amp;"f1",VALORES_CONFIGURAÇÃO!$C$5:$L$118,H$1,FALSE)*$C53,
  IF(VLOOKUP($B53&amp;"f2",VALORES_CONFIGURAÇÃO!$C$5:$L$118,3,FALSE)&gt;$C53,(VLOOKUP($B53&amp;"f2",VALORES_CONFIGURAÇÃO!$C$5:$L$118,H$1,FALSE)*$C53)+VLOOKUP($B53&amp;"f2",VALORES_CONFIGURAÇÃO!$C$5:$L$118,H$1-4,FALSE),
  IF(VLOOKUP($B53&amp;"f3",VALORES_CONFIGURAÇÃO!$C$5:$L$118,3,FALSE)&gt;$C53,(VLOOKUP($B53&amp;"f3",VALORES_CONFIGURAÇÃO!$C$5:$L$118,H$1,FALSE)*$C53)+VLOOKUP($B53&amp;"f3",VALORES_CONFIGURAÇÃO!$C$5:$L$118,H$1-4,FALSE),
  IF(VLOOKUP($B53&amp;"f4",VALORES_CONFIGURAÇÃO!$C$5:$L$118,3,FALSE)&gt;$C53,(VLOOKUP($B53&amp;"f4",VALORES_CONFIGURAÇÃO!$C$5:$L$118,H$1,FALSE)*$C53)+VLOOKUP($B53&amp;"f4",VALORES_CONFIGURAÇÃO!$C$5:$L$118,H$1-4,FALSE),
  (VLOOKUP($B53&amp;"f5",VALORES_CONFIGURAÇÃO!$C$5:$L$118,H$1,FALSE)*$C53)+VLOOKUP($B53&amp;"f5",VALORES_CONFIGURAÇÃO!$C$5:$L$118,H$1-4,FALSE))))
  ),"")</f>
        <v/>
      </c>
      <c r="I53" s="78" t="str">
        <f t="shared" si="0"/>
        <v/>
      </c>
      <c r="J53" s="80"/>
      <c r="K53" s="84"/>
    </row>
    <row r="54" spans="2:11" x14ac:dyDescent="0.25">
      <c r="B54" s="83"/>
      <c r="C54" s="80"/>
      <c r="D54" s="80"/>
      <c r="E54" s="78" t="str">
        <f>IFERROR(VLOOKUP($B54&amp;"f1",VALORES_CONFIGURAÇÃO!$C$5:$L$118,7,FALSE)*$D54,"")</f>
        <v/>
      </c>
      <c r="F54" s="79" t="str">
        <f>IFERROR(
  IF(VLOOKUP($B54&amp;"f1",VALORES_CONFIGURAÇÃO!$C$5:$L$118,3,FALSE)&gt;$C54,VLOOKUP($B54&amp;"f1",VALORES_CONFIGURAÇÃO!$C$5:$L$118,F$1,FALSE)*$C54,
  IF(VLOOKUP($B54&amp;"f2",VALORES_CONFIGURAÇÃO!$C$5:$L$118,3,FALSE)&gt;$C54,(VLOOKUP($B54&amp;"f2",VALORES_CONFIGURAÇÃO!$C$5:$L$118,F$1,FALSE)*$C54)+VLOOKUP($B54&amp;"f2",VALORES_CONFIGURAÇÃO!$C$5:$L$118,F$1-4,FALSE),
  IF(VLOOKUP($B54&amp;"f3",VALORES_CONFIGURAÇÃO!$C$5:$L$118,3,FALSE)&gt;$C54,(VLOOKUP($B54&amp;"f3",VALORES_CONFIGURAÇÃO!$C$5:$L$118,F$1,FALSE)*$C54)+VLOOKUP($B54&amp;"f3",VALORES_CONFIGURAÇÃO!$C$5:$L$118,F$1-4,FALSE),
  IF(VLOOKUP($B54&amp;"f4",VALORES_CONFIGURAÇÃO!$C$5:$L$118,3,FALSE)&gt;$C54,(VLOOKUP($B54&amp;"f4",VALORES_CONFIGURAÇÃO!$C$5:$L$118,F$1,FALSE)*$C54)+VLOOKUP($B54&amp;"f4",VALORES_CONFIGURAÇÃO!$C$5:$L$118,F$1-4,FALSE),
  (VLOOKUP($B54&amp;"f5",VALORES_CONFIGURAÇÃO!$C$5:$L$118,F$1,FALSE)*$C54)+VLOOKUP($B54&amp;"f5",VALORES_CONFIGURAÇÃO!$C$5:$L$118,F$1-4,FALSE))))
  ),"")</f>
        <v/>
      </c>
      <c r="G54" s="79" t="str">
        <f>IFERROR(
  IF(VLOOKUP($B54&amp;"f1",VALORES_CONFIGURAÇÃO!$C$5:$L$118,3,FALSE)&gt;$C54,VLOOKUP($B54&amp;"f1",VALORES_CONFIGURAÇÃO!$C$5:$L$118,G$1,FALSE)*$C54,
  IF(VLOOKUP($B54&amp;"f2",VALORES_CONFIGURAÇÃO!$C$5:$L$118,3,FALSE)&gt;$C54,(VLOOKUP($B54&amp;"f2",VALORES_CONFIGURAÇÃO!$C$5:$L$118,G$1,FALSE)*$C54)+VLOOKUP($B54&amp;"f2",VALORES_CONFIGURAÇÃO!$C$5:$L$118,G$1-4,FALSE),
  IF(VLOOKUP($B54&amp;"f3",VALORES_CONFIGURAÇÃO!$C$5:$L$118,3,FALSE)&gt;$C54,(VLOOKUP($B54&amp;"f3",VALORES_CONFIGURAÇÃO!$C$5:$L$118,G$1,FALSE)*$C54)+VLOOKUP($B54&amp;"f3",VALORES_CONFIGURAÇÃO!$C$5:$L$118,G$1-4,FALSE),
  IF(VLOOKUP($B54&amp;"f4",VALORES_CONFIGURAÇÃO!$C$5:$L$118,3,FALSE)&gt;$C54,(VLOOKUP($B54&amp;"f4",VALORES_CONFIGURAÇÃO!$C$5:$L$118,G$1,FALSE)*$C54)+VLOOKUP($B54&amp;"f4",VALORES_CONFIGURAÇÃO!$C$5:$L$118,G$1-4,FALSE),
  (VLOOKUP($B54&amp;"f5",VALORES_CONFIGURAÇÃO!$C$5:$L$118,G$1,FALSE)*$C54)+VLOOKUP($B54&amp;"f5",VALORES_CONFIGURAÇÃO!$C$5:$L$118,G$1-4,FALSE))))
  ),"")</f>
        <v/>
      </c>
      <c r="H54" s="79" t="str">
        <f>IFERROR(
  IF(VLOOKUP($B54&amp;"f1",VALORES_CONFIGURAÇÃO!$C$5:$L$118,3,FALSE)&gt;$C54,VLOOKUP($B54&amp;"f1",VALORES_CONFIGURAÇÃO!$C$5:$L$118,H$1,FALSE)*$C54,
  IF(VLOOKUP($B54&amp;"f2",VALORES_CONFIGURAÇÃO!$C$5:$L$118,3,FALSE)&gt;$C54,(VLOOKUP($B54&amp;"f2",VALORES_CONFIGURAÇÃO!$C$5:$L$118,H$1,FALSE)*$C54)+VLOOKUP($B54&amp;"f2",VALORES_CONFIGURAÇÃO!$C$5:$L$118,H$1-4,FALSE),
  IF(VLOOKUP($B54&amp;"f3",VALORES_CONFIGURAÇÃO!$C$5:$L$118,3,FALSE)&gt;$C54,(VLOOKUP($B54&amp;"f3",VALORES_CONFIGURAÇÃO!$C$5:$L$118,H$1,FALSE)*$C54)+VLOOKUP($B54&amp;"f3",VALORES_CONFIGURAÇÃO!$C$5:$L$118,H$1-4,FALSE),
  IF(VLOOKUP($B54&amp;"f4",VALORES_CONFIGURAÇÃO!$C$5:$L$118,3,FALSE)&gt;$C54,(VLOOKUP($B54&amp;"f4",VALORES_CONFIGURAÇÃO!$C$5:$L$118,H$1,FALSE)*$C54)+VLOOKUP($B54&amp;"f4",VALORES_CONFIGURAÇÃO!$C$5:$L$118,H$1-4,FALSE),
  (VLOOKUP($B54&amp;"f5",VALORES_CONFIGURAÇÃO!$C$5:$L$118,H$1,FALSE)*$C54)+VLOOKUP($B54&amp;"f5",VALORES_CONFIGURAÇÃO!$C$5:$L$118,H$1-4,FALSE))))
  ),"")</f>
        <v/>
      </c>
      <c r="I54" s="78" t="str">
        <f t="shared" si="0"/>
        <v/>
      </c>
      <c r="J54" s="80"/>
      <c r="K54" s="84"/>
    </row>
    <row r="55" spans="2:11" x14ac:dyDescent="0.25">
      <c r="B55" s="83"/>
      <c r="C55" s="80"/>
      <c r="D55" s="80"/>
      <c r="E55" s="78" t="str">
        <f>IFERROR(VLOOKUP($B55&amp;"f1",VALORES_CONFIGURAÇÃO!$C$5:$L$118,7,FALSE)*$D55,"")</f>
        <v/>
      </c>
      <c r="F55" s="79" t="str">
        <f>IFERROR(
  IF(VLOOKUP($B55&amp;"f1",VALORES_CONFIGURAÇÃO!$C$5:$L$118,3,FALSE)&gt;$C55,VLOOKUP($B55&amp;"f1",VALORES_CONFIGURAÇÃO!$C$5:$L$118,F$1,FALSE)*$C55,
  IF(VLOOKUP($B55&amp;"f2",VALORES_CONFIGURAÇÃO!$C$5:$L$118,3,FALSE)&gt;$C55,(VLOOKUP($B55&amp;"f2",VALORES_CONFIGURAÇÃO!$C$5:$L$118,F$1,FALSE)*$C55)+VLOOKUP($B55&amp;"f2",VALORES_CONFIGURAÇÃO!$C$5:$L$118,F$1-4,FALSE),
  IF(VLOOKUP($B55&amp;"f3",VALORES_CONFIGURAÇÃO!$C$5:$L$118,3,FALSE)&gt;$C55,(VLOOKUP($B55&amp;"f3",VALORES_CONFIGURAÇÃO!$C$5:$L$118,F$1,FALSE)*$C55)+VLOOKUP($B55&amp;"f3",VALORES_CONFIGURAÇÃO!$C$5:$L$118,F$1-4,FALSE),
  IF(VLOOKUP($B55&amp;"f4",VALORES_CONFIGURAÇÃO!$C$5:$L$118,3,FALSE)&gt;$C55,(VLOOKUP($B55&amp;"f4",VALORES_CONFIGURAÇÃO!$C$5:$L$118,F$1,FALSE)*$C55)+VLOOKUP($B55&amp;"f4",VALORES_CONFIGURAÇÃO!$C$5:$L$118,F$1-4,FALSE),
  (VLOOKUP($B55&amp;"f5",VALORES_CONFIGURAÇÃO!$C$5:$L$118,F$1,FALSE)*$C55)+VLOOKUP($B55&amp;"f5",VALORES_CONFIGURAÇÃO!$C$5:$L$118,F$1-4,FALSE))))
  ),"")</f>
        <v/>
      </c>
      <c r="G55" s="79" t="str">
        <f>IFERROR(
  IF(VLOOKUP($B55&amp;"f1",VALORES_CONFIGURAÇÃO!$C$5:$L$118,3,FALSE)&gt;$C55,VLOOKUP($B55&amp;"f1",VALORES_CONFIGURAÇÃO!$C$5:$L$118,G$1,FALSE)*$C55,
  IF(VLOOKUP($B55&amp;"f2",VALORES_CONFIGURAÇÃO!$C$5:$L$118,3,FALSE)&gt;$C55,(VLOOKUP($B55&amp;"f2",VALORES_CONFIGURAÇÃO!$C$5:$L$118,G$1,FALSE)*$C55)+VLOOKUP($B55&amp;"f2",VALORES_CONFIGURAÇÃO!$C$5:$L$118,G$1-4,FALSE),
  IF(VLOOKUP($B55&amp;"f3",VALORES_CONFIGURAÇÃO!$C$5:$L$118,3,FALSE)&gt;$C55,(VLOOKUP($B55&amp;"f3",VALORES_CONFIGURAÇÃO!$C$5:$L$118,G$1,FALSE)*$C55)+VLOOKUP($B55&amp;"f3",VALORES_CONFIGURAÇÃO!$C$5:$L$118,G$1-4,FALSE),
  IF(VLOOKUP($B55&amp;"f4",VALORES_CONFIGURAÇÃO!$C$5:$L$118,3,FALSE)&gt;$C55,(VLOOKUP($B55&amp;"f4",VALORES_CONFIGURAÇÃO!$C$5:$L$118,G$1,FALSE)*$C55)+VLOOKUP($B55&amp;"f4",VALORES_CONFIGURAÇÃO!$C$5:$L$118,G$1-4,FALSE),
  (VLOOKUP($B55&amp;"f5",VALORES_CONFIGURAÇÃO!$C$5:$L$118,G$1,FALSE)*$C55)+VLOOKUP($B55&amp;"f5",VALORES_CONFIGURAÇÃO!$C$5:$L$118,G$1-4,FALSE))))
  ),"")</f>
        <v/>
      </c>
      <c r="H55" s="79" t="str">
        <f>IFERROR(
  IF(VLOOKUP($B55&amp;"f1",VALORES_CONFIGURAÇÃO!$C$5:$L$118,3,FALSE)&gt;$C55,VLOOKUP($B55&amp;"f1",VALORES_CONFIGURAÇÃO!$C$5:$L$118,H$1,FALSE)*$C55,
  IF(VLOOKUP($B55&amp;"f2",VALORES_CONFIGURAÇÃO!$C$5:$L$118,3,FALSE)&gt;$C55,(VLOOKUP($B55&amp;"f2",VALORES_CONFIGURAÇÃO!$C$5:$L$118,H$1,FALSE)*$C55)+VLOOKUP($B55&amp;"f2",VALORES_CONFIGURAÇÃO!$C$5:$L$118,H$1-4,FALSE),
  IF(VLOOKUP($B55&amp;"f3",VALORES_CONFIGURAÇÃO!$C$5:$L$118,3,FALSE)&gt;$C55,(VLOOKUP($B55&amp;"f3",VALORES_CONFIGURAÇÃO!$C$5:$L$118,H$1,FALSE)*$C55)+VLOOKUP($B55&amp;"f3",VALORES_CONFIGURAÇÃO!$C$5:$L$118,H$1-4,FALSE),
  IF(VLOOKUP($B55&amp;"f4",VALORES_CONFIGURAÇÃO!$C$5:$L$118,3,FALSE)&gt;$C55,(VLOOKUP($B55&amp;"f4",VALORES_CONFIGURAÇÃO!$C$5:$L$118,H$1,FALSE)*$C55)+VLOOKUP($B55&amp;"f4",VALORES_CONFIGURAÇÃO!$C$5:$L$118,H$1-4,FALSE),
  (VLOOKUP($B55&amp;"f5",VALORES_CONFIGURAÇÃO!$C$5:$L$118,H$1,FALSE)*$C55)+VLOOKUP($B55&amp;"f5",VALORES_CONFIGURAÇÃO!$C$5:$L$118,H$1-4,FALSE))))
  ),"")</f>
        <v/>
      </c>
      <c r="I55" s="78" t="str">
        <f t="shared" si="0"/>
        <v/>
      </c>
      <c r="J55" s="80"/>
      <c r="K55" s="84"/>
    </row>
    <row r="56" spans="2:11" x14ac:dyDescent="0.25">
      <c r="B56" s="83"/>
      <c r="C56" s="80"/>
      <c r="D56" s="80"/>
      <c r="E56" s="78" t="str">
        <f>IFERROR(VLOOKUP($B56&amp;"f1",VALORES_CONFIGURAÇÃO!$C$5:$L$118,7,FALSE)*$D56,"")</f>
        <v/>
      </c>
      <c r="F56" s="79" t="str">
        <f>IFERROR(
  IF(VLOOKUP($B56&amp;"f1",VALORES_CONFIGURAÇÃO!$C$5:$L$118,3,FALSE)&gt;$C56,VLOOKUP($B56&amp;"f1",VALORES_CONFIGURAÇÃO!$C$5:$L$118,F$1,FALSE)*$C56,
  IF(VLOOKUP($B56&amp;"f2",VALORES_CONFIGURAÇÃO!$C$5:$L$118,3,FALSE)&gt;$C56,(VLOOKUP($B56&amp;"f2",VALORES_CONFIGURAÇÃO!$C$5:$L$118,F$1,FALSE)*$C56)+VLOOKUP($B56&amp;"f2",VALORES_CONFIGURAÇÃO!$C$5:$L$118,F$1-4,FALSE),
  IF(VLOOKUP($B56&amp;"f3",VALORES_CONFIGURAÇÃO!$C$5:$L$118,3,FALSE)&gt;$C56,(VLOOKUP($B56&amp;"f3",VALORES_CONFIGURAÇÃO!$C$5:$L$118,F$1,FALSE)*$C56)+VLOOKUP($B56&amp;"f3",VALORES_CONFIGURAÇÃO!$C$5:$L$118,F$1-4,FALSE),
  IF(VLOOKUP($B56&amp;"f4",VALORES_CONFIGURAÇÃO!$C$5:$L$118,3,FALSE)&gt;$C56,(VLOOKUP($B56&amp;"f4",VALORES_CONFIGURAÇÃO!$C$5:$L$118,F$1,FALSE)*$C56)+VLOOKUP($B56&amp;"f4",VALORES_CONFIGURAÇÃO!$C$5:$L$118,F$1-4,FALSE),
  (VLOOKUP($B56&amp;"f5",VALORES_CONFIGURAÇÃO!$C$5:$L$118,F$1,FALSE)*$C56)+VLOOKUP($B56&amp;"f5",VALORES_CONFIGURAÇÃO!$C$5:$L$118,F$1-4,FALSE))))
  ),"")</f>
        <v/>
      </c>
      <c r="G56" s="79" t="str">
        <f>IFERROR(
  IF(VLOOKUP($B56&amp;"f1",VALORES_CONFIGURAÇÃO!$C$5:$L$118,3,FALSE)&gt;$C56,VLOOKUP($B56&amp;"f1",VALORES_CONFIGURAÇÃO!$C$5:$L$118,G$1,FALSE)*$C56,
  IF(VLOOKUP($B56&amp;"f2",VALORES_CONFIGURAÇÃO!$C$5:$L$118,3,FALSE)&gt;$C56,(VLOOKUP($B56&amp;"f2",VALORES_CONFIGURAÇÃO!$C$5:$L$118,G$1,FALSE)*$C56)+VLOOKUP($B56&amp;"f2",VALORES_CONFIGURAÇÃO!$C$5:$L$118,G$1-4,FALSE),
  IF(VLOOKUP($B56&amp;"f3",VALORES_CONFIGURAÇÃO!$C$5:$L$118,3,FALSE)&gt;$C56,(VLOOKUP($B56&amp;"f3",VALORES_CONFIGURAÇÃO!$C$5:$L$118,G$1,FALSE)*$C56)+VLOOKUP($B56&amp;"f3",VALORES_CONFIGURAÇÃO!$C$5:$L$118,G$1-4,FALSE),
  IF(VLOOKUP($B56&amp;"f4",VALORES_CONFIGURAÇÃO!$C$5:$L$118,3,FALSE)&gt;$C56,(VLOOKUP($B56&amp;"f4",VALORES_CONFIGURAÇÃO!$C$5:$L$118,G$1,FALSE)*$C56)+VLOOKUP($B56&amp;"f4",VALORES_CONFIGURAÇÃO!$C$5:$L$118,G$1-4,FALSE),
  (VLOOKUP($B56&amp;"f5",VALORES_CONFIGURAÇÃO!$C$5:$L$118,G$1,FALSE)*$C56)+VLOOKUP($B56&amp;"f5",VALORES_CONFIGURAÇÃO!$C$5:$L$118,G$1-4,FALSE))))
  ),"")</f>
        <v/>
      </c>
      <c r="H56" s="79" t="str">
        <f>IFERROR(
  IF(VLOOKUP($B56&amp;"f1",VALORES_CONFIGURAÇÃO!$C$5:$L$118,3,FALSE)&gt;$C56,VLOOKUP($B56&amp;"f1",VALORES_CONFIGURAÇÃO!$C$5:$L$118,H$1,FALSE)*$C56,
  IF(VLOOKUP($B56&amp;"f2",VALORES_CONFIGURAÇÃO!$C$5:$L$118,3,FALSE)&gt;$C56,(VLOOKUP($B56&amp;"f2",VALORES_CONFIGURAÇÃO!$C$5:$L$118,H$1,FALSE)*$C56)+VLOOKUP($B56&amp;"f2",VALORES_CONFIGURAÇÃO!$C$5:$L$118,H$1-4,FALSE),
  IF(VLOOKUP($B56&amp;"f3",VALORES_CONFIGURAÇÃO!$C$5:$L$118,3,FALSE)&gt;$C56,(VLOOKUP($B56&amp;"f3",VALORES_CONFIGURAÇÃO!$C$5:$L$118,H$1,FALSE)*$C56)+VLOOKUP($B56&amp;"f3",VALORES_CONFIGURAÇÃO!$C$5:$L$118,H$1-4,FALSE),
  IF(VLOOKUP($B56&amp;"f4",VALORES_CONFIGURAÇÃO!$C$5:$L$118,3,FALSE)&gt;$C56,(VLOOKUP($B56&amp;"f4",VALORES_CONFIGURAÇÃO!$C$5:$L$118,H$1,FALSE)*$C56)+VLOOKUP($B56&amp;"f4",VALORES_CONFIGURAÇÃO!$C$5:$L$118,H$1-4,FALSE),
  (VLOOKUP($B56&amp;"f5",VALORES_CONFIGURAÇÃO!$C$5:$L$118,H$1,FALSE)*$C56)+VLOOKUP($B56&amp;"f5",VALORES_CONFIGURAÇÃO!$C$5:$L$118,H$1-4,FALSE))))
  ),"")</f>
        <v/>
      </c>
      <c r="I56" s="78" t="str">
        <f t="shared" si="0"/>
        <v/>
      </c>
      <c r="J56" s="80"/>
      <c r="K56" s="84"/>
    </row>
    <row r="57" spans="2:11" x14ac:dyDescent="0.25">
      <c r="B57" s="83"/>
      <c r="C57" s="80"/>
      <c r="D57" s="80"/>
      <c r="E57" s="78" t="str">
        <f>IFERROR(VLOOKUP($B57&amp;"f1",VALORES_CONFIGURAÇÃO!$C$5:$L$118,7,FALSE)*$D57,"")</f>
        <v/>
      </c>
      <c r="F57" s="79" t="str">
        <f>IFERROR(
  IF(VLOOKUP($B57&amp;"f1",VALORES_CONFIGURAÇÃO!$C$5:$L$118,3,FALSE)&gt;$C57,VLOOKUP($B57&amp;"f1",VALORES_CONFIGURAÇÃO!$C$5:$L$118,F$1,FALSE)*$C57,
  IF(VLOOKUP($B57&amp;"f2",VALORES_CONFIGURAÇÃO!$C$5:$L$118,3,FALSE)&gt;$C57,(VLOOKUP($B57&amp;"f2",VALORES_CONFIGURAÇÃO!$C$5:$L$118,F$1,FALSE)*$C57)+VLOOKUP($B57&amp;"f2",VALORES_CONFIGURAÇÃO!$C$5:$L$118,F$1-4,FALSE),
  IF(VLOOKUP($B57&amp;"f3",VALORES_CONFIGURAÇÃO!$C$5:$L$118,3,FALSE)&gt;$C57,(VLOOKUP($B57&amp;"f3",VALORES_CONFIGURAÇÃO!$C$5:$L$118,F$1,FALSE)*$C57)+VLOOKUP($B57&amp;"f3",VALORES_CONFIGURAÇÃO!$C$5:$L$118,F$1-4,FALSE),
  IF(VLOOKUP($B57&amp;"f4",VALORES_CONFIGURAÇÃO!$C$5:$L$118,3,FALSE)&gt;$C57,(VLOOKUP($B57&amp;"f4",VALORES_CONFIGURAÇÃO!$C$5:$L$118,F$1,FALSE)*$C57)+VLOOKUP($B57&amp;"f4",VALORES_CONFIGURAÇÃO!$C$5:$L$118,F$1-4,FALSE),
  (VLOOKUP($B57&amp;"f5",VALORES_CONFIGURAÇÃO!$C$5:$L$118,F$1,FALSE)*$C57)+VLOOKUP($B57&amp;"f5",VALORES_CONFIGURAÇÃO!$C$5:$L$118,F$1-4,FALSE))))
  ),"")</f>
        <v/>
      </c>
      <c r="G57" s="79" t="str">
        <f>IFERROR(
  IF(VLOOKUP($B57&amp;"f1",VALORES_CONFIGURAÇÃO!$C$5:$L$118,3,FALSE)&gt;$C57,VLOOKUP($B57&amp;"f1",VALORES_CONFIGURAÇÃO!$C$5:$L$118,G$1,FALSE)*$C57,
  IF(VLOOKUP($B57&amp;"f2",VALORES_CONFIGURAÇÃO!$C$5:$L$118,3,FALSE)&gt;$C57,(VLOOKUP($B57&amp;"f2",VALORES_CONFIGURAÇÃO!$C$5:$L$118,G$1,FALSE)*$C57)+VLOOKUP($B57&amp;"f2",VALORES_CONFIGURAÇÃO!$C$5:$L$118,G$1-4,FALSE),
  IF(VLOOKUP($B57&amp;"f3",VALORES_CONFIGURAÇÃO!$C$5:$L$118,3,FALSE)&gt;$C57,(VLOOKUP($B57&amp;"f3",VALORES_CONFIGURAÇÃO!$C$5:$L$118,G$1,FALSE)*$C57)+VLOOKUP($B57&amp;"f3",VALORES_CONFIGURAÇÃO!$C$5:$L$118,G$1-4,FALSE),
  IF(VLOOKUP($B57&amp;"f4",VALORES_CONFIGURAÇÃO!$C$5:$L$118,3,FALSE)&gt;$C57,(VLOOKUP($B57&amp;"f4",VALORES_CONFIGURAÇÃO!$C$5:$L$118,G$1,FALSE)*$C57)+VLOOKUP($B57&amp;"f4",VALORES_CONFIGURAÇÃO!$C$5:$L$118,G$1-4,FALSE),
  (VLOOKUP($B57&amp;"f5",VALORES_CONFIGURAÇÃO!$C$5:$L$118,G$1,FALSE)*$C57)+VLOOKUP($B57&amp;"f5",VALORES_CONFIGURAÇÃO!$C$5:$L$118,G$1-4,FALSE))))
  ),"")</f>
        <v/>
      </c>
      <c r="H57" s="79" t="str">
        <f>IFERROR(
  IF(VLOOKUP($B57&amp;"f1",VALORES_CONFIGURAÇÃO!$C$5:$L$118,3,FALSE)&gt;$C57,VLOOKUP($B57&amp;"f1",VALORES_CONFIGURAÇÃO!$C$5:$L$118,H$1,FALSE)*$C57,
  IF(VLOOKUP($B57&amp;"f2",VALORES_CONFIGURAÇÃO!$C$5:$L$118,3,FALSE)&gt;$C57,(VLOOKUP($B57&amp;"f2",VALORES_CONFIGURAÇÃO!$C$5:$L$118,H$1,FALSE)*$C57)+VLOOKUP($B57&amp;"f2",VALORES_CONFIGURAÇÃO!$C$5:$L$118,H$1-4,FALSE),
  IF(VLOOKUP($B57&amp;"f3",VALORES_CONFIGURAÇÃO!$C$5:$L$118,3,FALSE)&gt;$C57,(VLOOKUP($B57&amp;"f3",VALORES_CONFIGURAÇÃO!$C$5:$L$118,H$1,FALSE)*$C57)+VLOOKUP($B57&amp;"f3",VALORES_CONFIGURAÇÃO!$C$5:$L$118,H$1-4,FALSE),
  IF(VLOOKUP($B57&amp;"f4",VALORES_CONFIGURAÇÃO!$C$5:$L$118,3,FALSE)&gt;$C57,(VLOOKUP($B57&amp;"f4",VALORES_CONFIGURAÇÃO!$C$5:$L$118,H$1,FALSE)*$C57)+VLOOKUP($B57&amp;"f4",VALORES_CONFIGURAÇÃO!$C$5:$L$118,H$1-4,FALSE),
  (VLOOKUP($B57&amp;"f5",VALORES_CONFIGURAÇÃO!$C$5:$L$118,H$1,FALSE)*$C57)+VLOOKUP($B57&amp;"f5",VALORES_CONFIGURAÇÃO!$C$5:$L$118,H$1-4,FALSE))))
  ),"")</f>
        <v/>
      </c>
      <c r="I57" s="78" t="str">
        <f t="shared" si="0"/>
        <v/>
      </c>
      <c r="J57" s="80"/>
      <c r="K57" s="84"/>
    </row>
    <row r="58" spans="2:11" x14ac:dyDescent="0.25">
      <c r="B58" s="83"/>
      <c r="C58" s="80"/>
      <c r="D58" s="80"/>
      <c r="E58" s="78" t="str">
        <f>IFERROR(VLOOKUP($B58&amp;"f1",VALORES_CONFIGURAÇÃO!$C$5:$L$118,7,FALSE)*$D58,"")</f>
        <v/>
      </c>
      <c r="F58" s="79" t="str">
        <f>IFERROR(
  IF(VLOOKUP($B58&amp;"f1",VALORES_CONFIGURAÇÃO!$C$5:$L$118,3,FALSE)&gt;$C58,VLOOKUP($B58&amp;"f1",VALORES_CONFIGURAÇÃO!$C$5:$L$118,F$1,FALSE)*$C58,
  IF(VLOOKUP($B58&amp;"f2",VALORES_CONFIGURAÇÃO!$C$5:$L$118,3,FALSE)&gt;$C58,(VLOOKUP($B58&amp;"f2",VALORES_CONFIGURAÇÃO!$C$5:$L$118,F$1,FALSE)*$C58)+VLOOKUP($B58&amp;"f2",VALORES_CONFIGURAÇÃO!$C$5:$L$118,F$1-4,FALSE),
  IF(VLOOKUP($B58&amp;"f3",VALORES_CONFIGURAÇÃO!$C$5:$L$118,3,FALSE)&gt;$C58,(VLOOKUP($B58&amp;"f3",VALORES_CONFIGURAÇÃO!$C$5:$L$118,F$1,FALSE)*$C58)+VLOOKUP($B58&amp;"f3",VALORES_CONFIGURAÇÃO!$C$5:$L$118,F$1-4,FALSE),
  IF(VLOOKUP($B58&amp;"f4",VALORES_CONFIGURAÇÃO!$C$5:$L$118,3,FALSE)&gt;$C58,(VLOOKUP($B58&amp;"f4",VALORES_CONFIGURAÇÃO!$C$5:$L$118,F$1,FALSE)*$C58)+VLOOKUP($B58&amp;"f4",VALORES_CONFIGURAÇÃO!$C$5:$L$118,F$1-4,FALSE),
  (VLOOKUP($B58&amp;"f5",VALORES_CONFIGURAÇÃO!$C$5:$L$118,F$1,FALSE)*$C58)+VLOOKUP($B58&amp;"f5",VALORES_CONFIGURAÇÃO!$C$5:$L$118,F$1-4,FALSE))))
  ),"")</f>
        <v/>
      </c>
      <c r="G58" s="79" t="str">
        <f>IFERROR(
  IF(VLOOKUP($B58&amp;"f1",VALORES_CONFIGURAÇÃO!$C$5:$L$118,3,FALSE)&gt;$C58,VLOOKUP($B58&amp;"f1",VALORES_CONFIGURAÇÃO!$C$5:$L$118,G$1,FALSE)*$C58,
  IF(VLOOKUP($B58&amp;"f2",VALORES_CONFIGURAÇÃO!$C$5:$L$118,3,FALSE)&gt;$C58,(VLOOKUP($B58&amp;"f2",VALORES_CONFIGURAÇÃO!$C$5:$L$118,G$1,FALSE)*$C58)+VLOOKUP($B58&amp;"f2",VALORES_CONFIGURAÇÃO!$C$5:$L$118,G$1-4,FALSE),
  IF(VLOOKUP($B58&amp;"f3",VALORES_CONFIGURAÇÃO!$C$5:$L$118,3,FALSE)&gt;$C58,(VLOOKUP($B58&amp;"f3",VALORES_CONFIGURAÇÃO!$C$5:$L$118,G$1,FALSE)*$C58)+VLOOKUP($B58&amp;"f3",VALORES_CONFIGURAÇÃO!$C$5:$L$118,G$1-4,FALSE),
  IF(VLOOKUP($B58&amp;"f4",VALORES_CONFIGURAÇÃO!$C$5:$L$118,3,FALSE)&gt;$C58,(VLOOKUP($B58&amp;"f4",VALORES_CONFIGURAÇÃO!$C$5:$L$118,G$1,FALSE)*$C58)+VLOOKUP($B58&amp;"f4",VALORES_CONFIGURAÇÃO!$C$5:$L$118,G$1-4,FALSE),
  (VLOOKUP($B58&amp;"f5",VALORES_CONFIGURAÇÃO!$C$5:$L$118,G$1,FALSE)*$C58)+VLOOKUP($B58&amp;"f5",VALORES_CONFIGURAÇÃO!$C$5:$L$118,G$1-4,FALSE))))
  ),"")</f>
        <v/>
      </c>
      <c r="H58" s="79" t="str">
        <f>IFERROR(
  IF(VLOOKUP($B58&amp;"f1",VALORES_CONFIGURAÇÃO!$C$5:$L$118,3,FALSE)&gt;$C58,VLOOKUP($B58&amp;"f1",VALORES_CONFIGURAÇÃO!$C$5:$L$118,H$1,FALSE)*$C58,
  IF(VLOOKUP($B58&amp;"f2",VALORES_CONFIGURAÇÃO!$C$5:$L$118,3,FALSE)&gt;$C58,(VLOOKUP($B58&amp;"f2",VALORES_CONFIGURAÇÃO!$C$5:$L$118,H$1,FALSE)*$C58)+VLOOKUP($B58&amp;"f2",VALORES_CONFIGURAÇÃO!$C$5:$L$118,H$1-4,FALSE),
  IF(VLOOKUP($B58&amp;"f3",VALORES_CONFIGURAÇÃO!$C$5:$L$118,3,FALSE)&gt;$C58,(VLOOKUP($B58&amp;"f3",VALORES_CONFIGURAÇÃO!$C$5:$L$118,H$1,FALSE)*$C58)+VLOOKUP($B58&amp;"f3",VALORES_CONFIGURAÇÃO!$C$5:$L$118,H$1-4,FALSE),
  IF(VLOOKUP($B58&amp;"f4",VALORES_CONFIGURAÇÃO!$C$5:$L$118,3,FALSE)&gt;$C58,(VLOOKUP($B58&amp;"f4",VALORES_CONFIGURAÇÃO!$C$5:$L$118,H$1,FALSE)*$C58)+VLOOKUP($B58&amp;"f4",VALORES_CONFIGURAÇÃO!$C$5:$L$118,H$1-4,FALSE),
  (VLOOKUP($B58&amp;"f5",VALORES_CONFIGURAÇÃO!$C$5:$L$118,H$1,FALSE)*$C58)+VLOOKUP($B58&amp;"f5",VALORES_CONFIGURAÇÃO!$C$5:$L$118,H$1-4,FALSE))))
  ),"")</f>
        <v/>
      </c>
      <c r="I58" s="78" t="str">
        <f t="shared" si="0"/>
        <v/>
      </c>
      <c r="J58" s="80"/>
      <c r="K58" s="84"/>
    </row>
    <row r="59" spans="2:11" x14ac:dyDescent="0.25">
      <c r="B59" s="83"/>
      <c r="C59" s="80"/>
      <c r="D59" s="80"/>
      <c r="E59" s="78" t="str">
        <f>IFERROR(VLOOKUP($B59&amp;"f1",VALORES_CONFIGURAÇÃO!$C$5:$L$118,7,FALSE)*$D59,"")</f>
        <v/>
      </c>
      <c r="F59" s="79" t="str">
        <f>IFERROR(
  IF(VLOOKUP($B59&amp;"f1",VALORES_CONFIGURAÇÃO!$C$5:$L$118,3,FALSE)&gt;$C59,VLOOKUP($B59&amp;"f1",VALORES_CONFIGURAÇÃO!$C$5:$L$118,F$1,FALSE)*$C59,
  IF(VLOOKUP($B59&amp;"f2",VALORES_CONFIGURAÇÃO!$C$5:$L$118,3,FALSE)&gt;$C59,(VLOOKUP($B59&amp;"f2",VALORES_CONFIGURAÇÃO!$C$5:$L$118,F$1,FALSE)*$C59)+VLOOKUP($B59&amp;"f2",VALORES_CONFIGURAÇÃO!$C$5:$L$118,F$1-4,FALSE),
  IF(VLOOKUP($B59&amp;"f3",VALORES_CONFIGURAÇÃO!$C$5:$L$118,3,FALSE)&gt;$C59,(VLOOKUP($B59&amp;"f3",VALORES_CONFIGURAÇÃO!$C$5:$L$118,F$1,FALSE)*$C59)+VLOOKUP($B59&amp;"f3",VALORES_CONFIGURAÇÃO!$C$5:$L$118,F$1-4,FALSE),
  IF(VLOOKUP($B59&amp;"f4",VALORES_CONFIGURAÇÃO!$C$5:$L$118,3,FALSE)&gt;$C59,(VLOOKUP($B59&amp;"f4",VALORES_CONFIGURAÇÃO!$C$5:$L$118,F$1,FALSE)*$C59)+VLOOKUP($B59&amp;"f4",VALORES_CONFIGURAÇÃO!$C$5:$L$118,F$1-4,FALSE),
  (VLOOKUP($B59&amp;"f5",VALORES_CONFIGURAÇÃO!$C$5:$L$118,F$1,FALSE)*$C59)+VLOOKUP($B59&amp;"f5",VALORES_CONFIGURAÇÃO!$C$5:$L$118,F$1-4,FALSE))))
  ),"")</f>
        <v/>
      </c>
      <c r="G59" s="79" t="str">
        <f>IFERROR(
  IF(VLOOKUP($B59&amp;"f1",VALORES_CONFIGURAÇÃO!$C$5:$L$118,3,FALSE)&gt;$C59,VLOOKUP($B59&amp;"f1",VALORES_CONFIGURAÇÃO!$C$5:$L$118,G$1,FALSE)*$C59,
  IF(VLOOKUP($B59&amp;"f2",VALORES_CONFIGURAÇÃO!$C$5:$L$118,3,FALSE)&gt;$C59,(VLOOKUP($B59&amp;"f2",VALORES_CONFIGURAÇÃO!$C$5:$L$118,G$1,FALSE)*$C59)+VLOOKUP($B59&amp;"f2",VALORES_CONFIGURAÇÃO!$C$5:$L$118,G$1-4,FALSE),
  IF(VLOOKUP($B59&amp;"f3",VALORES_CONFIGURAÇÃO!$C$5:$L$118,3,FALSE)&gt;$C59,(VLOOKUP($B59&amp;"f3",VALORES_CONFIGURAÇÃO!$C$5:$L$118,G$1,FALSE)*$C59)+VLOOKUP($B59&amp;"f3",VALORES_CONFIGURAÇÃO!$C$5:$L$118,G$1-4,FALSE),
  IF(VLOOKUP($B59&amp;"f4",VALORES_CONFIGURAÇÃO!$C$5:$L$118,3,FALSE)&gt;$C59,(VLOOKUP($B59&amp;"f4",VALORES_CONFIGURAÇÃO!$C$5:$L$118,G$1,FALSE)*$C59)+VLOOKUP($B59&amp;"f4",VALORES_CONFIGURAÇÃO!$C$5:$L$118,G$1-4,FALSE),
  (VLOOKUP($B59&amp;"f5",VALORES_CONFIGURAÇÃO!$C$5:$L$118,G$1,FALSE)*$C59)+VLOOKUP($B59&amp;"f5",VALORES_CONFIGURAÇÃO!$C$5:$L$118,G$1-4,FALSE))))
  ),"")</f>
        <v/>
      </c>
      <c r="H59" s="79" t="str">
        <f>IFERROR(
  IF(VLOOKUP($B59&amp;"f1",VALORES_CONFIGURAÇÃO!$C$5:$L$118,3,FALSE)&gt;$C59,VLOOKUP($B59&amp;"f1",VALORES_CONFIGURAÇÃO!$C$5:$L$118,H$1,FALSE)*$C59,
  IF(VLOOKUP($B59&amp;"f2",VALORES_CONFIGURAÇÃO!$C$5:$L$118,3,FALSE)&gt;$C59,(VLOOKUP($B59&amp;"f2",VALORES_CONFIGURAÇÃO!$C$5:$L$118,H$1,FALSE)*$C59)+VLOOKUP($B59&amp;"f2",VALORES_CONFIGURAÇÃO!$C$5:$L$118,H$1-4,FALSE),
  IF(VLOOKUP($B59&amp;"f3",VALORES_CONFIGURAÇÃO!$C$5:$L$118,3,FALSE)&gt;$C59,(VLOOKUP($B59&amp;"f3",VALORES_CONFIGURAÇÃO!$C$5:$L$118,H$1,FALSE)*$C59)+VLOOKUP($B59&amp;"f3",VALORES_CONFIGURAÇÃO!$C$5:$L$118,H$1-4,FALSE),
  IF(VLOOKUP($B59&amp;"f4",VALORES_CONFIGURAÇÃO!$C$5:$L$118,3,FALSE)&gt;$C59,(VLOOKUP($B59&amp;"f4",VALORES_CONFIGURAÇÃO!$C$5:$L$118,H$1,FALSE)*$C59)+VLOOKUP($B59&amp;"f4",VALORES_CONFIGURAÇÃO!$C$5:$L$118,H$1-4,FALSE),
  (VLOOKUP($B59&amp;"f5",VALORES_CONFIGURAÇÃO!$C$5:$L$118,H$1,FALSE)*$C59)+VLOOKUP($B59&amp;"f5",VALORES_CONFIGURAÇÃO!$C$5:$L$118,H$1-4,FALSE))))
  ),"")</f>
        <v/>
      </c>
      <c r="I59" s="78" t="str">
        <f t="shared" si="0"/>
        <v/>
      </c>
      <c r="J59" s="80"/>
      <c r="K59" s="84"/>
    </row>
    <row r="60" spans="2:11" x14ac:dyDescent="0.25">
      <c r="B60" s="83"/>
      <c r="C60" s="80"/>
      <c r="D60" s="80"/>
      <c r="E60" s="78" t="str">
        <f>IFERROR(VLOOKUP($B60&amp;"f1",VALORES_CONFIGURAÇÃO!$C$5:$L$118,7,FALSE)*$D60,"")</f>
        <v/>
      </c>
      <c r="F60" s="79" t="str">
        <f>IFERROR(
  IF(VLOOKUP($B60&amp;"f1",VALORES_CONFIGURAÇÃO!$C$5:$L$118,3,FALSE)&gt;$C60,VLOOKUP($B60&amp;"f1",VALORES_CONFIGURAÇÃO!$C$5:$L$118,F$1,FALSE)*$C60,
  IF(VLOOKUP($B60&amp;"f2",VALORES_CONFIGURAÇÃO!$C$5:$L$118,3,FALSE)&gt;$C60,(VLOOKUP($B60&amp;"f2",VALORES_CONFIGURAÇÃO!$C$5:$L$118,F$1,FALSE)*$C60)+VLOOKUP($B60&amp;"f2",VALORES_CONFIGURAÇÃO!$C$5:$L$118,F$1-4,FALSE),
  IF(VLOOKUP($B60&amp;"f3",VALORES_CONFIGURAÇÃO!$C$5:$L$118,3,FALSE)&gt;$C60,(VLOOKUP($B60&amp;"f3",VALORES_CONFIGURAÇÃO!$C$5:$L$118,F$1,FALSE)*$C60)+VLOOKUP($B60&amp;"f3",VALORES_CONFIGURAÇÃO!$C$5:$L$118,F$1-4,FALSE),
  IF(VLOOKUP($B60&amp;"f4",VALORES_CONFIGURAÇÃO!$C$5:$L$118,3,FALSE)&gt;$C60,(VLOOKUP($B60&amp;"f4",VALORES_CONFIGURAÇÃO!$C$5:$L$118,F$1,FALSE)*$C60)+VLOOKUP($B60&amp;"f4",VALORES_CONFIGURAÇÃO!$C$5:$L$118,F$1-4,FALSE),
  (VLOOKUP($B60&amp;"f5",VALORES_CONFIGURAÇÃO!$C$5:$L$118,F$1,FALSE)*$C60)+VLOOKUP($B60&amp;"f5",VALORES_CONFIGURAÇÃO!$C$5:$L$118,F$1-4,FALSE))))
  ),"")</f>
        <v/>
      </c>
      <c r="G60" s="79" t="str">
        <f>IFERROR(
  IF(VLOOKUP($B60&amp;"f1",VALORES_CONFIGURAÇÃO!$C$5:$L$118,3,FALSE)&gt;$C60,VLOOKUP($B60&amp;"f1",VALORES_CONFIGURAÇÃO!$C$5:$L$118,G$1,FALSE)*$C60,
  IF(VLOOKUP($B60&amp;"f2",VALORES_CONFIGURAÇÃO!$C$5:$L$118,3,FALSE)&gt;$C60,(VLOOKUP($B60&amp;"f2",VALORES_CONFIGURAÇÃO!$C$5:$L$118,G$1,FALSE)*$C60)+VLOOKUP($B60&amp;"f2",VALORES_CONFIGURAÇÃO!$C$5:$L$118,G$1-4,FALSE),
  IF(VLOOKUP($B60&amp;"f3",VALORES_CONFIGURAÇÃO!$C$5:$L$118,3,FALSE)&gt;$C60,(VLOOKUP($B60&amp;"f3",VALORES_CONFIGURAÇÃO!$C$5:$L$118,G$1,FALSE)*$C60)+VLOOKUP($B60&amp;"f3",VALORES_CONFIGURAÇÃO!$C$5:$L$118,G$1-4,FALSE),
  IF(VLOOKUP($B60&amp;"f4",VALORES_CONFIGURAÇÃO!$C$5:$L$118,3,FALSE)&gt;$C60,(VLOOKUP($B60&amp;"f4",VALORES_CONFIGURAÇÃO!$C$5:$L$118,G$1,FALSE)*$C60)+VLOOKUP($B60&amp;"f4",VALORES_CONFIGURAÇÃO!$C$5:$L$118,G$1-4,FALSE),
  (VLOOKUP($B60&amp;"f5",VALORES_CONFIGURAÇÃO!$C$5:$L$118,G$1,FALSE)*$C60)+VLOOKUP($B60&amp;"f5",VALORES_CONFIGURAÇÃO!$C$5:$L$118,G$1-4,FALSE))))
  ),"")</f>
        <v/>
      </c>
      <c r="H60" s="79" t="str">
        <f>IFERROR(
  IF(VLOOKUP($B60&amp;"f1",VALORES_CONFIGURAÇÃO!$C$5:$L$118,3,FALSE)&gt;$C60,VLOOKUP($B60&amp;"f1",VALORES_CONFIGURAÇÃO!$C$5:$L$118,H$1,FALSE)*$C60,
  IF(VLOOKUP($B60&amp;"f2",VALORES_CONFIGURAÇÃO!$C$5:$L$118,3,FALSE)&gt;$C60,(VLOOKUP($B60&amp;"f2",VALORES_CONFIGURAÇÃO!$C$5:$L$118,H$1,FALSE)*$C60)+VLOOKUP($B60&amp;"f2",VALORES_CONFIGURAÇÃO!$C$5:$L$118,H$1-4,FALSE),
  IF(VLOOKUP($B60&amp;"f3",VALORES_CONFIGURAÇÃO!$C$5:$L$118,3,FALSE)&gt;$C60,(VLOOKUP($B60&amp;"f3",VALORES_CONFIGURAÇÃO!$C$5:$L$118,H$1,FALSE)*$C60)+VLOOKUP($B60&amp;"f3",VALORES_CONFIGURAÇÃO!$C$5:$L$118,H$1-4,FALSE),
  IF(VLOOKUP($B60&amp;"f4",VALORES_CONFIGURAÇÃO!$C$5:$L$118,3,FALSE)&gt;$C60,(VLOOKUP($B60&amp;"f4",VALORES_CONFIGURAÇÃO!$C$5:$L$118,H$1,FALSE)*$C60)+VLOOKUP($B60&amp;"f4",VALORES_CONFIGURAÇÃO!$C$5:$L$118,H$1-4,FALSE),
  (VLOOKUP($B60&amp;"f5",VALORES_CONFIGURAÇÃO!$C$5:$L$118,H$1,FALSE)*$C60)+VLOOKUP($B60&amp;"f5",VALORES_CONFIGURAÇÃO!$C$5:$L$118,H$1-4,FALSE))))
  ),"")</f>
        <v/>
      </c>
      <c r="I60" s="78" t="str">
        <f t="shared" si="0"/>
        <v/>
      </c>
      <c r="J60" s="80"/>
      <c r="K60" s="84"/>
    </row>
    <row r="61" spans="2:11" x14ac:dyDescent="0.25">
      <c r="B61" s="83"/>
      <c r="C61" s="80"/>
      <c r="D61" s="80"/>
      <c r="E61" s="78" t="str">
        <f>IFERROR(VLOOKUP($B61&amp;"f1",VALORES_CONFIGURAÇÃO!$C$5:$L$118,7,FALSE)*$D61,"")</f>
        <v/>
      </c>
      <c r="F61" s="79" t="str">
        <f>IFERROR(
  IF(VLOOKUP($B61&amp;"f1",VALORES_CONFIGURAÇÃO!$C$5:$L$118,3,FALSE)&gt;$C61,VLOOKUP($B61&amp;"f1",VALORES_CONFIGURAÇÃO!$C$5:$L$118,F$1,FALSE)*$C61,
  IF(VLOOKUP($B61&amp;"f2",VALORES_CONFIGURAÇÃO!$C$5:$L$118,3,FALSE)&gt;$C61,(VLOOKUP($B61&amp;"f2",VALORES_CONFIGURAÇÃO!$C$5:$L$118,F$1,FALSE)*$C61)+VLOOKUP($B61&amp;"f2",VALORES_CONFIGURAÇÃO!$C$5:$L$118,F$1-4,FALSE),
  IF(VLOOKUP($B61&amp;"f3",VALORES_CONFIGURAÇÃO!$C$5:$L$118,3,FALSE)&gt;$C61,(VLOOKUP($B61&amp;"f3",VALORES_CONFIGURAÇÃO!$C$5:$L$118,F$1,FALSE)*$C61)+VLOOKUP($B61&amp;"f3",VALORES_CONFIGURAÇÃO!$C$5:$L$118,F$1-4,FALSE),
  IF(VLOOKUP($B61&amp;"f4",VALORES_CONFIGURAÇÃO!$C$5:$L$118,3,FALSE)&gt;$C61,(VLOOKUP($B61&amp;"f4",VALORES_CONFIGURAÇÃO!$C$5:$L$118,F$1,FALSE)*$C61)+VLOOKUP($B61&amp;"f4",VALORES_CONFIGURAÇÃO!$C$5:$L$118,F$1-4,FALSE),
  (VLOOKUP($B61&amp;"f5",VALORES_CONFIGURAÇÃO!$C$5:$L$118,F$1,FALSE)*$C61)+VLOOKUP($B61&amp;"f5",VALORES_CONFIGURAÇÃO!$C$5:$L$118,F$1-4,FALSE))))
  ),"")</f>
        <v/>
      </c>
      <c r="G61" s="79" t="str">
        <f>IFERROR(
  IF(VLOOKUP($B61&amp;"f1",VALORES_CONFIGURAÇÃO!$C$5:$L$118,3,FALSE)&gt;$C61,VLOOKUP($B61&amp;"f1",VALORES_CONFIGURAÇÃO!$C$5:$L$118,G$1,FALSE)*$C61,
  IF(VLOOKUP($B61&amp;"f2",VALORES_CONFIGURAÇÃO!$C$5:$L$118,3,FALSE)&gt;$C61,(VLOOKUP($B61&amp;"f2",VALORES_CONFIGURAÇÃO!$C$5:$L$118,G$1,FALSE)*$C61)+VLOOKUP($B61&amp;"f2",VALORES_CONFIGURAÇÃO!$C$5:$L$118,G$1-4,FALSE),
  IF(VLOOKUP($B61&amp;"f3",VALORES_CONFIGURAÇÃO!$C$5:$L$118,3,FALSE)&gt;$C61,(VLOOKUP($B61&amp;"f3",VALORES_CONFIGURAÇÃO!$C$5:$L$118,G$1,FALSE)*$C61)+VLOOKUP($B61&amp;"f3",VALORES_CONFIGURAÇÃO!$C$5:$L$118,G$1-4,FALSE),
  IF(VLOOKUP($B61&amp;"f4",VALORES_CONFIGURAÇÃO!$C$5:$L$118,3,FALSE)&gt;$C61,(VLOOKUP($B61&amp;"f4",VALORES_CONFIGURAÇÃO!$C$5:$L$118,G$1,FALSE)*$C61)+VLOOKUP($B61&amp;"f4",VALORES_CONFIGURAÇÃO!$C$5:$L$118,G$1-4,FALSE),
  (VLOOKUP($B61&amp;"f5",VALORES_CONFIGURAÇÃO!$C$5:$L$118,G$1,FALSE)*$C61)+VLOOKUP($B61&amp;"f5",VALORES_CONFIGURAÇÃO!$C$5:$L$118,G$1-4,FALSE))))
  ),"")</f>
        <v/>
      </c>
      <c r="H61" s="79" t="str">
        <f>IFERROR(
  IF(VLOOKUP($B61&amp;"f1",VALORES_CONFIGURAÇÃO!$C$5:$L$118,3,FALSE)&gt;$C61,VLOOKUP($B61&amp;"f1",VALORES_CONFIGURAÇÃO!$C$5:$L$118,H$1,FALSE)*$C61,
  IF(VLOOKUP($B61&amp;"f2",VALORES_CONFIGURAÇÃO!$C$5:$L$118,3,FALSE)&gt;$C61,(VLOOKUP($B61&amp;"f2",VALORES_CONFIGURAÇÃO!$C$5:$L$118,H$1,FALSE)*$C61)+VLOOKUP($B61&amp;"f2",VALORES_CONFIGURAÇÃO!$C$5:$L$118,H$1-4,FALSE),
  IF(VLOOKUP($B61&amp;"f3",VALORES_CONFIGURAÇÃO!$C$5:$L$118,3,FALSE)&gt;$C61,(VLOOKUP($B61&amp;"f3",VALORES_CONFIGURAÇÃO!$C$5:$L$118,H$1,FALSE)*$C61)+VLOOKUP($B61&amp;"f3",VALORES_CONFIGURAÇÃO!$C$5:$L$118,H$1-4,FALSE),
  IF(VLOOKUP($B61&amp;"f4",VALORES_CONFIGURAÇÃO!$C$5:$L$118,3,FALSE)&gt;$C61,(VLOOKUP($B61&amp;"f4",VALORES_CONFIGURAÇÃO!$C$5:$L$118,H$1,FALSE)*$C61)+VLOOKUP($B61&amp;"f4",VALORES_CONFIGURAÇÃO!$C$5:$L$118,H$1-4,FALSE),
  (VLOOKUP($B61&amp;"f5",VALORES_CONFIGURAÇÃO!$C$5:$L$118,H$1,FALSE)*$C61)+VLOOKUP($B61&amp;"f5",VALORES_CONFIGURAÇÃO!$C$5:$L$118,H$1-4,FALSE))))
  ),"")</f>
        <v/>
      </c>
      <c r="I61" s="78" t="str">
        <f t="shared" si="0"/>
        <v/>
      </c>
      <c r="J61" s="80"/>
      <c r="K61" s="84"/>
    </row>
    <row r="62" spans="2:11" x14ac:dyDescent="0.25">
      <c r="B62" s="83"/>
      <c r="C62" s="80"/>
      <c r="D62" s="80"/>
      <c r="E62" s="78" t="str">
        <f>IFERROR(VLOOKUP($B62&amp;"f1",VALORES_CONFIGURAÇÃO!$C$5:$L$118,7,FALSE)*$D62,"")</f>
        <v/>
      </c>
      <c r="F62" s="79" t="str">
        <f>IFERROR(
  IF(VLOOKUP($B62&amp;"f1",VALORES_CONFIGURAÇÃO!$C$5:$L$118,3,FALSE)&gt;$C62,VLOOKUP($B62&amp;"f1",VALORES_CONFIGURAÇÃO!$C$5:$L$118,F$1,FALSE)*$C62,
  IF(VLOOKUP($B62&amp;"f2",VALORES_CONFIGURAÇÃO!$C$5:$L$118,3,FALSE)&gt;$C62,(VLOOKUP($B62&amp;"f2",VALORES_CONFIGURAÇÃO!$C$5:$L$118,F$1,FALSE)*$C62)+VLOOKUP($B62&amp;"f2",VALORES_CONFIGURAÇÃO!$C$5:$L$118,F$1-4,FALSE),
  IF(VLOOKUP($B62&amp;"f3",VALORES_CONFIGURAÇÃO!$C$5:$L$118,3,FALSE)&gt;$C62,(VLOOKUP($B62&amp;"f3",VALORES_CONFIGURAÇÃO!$C$5:$L$118,F$1,FALSE)*$C62)+VLOOKUP($B62&amp;"f3",VALORES_CONFIGURAÇÃO!$C$5:$L$118,F$1-4,FALSE),
  IF(VLOOKUP($B62&amp;"f4",VALORES_CONFIGURAÇÃO!$C$5:$L$118,3,FALSE)&gt;$C62,(VLOOKUP($B62&amp;"f4",VALORES_CONFIGURAÇÃO!$C$5:$L$118,F$1,FALSE)*$C62)+VLOOKUP($B62&amp;"f4",VALORES_CONFIGURAÇÃO!$C$5:$L$118,F$1-4,FALSE),
  (VLOOKUP($B62&amp;"f5",VALORES_CONFIGURAÇÃO!$C$5:$L$118,F$1,FALSE)*$C62)+VLOOKUP($B62&amp;"f5",VALORES_CONFIGURAÇÃO!$C$5:$L$118,F$1-4,FALSE))))
  ),"")</f>
        <v/>
      </c>
      <c r="G62" s="79" t="str">
        <f>IFERROR(
  IF(VLOOKUP($B62&amp;"f1",VALORES_CONFIGURAÇÃO!$C$5:$L$118,3,FALSE)&gt;$C62,VLOOKUP($B62&amp;"f1",VALORES_CONFIGURAÇÃO!$C$5:$L$118,G$1,FALSE)*$C62,
  IF(VLOOKUP($B62&amp;"f2",VALORES_CONFIGURAÇÃO!$C$5:$L$118,3,FALSE)&gt;$C62,(VLOOKUP($B62&amp;"f2",VALORES_CONFIGURAÇÃO!$C$5:$L$118,G$1,FALSE)*$C62)+VLOOKUP($B62&amp;"f2",VALORES_CONFIGURAÇÃO!$C$5:$L$118,G$1-4,FALSE),
  IF(VLOOKUP($B62&amp;"f3",VALORES_CONFIGURAÇÃO!$C$5:$L$118,3,FALSE)&gt;$C62,(VLOOKUP($B62&amp;"f3",VALORES_CONFIGURAÇÃO!$C$5:$L$118,G$1,FALSE)*$C62)+VLOOKUP($B62&amp;"f3",VALORES_CONFIGURAÇÃO!$C$5:$L$118,G$1-4,FALSE),
  IF(VLOOKUP($B62&amp;"f4",VALORES_CONFIGURAÇÃO!$C$5:$L$118,3,FALSE)&gt;$C62,(VLOOKUP($B62&amp;"f4",VALORES_CONFIGURAÇÃO!$C$5:$L$118,G$1,FALSE)*$C62)+VLOOKUP($B62&amp;"f4",VALORES_CONFIGURAÇÃO!$C$5:$L$118,G$1-4,FALSE),
  (VLOOKUP($B62&amp;"f5",VALORES_CONFIGURAÇÃO!$C$5:$L$118,G$1,FALSE)*$C62)+VLOOKUP($B62&amp;"f5",VALORES_CONFIGURAÇÃO!$C$5:$L$118,G$1-4,FALSE))))
  ),"")</f>
        <v/>
      </c>
      <c r="H62" s="79" t="str">
        <f>IFERROR(
  IF(VLOOKUP($B62&amp;"f1",VALORES_CONFIGURAÇÃO!$C$5:$L$118,3,FALSE)&gt;$C62,VLOOKUP($B62&amp;"f1",VALORES_CONFIGURAÇÃO!$C$5:$L$118,H$1,FALSE)*$C62,
  IF(VLOOKUP($B62&amp;"f2",VALORES_CONFIGURAÇÃO!$C$5:$L$118,3,FALSE)&gt;$C62,(VLOOKUP($B62&amp;"f2",VALORES_CONFIGURAÇÃO!$C$5:$L$118,H$1,FALSE)*$C62)+VLOOKUP($B62&amp;"f2",VALORES_CONFIGURAÇÃO!$C$5:$L$118,H$1-4,FALSE),
  IF(VLOOKUP($B62&amp;"f3",VALORES_CONFIGURAÇÃO!$C$5:$L$118,3,FALSE)&gt;$C62,(VLOOKUP($B62&amp;"f3",VALORES_CONFIGURAÇÃO!$C$5:$L$118,H$1,FALSE)*$C62)+VLOOKUP($B62&amp;"f3",VALORES_CONFIGURAÇÃO!$C$5:$L$118,H$1-4,FALSE),
  IF(VLOOKUP($B62&amp;"f4",VALORES_CONFIGURAÇÃO!$C$5:$L$118,3,FALSE)&gt;$C62,(VLOOKUP($B62&amp;"f4",VALORES_CONFIGURAÇÃO!$C$5:$L$118,H$1,FALSE)*$C62)+VLOOKUP($B62&amp;"f4",VALORES_CONFIGURAÇÃO!$C$5:$L$118,H$1-4,FALSE),
  (VLOOKUP($B62&amp;"f5",VALORES_CONFIGURAÇÃO!$C$5:$L$118,H$1,FALSE)*$C62)+VLOOKUP($B62&amp;"f5",VALORES_CONFIGURAÇÃO!$C$5:$L$118,H$1-4,FALSE))))
  ),"")</f>
        <v/>
      </c>
      <c r="I62" s="78" t="str">
        <f t="shared" si="0"/>
        <v/>
      </c>
      <c r="J62" s="80"/>
      <c r="K62" s="84"/>
    </row>
    <row r="63" spans="2:11" x14ac:dyDescent="0.25">
      <c r="B63" s="83"/>
      <c r="C63" s="80"/>
      <c r="D63" s="80"/>
      <c r="E63" s="78" t="str">
        <f>IFERROR(VLOOKUP($B63&amp;"f1",VALORES_CONFIGURAÇÃO!$C$5:$L$118,7,FALSE)*$D63,"")</f>
        <v/>
      </c>
      <c r="F63" s="79" t="str">
        <f>IFERROR(
  IF(VLOOKUP($B63&amp;"f1",VALORES_CONFIGURAÇÃO!$C$5:$L$118,3,FALSE)&gt;$C63,VLOOKUP($B63&amp;"f1",VALORES_CONFIGURAÇÃO!$C$5:$L$118,F$1,FALSE)*$C63,
  IF(VLOOKUP($B63&amp;"f2",VALORES_CONFIGURAÇÃO!$C$5:$L$118,3,FALSE)&gt;$C63,(VLOOKUP($B63&amp;"f2",VALORES_CONFIGURAÇÃO!$C$5:$L$118,F$1,FALSE)*$C63)+VLOOKUP($B63&amp;"f2",VALORES_CONFIGURAÇÃO!$C$5:$L$118,F$1-4,FALSE),
  IF(VLOOKUP($B63&amp;"f3",VALORES_CONFIGURAÇÃO!$C$5:$L$118,3,FALSE)&gt;$C63,(VLOOKUP($B63&amp;"f3",VALORES_CONFIGURAÇÃO!$C$5:$L$118,F$1,FALSE)*$C63)+VLOOKUP($B63&amp;"f3",VALORES_CONFIGURAÇÃO!$C$5:$L$118,F$1-4,FALSE),
  IF(VLOOKUP($B63&amp;"f4",VALORES_CONFIGURAÇÃO!$C$5:$L$118,3,FALSE)&gt;$C63,(VLOOKUP($B63&amp;"f4",VALORES_CONFIGURAÇÃO!$C$5:$L$118,F$1,FALSE)*$C63)+VLOOKUP($B63&amp;"f4",VALORES_CONFIGURAÇÃO!$C$5:$L$118,F$1-4,FALSE),
  (VLOOKUP($B63&amp;"f5",VALORES_CONFIGURAÇÃO!$C$5:$L$118,F$1,FALSE)*$C63)+VLOOKUP($B63&amp;"f5",VALORES_CONFIGURAÇÃO!$C$5:$L$118,F$1-4,FALSE))))
  ),"")</f>
        <v/>
      </c>
      <c r="G63" s="79" t="str">
        <f>IFERROR(
  IF(VLOOKUP($B63&amp;"f1",VALORES_CONFIGURAÇÃO!$C$5:$L$118,3,FALSE)&gt;$C63,VLOOKUP($B63&amp;"f1",VALORES_CONFIGURAÇÃO!$C$5:$L$118,G$1,FALSE)*$C63,
  IF(VLOOKUP($B63&amp;"f2",VALORES_CONFIGURAÇÃO!$C$5:$L$118,3,FALSE)&gt;$C63,(VLOOKUP($B63&amp;"f2",VALORES_CONFIGURAÇÃO!$C$5:$L$118,G$1,FALSE)*$C63)+VLOOKUP($B63&amp;"f2",VALORES_CONFIGURAÇÃO!$C$5:$L$118,G$1-4,FALSE),
  IF(VLOOKUP($B63&amp;"f3",VALORES_CONFIGURAÇÃO!$C$5:$L$118,3,FALSE)&gt;$C63,(VLOOKUP($B63&amp;"f3",VALORES_CONFIGURAÇÃO!$C$5:$L$118,G$1,FALSE)*$C63)+VLOOKUP($B63&amp;"f3",VALORES_CONFIGURAÇÃO!$C$5:$L$118,G$1-4,FALSE),
  IF(VLOOKUP($B63&amp;"f4",VALORES_CONFIGURAÇÃO!$C$5:$L$118,3,FALSE)&gt;$C63,(VLOOKUP($B63&amp;"f4",VALORES_CONFIGURAÇÃO!$C$5:$L$118,G$1,FALSE)*$C63)+VLOOKUP($B63&amp;"f4",VALORES_CONFIGURAÇÃO!$C$5:$L$118,G$1-4,FALSE),
  (VLOOKUP($B63&amp;"f5",VALORES_CONFIGURAÇÃO!$C$5:$L$118,G$1,FALSE)*$C63)+VLOOKUP($B63&amp;"f5",VALORES_CONFIGURAÇÃO!$C$5:$L$118,G$1-4,FALSE))))
  ),"")</f>
        <v/>
      </c>
      <c r="H63" s="79" t="str">
        <f>IFERROR(
  IF(VLOOKUP($B63&amp;"f1",VALORES_CONFIGURAÇÃO!$C$5:$L$118,3,FALSE)&gt;$C63,VLOOKUP($B63&amp;"f1",VALORES_CONFIGURAÇÃO!$C$5:$L$118,H$1,FALSE)*$C63,
  IF(VLOOKUP($B63&amp;"f2",VALORES_CONFIGURAÇÃO!$C$5:$L$118,3,FALSE)&gt;$C63,(VLOOKUP($B63&amp;"f2",VALORES_CONFIGURAÇÃO!$C$5:$L$118,H$1,FALSE)*$C63)+VLOOKUP($B63&amp;"f2",VALORES_CONFIGURAÇÃO!$C$5:$L$118,H$1-4,FALSE),
  IF(VLOOKUP($B63&amp;"f3",VALORES_CONFIGURAÇÃO!$C$5:$L$118,3,FALSE)&gt;$C63,(VLOOKUP($B63&amp;"f3",VALORES_CONFIGURAÇÃO!$C$5:$L$118,H$1,FALSE)*$C63)+VLOOKUP($B63&amp;"f3",VALORES_CONFIGURAÇÃO!$C$5:$L$118,H$1-4,FALSE),
  IF(VLOOKUP($B63&amp;"f4",VALORES_CONFIGURAÇÃO!$C$5:$L$118,3,FALSE)&gt;$C63,(VLOOKUP($B63&amp;"f4",VALORES_CONFIGURAÇÃO!$C$5:$L$118,H$1,FALSE)*$C63)+VLOOKUP($B63&amp;"f4",VALORES_CONFIGURAÇÃO!$C$5:$L$118,H$1-4,FALSE),
  (VLOOKUP($B63&amp;"f5",VALORES_CONFIGURAÇÃO!$C$5:$L$118,H$1,FALSE)*$C63)+VLOOKUP($B63&amp;"f5",VALORES_CONFIGURAÇÃO!$C$5:$L$118,H$1-4,FALSE))))
  ),"")</f>
        <v/>
      </c>
      <c r="I63" s="78" t="str">
        <f t="shared" si="0"/>
        <v/>
      </c>
      <c r="J63" s="80"/>
      <c r="K63" s="84"/>
    </row>
    <row r="64" spans="2:11" x14ac:dyDescent="0.25">
      <c r="B64" s="83"/>
      <c r="C64" s="80"/>
      <c r="D64" s="80"/>
      <c r="E64" s="78" t="str">
        <f>IFERROR(VLOOKUP($B64&amp;"f1",VALORES_CONFIGURAÇÃO!$C$5:$L$118,7,FALSE)*$D64,"")</f>
        <v/>
      </c>
      <c r="F64" s="79" t="str">
        <f>IFERROR(
  IF(VLOOKUP($B64&amp;"f1",VALORES_CONFIGURAÇÃO!$C$5:$L$118,3,FALSE)&gt;$C64,VLOOKUP($B64&amp;"f1",VALORES_CONFIGURAÇÃO!$C$5:$L$118,F$1,FALSE)*$C64,
  IF(VLOOKUP($B64&amp;"f2",VALORES_CONFIGURAÇÃO!$C$5:$L$118,3,FALSE)&gt;$C64,(VLOOKUP($B64&amp;"f2",VALORES_CONFIGURAÇÃO!$C$5:$L$118,F$1,FALSE)*$C64)+VLOOKUP($B64&amp;"f2",VALORES_CONFIGURAÇÃO!$C$5:$L$118,F$1-4,FALSE),
  IF(VLOOKUP($B64&amp;"f3",VALORES_CONFIGURAÇÃO!$C$5:$L$118,3,FALSE)&gt;$C64,(VLOOKUP($B64&amp;"f3",VALORES_CONFIGURAÇÃO!$C$5:$L$118,F$1,FALSE)*$C64)+VLOOKUP($B64&amp;"f3",VALORES_CONFIGURAÇÃO!$C$5:$L$118,F$1-4,FALSE),
  IF(VLOOKUP($B64&amp;"f4",VALORES_CONFIGURAÇÃO!$C$5:$L$118,3,FALSE)&gt;$C64,(VLOOKUP($B64&amp;"f4",VALORES_CONFIGURAÇÃO!$C$5:$L$118,F$1,FALSE)*$C64)+VLOOKUP($B64&amp;"f4",VALORES_CONFIGURAÇÃO!$C$5:$L$118,F$1-4,FALSE),
  (VLOOKUP($B64&amp;"f5",VALORES_CONFIGURAÇÃO!$C$5:$L$118,F$1,FALSE)*$C64)+VLOOKUP($B64&amp;"f5",VALORES_CONFIGURAÇÃO!$C$5:$L$118,F$1-4,FALSE))))
  ),"")</f>
        <v/>
      </c>
      <c r="G64" s="79" t="str">
        <f>IFERROR(
  IF(VLOOKUP($B64&amp;"f1",VALORES_CONFIGURAÇÃO!$C$5:$L$118,3,FALSE)&gt;$C64,VLOOKUP($B64&amp;"f1",VALORES_CONFIGURAÇÃO!$C$5:$L$118,G$1,FALSE)*$C64,
  IF(VLOOKUP($B64&amp;"f2",VALORES_CONFIGURAÇÃO!$C$5:$L$118,3,FALSE)&gt;$C64,(VLOOKUP($B64&amp;"f2",VALORES_CONFIGURAÇÃO!$C$5:$L$118,G$1,FALSE)*$C64)+VLOOKUP($B64&amp;"f2",VALORES_CONFIGURAÇÃO!$C$5:$L$118,G$1-4,FALSE),
  IF(VLOOKUP($B64&amp;"f3",VALORES_CONFIGURAÇÃO!$C$5:$L$118,3,FALSE)&gt;$C64,(VLOOKUP($B64&amp;"f3",VALORES_CONFIGURAÇÃO!$C$5:$L$118,G$1,FALSE)*$C64)+VLOOKUP($B64&amp;"f3",VALORES_CONFIGURAÇÃO!$C$5:$L$118,G$1-4,FALSE),
  IF(VLOOKUP($B64&amp;"f4",VALORES_CONFIGURAÇÃO!$C$5:$L$118,3,FALSE)&gt;$C64,(VLOOKUP($B64&amp;"f4",VALORES_CONFIGURAÇÃO!$C$5:$L$118,G$1,FALSE)*$C64)+VLOOKUP($B64&amp;"f4",VALORES_CONFIGURAÇÃO!$C$5:$L$118,G$1-4,FALSE),
  (VLOOKUP($B64&amp;"f5",VALORES_CONFIGURAÇÃO!$C$5:$L$118,G$1,FALSE)*$C64)+VLOOKUP($B64&amp;"f5",VALORES_CONFIGURAÇÃO!$C$5:$L$118,G$1-4,FALSE))))
  ),"")</f>
        <v/>
      </c>
      <c r="H64" s="79" t="str">
        <f>IFERROR(
  IF(VLOOKUP($B64&amp;"f1",VALORES_CONFIGURAÇÃO!$C$5:$L$118,3,FALSE)&gt;$C64,VLOOKUP($B64&amp;"f1",VALORES_CONFIGURAÇÃO!$C$5:$L$118,H$1,FALSE)*$C64,
  IF(VLOOKUP($B64&amp;"f2",VALORES_CONFIGURAÇÃO!$C$5:$L$118,3,FALSE)&gt;$C64,(VLOOKUP($B64&amp;"f2",VALORES_CONFIGURAÇÃO!$C$5:$L$118,H$1,FALSE)*$C64)+VLOOKUP($B64&amp;"f2",VALORES_CONFIGURAÇÃO!$C$5:$L$118,H$1-4,FALSE),
  IF(VLOOKUP($B64&amp;"f3",VALORES_CONFIGURAÇÃO!$C$5:$L$118,3,FALSE)&gt;$C64,(VLOOKUP($B64&amp;"f3",VALORES_CONFIGURAÇÃO!$C$5:$L$118,H$1,FALSE)*$C64)+VLOOKUP($B64&amp;"f3",VALORES_CONFIGURAÇÃO!$C$5:$L$118,H$1-4,FALSE),
  IF(VLOOKUP($B64&amp;"f4",VALORES_CONFIGURAÇÃO!$C$5:$L$118,3,FALSE)&gt;$C64,(VLOOKUP($B64&amp;"f4",VALORES_CONFIGURAÇÃO!$C$5:$L$118,H$1,FALSE)*$C64)+VLOOKUP($B64&amp;"f4",VALORES_CONFIGURAÇÃO!$C$5:$L$118,H$1-4,FALSE),
  (VLOOKUP($B64&amp;"f5",VALORES_CONFIGURAÇÃO!$C$5:$L$118,H$1,FALSE)*$C64)+VLOOKUP($B64&amp;"f5",VALORES_CONFIGURAÇÃO!$C$5:$L$118,H$1-4,FALSE))))
  ),"")</f>
        <v/>
      </c>
      <c r="I64" s="78" t="str">
        <f t="shared" si="0"/>
        <v/>
      </c>
      <c r="J64" s="80"/>
      <c r="K64" s="84"/>
    </row>
    <row r="65" spans="2:11" x14ac:dyDescent="0.25">
      <c r="B65" s="83"/>
      <c r="C65" s="85"/>
      <c r="D65" s="80"/>
      <c r="E65" s="78" t="str">
        <f>IFERROR(VLOOKUP($B65&amp;"f1",VALORES_CONFIGURAÇÃO!$C$5:$L$118,7,FALSE)*$D65,"")</f>
        <v/>
      </c>
      <c r="F65" s="79" t="str">
        <f>IFERROR(
  IF(VLOOKUP($B65&amp;"f1",VALORES_CONFIGURAÇÃO!$C$5:$L$118,3,FALSE)&gt;$C65,VLOOKUP($B65&amp;"f1",VALORES_CONFIGURAÇÃO!$C$5:$L$118,F$1,FALSE)*$C65,
  IF(VLOOKUP($B65&amp;"f2",VALORES_CONFIGURAÇÃO!$C$5:$L$118,3,FALSE)&gt;$C65,(VLOOKUP($B65&amp;"f2",VALORES_CONFIGURAÇÃO!$C$5:$L$118,F$1,FALSE)*$C65)+VLOOKUP($B65&amp;"f2",VALORES_CONFIGURAÇÃO!$C$5:$L$118,F$1-4,FALSE),
  IF(VLOOKUP($B65&amp;"f3",VALORES_CONFIGURAÇÃO!$C$5:$L$118,3,FALSE)&gt;$C65,(VLOOKUP($B65&amp;"f3",VALORES_CONFIGURAÇÃO!$C$5:$L$118,F$1,FALSE)*$C65)+VLOOKUP($B65&amp;"f3",VALORES_CONFIGURAÇÃO!$C$5:$L$118,F$1-4,FALSE),
  IF(VLOOKUP($B65&amp;"f4",VALORES_CONFIGURAÇÃO!$C$5:$L$118,3,FALSE)&gt;$C65,(VLOOKUP($B65&amp;"f4",VALORES_CONFIGURAÇÃO!$C$5:$L$118,F$1,FALSE)*$C65)+VLOOKUP($B65&amp;"f4",VALORES_CONFIGURAÇÃO!$C$5:$L$118,F$1-4,FALSE),
  (VLOOKUP($B65&amp;"f5",VALORES_CONFIGURAÇÃO!$C$5:$L$118,F$1,FALSE)*$C65)+VLOOKUP($B65&amp;"f5",VALORES_CONFIGURAÇÃO!$C$5:$L$118,F$1-4,FALSE))))
  ),"")</f>
        <v/>
      </c>
      <c r="G65" s="79" t="str">
        <f>IFERROR(
  IF(VLOOKUP($B65&amp;"f1",VALORES_CONFIGURAÇÃO!$C$5:$L$118,3,FALSE)&gt;$C65,VLOOKUP($B65&amp;"f1",VALORES_CONFIGURAÇÃO!$C$5:$L$118,G$1,FALSE)*$C65,
  IF(VLOOKUP($B65&amp;"f2",VALORES_CONFIGURAÇÃO!$C$5:$L$118,3,FALSE)&gt;$C65,(VLOOKUP($B65&amp;"f2",VALORES_CONFIGURAÇÃO!$C$5:$L$118,G$1,FALSE)*$C65)+VLOOKUP($B65&amp;"f2",VALORES_CONFIGURAÇÃO!$C$5:$L$118,G$1-4,FALSE),
  IF(VLOOKUP($B65&amp;"f3",VALORES_CONFIGURAÇÃO!$C$5:$L$118,3,FALSE)&gt;$C65,(VLOOKUP($B65&amp;"f3",VALORES_CONFIGURAÇÃO!$C$5:$L$118,G$1,FALSE)*$C65)+VLOOKUP($B65&amp;"f3",VALORES_CONFIGURAÇÃO!$C$5:$L$118,G$1-4,FALSE),
  IF(VLOOKUP($B65&amp;"f4",VALORES_CONFIGURAÇÃO!$C$5:$L$118,3,FALSE)&gt;$C65,(VLOOKUP($B65&amp;"f4",VALORES_CONFIGURAÇÃO!$C$5:$L$118,G$1,FALSE)*$C65)+VLOOKUP($B65&amp;"f4",VALORES_CONFIGURAÇÃO!$C$5:$L$118,G$1-4,FALSE),
  (VLOOKUP($B65&amp;"f5",VALORES_CONFIGURAÇÃO!$C$5:$L$118,G$1,FALSE)*$C65)+VLOOKUP($B65&amp;"f5",VALORES_CONFIGURAÇÃO!$C$5:$L$118,G$1-4,FALSE))))
  ),"")</f>
        <v/>
      </c>
      <c r="H65" s="79" t="str">
        <f>IFERROR(
  IF(VLOOKUP($B65&amp;"f1",VALORES_CONFIGURAÇÃO!$C$5:$L$118,3,FALSE)&gt;$C65,VLOOKUP($B65&amp;"f1",VALORES_CONFIGURAÇÃO!$C$5:$L$118,H$1,FALSE)*$C65,
  IF(VLOOKUP($B65&amp;"f2",VALORES_CONFIGURAÇÃO!$C$5:$L$118,3,FALSE)&gt;$C65,(VLOOKUP($B65&amp;"f2",VALORES_CONFIGURAÇÃO!$C$5:$L$118,H$1,FALSE)*$C65)+VLOOKUP($B65&amp;"f2",VALORES_CONFIGURAÇÃO!$C$5:$L$118,H$1-4,FALSE),
  IF(VLOOKUP($B65&amp;"f3",VALORES_CONFIGURAÇÃO!$C$5:$L$118,3,FALSE)&gt;$C65,(VLOOKUP($B65&amp;"f3",VALORES_CONFIGURAÇÃO!$C$5:$L$118,H$1,FALSE)*$C65)+VLOOKUP($B65&amp;"f3",VALORES_CONFIGURAÇÃO!$C$5:$L$118,H$1-4,FALSE),
  IF(VLOOKUP($B65&amp;"f4",VALORES_CONFIGURAÇÃO!$C$5:$L$118,3,FALSE)&gt;$C65,(VLOOKUP($B65&amp;"f4",VALORES_CONFIGURAÇÃO!$C$5:$L$118,H$1,FALSE)*$C65)+VLOOKUP($B65&amp;"f4",VALORES_CONFIGURAÇÃO!$C$5:$L$118,H$1-4,FALSE),
  (VLOOKUP($B65&amp;"f5",VALORES_CONFIGURAÇÃO!$C$5:$L$118,H$1,FALSE)*$C65)+VLOOKUP($B65&amp;"f5",VALORES_CONFIGURAÇÃO!$C$5:$L$118,H$1-4,FALSE))))
  ),"")</f>
        <v/>
      </c>
      <c r="I65" s="78" t="str">
        <f t="shared" si="0"/>
        <v/>
      </c>
      <c r="J65" s="80"/>
      <c r="K65" s="84"/>
    </row>
    <row r="66" spans="2:11" x14ac:dyDescent="0.25">
      <c r="B66" s="83"/>
      <c r="C66" s="80"/>
      <c r="D66" s="80"/>
      <c r="E66" s="78" t="str">
        <f>IFERROR(VLOOKUP($B66&amp;"f1",VALORES_CONFIGURAÇÃO!$C$5:$L$118,7,FALSE)*$D66,"")</f>
        <v/>
      </c>
      <c r="F66" s="79" t="str">
        <f>IFERROR(
  IF(VLOOKUP($B66&amp;"f1",VALORES_CONFIGURAÇÃO!$C$5:$L$118,3,FALSE)&gt;$C66,VLOOKUP($B66&amp;"f1",VALORES_CONFIGURAÇÃO!$C$5:$L$118,F$1,FALSE)*$C66,
  IF(VLOOKUP($B66&amp;"f2",VALORES_CONFIGURAÇÃO!$C$5:$L$118,3,FALSE)&gt;$C66,(VLOOKUP($B66&amp;"f2",VALORES_CONFIGURAÇÃO!$C$5:$L$118,F$1,FALSE)*$C66)+VLOOKUP($B66&amp;"f2",VALORES_CONFIGURAÇÃO!$C$5:$L$118,F$1-4,FALSE),
  IF(VLOOKUP($B66&amp;"f3",VALORES_CONFIGURAÇÃO!$C$5:$L$118,3,FALSE)&gt;$C66,(VLOOKUP($B66&amp;"f3",VALORES_CONFIGURAÇÃO!$C$5:$L$118,F$1,FALSE)*$C66)+VLOOKUP($B66&amp;"f3",VALORES_CONFIGURAÇÃO!$C$5:$L$118,F$1-4,FALSE),
  IF(VLOOKUP($B66&amp;"f4",VALORES_CONFIGURAÇÃO!$C$5:$L$118,3,FALSE)&gt;$C66,(VLOOKUP($B66&amp;"f4",VALORES_CONFIGURAÇÃO!$C$5:$L$118,F$1,FALSE)*$C66)+VLOOKUP($B66&amp;"f4",VALORES_CONFIGURAÇÃO!$C$5:$L$118,F$1-4,FALSE),
  (VLOOKUP($B66&amp;"f5",VALORES_CONFIGURAÇÃO!$C$5:$L$118,F$1,FALSE)*$C66)+VLOOKUP($B66&amp;"f5",VALORES_CONFIGURAÇÃO!$C$5:$L$118,F$1-4,FALSE))))
  ),"")</f>
        <v/>
      </c>
      <c r="G66" s="79" t="str">
        <f>IFERROR(
  IF(VLOOKUP($B66&amp;"f1",VALORES_CONFIGURAÇÃO!$C$5:$L$118,3,FALSE)&gt;$C66,VLOOKUP($B66&amp;"f1",VALORES_CONFIGURAÇÃO!$C$5:$L$118,G$1,FALSE)*$C66,
  IF(VLOOKUP($B66&amp;"f2",VALORES_CONFIGURAÇÃO!$C$5:$L$118,3,FALSE)&gt;$C66,(VLOOKUP($B66&amp;"f2",VALORES_CONFIGURAÇÃO!$C$5:$L$118,G$1,FALSE)*$C66)+VLOOKUP($B66&amp;"f2",VALORES_CONFIGURAÇÃO!$C$5:$L$118,G$1-4,FALSE),
  IF(VLOOKUP($B66&amp;"f3",VALORES_CONFIGURAÇÃO!$C$5:$L$118,3,FALSE)&gt;$C66,(VLOOKUP($B66&amp;"f3",VALORES_CONFIGURAÇÃO!$C$5:$L$118,G$1,FALSE)*$C66)+VLOOKUP($B66&amp;"f3",VALORES_CONFIGURAÇÃO!$C$5:$L$118,G$1-4,FALSE),
  IF(VLOOKUP($B66&amp;"f4",VALORES_CONFIGURAÇÃO!$C$5:$L$118,3,FALSE)&gt;$C66,(VLOOKUP($B66&amp;"f4",VALORES_CONFIGURAÇÃO!$C$5:$L$118,G$1,FALSE)*$C66)+VLOOKUP($B66&amp;"f4",VALORES_CONFIGURAÇÃO!$C$5:$L$118,G$1-4,FALSE),
  (VLOOKUP($B66&amp;"f5",VALORES_CONFIGURAÇÃO!$C$5:$L$118,G$1,FALSE)*$C66)+VLOOKUP($B66&amp;"f5",VALORES_CONFIGURAÇÃO!$C$5:$L$118,G$1-4,FALSE))))
  ),"")</f>
        <v/>
      </c>
      <c r="H66" s="79" t="str">
        <f>IFERROR(
  IF(VLOOKUP($B66&amp;"f1",VALORES_CONFIGURAÇÃO!$C$5:$L$118,3,FALSE)&gt;$C66,VLOOKUP($B66&amp;"f1",VALORES_CONFIGURAÇÃO!$C$5:$L$118,H$1,FALSE)*$C66,
  IF(VLOOKUP($B66&amp;"f2",VALORES_CONFIGURAÇÃO!$C$5:$L$118,3,FALSE)&gt;$C66,(VLOOKUP($B66&amp;"f2",VALORES_CONFIGURAÇÃO!$C$5:$L$118,H$1,FALSE)*$C66)+VLOOKUP($B66&amp;"f2",VALORES_CONFIGURAÇÃO!$C$5:$L$118,H$1-4,FALSE),
  IF(VLOOKUP($B66&amp;"f3",VALORES_CONFIGURAÇÃO!$C$5:$L$118,3,FALSE)&gt;$C66,(VLOOKUP($B66&amp;"f3",VALORES_CONFIGURAÇÃO!$C$5:$L$118,H$1,FALSE)*$C66)+VLOOKUP($B66&amp;"f3",VALORES_CONFIGURAÇÃO!$C$5:$L$118,H$1-4,FALSE),
  IF(VLOOKUP($B66&amp;"f4",VALORES_CONFIGURAÇÃO!$C$5:$L$118,3,FALSE)&gt;$C66,(VLOOKUP($B66&amp;"f4",VALORES_CONFIGURAÇÃO!$C$5:$L$118,H$1,FALSE)*$C66)+VLOOKUP($B66&amp;"f4",VALORES_CONFIGURAÇÃO!$C$5:$L$118,H$1-4,FALSE),
  (VLOOKUP($B66&amp;"f5",VALORES_CONFIGURAÇÃO!$C$5:$L$118,H$1,FALSE)*$C66)+VLOOKUP($B66&amp;"f5",VALORES_CONFIGURAÇÃO!$C$5:$L$118,H$1-4,FALSE))))
  ),"")</f>
        <v/>
      </c>
      <c r="I66" s="78" t="str">
        <f t="shared" si="0"/>
        <v/>
      </c>
      <c r="J66" s="80"/>
      <c r="K66" s="84"/>
    </row>
    <row r="67" spans="2:11" x14ac:dyDescent="0.25">
      <c r="B67" s="83"/>
      <c r="C67" s="80"/>
      <c r="D67" s="80"/>
      <c r="E67" s="78" t="str">
        <f>IFERROR(VLOOKUP($B67&amp;"f1",VALORES_CONFIGURAÇÃO!$C$5:$L$118,7,FALSE)*$D67,"")</f>
        <v/>
      </c>
      <c r="F67" s="79" t="str">
        <f>IFERROR(
  IF(VLOOKUP($B67&amp;"f1",VALORES_CONFIGURAÇÃO!$C$5:$L$118,3,FALSE)&gt;$C67,VLOOKUP($B67&amp;"f1",VALORES_CONFIGURAÇÃO!$C$5:$L$118,F$1,FALSE)*$C67,
  IF(VLOOKUP($B67&amp;"f2",VALORES_CONFIGURAÇÃO!$C$5:$L$118,3,FALSE)&gt;$C67,(VLOOKUP($B67&amp;"f2",VALORES_CONFIGURAÇÃO!$C$5:$L$118,F$1,FALSE)*$C67)+VLOOKUP($B67&amp;"f2",VALORES_CONFIGURAÇÃO!$C$5:$L$118,F$1-4,FALSE),
  IF(VLOOKUP($B67&amp;"f3",VALORES_CONFIGURAÇÃO!$C$5:$L$118,3,FALSE)&gt;$C67,(VLOOKUP($B67&amp;"f3",VALORES_CONFIGURAÇÃO!$C$5:$L$118,F$1,FALSE)*$C67)+VLOOKUP($B67&amp;"f3",VALORES_CONFIGURAÇÃO!$C$5:$L$118,F$1-4,FALSE),
  IF(VLOOKUP($B67&amp;"f4",VALORES_CONFIGURAÇÃO!$C$5:$L$118,3,FALSE)&gt;$C67,(VLOOKUP($B67&amp;"f4",VALORES_CONFIGURAÇÃO!$C$5:$L$118,F$1,FALSE)*$C67)+VLOOKUP($B67&amp;"f4",VALORES_CONFIGURAÇÃO!$C$5:$L$118,F$1-4,FALSE),
  (VLOOKUP($B67&amp;"f5",VALORES_CONFIGURAÇÃO!$C$5:$L$118,F$1,FALSE)*$C67)+VLOOKUP($B67&amp;"f5",VALORES_CONFIGURAÇÃO!$C$5:$L$118,F$1-4,FALSE))))
  ),"")</f>
        <v/>
      </c>
      <c r="G67" s="79" t="str">
        <f>IFERROR(
  IF(VLOOKUP($B67&amp;"f1",VALORES_CONFIGURAÇÃO!$C$5:$L$118,3,FALSE)&gt;$C67,VLOOKUP($B67&amp;"f1",VALORES_CONFIGURAÇÃO!$C$5:$L$118,G$1,FALSE)*$C67,
  IF(VLOOKUP($B67&amp;"f2",VALORES_CONFIGURAÇÃO!$C$5:$L$118,3,FALSE)&gt;$C67,(VLOOKUP($B67&amp;"f2",VALORES_CONFIGURAÇÃO!$C$5:$L$118,G$1,FALSE)*$C67)+VLOOKUP($B67&amp;"f2",VALORES_CONFIGURAÇÃO!$C$5:$L$118,G$1-4,FALSE),
  IF(VLOOKUP($B67&amp;"f3",VALORES_CONFIGURAÇÃO!$C$5:$L$118,3,FALSE)&gt;$C67,(VLOOKUP($B67&amp;"f3",VALORES_CONFIGURAÇÃO!$C$5:$L$118,G$1,FALSE)*$C67)+VLOOKUP($B67&amp;"f3",VALORES_CONFIGURAÇÃO!$C$5:$L$118,G$1-4,FALSE),
  IF(VLOOKUP($B67&amp;"f4",VALORES_CONFIGURAÇÃO!$C$5:$L$118,3,FALSE)&gt;$C67,(VLOOKUP($B67&amp;"f4",VALORES_CONFIGURAÇÃO!$C$5:$L$118,G$1,FALSE)*$C67)+VLOOKUP($B67&amp;"f4",VALORES_CONFIGURAÇÃO!$C$5:$L$118,G$1-4,FALSE),
  (VLOOKUP($B67&amp;"f5",VALORES_CONFIGURAÇÃO!$C$5:$L$118,G$1,FALSE)*$C67)+VLOOKUP($B67&amp;"f5",VALORES_CONFIGURAÇÃO!$C$5:$L$118,G$1-4,FALSE))))
  ),"")</f>
        <v/>
      </c>
      <c r="H67" s="79" t="str">
        <f>IFERROR(
  IF(VLOOKUP($B67&amp;"f1",VALORES_CONFIGURAÇÃO!$C$5:$L$118,3,FALSE)&gt;$C67,VLOOKUP($B67&amp;"f1",VALORES_CONFIGURAÇÃO!$C$5:$L$118,H$1,FALSE)*$C67,
  IF(VLOOKUP($B67&amp;"f2",VALORES_CONFIGURAÇÃO!$C$5:$L$118,3,FALSE)&gt;$C67,(VLOOKUP($B67&amp;"f2",VALORES_CONFIGURAÇÃO!$C$5:$L$118,H$1,FALSE)*$C67)+VLOOKUP($B67&amp;"f2",VALORES_CONFIGURAÇÃO!$C$5:$L$118,H$1-4,FALSE),
  IF(VLOOKUP($B67&amp;"f3",VALORES_CONFIGURAÇÃO!$C$5:$L$118,3,FALSE)&gt;$C67,(VLOOKUP($B67&amp;"f3",VALORES_CONFIGURAÇÃO!$C$5:$L$118,H$1,FALSE)*$C67)+VLOOKUP($B67&amp;"f3",VALORES_CONFIGURAÇÃO!$C$5:$L$118,H$1-4,FALSE),
  IF(VLOOKUP($B67&amp;"f4",VALORES_CONFIGURAÇÃO!$C$5:$L$118,3,FALSE)&gt;$C67,(VLOOKUP($B67&amp;"f4",VALORES_CONFIGURAÇÃO!$C$5:$L$118,H$1,FALSE)*$C67)+VLOOKUP($B67&amp;"f4",VALORES_CONFIGURAÇÃO!$C$5:$L$118,H$1-4,FALSE),
  (VLOOKUP($B67&amp;"f5",VALORES_CONFIGURAÇÃO!$C$5:$L$118,H$1,FALSE)*$C67)+VLOOKUP($B67&amp;"f5",VALORES_CONFIGURAÇÃO!$C$5:$L$118,H$1-4,FALSE))))
  ),"")</f>
        <v/>
      </c>
      <c r="I67" s="78" t="str">
        <f t="shared" si="0"/>
        <v/>
      </c>
      <c r="J67" s="80"/>
      <c r="K67" s="84"/>
    </row>
    <row r="68" spans="2:11" x14ac:dyDescent="0.25">
      <c r="B68" s="83"/>
      <c r="C68" s="80"/>
      <c r="D68" s="80"/>
      <c r="E68" s="78" t="str">
        <f>IFERROR(VLOOKUP($B68&amp;"f1",VALORES_CONFIGURAÇÃO!$C$5:$L$118,7,FALSE)*$D68,"")</f>
        <v/>
      </c>
      <c r="F68" s="79" t="str">
        <f>IFERROR(
  IF(VLOOKUP($B68&amp;"f1",VALORES_CONFIGURAÇÃO!$C$5:$L$118,3,FALSE)&gt;$C68,VLOOKUP($B68&amp;"f1",VALORES_CONFIGURAÇÃO!$C$5:$L$118,F$1,FALSE)*$C68,
  IF(VLOOKUP($B68&amp;"f2",VALORES_CONFIGURAÇÃO!$C$5:$L$118,3,FALSE)&gt;$C68,(VLOOKUP($B68&amp;"f2",VALORES_CONFIGURAÇÃO!$C$5:$L$118,F$1,FALSE)*$C68)+VLOOKUP($B68&amp;"f2",VALORES_CONFIGURAÇÃO!$C$5:$L$118,F$1-4,FALSE),
  IF(VLOOKUP($B68&amp;"f3",VALORES_CONFIGURAÇÃO!$C$5:$L$118,3,FALSE)&gt;$C68,(VLOOKUP($B68&amp;"f3",VALORES_CONFIGURAÇÃO!$C$5:$L$118,F$1,FALSE)*$C68)+VLOOKUP($B68&amp;"f3",VALORES_CONFIGURAÇÃO!$C$5:$L$118,F$1-4,FALSE),
  IF(VLOOKUP($B68&amp;"f4",VALORES_CONFIGURAÇÃO!$C$5:$L$118,3,FALSE)&gt;$C68,(VLOOKUP($B68&amp;"f4",VALORES_CONFIGURAÇÃO!$C$5:$L$118,F$1,FALSE)*$C68)+VLOOKUP($B68&amp;"f4",VALORES_CONFIGURAÇÃO!$C$5:$L$118,F$1-4,FALSE),
  (VLOOKUP($B68&amp;"f5",VALORES_CONFIGURAÇÃO!$C$5:$L$118,F$1,FALSE)*$C68)+VLOOKUP($B68&amp;"f5",VALORES_CONFIGURAÇÃO!$C$5:$L$118,F$1-4,FALSE))))
  ),"")</f>
        <v/>
      </c>
      <c r="G68" s="79" t="str">
        <f>IFERROR(
  IF(VLOOKUP($B68&amp;"f1",VALORES_CONFIGURAÇÃO!$C$5:$L$118,3,FALSE)&gt;$C68,VLOOKUP($B68&amp;"f1",VALORES_CONFIGURAÇÃO!$C$5:$L$118,G$1,FALSE)*$C68,
  IF(VLOOKUP($B68&amp;"f2",VALORES_CONFIGURAÇÃO!$C$5:$L$118,3,FALSE)&gt;$C68,(VLOOKUP($B68&amp;"f2",VALORES_CONFIGURAÇÃO!$C$5:$L$118,G$1,FALSE)*$C68)+VLOOKUP($B68&amp;"f2",VALORES_CONFIGURAÇÃO!$C$5:$L$118,G$1-4,FALSE),
  IF(VLOOKUP($B68&amp;"f3",VALORES_CONFIGURAÇÃO!$C$5:$L$118,3,FALSE)&gt;$C68,(VLOOKUP($B68&amp;"f3",VALORES_CONFIGURAÇÃO!$C$5:$L$118,G$1,FALSE)*$C68)+VLOOKUP($B68&amp;"f3",VALORES_CONFIGURAÇÃO!$C$5:$L$118,G$1-4,FALSE),
  IF(VLOOKUP($B68&amp;"f4",VALORES_CONFIGURAÇÃO!$C$5:$L$118,3,FALSE)&gt;$C68,(VLOOKUP($B68&amp;"f4",VALORES_CONFIGURAÇÃO!$C$5:$L$118,G$1,FALSE)*$C68)+VLOOKUP($B68&amp;"f4",VALORES_CONFIGURAÇÃO!$C$5:$L$118,G$1-4,FALSE),
  (VLOOKUP($B68&amp;"f5",VALORES_CONFIGURAÇÃO!$C$5:$L$118,G$1,FALSE)*$C68)+VLOOKUP($B68&amp;"f5",VALORES_CONFIGURAÇÃO!$C$5:$L$118,G$1-4,FALSE))))
  ),"")</f>
        <v/>
      </c>
      <c r="H68" s="79" t="str">
        <f>IFERROR(
  IF(VLOOKUP($B68&amp;"f1",VALORES_CONFIGURAÇÃO!$C$5:$L$118,3,FALSE)&gt;$C68,VLOOKUP($B68&amp;"f1",VALORES_CONFIGURAÇÃO!$C$5:$L$118,H$1,FALSE)*$C68,
  IF(VLOOKUP($B68&amp;"f2",VALORES_CONFIGURAÇÃO!$C$5:$L$118,3,FALSE)&gt;$C68,(VLOOKUP($B68&amp;"f2",VALORES_CONFIGURAÇÃO!$C$5:$L$118,H$1,FALSE)*$C68)+VLOOKUP($B68&amp;"f2",VALORES_CONFIGURAÇÃO!$C$5:$L$118,H$1-4,FALSE),
  IF(VLOOKUP($B68&amp;"f3",VALORES_CONFIGURAÇÃO!$C$5:$L$118,3,FALSE)&gt;$C68,(VLOOKUP($B68&amp;"f3",VALORES_CONFIGURAÇÃO!$C$5:$L$118,H$1,FALSE)*$C68)+VLOOKUP($B68&amp;"f3",VALORES_CONFIGURAÇÃO!$C$5:$L$118,H$1-4,FALSE),
  IF(VLOOKUP($B68&amp;"f4",VALORES_CONFIGURAÇÃO!$C$5:$L$118,3,FALSE)&gt;$C68,(VLOOKUP($B68&amp;"f4",VALORES_CONFIGURAÇÃO!$C$5:$L$118,H$1,FALSE)*$C68)+VLOOKUP($B68&amp;"f4",VALORES_CONFIGURAÇÃO!$C$5:$L$118,H$1-4,FALSE),
  (VLOOKUP($B68&amp;"f5",VALORES_CONFIGURAÇÃO!$C$5:$L$118,H$1,FALSE)*$C68)+VLOOKUP($B68&amp;"f5",VALORES_CONFIGURAÇÃO!$C$5:$L$118,H$1-4,FALSE))))
  ),"")</f>
        <v/>
      </c>
      <c r="I68" s="78" t="str">
        <f t="shared" si="0"/>
        <v/>
      </c>
      <c r="J68" s="80"/>
      <c r="K68" s="84"/>
    </row>
    <row r="69" spans="2:11" x14ac:dyDescent="0.25">
      <c r="B69" s="83"/>
      <c r="C69" s="85"/>
      <c r="D69" s="80"/>
      <c r="E69" s="78" t="str">
        <f>IFERROR(VLOOKUP($B69&amp;"f1",VALORES_CONFIGURAÇÃO!$C$5:$L$118,7,FALSE)*$D69,"")</f>
        <v/>
      </c>
      <c r="F69" s="79" t="str">
        <f>IFERROR(
  IF(VLOOKUP($B69&amp;"f1",VALORES_CONFIGURAÇÃO!$C$5:$L$118,3,FALSE)&gt;$C69,VLOOKUP($B69&amp;"f1",VALORES_CONFIGURAÇÃO!$C$5:$L$118,F$1,FALSE)*$C69,
  IF(VLOOKUP($B69&amp;"f2",VALORES_CONFIGURAÇÃO!$C$5:$L$118,3,FALSE)&gt;$C69,(VLOOKUP($B69&amp;"f2",VALORES_CONFIGURAÇÃO!$C$5:$L$118,F$1,FALSE)*$C69)+VLOOKUP($B69&amp;"f2",VALORES_CONFIGURAÇÃO!$C$5:$L$118,F$1-4,FALSE),
  IF(VLOOKUP($B69&amp;"f3",VALORES_CONFIGURAÇÃO!$C$5:$L$118,3,FALSE)&gt;$C69,(VLOOKUP($B69&amp;"f3",VALORES_CONFIGURAÇÃO!$C$5:$L$118,F$1,FALSE)*$C69)+VLOOKUP($B69&amp;"f3",VALORES_CONFIGURAÇÃO!$C$5:$L$118,F$1-4,FALSE),
  IF(VLOOKUP($B69&amp;"f4",VALORES_CONFIGURAÇÃO!$C$5:$L$118,3,FALSE)&gt;$C69,(VLOOKUP($B69&amp;"f4",VALORES_CONFIGURAÇÃO!$C$5:$L$118,F$1,FALSE)*$C69)+VLOOKUP($B69&amp;"f4",VALORES_CONFIGURAÇÃO!$C$5:$L$118,F$1-4,FALSE),
  (VLOOKUP($B69&amp;"f5",VALORES_CONFIGURAÇÃO!$C$5:$L$118,F$1,FALSE)*$C69)+VLOOKUP($B69&amp;"f5",VALORES_CONFIGURAÇÃO!$C$5:$L$118,F$1-4,FALSE))))
  ),"")</f>
        <v/>
      </c>
      <c r="G69" s="79" t="str">
        <f>IFERROR(
  IF(VLOOKUP($B69&amp;"f1",VALORES_CONFIGURAÇÃO!$C$5:$L$118,3,FALSE)&gt;$C69,VLOOKUP($B69&amp;"f1",VALORES_CONFIGURAÇÃO!$C$5:$L$118,G$1,FALSE)*$C69,
  IF(VLOOKUP($B69&amp;"f2",VALORES_CONFIGURAÇÃO!$C$5:$L$118,3,FALSE)&gt;$C69,(VLOOKUP($B69&amp;"f2",VALORES_CONFIGURAÇÃO!$C$5:$L$118,G$1,FALSE)*$C69)+VLOOKUP($B69&amp;"f2",VALORES_CONFIGURAÇÃO!$C$5:$L$118,G$1-4,FALSE),
  IF(VLOOKUP($B69&amp;"f3",VALORES_CONFIGURAÇÃO!$C$5:$L$118,3,FALSE)&gt;$C69,(VLOOKUP($B69&amp;"f3",VALORES_CONFIGURAÇÃO!$C$5:$L$118,G$1,FALSE)*$C69)+VLOOKUP($B69&amp;"f3",VALORES_CONFIGURAÇÃO!$C$5:$L$118,G$1-4,FALSE),
  IF(VLOOKUP($B69&amp;"f4",VALORES_CONFIGURAÇÃO!$C$5:$L$118,3,FALSE)&gt;$C69,(VLOOKUP($B69&amp;"f4",VALORES_CONFIGURAÇÃO!$C$5:$L$118,G$1,FALSE)*$C69)+VLOOKUP($B69&amp;"f4",VALORES_CONFIGURAÇÃO!$C$5:$L$118,G$1-4,FALSE),
  (VLOOKUP($B69&amp;"f5",VALORES_CONFIGURAÇÃO!$C$5:$L$118,G$1,FALSE)*$C69)+VLOOKUP($B69&amp;"f5",VALORES_CONFIGURAÇÃO!$C$5:$L$118,G$1-4,FALSE))))
  ),"")</f>
        <v/>
      </c>
      <c r="H69" s="79" t="str">
        <f>IFERROR(
  IF(VLOOKUP($B69&amp;"f1",VALORES_CONFIGURAÇÃO!$C$5:$L$118,3,FALSE)&gt;$C69,VLOOKUP($B69&amp;"f1",VALORES_CONFIGURAÇÃO!$C$5:$L$118,H$1,FALSE)*$C69,
  IF(VLOOKUP($B69&amp;"f2",VALORES_CONFIGURAÇÃO!$C$5:$L$118,3,FALSE)&gt;$C69,(VLOOKUP($B69&amp;"f2",VALORES_CONFIGURAÇÃO!$C$5:$L$118,H$1,FALSE)*$C69)+VLOOKUP($B69&amp;"f2",VALORES_CONFIGURAÇÃO!$C$5:$L$118,H$1-4,FALSE),
  IF(VLOOKUP($B69&amp;"f3",VALORES_CONFIGURAÇÃO!$C$5:$L$118,3,FALSE)&gt;$C69,(VLOOKUP($B69&amp;"f3",VALORES_CONFIGURAÇÃO!$C$5:$L$118,H$1,FALSE)*$C69)+VLOOKUP($B69&amp;"f3",VALORES_CONFIGURAÇÃO!$C$5:$L$118,H$1-4,FALSE),
  IF(VLOOKUP($B69&amp;"f4",VALORES_CONFIGURAÇÃO!$C$5:$L$118,3,FALSE)&gt;$C69,(VLOOKUP($B69&amp;"f4",VALORES_CONFIGURAÇÃO!$C$5:$L$118,H$1,FALSE)*$C69)+VLOOKUP($B69&amp;"f4",VALORES_CONFIGURAÇÃO!$C$5:$L$118,H$1-4,FALSE),
  (VLOOKUP($B69&amp;"f5",VALORES_CONFIGURAÇÃO!$C$5:$L$118,H$1,FALSE)*$C69)+VLOOKUP($B69&amp;"f5",VALORES_CONFIGURAÇÃO!$C$5:$L$118,H$1-4,FALSE))))
  ),"")</f>
        <v/>
      </c>
      <c r="I69" s="78" t="str">
        <f t="shared" ref="I69:I108" si="1">IF(C69="","",SUM(E69:H69))</f>
        <v/>
      </c>
      <c r="J69" s="80"/>
      <c r="K69" s="84"/>
    </row>
    <row r="70" spans="2:11" x14ac:dyDescent="0.25">
      <c r="B70" s="83"/>
      <c r="C70" s="85"/>
      <c r="D70" s="80"/>
      <c r="E70" s="78" t="str">
        <f>IFERROR(VLOOKUP($B70&amp;"f1",VALORES_CONFIGURAÇÃO!$C$5:$L$118,7,FALSE)*$D70,"")</f>
        <v/>
      </c>
      <c r="F70" s="79" t="str">
        <f>IFERROR(
  IF(VLOOKUP($B70&amp;"f1",VALORES_CONFIGURAÇÃO!$C$5:$L$118,3,FALSE)&gt;$C70,VLOOKUP($B70&amp;"f1",VALORES_CONFIGURAÇÃO!$C$5:$L$118,F$1,FALSE)*$C70,
  IF(VLOOKUP($B70&amp;"f2",VALORES_CONFIGURAÇÃO!$C$5:$L$118,3,FALSE)&gt;$C70,(VLOOKUP($B70&amp;"f2",VALORES_CONFIGURAÇÃO!$C$5:$L$118,F$1,FALSE)*$C70)+VLOOKUP($B70&amp;"f2",VALORES_CONFIGURAÇÃO!$C$5:$L$118,F$1-4,FALSE),
  IF(VLOOKUP($B70&amp;"f3",VALORES_CONFIGURAÇÃO!$C$5:$L$118,3,FALSE)&gt;$C70,(VLOOKUP($B70&amp;"f3",VALORES_CONFIGURAÇÃO!$C$5:$L$118,F$1,FALSE)*$C70)+VLOOKUP($B70&amp;"f3",VALORES_CONFIGURAÇÃO!$C$5:$L$118,F$1-4,FALSE),
  IF(VLOOKUP($B70&amp;"f4",VALORES_CONFIGURAÇÃO!$C$5:$L$118,3,FALSE)&gt;$C70,(VLOOKUP($B70&amp;"f4",VALORES_CONFIGURAÇÃO!$C$5:$L$118,F$1,FALSE)*$C70)+VLOOKUP($B70&amp;"f4",VALORES_CONFIGURAÇÃO!$C$5:$L$118,F$1-4,FALSE),
  (VLOOKUP($B70&amp;"f5",VALORES_CONFIGURAÇÃO!$C$5:$L$118,F$1,FALSE)*$C70)+VLOOKUP($B70&amp;"f5",VALORES_CONFIGURAÇÃO!$C$5:$L$118,F$1-4,FALSE))))
  ),"")</f>
        <v/>
      </c>
      <c r="G70" s="79" t="str">
        <f>IFERROR(
  IF(VLOOKUP($B70&amp;"f1",VALORES_CONFIGURAÇÃO!$C$5:$L$118,3,FALSE)&gt;$C70,VLOOKUP($B70&amp;"f1",VALORES_CONFIGURAÇÃO!$C$5:$L$118,G$1,FALSE)*$C70,
  IF(VLOOKUP($B70&amp;"f2",VALORES_CONFIGURAÇÃO!$C$5:$L$118,3,FALSE)&gt;$C70,(VLOOKUP($B70&amp;"f2",VALORES_CONFIGURAÇÃO!$C$5:$L$118,G$1,FALSE)*$C70)+VLOOKUP($B70&amp;"f2",VALORES_CONFIGURAÇÃO!$C$5:$L$118,G$1-4,FALSE),
  IF(VLOOKUP($B70&amp;"f3",VALORES_CONFIGURAÇÃO!$C$5:$L$118,3,FALSE)&gt;$C70,(VLOOKUP($B70&amp;"f3",VALORES_CONFIGURAÇÃO!$C$5:$L$118,G$1,FALSE)*$C70)+VLOOKUP($B70&amp;"f3",VALORES_CONFIGURAÇÃO!$C$5:$L$118,G$1-4,FALSE),
  IF(VLOOKUP($B70&amp;"f4",VALORES_CONFIGURAÇÃO!$C$5:$L$118,3,FALSE)&gt;$C70,(VLOOKUP($B70&amp;"f4",VALORES_CONFIGURAÇÃO!$C$5:$L$118,G$1,FALSE)*$C70)+VLOOKUP($B70&amp;"f4",VALORES_CONFIGURAÇÃO!$C$5:$L$118,G$1-4,FALSE),
  (VLOOKUP($B70&amp;"f5",VALORES_CONFIGURAÇÃO!$C$5:$L$118,G$1,FALSE)*$C70)+VLOOKUP($B70&amp;"f5",VALORES_CONFIGURAÇÃO!$C$5:$L$118,G$1-4,FALSE))))
  ),"")</f>
        <v/>
      </c>
      <c r="H70" s="79" t="str">
        <f>IFERROR(
  IF(VLOOKUP($B70&amp;"f1",VALORES_CONFIGURAÇÃO!$C$5:$L$118,3,FALSE)&gt;$C70,VLOOKUP($B70&amp;"f1",VALORES_CONFIGURAÇÃO!$C$5:$L$118,H$1,FALSE)*$C70,
  IF(VLOOKUP($B70&amp;"f2",VALORES_CONFIGURAÇÃO!$C$5:$L$118,3,FALSE)&gt;$C70,(VLOOKUP($B70&amp;"f2",VALORES_CONFIGURAÇÃO!$C$5:$L$118,H$1,FALSE)*$C70)+VLOOKUP($B70&amp;"f2",VALORES_CONFIGURAÇÃO!$C$5:$L$118,H$1-4,FALSE),
  IF(VLOOKUP($B70&amp;"f3",VALORES_CONFIGURAÇÃO!$C$5:$L$118,3,FALSE)&gt;$C70,(VLOOKUP($B70&amp;"f3",VALORES_CONFIGURAÇÃO!$C$5:$L$118,H$1,FALSE)*$C70)+VLOOKUP($B70&amp;"f3",VALORES_CONFIGURAÇÃO!$C$5:$L$118,H$1-4,FALSE),
  IF(VLOOKUP($B70&amp;"f4",VALORES_CONFIGURAÇÃO!$C$5:$L$118,3,FALSE)&gt;$C70,(VLOOKUP($B70&amp;"f4",VALORES_CONFIGURAÇÃO!$C$5:$L$118,H$1,FALSE)*$C70)+VLOOKUP($B70&amp;"f4",VALORES_CONFIGURAÇÃO!$C$5:$L$118,H$1-4,FALSE),
  (VLOOKUP($B70&amp;"f5",VALORES_CONFIGURAÇÃO!$C$5:$L$118,H$1,FALSE)*$C70)+VLOOKUP($B70&amp;"f5",VALORES_CONFIGURAÇÃO!$C$5:$L$118,H$1-4,FALSE))))
  ),"")</f>
        <v/>
      </c>
      <c r="I70" s="78" t="str">
        <f t="shared" si="1"/>
        <v/>
      </c>
      <c r="J70" s="80"/>
      <c r="K70" s="84"/>
    </row>
    <row r="71" spans="2:11" x14ac:dyDescent="0.25">
      <c r="B71" s="83"/>
      <c r="C71" s="85"/>
      <c r="D71" s="80"/>
      <c r="E71" s="78" t="str">
        <f>IFERROR(VLOOKUP($B71&amp;"f1",VALORES_CONFIGURAÇÃO!$C$5:$L$118,7,FALSE)*$D71,"")</f>
        <v/>
      </c>
      <c r="F71" s="79" t="str">
        <f>IFERROR(
  IF(VLOOKUP($B71&amp;"f1",VALORES_CONFIGURAÇÃO!$C$5:$L$118,3,FALSE)&gt;$C71,VLOOKUP($B71&amp;"f1",VALORES_CONFIGURAÇÃO!$C$5:$L$118,F$1,FALSE)*$C71,
  IF(VLOOKUP($B71&amp;"f2",VALORES_CONFIGURAÇÃO!$C$5:$L$118,3,FALSE)&gt;$C71,(VLOOKUP($B71&amp;"f2",VALORES_CONFIGURAÇÃO!$C$5:$L$118,F$1,FALSE)*$C71)+VLOOKUP($B71&amp;"f2",VALORES_CONFIGURAÇÃO!$C$5:$L$118,F$1-4,FALSE),
  IF(VLOOKUP($B71&amp;"f3",VALORES_CONFIGURAÇÃO!$C$5:$L$118,3,FALSE)&gt;$C71,(VLOOKUP($B71&amp;"f3",VALORES_CONFIGURAÇÃO!$C$5:$L$118,F$1,FALSE)*$C71)+VLOOKUP($B71&amp;"f3",VALORES_CONFIGURAÇÃO!$C$5:$L$118,F$1-4,FALSE),
  IF(VLOOKUP($B71&amp;"f4",VALORES_CONFIGURAÇÃO!$C$5:$L$118,3,FALSE)&gt;$C71,(VLOOKUP($B71&amp;"f4",VALORES_CONFIGURAÇÃO!$C$5:$L$118,F$1,FALSE)*$C71)+VLOOKUP($B71&amp;"f4",VALORES_CONFIGURAÇÃO!$C$5:$L$118,F$1-4,FALSE),
  (VLOOKUP($B71&amp;"f5",VALORES_CONFIGURAÇÃO!$C$5:$L$118,F$1,FALSE)*$C71)+VLOOKUP($B71&amp;"f5",VALORES_CONFIGURAÇÃO!$C$5:$L$118,F$1-4,FALSE))))
  ),"")</f>
        <v/>
      </c>
      <c r="G71" s="79" t="str">
        <f>IFERROR(
  IF(VLOOKUP($B71&amp;"f1",VALORES_CONFIGURAÇÃO!$C$5:$L$118,3,FALSE)&gt;$C71,VLOOKUP($B71&amp;"f1",VALORES_CONFIGURAÇÃO!$C$5:$L$118,G$1,FALSE)*$C71,
  IF(VLOOKUP($B71&amp;"f2",VALORES_CONFIGURAÇÃO!$C$5:$L$118,3,FALSE)&gt;$C71,(VLOOKUP($B71&amp;"f2",VALORES_CONFIGURAÇÃO!$C$5:$L$118,G$1,FALSE)*$C71)+VLOOKUP($B71&amp;"f2",VALORES_CONFIGURAÇÃO!$C$5:$L$118,G$1-4,FALSE),
  IF(VLOOKUP($B71&amp;"f3",VALORES_CONFIGURAÇÃO!$C$5:$L$118,3,FALSE)&gt;$C71,(VLOOKUP($B71&amp;"f3",VALORES_CONFIGURAÇÃO!$C$5:$L$118,G$1,FALSE)*$C71)+VLOOKUP($B71&amp;"f3",VALORES_CONFIGURAÇÃO!$C$5:$L$118,G$1-4,FALSE),
  IF(VLOOKUP($B71&amp;"f4",VALORES_CONFIGURAÇÃO!$C$5:$L$118,3,FALSE)&gt;$C71,(VLOOKUP($B71&amp;"f4",VALORES_CONFIGURAÇÃO!$C$5:$L$118,G$1,FALSE)*$C71)+VLOOKUP($B71&amp;"f4",VALORES_CONFIGURAÇÃO!$C$5:$L$118,G$1-4,FALSE),
  (VLOOKUP($B71&amp;"f5",VALORES_CONFIGURAÇÃO!$C$5:$L$118,G$1,FALSE)*$C71)+VLOOKUP($B71&amp;"f5",VALORES_CONFIGURAÇÃO!$C$5:$L$118,G$1-4,FALSE))))
  ),"")</f>
        <v/>
      </c>
      <c r="H71" s="79" t="str">
        <f>IFERROR(
  IF(VLOOKUP($B71&amp;"f1",VALORES_CONFIGURAÇÃO!$C$5:$L$118,3,FALSE)&gt;$C71,VLOOKUP($B71&amp;"f1",VALORES_CONFIGURAÇÃO!$C$5:$L$118,H$1,FALSE)*$C71,
  IF(VLOOKUP($B71&amp;"f2",VALORES_CONFIGURAÇÃO!$C$5:$L$118,3,FALSE)&gt;$C71,(VLOOKUP($B71&amp;"f2",VALORES_CONFIGURAÇÃO!$C$5:$L$118,H$1,FALSE)*$C71)+VLOOKUP($B71&amp;"f2",VALORES_CONFIGURAÇÃO!$C$5:$L$118,H$1-4,FALSE),
  IF(VLOOKUP($B71&amp;"f3",VALORES_CONFIGURAÇÃO!$C$5:$L$118,3,FALSE)&gt;$C71,(VLOOKUP($B71&amp;"f3",VALORES_CONFIGURAÇÃO!$C$5:$L$118,H$1,FALSE)*$C71)+VLOOKUP($B71&amp;"f3",VALORES_CONFIGURAÇÃO!$C$5:$L$118,H$1-4,FALSE),
  IF(VLOOKUP($B71&amp;"f4",VALORES_CONFIGURAÇÃO!$C$5:$L$118,3,FALSE)&gt;$C71,(VLOOKUP($B71&amp;"f4",VALORES_CONFIGURAÇÃO!$C$5:$L$118,H$1,FALSE)*$C71)+VLOOKUP($B71&amp;"f4",VALORES_CONFIGURAÇÃO!$C$5:$L$118,H$1-4,FALSE),
  (VLOOKUP($B71&amp;"f5",VALORES_CONFIGURAÇÃO!$C$5:$L$118,H$1,FALSE)*$C71)+VLOOKUP($B71&amp;"f5",VALORES_CONFIGURAÇÃO!$C$5:$L$118,H$1-4,FALSE))))
  ),"")</f>
        <v/>
      </c>
      <c r="I71" s="78" t="str">
        <f t="shared" si="1"/>
        <v/>
      </c>
      <c r="J71" s="80"/>
      <c r="K71" s="84"/>
    </row>
    <row r="72" spans="2:11" x14ac:dyDescent="0.25">
      <c r="B72" s="83"/>
      <c r="C72" s="80"/>
      <c r="D72" s="80"/>
      <c r="E72" s="78" t="str">
        <f>IFERROR(VLOOKUP($B72&amp;"f1",VALORES_CONFIGURAÇÃO!$C$5:$L$118,7,FALSE)*$D72,"")</f>
        <v/>
      </c>
      <c r="F72" s="79" t="str">
        <f>IFERROR(
  IF(VLOOKUP($B72&amp;"f1",VALORES_CONFIGURAÇÃO!$C$5:$L$118,3,FALSE)&gt;$C72,VLOOKUP($B72&amp;"f1",VALORES_CONFIGURAÇÃO!$C$5:$L$118,F$1,FALSE)*$C72,
  IF(VLOOKUP($B72&amp;"f2",VALORES_CONFIGURAÇÃO!$C$5:$L$118,3,FALSE)&gt;$C72,(VLOOKUP($B72&amp;"f2",VALORES_CONFIGURAÇÃO!$C$5:$L$118,F$1,FALSE)*$C72)+VLOOKUP($B72&amp;"f2",VALORES_CONFIGURAÇÃO!$C$5:$L$118,F$1-4,FALSE),
  IF(VLOOKUP($B72&amp;"f3",VALORES_CONFIGURAÇÃO!$C$5:$L$118,3,FALSE)&gt;$C72,(VLOOKUP($B72&amp;"f3",VALORES_CONFIGURAÇÃO!$C$5:$L$118,F$1,FALSE)*$C72)+VLOOKUP($B72&amp;"f3",VALORES_CONFIGURAÇÃO!$C$5:$L$118,F$1-4,FALSE),
  IF(VLOOKUP($B72&amp;"f4",VALORES_CONFIGURAÇÃO!$C$5:$L$118,3,FALSE)&gt;$C72,(VLOOKUP($B72&amp;"f4",VALORES_CONFIGURAÇÃO!$C$5:$L$118,F$1,FALSE)*$C72)+VLOOKUP($B72&amp;"f4",VALORES_CONFIGURAÇÃO!$C$5:$L$118,F$1-4,FALSE),
  (VLOOKUP($B72&amp;"f5",VALORES_CONFIGURAÇÃO!$C$5:$L$118,F$1,FALSE)*$C72)+VLOOKUP($B72&amp;"f5",VALORES_CONFIGURAÇÃO!$C$5:$L$118,F$1-4,FALSE))))
  ),"")</f>
        <v/>
      </c>
      <c r="G72" s="79" t="str">
        <f>IFERROR(
  IF(VLOOKUP($B72&amp;"f1",VALORES_CONFIGURAÇÃO!$C$5:$L$118,3,FALSE)&gt;$C72,VLOOKUP($B72&amp;"f1",VALORES_CONFIGURAÇÃO!$C$5:$L$118,G$1,FALSE)*$C72,
  IF(VLOOKUP($B72&amp;"f2",VALORES_CONFIGURAÇÃO!$C$5:$L$118,3,FALSE)&gt;$C72,(VLOOKUP($B72&amp;"f2",VALORES_CONFIGURAÇÃO!$C$5:$L$118,G$1,FALSE)*$C72)+VLOOKUP($B72&amp;"f2",VALORES_CONFIGURAÇÃO!$C$5:$L$118,G$1-4,FALSE),
  IF(VLOOKUP($B72&amp;"f3",VALORES_CONFIGURAÇÃO!$C$5:$L$118,3,FALSE)&gt;$C72,(VLOOKUP($B72&amp;"f3",VALORES_CONFIGURAÇÃO!$C$5:$L$118,G$1,FALSE)*$C72)+VLOOKUP($B72&amp;"f3",VALORES_CONFIGURAÇÃO!$C$5:$L$118,G$1-4,FALSE),
  IF(VLOOKUP($B72&amp;"f4",VALORES_CONFIGURAÇÃO!$C$5:$L$118,3,FALSE)&gt;$C72,(VLOOKUP($B72&amp;"f4",VALORES_CONFIGURAÇÃO!$C$5:$L$118,G$1,FALSE)*$C72)+VLOOKUP($B72&amp;"f4",VALORES_CONFIGURAÇÃO!$C$5:$L$118,G$1-4,FALSE),
  (VLOOKUP($B72&amp;"f5",VALORES_CONFIGURAÇÃO!$C$5:$L$118,G$1,FALSE)*$C72)+VLOOKUP($B72&amp;"f5",VALORES_CONFIGURAÇÃO!$C$5:$L$118,G$1-4,FALSE))))
  ),"")</f>
        <v/>
      </c>
      <c r="H72" s="79" t="str">
        <f>IFERROR(
  IF(VLOOKUP($B72&amp;"f1",VALORES_CONFIGURAÇÃO!$C$5:$L$118,3,FALSE)&gt;$C72,VLOOKUP($B72&amp;"f1",VALORES_CONFIGURAÇÃO!$C$5:$L$118,H$1,FALSE)*$C72,
  IF(VLOOKUP($B72&amp;"f2",VALORES_CONFIGURAÇÃO!$C$5:$L$118,3,FALSE)&gt;$C72,(VLOOKUP($B72&amp;"f2",VALORES_CONFIGURAÇÃO!$C$5:$L$118,H$1,FALSE)*$C72)+VLOOKUP($B72&amp;"f2",VALORES_CONFIGURAÇÃO!$C$5:$L$118,H$1-4,FALSE),
  IF(VLOOKUP($B72&amp;"f3",VALORES_CONFIGURAÇÃO!$C$5:$L$118,3,FALSE)&gt;$C72,(VLOOKUP($B72&amp;"f3",VALORES_CONFIGURAÇÃO!$C$5:$L$118,H$1,FALSE)*$C72)+VLOOKUP($B72&amp;"f3",VALORES_CONFIGURAÇÃO!$C$5:$L$118,H$1-4,FALSE),
  IF(VLOOKUP($B72&amp;"f4",VALORES_CONFIGURAÇÃO!$C$5:$L$118,3,FALSE)&gt;$C72,(VLOOKUP($B72&amp;"f4",VALORES_CONFIGURAÇÃO!$C$5:$L$118,H$1,FALSE)*$C72)+VLOOKUP($B72&amp;"f4",VALORES_CONFIGURAÇÃO!$C$5:$L$118,H$1-4,FALSE),
  (VLOOKUP($B72&amp;"f5",VALORES_CONFIGURAÇÃO!$C$5:$L$118,H$1,FALSE)*$C72)+VLOOKUP($B72&amp;"f5",VALORES_CONFIGURAÇÃO!$C$5:$L$118,H$1-4,FALSE))))
  ),"")</f>
        <v/>
      </c>
      <c r="I72" s="78" t="str">
        <f t="shared" si="1"/>
        <v/>
      </c>
      <c r="J72" s="80"/>
      <c r="K72" s="84"/>
    </row>
    <row r="73" spans="2:11" x14ac:dyDescent="0.25">
      <c r="B73" s="83"/>
      <c r="C73" s="80"/>
      <c r="D73" s="80"/>
      <c r="E73" s="78" t="str">
        <f>IFERROR(VLOOKUP($B73&amp;"f1",VALORES_CONFIGURAÇÃO!$C$5:$L$118,7,FALSE)*$D73,"")</f>
        <v/>
      </c>
      <c r="F73" s="79" t="str">
        <f>IFERROR(
  IF(VLOOKUP($B73&amp;"f1",VALORES_CONFIGURAÇÃO!$C$5:$L$118,3,FALSE)&gt;$C73,VLOOKUP($B73&amp;"f1",VALORES_CONFIGURAÇÃO!$C$5:$L$118,F$1,FALSE)*$C73,
  IF(VLOOKUP($B73&amp;"f2",VALORES_CONFIGURAÇÃO!$C$5:$L$118,3,FALSE)&gt;$C73,(VLOOKUP($B73&amp;"f2",VALORES_CONFIGURAÇÃO!$C$5:$L$118,F$1,FALSE)*$C73)+VLOOKUP($B73&amp;"f2",VALORES_CONFIGURAÇÃO!$C$5:$L$118,F$1-4,FALSE),
  IF(VLOOKUP($B73&amp;"f3",VALORES_CONFIGURAÇÃO!$C$5:$L$118,3,FALSE)&gt;$C73,(VLOOKUP($B73&amp;"f3",VALORES_CONFIGURAÇÃO!$C$5:$L$118,F$1,FALSE)*$C73)+VLOOKUP($B73&amp;"f3",VALORES_CONFIGURAÇÃO!$C$5:$L$118,F$1-4,FALSE),
  IF(VLOOKUP($B73&amp;"f4",VALORES_CONFIGURAÇÃO!$C$5:$L$118,3,FALSE)&gt;$C73,(VLOOKUP($B73&amp;"f4",VALORES_CONFIGURAÇÃO!$C$5:$L$118,F$1,FALSE)*$C73)+VLOOKUP($B73&amp;"f4",VALORES_CONFIGURAÇÃO!$C$5:$L$118,F$1-4,FALSE),
  (VLOOKUP($B73&amp;"f5",VALORES_CONFIGURAÇÃO!$C$5:$L$118,F$1,FALSE)*$C73)+VLOOKUP($B73&amp;"f5",VALORES_CONFIGURAÇÃO!$C$5:$L$118,F$1-4,FALSE))))
  ),"")</f>
        <v/>
      </c>
      <c r="G73" s="79" t="str">
        <f>IFERROR(
  IF(VLOOKUP($B73&amp;"f1",VALORES_CONFIGURAÇÃO!$C$5:$L$118,3,FALSE)&gt;$C73,VLOOKUP($B73&amp;"f1",VALORES_CONFIGURAÇÃO!$C$5:$L$118,G$1,FALSE)*$C73,
  IF(VLOOKUP($B73&amp;"f2",VALORES_CONFIGURAÇÃO!$C$5:$L$118,3,FALSE)&gt;$C73,(VLOOKUP($B73&amp;"f2",VALORES_CONFIGURAÇÃO!$C$5:$L$118,G$1,FALSE)*$C73)+VLOOKUP($B73&amp;"f2",VALORES_CONFIGURAÇÃO!$C$5:$L$118,G$1-4,FALSE),
  IF(VLOOKUP($B73&amp;"f3",VALORES_CONFIGURAÇÃO!$C$5:$L$118,3,FALSE)&gt;$C73,(VLOOKUP($B73&amp;"f3",VALORES_CONFIGURAÇÃO!$C$5:$L$118,G$1,FALSE)*$C73)+VLOOKUP($B73&amp;"f3",VALORES_CONFIGURAÇÃO!$C$5:$L$118,G$1-4,FALSE),
  IF(VLOOKUP($B73&amp;"f4",VALORES_CONFIGURAÇÃO!$C$5:$L$118,3,FALSE)&gt;$C73,(VLOOKUP($B73&amp;"f4",VALORES_CONFIGURAÇÃO!$C$5:$L$118,G$1,FALSE)*$C73)+VLOOKUP($B73&amp;"f4",VALORES_CONFIGURAÇÃO!$C$5:$L$118,G$1-4,FALSE),
  (VLOOKUP($B73&amp;"f5",VALORES_CONFIGURAÇÃO!$C$5:$L$118,G$1,FALSE)*$C73)+VLOOKUP($B73&amp;"f5",VALORES_CONFIGURAÇÃO!$C$5:$L$118,G$1-4,FALSE))))
  ),"")</f>
        <v/>
      </c>
      <c r="H73" s="79" t="str">
        <f>IFERROR(
  IF(VLOOKUP($B73&amp;"f1",VALORES_CONFIGURAÇÃO!$C$5:$L$118,3,FALSE)&gt;$C73,VLOOKUP($B73&amp;"f1",VALORES_CONFIGURAÇÃO!$C$5:$L$118,H$1,FALSE)*$C73,
  IF(VLOOKUP($B73&amp;"f2",VALORES_CONFIGURAÇÃO!$C$5:$L$118,3,FALSE)&gt;$C73,(VLOOKUP($B73&amp;"f2",VALORES_CONFIGURAÇÃO!$C$5:$L$118,H$1,FALSE)*$C73)+VLOOKUP($B73&amp;"f2",VALORES_CONFIGURAÇÃO!$C$5:$L$118,H$1-4,FALSE),
  IF(VLOOKUP($B73&amp;"f3",VALORES_CONFIGURAÇÃO!$C$5:$L$118,3,FALSE)&gt;$C73,(VLOOKUP($B73&amp;"f3",VALORES_CONFIGURAÇÃO!$C$5:$L$118,H$1,FALSE)*$C73)+VLOOKUP($B73&amp;"f3",VALORES_CONFIGURAÇÃO!$C$5:$L$118,H$1-4,FALSE),
  IF(VLOOKUP($B73&amp;"f4",VALORES_CONFIGURAÇÃO!$C$5:$L$118,3,FALSE)&gt;$C73,(VLOOKUP($B73&amp;"f4",VALORES_CONFIGURAÇÃO!$C$5:$L$118,H$1,FALSE)*$C73)+VLOOKUP($B73&amp;"f4",VALORES_CONFIGURAÇÃO!$C$5:$L$118,H$1-4,FALSE),
  (VLOOKUP($B73&amp;"f5",VALORES_CONFIGURAÇÃO!$C$5:$L$118,H$1,FALSE)*$C73)+VLOOKUP($B73&amp;"f5",VALORES_CONFIGURAÇÃO!$C$5:$L$118,H$1-4,FALSE))))
  ),"")</f>
        <v/>
      </c>
      <c r="I73" s="78" t="str">
        <f t="shared" si="1"/>
        <v/>
      </c>
      <c r="J73" s="80"/>
      <c r="K73" s="84"/>
    </row>
    <row r="74" spans="2:11" x14ac:dyDescent="0.25">
      <c r="B74" s="83"/>
      <c r="C74" s="80"/>
      <c r="D74" s="80"/>
      <c r="E74" s="78" t="str">
        <f>IFERROR(VLOOKUP($B74&amp;"f1",VALORES_CONFIGURAÇÃO!$C$5:$L$118,7,FALSE)*$D74,"")</f>
        <v/>
      </c>
      <c r="F74" s="79" t="str">
        <f>IFERROR(
  IF(VLOOKUP($B74&amp;"f1",VALORES_CONFIGURAÇÃO!$C$5:$L$118,3,FALSE)&gt;$C74,VLOOKUP($B74&amp;"f1",VALORES_CONFIGURAÇÃO!$C$5:$L$118,F$1,FALSE)*$C74,
  IF(VLOOKUP($B74&amp;"f2",VALORES_CONFIGURAÇÃO!$C$5:$L$118,3,FALSE)&gt;$C74,(VLOOKUP($B74&amp;"f2",VALORES_CONFIGURAÇÃO!$C$5:$L$118,F$1,FALSE)*$C74)+VLOOKUP($B74&amp;"f2",VALORES_CONFIGURAÇÃO!$C$5:$L$118,F$1-4,FALSE),
  IF(VLOOKUP($B74&amp;"f3",VALORES_CONFIGURAÇÃO!$C$5:$L$118,3,FALSE)&gt;$C74,(VLOOKUP($B74&amp;"f3",VALORES_CONFIGURAÇÃO!$C$5:$L$118,F$1,FALSE)*$C74)+VLOOKUP($B74&amp;"f3",VALORES_CONFIGURAÇÃO!$C$5:$L$118,F$1-4,FALSE),
  IF(VLOOKUP($B74&amp;"f4",VALORES_CONFIGURAÇÃO!$C$5:$L$118,3,FALSE)&gt;$C74,(VLOOKUP($B74&amp;"f4",VALORES_CONFIGURAÇÃO!$C$5:$L$118,F$1,FALSE)*$C74)+VLOOKUP($B74&amp;"f4",VALORES_CONFIGURAÇÃO!$C$5:$L$118,F$1-4,FALSE),
  (VLOOKUP($B74&amp;"f5",VALORES_CONFIGURAÇÃO!$C$5:$L$118,F$1,FALSE)*$C74)+VLOOKUP($B74&amp;"f5",VALORES_CONFIGURAÇÃO!$C$5:$L$118,F$1-4,FALSE))))
  ),"")</f>
        <v/>
      </c>
      <c r="G74" s="79" t="str">
        <f>IFERROR(
  IF(VLOOKUP($B74&amp;"f1",VALORES_CONFIGURAÇÃO!$C$5:$L$118,3,FALSE)&gt;$C74,VLOOKUP($B74&amp;"f1",VALORES_CONFIGURAÇÃO!$C$5:$L$118,G$1,FALSE)*$C74,
  IF(VLOOKUP($B74&amp;"f2",VALORES_CONFIGURAÇÃO!$C$5:$L$118,3,FALSE)&gt;$C74,(VLOOKUP($B74&amp;"f2",VALORES_CONFIGURAÇÃO!$C$5:$L$118,G$1,FALSE)*$C74)+VLOOKUP($B74&amp;"f2",VALORES_CONFIGURAÇÃO!$C$5:$L$118,G$1-4,FALSE),
  IF(VLOOKUP($B74&amp;"f3",VALORES_CONFIGURAÇÃO!$C$5:$L$118,3,FALSE)&gt;$C74,(VLOOKUP($B74&amp;"f3",VALORES_CONFIGURAÇÃO!$C$5:$L$118,G$1,FALSE)*$C74)+VLOOKUP($B74&amp;"f3",VALORES_CONFIGURAÇÃO!$C$5:$L$118,G$1-4,FALSE),
  IF(VLOOKUP($B74&amp;"f4",VALORES_CONFIGURAÇÃO!$C$5:$L$118,3,FALSE)&gt;$C74,(VLOOKUP($B74&amp;"f4",VALORES_CONFIGURAÇÃO!$C$5:$L$118,G$1,FALSE)*$C74)+VLOOKUP($B74&amp;"f4",VALORES_CONFIGURAÇÃO!$C$5:$L$118,G$1-4,FALSE),
  (VLOOKUP($B74&amp;"f5",VALORES_CONFIGURAÇÃO!$C$5:$L$118,G$1,FALSE)*$C74)+VLOOKUP($B74&amp;"f5",VALORES_CONFIGURAÇÃO!$C$5:$L$118,G$1-4,FALSE))))
  ),"")</f>
        <v/>
      </c>
      <c r="H74" s="79" t="str">
        <f>IFERROR(
  IF(VLOOKUP($B74&amp;"f1",VALORES_CONFIGURAÇÃO!$C$5:$L$118,3,FALSE)&gt;$C74,VLOOKUP($B74&amp;"f1",VALORES_CONFIGURAÇÃO!$C$5:$L$118,H$1,FALSE)*$C74,
  IF(VLOOKUP($B74&amp;"f2",VALORES_CONFIGURAÇÃO!$C$5:$L$118,3,FALSE)&gt;$C74,(VLOOKUP($B74&amp;"f2",VALORES_CONFIGURAÇÃO!$C$5:$L$118,H$1,FALSE)*$C74)+VLOOKUP($B74&amp;"f2",VALORES_CONFIGURAÇÃO!$C$5:$L$118,H$1-4,FALSE),
  IF(VLOOKUP($B74&amp;"f3",VALORES_CONFIGURAÇÃO!$C$5:$L$118,3,FALSE)&gt;$C74,(VLOOKUP($B74&amp;"f3",VALORES_CONFIGURAÇÃO!$C$5:$L$118,H$1,FALSE)*$C74)+VLOOKUP($B74&amp;"f3",VALORES_CONFIGURAÇÃO!$C$5:$L$118,H$1-4,FALSE),
  IF(VLOOKUP($B74&amp;"f4",VALORES_CONFIGURAÇÃO!$C$5:$L$118,3,FALSE)&gt;$C74,(VLOOKUP($B74&amp;"f4",VALORES_CONFIGURAÇÃO!$C$5:$L$118,H$1,FALSE)*$C74)+VLOOKUP($B74&amp;"f4",VALORES_CONFIGURAÇÃO!$C$5:$L$118,H$1-4,FALSE),
  (VLOOKUP($B74&amp;"f5",VALORES_CONFIGURAÇÃO!$C$5:$L$118,H$1,FALSE)*$C74)+VLOOKUP($B74&amp;"f5",VALORES_CONFIGURAÇÃO!$C$5:$L$118,H$1-4,FALSE))))
  ),"")</f>
        <v/>
      </c>
      <c r="I74" s="78" t="str">
        <f t="shared" si="1"/>
        <v/>
      </c>
      <c r="J74" s="80"/>
      <c r="K74" s="84"/>
    </row>
    <row r="75" spans="2:11" x14ac:dyDescent="0.25">
      <c r="B75" s="83"/>
      <c r="C75" s="80"/>
      <c r="D75" s="80"/>
      <c r="E75" s="78" t="str">
        <f>IFERROR(VLOOKUP($B75&amp;"f1",VALORES_CONFIGURAÇÃO!$C$5:$L$118,7,FALSE)*$D75,"")</f>
        <v/>
      </c>
      <c r="F75" s="79" t="str">
        <f>IFERROR(
  IF(VLOOKUP($B75&amp;"f1",VALORES_CONFIGURAÇÃO!$C$5:$L$118,3,FALSE)&gt;$C75,VLOOKUP($B75&amp;"f1",VALORES_CONFIGURAÇÃO!$C$5:$L$118,F$1,FALSE)*$C75,
  IF(VLOOKUP($B75&amp;"f2",VALORES_CONFIGURAÇÃO!$C$5:$L$118,3,FALSE)&gt;$C75,(VLOOKUP($B75&amp;"f2",VALORES_CONFIGURAÇÃO!$C$5:$L$118,F$1,FALSE)*$C75)+VLOOKUP($B75&amp;"f2",VALORES_CONFIGURAÇÃO!$C$5:$L$118,F$1-4,FALSE),
  IF(VLOOKUP($B75&amp;"f3",VALORES_CONFIGURAÇÃO!$C$5:$L$118,3,FALSE)&gt;$C75,(VLOOKUP($B75&amp;"f3",VALORES_CONFIGURAÇÃO!$C$5:$L$118,F$1,FALSE)*$C75)+VLOOKUP($B75&amp;"f3",VALORES_CONFIGURAÇÃO!$C$5:$L$118,F$1-4,FALSE),
  IF(VLOOKUP($B75&amp;"f4",VALORES_CONFIGURAÇÃO!$C$5:$L$118,3,FALSE)&gt;$C75,(VLOOKUP($B75&amp;"f4",VALORES_CONFIGURAÇÃO!$C$5:$L$118,F$1,FALSE)*$C75)+VLOOKUP($B75&amp;"f4",VALORES_CONFIGURAÇÃO!$C$5:$L$118,F$1-4,FALSE),
  (VLOOKUP($B75&amp;"f5",VALORES_CONFIGURAÇÃO!$C$5:$L$118,F$1,FALSE)*$C75)+VLOOKUP($B75&amp;"f5",VALORES_CONFIGURAÇÃO!$C$5:$L$118,F$1-4,FALSE))))
  ),"")</f>
        <v/>
      </c>
      <c r="G75" s="79" t="str">
        <f>IFERROR(
  IF(VLOOKUP($B75&amp;"f1",VALORES_CONFIGURAÇÃO!$C$5:$L$118,3,FALSE)&gt;$C75,VLOOKUP($B75&amp;"f1",VALORES_CONFIGURAÇÃO!$C$5:$L$118,G$1,FALSE)*$C75,
  IF(VLOOKUP($B75&amp;"f2",VALORES_CONFIGURAÇÃO!$C$5:$L$118,3,FALSE)&gt;$C75,(VLOOKUP($B75&amp;"f2",VALORES_CONFIGURAÇÃO!$C$5:$L$118,G$1,FALSE)*$C75)+VLOOKUP($B75&amp;"f2",VALORES_CONFIGURAÇÃO!$C$5:$L$118,G$1-4,FALSE),
  IF(VLOOKUP($B75&amp;"f3",VALORES_CONFIGURAÇÃO!$C$5:$L$118,3,FALSE)&gt;$C75,(VLOOKUP($B75&amp;"f3",VALORES_CONFIGURAÇÃO!$C$5:$L$118,G$1,FALSE)*$C75)+VLOOKUP($B75&amp;"f3",VALORES_CONFIGURAÇÃO!$C$5:$L$118,G$1-4,FALSE),
  IF(VLOOKUP($B75&amp;"f4",VALORES_CONFIGURAÇÃO!$C$5:$L$118,3,FALSE)&gt;$C75,(VLOOKUP($B75&amp;"f4",VALORES_CONFIGURAÇÃO!$C$5:$L$118,G$1,FALSE)*$C75)+VLOOKUP($B75&amp;"f4",VALORES_CONFIGURAÇÃO!$C$5:$L$118,G$1-4,FALSE),
  (VLOOKUP($B75&amp;"f5",VALORES_CONFIGURAÇÃO!$C$5:$L$118,G$1,FALSE)*$C75)+VLOOKUP($B75&amp;"f5",VALORES_CONFIGURAÇÃO!$C$5:$L$118,G$1-4,FALSE))))
  ),"")</f>
        <v/>
      </c>
      <c r="H75" s="79" t="str">
        <f>IFERROR(
  IF(VLOOKUP($B75&amp;"f1",VALORES_CONFIGURAÇÃO!$C$5:$L$118,3,FALSE)&gt;$C75,VLOOKUP($B75&amp;"f1",VALORES_CONFIGURAÇÃO!$C$5:$L$118,H$1,FALSE)*$C75,
  IF(VLOOKUP($B75&amp;"f2",VALORES_CONFIGURAÇÃO!$C$5:$L$118,3,FALSE)&gt;$C75,(VLOOKUP($B75&amp;"f2",VALORES_CONFIGURAÇÃO!$C$5:$L$118,H$1,FALSE)*$C75)+VLOOKUP($B75&amp;"f2",VALORES_CONFIGURAÇÃO!$C$5:$L$118,H$1-4,FALSE),
  IF(VLOOKUP($B75&amp;"f3",VALORES_CONFIGURAÇÃO!$C$5:$L$118,3,FALSE)&gt;$C75,(VLOOKUP($B75&amp;"f3",VALORES_CONFIGURAÇÃO!$C$5:$L$118,H$1,FALSE)*$C75)+VLOOKUP($B75&amp;"f3",VALORES_CONFIGURAÇÃO!$C$5:$L$118,H$1-4,FALSE),
  IF(VLOOKUP($B75&amp;"f4",VALORES_CONFIGURAÇÃO!$C$5:$L$118,3,FALSE)&gt;$C75,(VLOOKUP($B75&amp;"f4",VALORES_CONFIGURAÇÃO!$C$5:$L$118,H$1,FALSE)*$C75)+VLOOKUP($B75&amp;"f4",VALORES_CONFIGURAÇÃO!$C$5:$L$118,H$1-4,FALSE),
  (VLOOKUP($B75&amp;"f5",VALORES_CONFIGURAÇÃO!$C$5:$L$118,H$1,FALSE)*$C75)+VLOOKUP($B75&amp;"f5",VALORES_CONFIGURAÇÃO!$C$5:$L$118,H$1-4,FALSE))))
  ),"")</f>
        <v/>
      </c>
      <c r="I75" s="78" t="str">
        <f t="shared" si="1"/>
        <v/>
      </c>
      <c r="J75" s="80"/>
      <c r="K75" s="86"/>
    </row>
    <row r="76" spans="2:11" x14ac:dyDescent="0.25">
      <c r="B76" s="83"/>
      <c r="C76" s="80"/>
      <c r="D76" s="80"/>
      <c r="E76" s="78" t="str">
        <f>IFERROR(VLOOKUP($B76&amp;"f1",VALORES_CONFIGURAÇÃO!$C$5:$L$118,7,FALSE)*$D76,"")</f>
        <v/>
      </c>
      <c r="F76" s="79" t="str">
        <f>IFERROR(
  IF(VLOOKUP($B76&amp;"f1",VALORES_CONFIGURAÇÃO!$C$5:$L$118,3,FALSE)&gt;$C76,VLOOKUP($B76&amp;"f1",VALORES_CONFIGURAÇÃO!$C$5:$L$118,F$1,FALSE)*$C76,
  IF(VLOOKUP($B76&amp;"f2",VALORES_CONFIGURAÇÃO!$C$5:$L$118,3,FALSE)&gt;$C76,(VLOOKUP($B76&amp;"f2",VALORES_CONFIGURAÇÃO!$C$5:$L$118,F$1,FALSE)*$C76)+VLOOKUP($B76&amp;"f2",VALORES_CONFIGURAÇÃO!$C$5:$L$118,F$1-4,FALSE),
  IF(VLOOKUP($B76&amp;"f3",VALORES_CONFIGURAÇÃO!$C$5:$L$118,3,FALSE)&gt;$C76,(VLOOKUP($B76&amp;"f3",VALORES_CONFIGURAÇÃO!$C$5:$L$118,F$1,FALSE)*$C76)+VLOOKUP($B76&amp;"f3",VALORES_CONFIGURAÇÃO!$C$5:$L$118,F$1-4,FALSE),
  IF(VLOOKUP($B76&amp;"f4",VALORES_CONFIGURAÇÃO!$C$5:$L$118,3,FALSE)&gt;$C76,(VLOOKUP($B76&amp;"f4",VALORES_CONFIGURAÇÃO!$C$5:$L$118,F$1,FALSE)*$C76)+VLOOKUP($B76&amp;"f4",VALORES_CONFIGURAÇÃO!$C$5:$L$118,F$1-4,FALSE),
  (VLOOKUP($B76&amp;"f5",VALORES_CONFIGURAÇÃO!$C$5:$L$118,F$1,FALSE)*$C76)+VLOOKUP($B76&amp;"f5",VALORES_CONFIGURAÇÃO!$C$5:$L$118,F$1-4,FALSE))))
  ),"")</f>
        <v/>
      </c>
      <c r="G76" s="79" t="str">
        <f>IFERROR(
  IF(VLOOKUP($B76&amp;"f1",VALORES_CONFIGURAÇÃO!$C$5:$L$118,3,FALSE)&gt;$C76,VLOOKUP($B76&amp;"f1",VALORES_CONFIGURAÇÃO!$C$5:$L$118,G$1,FALSE)*$C76,
  IF(VLOOKUP($B76&amp;"f2",VALORES_CONFIGURAÇÃO!$C$5:$L$118,3,FALSE)&gt;$C76,(VLOOKUP($B76&amp;"f2",VALORES_CONFIGURAÇÃO!$C$5:$L$118,G$1,FALSE)*$C76)+VLOOKUP($B76&amp;"f2",VALORES_CONFIGURAÇÃO!$C$5:$L$118,G$1-4,FALSE),
  IF(VLOOKUP($B76&amp;"f3",VALORES_CONFIGURAÇÃO!$C$5:$L$118,3,FALSE)&gt;$C76,(VLOOKUP($B76&amp;"f3",VALORES_CONFIGURAÇÃO!$C$5:$L$118,G$1,FALSE)*$C76)+VLOOKUP($B76&amp;"f3",VALORES_CONFIGURAÇÃO!$C$5:$L$118,G$1-4,FALSE),
  IF(VLOOKUP($B76&amp;"f4",VALORES_CONFIGURAÇÃO!$C$5:$L$118,3,FALSE)&gt;$C76,(VLOOKUP($B76&amp;"f4",VALORES_CONFIGURAÇÃO!$C$5:$L$118,G$1,FALSE)*$C76)+VLOOKUP($B76&amp;"f4",VALORES_CONFIGURAÇÃO!$C$5:$L$118,G$1-4,FALSE),
  (VLOOKUP($B76&amp;"f5",VALORES_CONFIGURAÇÃO!$C$5:$L$118,G$1,FALSE)*$C76)+VLOOKUP($B76&amp;"f5",VALORES_CONFIGURAÇÃO!$C$5:$L$118,G$1-4,FALSE))))
  ),"")</f>
        <v/>
      </c>
      <c r="H76" s="79" t="str">
        <f>IFERROR(
  IF(VLOOKUP($B76&amp;"f1",VALORES_CONFIGURAÇÃO!$C$5:$L$118,3,FALSE)&gt;$C76,VLOOKUP($B76&amp;"f1",VALORES_CONFIGURAÇÃO!$C$5:$L$118,H$1,FALSE)*$C76,
  IF(VLOOKUP($B76&amp;"f2",VALORES_CONFIGURAÇÃO!$C$5:$L$118,3,FALSE)&gt;$C76,(VLOOKUP($B76&amp;"f2",VALORES_CONFIGURAÇÃO!$C$5:$L$118,H$1,FALSE)*$C76)+VLOOKUP($B76&amp;"f2",VALORES_CONFIGURAÇÃO!$C$5:$L$118,H$1-4,FALSE),
  IF(VLOOKUP($B76&amp;"f3",VALORES_CONFIGURAÇÃO!$C$5:$L$118,3,FALSE)&gt;$C76,(VLOOKUP($B76&amp;"f3",VALORES_CONFIGURAÇÃO!$C$5:$L$118,H$1,FALSE)*$C76)+VLOOKUP($B76&amp;"f3",VALORES_CONFIGURAÇÃO!$C$5:$L$118,H$1-4,FALSE),
  IF(VLOOKUP($B76&amp;"f4",VALORES_CONFIGURAÇÃO!$C$5:$L$118,3,FALSE)&gt;$C76,(VLOOKUP($B76&amp;"f4",VALORES_CONFIGURAÇÃO!$C$5:$L$118,H$1,FALSE)*$C76)+VLOOKUP($B76&amp;"f4",VALORES_CONFIGURAÇÃO!$C$5:$L$118,H$1-4,FALSE),
  (VLOOKUP($B76&amp;"f5",VALORES_CONFIGURAÇÃO!$C$5:$L$118,H$1,FALSE)*$C76)+VLOOKUP($B76&amp;"f5",VALORES_CONFIGURAÇÃO!$C$5:$L$118,H$1-4,FALSE))))
  ),"")</f>
        <v/>
      </c>
      <c r="I76" s="78" t="str">
        <f t="shared" si="1"/>
        <v/>
      </c>
      <c r="J76" s="80"/>
      <c r="K76" s="84"/>
    </row>
    <row r="77" spans="2:11" x14ac:dyDescent="0.25">
      <c r="B77" s="83"/>
      <c r="C77" s="80"/>
      <c r="D77" s="80"/>
      <c r="E77" s="78" t="str">
        <f>IFERROR(VLOOKUP($B77&amp;"f1",VALORES_CONFIGURAÇÃO!$C$5:$L$118,7,FALSE)*$D77,"")</f>
        <v/>
      </c>
      <c r="F77" s="79" t="str">
        <f>IFERROR(
  IF(VLOOKUP($B77&amp;"f1",VALORES_CONFIGURAÇÃO!$C$5:$L$118,3,FALSE)&gt;$C77,VLOOKUP($B77&amp;"f1",VALORES_CONFIGURAÇÃO!$C$5:$L$118,F$1,FALSE)*$C77,
  IF(VLOOKUP($B77&amp;"f2",VALORES_CONFIGURAÇÃO!$C$5:$L$118,3,FALSE)&gt;$C77,(VLOOKUP($B77&amp;"f2",VALORES_CONFIGURAÇÃO!$C$5:$L$118,F$1,FALSE)*$C77)+VLOOKUP($B77&amp;"f2",VALORES_CONFIGURAÇÃO!$C$5:$L$118,F$1-4,FALSE),
  IF(VLOOKUP($B77&amp;"f3",VALORES_CONFIGURAÇÃO!$C$5:$L$118,3,FALSE)&gt;$C77,(VLOOKUP($B77&amp;"f3",VALORES_CONFIGURAÇÃO!$C$5:$L$118,F$1,FALSE)*$C77)+VLOOKUP($B77&amp;"f3",VALORES_CONFIGURAÇÃO!$C$5:$L$118,F$1-4,FALSE),
  IF(VLOOKUP($B77&amp;"f4",VALORES_CONFIGURAÇÃO!$C$5:$L$118,3,FALSE)&gt;$C77,(VLOOKUP($B77&amp;"f4",VALORES_CONFIGURAÇÃO!$C$5:$L$118,F$1,FALSE)*$C77)+VLOOKUP($B77&amp;"f4",VALORES_CONFIGURAÇÃO!$C$5:$L$118,F$1-4,FALSE),
  (VLOOKUP($B77&amp;"f5",VALORES_CONFIGURAÇÃO!$C$5:$L$118,F$1,FALSE)*$C77)+VLOOKUP($B77&amp;"f5",VALORES_CONFIGURAÇÃO!$C$5:$L$118,F$1-4,FALSE))))
  ),"")</f>
        <v/>
      </c>
      <c r="G77" s="79" t="str">
        <f>IFERROR(
  IF(VLOOKUP($B77&amp;"f1",VALORES_CONFIGURAÇÃO!$C$5:$L$118,3,FALSE)&gt;$C77,VLOOKUP($B77&amp;"f1",VALORES_CONFIGURAÇÃO!$C$5:$L$118,G$1,FALSE)*$C77,
  IF(VLOOKUP($B77&amp;"f2",VALORES_CONFIGURAÇÃO!$C$5:$L$118,3,FALSE)&gt;$C77,(VLOOKUP($B77&amp;"f2",VALORES_CONFIGURAÇÃO!$C$5:$L$118,G$1,FALSE)*$C77)+VLOOKUP($B77&amp;"f2",VALORES_CONFIGURAÇÃO!$C$5:$L$118,G$1-4,FALSE),
  IF(VLOOKUP($B77&amp;"f3",VALORES_CONFIGURAÇÃO!$C$5:$L$118,3,FALSE)&gt;$C77,(VLOOKUP($B77&amp;"f3",VALORES_CONFIGURAÇÃO!$C$5:$L$118,G$1,FALSE)*$C77)+VLOOKUP($B77&amp;"f3",VALORES_CONFIGURAÇÃO!$C$5:$L$118,G$1-4,FALSE),
  IF(VLOOKUP($B77&amp;"f4",VALORES_CONFIGURAÇÃO!$C$5:$L$118,3,FALSE)&gt;$C77,(VLOOKUP($B77&amp;"f4",VALORES_CONFIGURAÇÃO!$C$5:$L$118,G$1,FALSE)*$C77)+VLOOKUP($B77&amp;"f4",VALORES_CONFIGURAÇÃO!$C$5:$L$118,G$1-4,FALSE),
  (VLOOKUP($B77&amp;"f5",VALORES_CONFIGURAÇÃO!$C$5:$L$118,G$1,FALSE)*$C77)+VLOOKUP($B77&amp;"f5",VALORES_CONFIGURAÇÃO!$C$5:$L$118,G$1-4,FALSE))))
  ),"")</f>
        <v/>
      </c>
      <c r="H77" s="79" t="str">
        <f>IFERROR(
  IF(VLOOKUP($B77&amp;"f1",VALORES_CONFIGURAÇÃO!$C$5:$L$118,3,FALSE)&gt;$C77,VLOOKUP($B77&amp;"f1",VALORES_CONFIGURAÇÃO!$C$5:$L$118,H$1,FALSE)*$C77,
  IF(VLOOKUP($B77&amp;"f2",VALORES_CONFIGURAÇÃO!$C$5:$L$118,3,FALSE)&gt;$C77,(VLOOKUP($B77&amp;"f2",VALORES_CONFIGURAÇÃO!$C$5:$L$118,H$1,FALSE)*$C77)+VLOOKUP($B77&amp;"f2",VALORES_CONFIGURAÇÃO!$C$5:$L$118,H$1-4,FALSE),
  IF(VLOOKUP($B77&amp;"f3",VALORES_CONFIGURAÇÃO!$C$5:$L$118,3,FALSE)&gt;$C77,(VLOOKUP($B77&amp;"f3",VALORES_CONFIGURAÇÃO!$C$5:$L$118,H$1,FALSE)*$C77)+VLOOKUP($B77&amp;"f3",VALORES_CONFIGURAÇÃO!$C$5:$L$118,H$1-4,FALSE),
  IF(VLOOKUP($B77&amp;"f4",VALORES_CONFIGURAÇÃO!$C$5:$L$118,3,FALSE)&gt;$C77,(VLOOKUP($B77&amp;"f4",VALORES_CONFIGURAÇÃO!$C$5:$L$118,H$1,FALSE)*$C77)+VLOOKUP($B77&amp;"f4",VALORES_CONFIGURAÇÃO!$C$5:$L$118,H$1-4,FALSE),
  (VLOOKUP($B77&amp;"f5",VALORES_CONFIGURAÇÃO!$C$5:$L$118,H$1,FALSE)*$C77)+VLOOKUP($B77&amp;"f5",VALORES_CONFIGURAÇÃO!$C$5:$L$118,H$1-4,FALSE))))
  ),"")</f>
        <v/>
      </c>
      <c r="I77" s="78" t="str">
        <f t="shared" si="1"/>
        <v/>
      </c>
      <c r="J77" s="80"/>
      <c r="K77" s="84"/>
    </row>
    <row r="78" spans="2:11" x14ac:dyDescent="0.25">
      <c r="B78" s="83"/>
      <c r="C78" s="80"/>
      <c r="D78" s="80"/>
      <c r="E78" s="78" t="str">
        <f>IFERROR(VLOOKUP($B78&amp;"f1",VALORES_CONFIGURAÇÃO!$C$5:$L$118,7,FALSE)*$D78,"")</f>
        <v/>
      </c>
      <c r="F78" s="79" t="str">
        <f>IFERROR(
  IF(VLOOKUP($B78&amp;"f1",VALORES_CONFIGURAÇÃO!$C$5:$L$118,3,FALSE)&gt;$C78,VLOOKUP($B78&amp;"f1",VALORES_CONFIGURAÇÃO!$C$5:$L$118,F$1,FALSE)*$C78,
  IF(VLOOKUP($B78&amp;"f2",VALORES_CONFIGURAÇÃO!$C$5:$L$118,3,FALSE)&gt;$C78,(VLOOKUP($B78&amp;"f2",VALORES_CONFIGURAÇÃO!$C$5:$L$118,F$1,FALSE)*$C78)+VLOOKUP($B78&amp;"f2",VALORES_CONFIGURAÇÃO!$C$5:$L$118,F$1-4,FALSE),
  IF(VLOOKUP($B78&amp;"f3",VALORES_CONFIGURAÇÃO!$C$5:$L$118,3,FALSE)&gt;$C78,(VLOOKUP($B78&amp;"f3",VALORES_CONFIGURAÇÃO!$C$5:$L$118,F$1,FALSE)*$C78)+VLOOKUP($B78&amp;"f3",VALORES_CONFIGURAÇÃO!$C$5:$L$118,F$1-4,FALSE),
  IF(VLOOKUP($B78&amp;"f4",VALORES_CONFIGURAÇÃO!$C$5:$L$118,3,FALSE)&gt;$C78,(VLOOKUP($B78&amp;"f4",VALORES_CONFIGURAÇÃO!$C$5:$L$118,F$1,FALSE)*$C78)+VLOOKUP($B78&amp;"f4",VALORES_CONFIGURAÇÃO!$C$5:$L$118,F$1-4,FALSE),
  (VLOOKUP($B78&amp;"f5",VALORES_CONFIGURAÇÃO!$C$5:$L$118,F$1,FALSE)*$C78)+VLOOKUP($B78&amp;"f5",VALORES_CONFIGURAÇÃO!$C$5:$L$118,F$1-4,FALSE))))
  ),"")</f>
        <v/>
      </c>
      <c r="G78" s="79" t="str">
        <f>IFERROR(
  IF(VLOOKUP($B78&amp;"f1",VALORES_CONFIGURAÇÃO!$C$5:$L$118,3,FALSE)&gt;$C78,VLOOKUP($B78&amp;"f1",VALORES_CONFIGURAÇÃO!$C$5:$L$118,G$1,FALSE)*$C78,
  IF(VLOOKUP($B78&amp;"f2",VALORES_CONFIGURAÇÃO!$C$5:$L$118,3,FALSE)&gt;$C78,(VLOOKUP($B78&amp;"f2",VALORES_CONFIGURAÇÃO!$C$5:$L$118,G$1,FALSE)*$C78)+VLOOKUP($B78&amp;"f2",VALORES_CONFIGURAÇÃO!$C$5:$L$118,G$1-4,FALSE),
  IF(VLOOKUP($B78&amp;"f3",VALORES_CONFIGURAÇÃO!$C$5:$L$118,3,FALSE)&gt;$C78,(VLOOKUP($B78&amp;"f3",VALORES_CONFIGURAÇÃO!$C$5:$L$118,G$1,FALSE)*$C78)+VLOOKUP($B78&amp;"f3",VALORES_CONFIGURAÇÃO!$C$5:$L$118,G$1-4,FALSE),
  IF(VLOOKUP($B78&amp;"f4",VALORES_CONFIGURAÇÃO!$C$5:$L$118,3,FALSE)&gt;$C78,(VLOOKUP($B78&amp;"f4",VALORES_CONFIGURAÇÃO!$C$5:$L$118,G$1,FALSE)*$C78)+VLOOKUP($B78&amp;"f4",VALORES_CONFIGURAÇÃO!$C$5:$L$118,G$1-4,FALSE),
  (VLOOKUP($B78&amp;"f5",VALORES_CONFIGURAÇÃO!$C$5:$L$118,G$1,FALSE)*$C78)+VLOOKUP($B78&amp;"f5",VALORES_CONFIGURAÇÃO!$C$5:$L$118,G$1-4,FALSE))))
  ),"")</f>
        <v/>
      </c>
      <c r="H78" s="79" t="str">
        <f>IFERROR(
  IF(VLOOKUP($B78&amp;"f1",VALORES_CONFIGURAÇÃO!$C$5:$L$118,3,FALSE)&gt;$C78,VLOOKUP($B78&amp;"f1",VALORES_CONFIGURAÇÃO!$C$5:$L$118,H$1,FALSE)*$C78,
  IF(VLOOKUP($B78&amp;"f2",VALORES_CONFIGURAÇÃO!$C$5:$L$118,3,FALSE)&gt;$C78,(VLOOKUP($B78&amp;"f2",VALORES_CONFIGURAÇÃO!$C$5:$L$118,H$1,FALSE)*$C78)+VLOOKUP($B78&amp;"f2",VALORES_CONFIGURAÇÃO!$C$5:$L$118,H$1-4,FALSE),
  IF(VLOOKUP($B78&amp;"f3",VALORES_CONFIGURAÇÃO!$C$5:$L$118,3,FALSE)&gt;$C78,(VLOOKUP($B78&amp;"f3",VALORES_CONFIGURAÇÃO!$C$5:$L$118,H$1,FALSE)*$C78)+VLOOKUP($B78&amp;"f3",VALORES_CONFIGURAÇÃO!$C$5:$L$118,H$1-4,FALSE),
  IF(VLOOKUP($B78&amp;"f4",VALORES_CONFIGURAÇÃO!$C$5:$L$118,3,FALSE)&gt;$C78,(VLOOKUP($B78&amp;"f4",VALORES_CONFIGURAÇÃO!$C$5:$L$118,H$1,FALSE)*$C78)+VLOOKUP($B78&amp;"f4",VALORES_CONFIGURAÇÃO!$C$5:$L$118,H$1-4,FALSE),
  (VLOOKUP($B78&amp;"f5",VALORES_CONFIGURAÇÃO!$C$5:$L$118,H$1,FALSE)*$C78)+VLOOKUP($B78&amp;"f5",VALORES_CONFIGURAÇÃO!$C$5:$L$118,H$1-4,FALSE))))
  ),"")</f>
        <v/>
      </c>
      <c r="I78" s="78" t="str">
        <f t="shared" si="1"/>
        <v/>
      </c>
      <c r="J78" s="80"/>
      <c r="K78" s="84"/>
    </row>
    <row r="79" spans="2:11" x14ac:dyDescent="0.25">
      <c r="B79" s="83"/>
      <c r="C79" s="80"/>
      <c r="D79" s="80"/>
      <c r="E79" s="78" t="str">
        <f>IFERROR(VLOOKUP($B79&amp;"f1",VALORES_CONFIGURAÇÃO!$C$5:$L$118,7,FALSE)*$D79,"")</f>
        <v/>
      </c>
      <c r="F79" s="79" t="str">
        <f>IFERROR(
  IF(VLOOKUP($B79&amp;"f1",VALORES_CONFIGURAÇÃO!$C$5:$L$118,3,FALSE)&gt;$C79,VLOOKUP($B79&amp;"f1",VALORES_CONFIGURAÇÃO!$C$5:$L$118,F$1,FALSE)*$C79,
  IF(VLOOKUP($B79&amp;"f2",VALORES_CONFIGURAÇÃO!$C$5:$L$118,3,FALSE)&gt;$C79,(VLOOKUP($B79&amp;"f2",VALORES_CONFIGURAÇÃO!$C$5:$L$118,F$1,FALSE)*$C79)+VLOOKUP($B79&amp;"f2",VALORES_CONFIGURAÇÃO!$C$5:$L$118,F$1-4,FALSE),
  IF(VLOOKUP($B79&amp;"f3",VALORES_CONFIGURAÇÃO!$C$5:$L$118,3,FALSE)&gt;$C79,(VLOOKUP($B79&amp;"f3",VALORES_CONFIGURAÇÃO!$C$5:$L$118,F$1,FALSE)*$C79)+VLOOKUP($B79&amp;"f3",VALORES_CONFIGURAÇÃO!$C$5:$L$118,F$1-4,FALSE),
  IF(VLOOKUP($B79&amp;"f4",VALORES_CONFIGURAÇÃO!$C$5:$L$118,3,FALSE)&gt;$C79,(VLOOKUP($B79&amp;"f4",VALORES_CONFIGURAÇÃO!$C$5:$L$118,F$1,FALSE)*$C79)+VLOOKUP($B79&amp;"f4",VALORES_CONFIGURAÇÃO!$C$5:$L$118,F$1-4,FALSE),
  (VLOOKUP($B79&amp;"f5",VALORES_CONFIGURAÇÃO!$C$5:$L$118,F$1,FALSE)*$C79)+VLOOKUP($B79&amp;"f5",VALORES_CONFIGURAÇÃO!$C$5:$L$118,F$1-4,FALSE))))
  ),"")</f>
        <v/>
      </c>
      <c r="G79" s="79" t="str">
        <f>IFERROR(
  IF(VLOOKUP($B79&amp;"f1",VALORES_CONFIGURAÇÃO!$C$5:$L$118,3,FALSE)&gt;$C79,VLOOKUP($B79&amp;"f1",VALORES_CONFIGURAÇÃO!$C$5:$L$118,G$1,FALSE)*$C79,
  IF(VLOOKUP($B79&amp;"f2",VALORES_CONFIGURAÇÃO!$C$5:$L$118,3,FALSE)&gt;$C79,(VLOOKUP($B79&amp;"f2",VALORES_CONFIGURAÇÃO!$C$5:$L$118,G$1,FALSE)*$C79)+VLOOKUP($B79&amp;"f2",VALORES_CONFIGURAÇÃO!$C$5:$L$118,G$1-4,FALSE),
  IF(VLOOKUP($B79&amp;"f3",VALORES_CONFIGURAÇÃO!$C$5:$L$118,3,FALSE)&gt;$C79,(VLOOKUP($B79&amp;"f3",VALORES_CONFIGURAÇÃO!$C$5:$L$118,G$1,FALSE)*$C79)+VLOOKUP($B79&amp;"f3",VALORES_CONFIGURAÇÃO!$C$5:$L$118,G$1-4,FALSE),
  IF(VLOOKUP($B79&amp;"f4",VALORES_CONFIGURAÇÃO!$C$5:$L$118,3,FALSE)&gt;$C79,(VLOOKUP($B79&amp;"f4",VALORES_CONFIGURAÇÃO!$C$5:$L$118,G$1,FALSE)*$C79)+VLOOKUP($B79&amp;"f4",VALORES_CONFIGURAÇÃO!$C$5:$L$118,G$1-4,FALSE),
  (VLOOKUP($B79&amp;"f5",VALORES_CONFIGURAÇÃO!$C$5:$L$118,G$1,FALSE)*$C79)+VLOOKUP($B79&amp;"f5",VALORES_CONFIGURAÇÃO!$C$5:$L$118,G$1-4,FALSE))))
  ),"")</f>
        <v/>
      </c>
      <c r="H79" s="79" t="str">
        <f>IFERROR(
  IF(VLOOKUP($B79&amp;"f1",VALORES_CONFIGURAÇÃO!$C$5:$L$118,3,FALSE)&gt;$C79,VLOOKUP($B79&amp;"f1",VALORES_CONFIGURAÇÃO!$C$5:$L$118,H$1,FALSE)*$C79,
  IF(VLOOKUP($B79&amp;"f2",VALORES_CONFIGURAÇÃO!$C$5:$L$118,3,FALSE)&gt;$C79,(VLOOKUP($B79&amp;"f2",VALORES_CONFIGURAÇÃO!$C$5:$L$118,H$1,FALSE)*$C79)+VLOOKUP($B79&amp;"f2",VALORES_CONFIGURAÇÃO!$C$5:$L$118,H$1-4,FALSE),
  IF(VLOOKUP($B79&amp;"f3",VALORES_CONFIGURAÇÃO!$C$5:$L$118,3,FALSE)&gt;$C79,(VLOOKUP($B79&amp;"f3",VALORES_CONFIGURAÇÃO!$C$5:$L$118,H$1,FALSE)*$C79)+VLOOKUP($B79&amp;"f3",VALORES_CONFIGURAÇÃO!$C$5:$L$118,H$1-4,FALSE),
  IF(VLOOKUP($B79&amp;"f4",VALORES_CONFIGURAÇÃO!$C$5:$L$118,3,FALSE)&gt;$C79,(VLOOKUP($B79&amp;"f4",VALORES_CONFIGURAÇÃO!$C$5:$L$118,H$1,FALSE)*$C79)+VLOOKUP($B79&amp;"f4",VALORES_CONFIGURAÇÃO!$C$5:$L$118,H$1-4,FALSE),
  (VLOOKUP($B79&amp;"f5",VALORES_CONFIGURAÇÃO!$C$5:$L$118,H$1,FALSE)*$C79)+VLOOKUP($B79&amp;"f5",VALORES_CONFIGURAÇÃO!$C$5:$L$118,H$1-4,FALSE))))
  ),"")</f>
        <v/>
      </c>
      <c r="I79" s="78" t="str">
        <f t="shared" si="1"/>
        <v/>
      </c>
      <c r="J79" s="80"/>
      <c r="K79" s="84"/>
    </row>
    <row r="80" spans="2:11" x14ac:dyDescent="0.25">
      <c r="B80" s="83"/>
      <c r="C80" s="80"/>
      <c r="D80" s="80"/>
      <c r="E80" s="78" t="str">
        <f>IFERROR(VLOOKUP($B80&amp;"f1",VALORES_CONFIGURAÇÃO!$C$5:$L$118,7,FALSE)*$D80,"")</f>
        <v/>
      </c>
      <c r="F80" s="79" t="str">
        <f>IFERROR(
  IF(VLOOKUP($B80&amp;"f1",VALORES_CONFIGURAÇÃO!$C$5:$L$118,3,FALSE)&gt;$C80,VLOOKUP($B80&amp;"f1",VALORES_CONFIGURAÇÃO!$C$5:$L$118,F$1,FALSE)*$C80,
  IF(VLOOKUP($B80&amp;"f2",VALORES_CONFIGURAÇÃO!$C$5:$L$118,3,FALSE)&gt;$C80,(VLOOKUP($B80&amp;"f2",VALORES_CONFIGURAÇÃO!$C$5:$L$118,F$1,FALSE)*$C80)+VLOOKUP($B80&amp;"f2",VALORES_CONFIGURAÇÃO!$C$5:$L$118,F$1-4,FALSE),
  IF(VLOOKUP($B80&amp;"f3",VALORES_CONFIGURAÇÃO!$C$5:$L$118,3,FALSE)&gt;$C80,(VLOOKUP($B80&amp;"f3",VALORES_CONFIGURAÇÃO!$C$5:$L$118,F$1,FALSE)*$C80)+VLOOKUP($B80&amp;"f3",VALORES_CONFIGURAÇÃO!$C$5:$L$118,F$1-4,FALSE),
  IF(VLOOKUP($B80&amp;"f4",VALORES_CONFIGURAÇÃO!$C$5:$L$118,3,FALSE)&gt;$C80,(VLOOKUP($B80&amp;"f4",VALORES_CONFIGURAÇÃO!$C$5:$L$118,F$1,FALSE)*$C80)+VLOOKUP($B80&amp;"f4",VALORES_CONFIGURAÇÃO!$C$5:$L$118,F$1-4,FALSE),
  (VLOOKUP($B80&amp;"f5",VALORES_CONFIGURAÇÃO!$C$5:$L$118,F$1,FALSE)*$C80)+VLOOKUP($B80&amp;"f5",VALORES_CONFIGURAÇÃO!$C$5:$L$118,F$1-4,FALSE))))
  ),"")</f>
        <v/>
      </c>
      <c r="G80" s="79" t="str">
        <f>IFERROR(
  IF(VLOOKUP($B80&amp;"f1",VALORES_CONFIGURAÇÃO!$C$5:$L$118,3,FALSE)&gt;$C80,VLOOKUP($B80&amp;"f1",VALORES_CONFIGURAÇÃO!$C$5:$L$118,G$1,FALSE)*$C80,
  IF(VLOOKUP($B80&amp;"f2",VALORES_CONFIGURAÇÃO!$C$5:$L$118,3,FALSE)&gt;$C80,(VLOOKUP($B80&amp;"f2",VALORES_CONFIGURAÇÃO!$C$5:$L$118,G$1,FALSE)*$C80)+VLOOKUP($B80&amp;"f2",VALORES_CONFIGURAÇÃO!$C$5:$L$118,G$1-4,FALSE),
  IF(VLOOKUP($B80&amp;"f3",VALORES_CONFIGURAÇÃO!$C$5:$L$118,3,FALSE)&gt;$C80,(VLOOKUP($B80&amp;"f3",VALORES_CONFIGURAÇÃO!$C$5:$L$118,G$1,FALSE)*$C80)+VLOOKUP($B80&amp;"f3",VALORES_CONFIGURAÇÃO!$C$5:$L$118,G$1-4,FALSE),
  IF(VLOOKUP($B80&amp;"f4",VALORES_CONFIGURAÇÃO!$C$5:$L$118,3,FALSE)&gt;$C80,(VLOOKUP($B80&amp;"f4",VALORES_CONFIGURAÇÃO!$C$5:$L$118,G$1,FALSE)*$C80)+VLOOKUP($B80&amp;"f4",VALORES_CONFIGURAÇÃO!$C$5:$L$118,G$1-4,FALSE),
  (VLOOKUP($B80&amp;"f5",VALORES_CONFIGURAÇÃO!$C$5:$L$118,G$1,FALSE)*$C80)+VLOOKUP($B80&amp;"f5",VALORES_CONFIGURAÇÃO!$C$5:$L$118,G$1-4,FALSE))))
  ),"")</f>
        <v/>
      </c>
      <c r="H80" s="79" t="str">
        <f>IFERROR(
  IF(VLOOKUP($B80&amp;"f1",VALORES_CONFIGURAÇÃO!$C$5:$L$118,3,FALSE)&gt;$C80,VLOOKUP($B80&amp;"f1",VALORES_CONFIGURAÇÃO!$C$5:$L$118,H$1,FALSE)*$C80,
  IF(VLOOKUP($B80&amp;"f2",VALORES_CONFIGURAÇÃO!$C$5:$L$118,3,FALSE)&gt;$C80,(VLOOKUP($B80&amp;"f2",VALORES_CONFIGURAÇÃO!$C$5:$L$118,H$1,FALSE)*$C80)+VLOOKUP($B80&amp;"f2",VALORES_CONFIGURAÇÃO!$C$5:$L$118,H$1-4,FALSE),
  IF(VLOOKUP($B80&amp;"f3",VALORES_CONFIGURAÇÃO!$C$5:$L$118,3,FALSE)&gt;$C80,(VLOOKUP($B80&amp;"f3",VALORES_CONFIGURAÇÃO!$C$5:$L$118,H$1,FALSE)*$C80)+VLOOKUP($B80&amp;"f3",VALORES_CONFIGURAÇÃO!$C$5:$L$118,H$1-4,FALSE),
  IF(VLOOKUP($B80&amp;"f4",VALORES_CONFIGURAÇÃO!$C$5:$L$118,3,FALSE)&gt;$C80,(VLOOKUP($B80&amp;"f4",VALORES_CONFIGURAÇÃO!$C$5:$L$118,H$1,FALSE)*$C80)+VLOOKUP($B80&amp;"f4",VALORES_CONFIGURAÇÃO!$C$5:$L$118,H$1-4,FALSE),
  (VLOOKUP($B80&amp;"f5",VALORES_CONFIGURAÇÃO!$C$5:$L$118,H$1,FALSE)*$C80)+VLOOKUP($B80&amp;"f5",VALORES_CONFIGURAÇÃO!$C$5:$L$118,H$1-4,FALSE))))
  ),"")</f>
        <v/>
      </c>
      <c r="I80" s="78" t="str">
        <f t="shared" si="1"/>
        <v/>
      </c>
      <c r="J80" s="80"/>
      <c r="K80" s="84"/>
    </row>
    <row r="81" spans="2:11" x14ac:dyDescent="0.25">
      <c r="B81" s="83"/>
      <c r="C81" s="80"/>
      <c r="D81" s="80"/>
      <c r="E81" s="78" t="str">
        <f>IFERROR(VLOOKUP($B81&amp;"f1",VALORES_CONFIGURAÇÃO!$C$5:$L$118,7,FALSE)*$D81,"")</f>
        <v/>
      </c>
      <c r="F81" s="79" t="str">
        <f>IFERROR(
  IF(VLOOKUP($B81&amp;"f1",VALORES_CONFIGURAÇÃO!$C$5:$L$118,3,FALSE)&gt;$C81,VLOOKUP($B81&amp;"f1",VALORES_CONFIGURAÇÃO!$C$5:$L$118,F$1,FALSE)*$C81,
  IF(VLOOKUP($B81&amp;"f2",VALORES_CONFIGURAÇÃO!$C$5:$L$118,3,FALSE)&gt;$C81,(VLOOKUP($B81&amp;"f2",VALORES_CONFIGURAÇÃO!$C$5:$L$118,F$1,FALSE)*$C81)+VLOOKUP($B81&amp;"f2",VALORES_CONFIGURAÇÃO!$C$5:$L$118,F$1-4,FALSE),
  IF(VLOOKUP($B81&amp;"f3",VALORES_CONFIGURAÇÃO!$C$5:$L$118,3,FALSE)&gt;$C81,(VLOOKUP($B81&amp;"f3",VALORES_CONFIGURAÇÃO!$C$5:$L$118,F$1,FALSE)*$C81)+VLOOKUP($B81&amp;"f3",VALORES_CONFIGURAÇÃO!$C$5:$L$118,F$1-4,FALSE),
  IF(VLOOKUP($B81&amp;"f4",VALORES_CONFIGURAÇÃO!$C$5:$L$118,3,FALSE)&gt;$C81,(VLOOKUP($B81&amp;"f4",VALORES_CONFIGURAÇÃO!$C$5:$L$118,F$1,FALSE)*$C81)+VLOOKUP($B81&amp;"f4",VALORES_CONFIGURAÇÃO!$C$5:$L$118,F$1-4,FALSE),
  (VLOOKUP($B81&amp;"f5",VALORES_CONFIGURAÇÃO!$C$5:$L$118,F$1,FALSE)*$C81)+VLOOKUP($B81&amp;"f5",VALORES_CONFIGURAÇÃO!$C$5:$L$118,F$1-4,FALSE))))
  ),"")</f>
        <v/>
      </c>
      <c r="G81" s="79" t="str">
        <f>IFERROR(
  IF(VLOOKUP($B81&amp;"f1",VALORES_CONFIGURAÇÃO!$C$5:$L$118,3,FALSE)&gt;$C81,VLOOKUP($B81&amp;"f1",VALORES_CONFIGURAÇÃO!$C$5:$L$118,G$1,FALSE)*$C81,
  IF(VLOOKUP($B81&amp;"f2",VALORES_CONFIGURAÇÃO!$C$5:$L$118,3,FALSE)&gt;$C81,(VLOOKUP($B81&amp;"f2",VALORES_CONFIGURAÇÃO!$C$5:$L$118,G$1,FALSE)*$C81)+VLOOKUP($B81&amp;"f2",VALORES_CONFIGURAÇÃO!$C$5:$L$118,G$1-4,FALSE),
  IF(VLOOKUP($B81&amp;"f3",VALORES_CONFIGURAÇÃO!$C$5:$L$118,3,FALSE)&gt;$C81,(VLOOKUP($B81&amp;"f3",VALORES_CONFIGURAÇÃO!$C$5:$L$118,G$1,FALSE)*$C81)+VLOOKUP($B81&amp;"f3",VALORES_CONFIGURAÇÃO!$C$5:$L$118,G$1-4,FALSE),
  IF(VLOOKUP($B81&amp;"f4",VALORES_CONFIGURAÇÃO!$C$5:$L$118,3,FALSE)&gt;$C81,(VLOOKUP($B81&amp;"f4",VALORES_CONFIGURAÇÃO!$C$5:$L$118,G$1,FALSE)*$C81)+VLOOKUP($B81&amp;"f4",VALORES_CONFIGURAÇÃO!$C$5:$L$118,G$1-4,FALSE),
  (VLOOKUP($B81&amp;"f5",VALORES_CONFIGURAÇÃO!$C$5:$L$118,G$1,FALSE)*$C81)+VLOOKUP($B81&amp;"f5",VALORES_CONFIGURAÇÃO!$C$5:$L$118,G$1-4,FALSE))))
  ),"")</f>
        <v/>
      </c>
      <c r="H81" s="79" t="str">
        <f>IFERROR(
  IF(VLOOKUP($B81&amp;"f1",VALORES_CONFIGURAÇÃO!$C$5:$L$118,3,FALSE)&gt;$C81,VLOOKUP($B81&amp;"f1",VALORES_CONFIGURAÇÃO!$C$5:$L$118,H$1,FALSE)*$C81,
  IF(VLOOKUP($B81&amp;"f2",VALORES_CONFIGURAÇÃO!$C$5:$L$118,3,FALSE)&gt;$C81,(VLOOKUP($B81&amp;"f2",VALORES_CONFIGURAÇÃO!$C$5:$L$118,H$1,FALSE)*$C81)+VLOOKUP($B81&amp;"f2",VALORES_CONFIGURAÇÃO!$C$5:$L$118,H$1-4,FALSE),
  IF(VLOOKUP($B81&amp;"f3",VALORES_CONFIGURAÇÃO!$C$5:$L$118,3,FALSE)&gt;$C81,(VLOOKUP($B81&amp;"f3",VALORES_CONFIGURAÇÃO!$C$5:$L$118,H$1,FALSE)*$C81)+VLOOKUP($B81&amp;"f3",VALORES_CONFIGURAÇÃO!$C$5:$L$118,H$1-4,FALSE),
  IF(VLOOKUP($B81&amp;"f4",VALORES_CONFIGURAÇÃO!$C$5:$L$118,3,FALSE)&gt;$C81,(VLOOKUP($B81&amp;"f4",VALORES_CONFIGURAÇÃO!$C$5:$L$118,H$1,FALSE)*$C81)+VLOOKUP($B81&amp;"f4",VALORES_CONFIGURAÇÃO!$C$5:$L$118,H$1-4,FALSE),
  (VLOOKUP($B81&amp;"f5",VALORES_CONFIGURAÇÃO!$C$5:$L$118,H$1,FALSE)*$C81)+VLOOKUP($B81&amp;"f5",VALORES_CONFIGURAÇÃO!$C$5:$L$118,H$1-4,FALSE))))
  ),"")</f>
        <v/>
      </c>
      <c r="I81" s="78" t="str">
        <f t="shared" si="1"/>
        <v/>
      </c>
      <c r="J81" s="80"/>
      <c r="K81" s="84"/>
    </row>
    <row r="82" spans="2:11" x14ac:dyDescent="0.25">
      <c r="B82" s="83"/>
      <c r="C82" s="80"/>
      <c r="D82" s="80"/>
      <c r="E82" s="78" t="str">
        <f>IFERROR(VLOOKUP($B82&amp;"f1",VALORES_CONFIGURAÇÃO!$C$5:$L$118,7,FALSE)*$D82,"")</f>
        <v/>
      </c>
      <c r="F82" s="79" t="str">
        <f>IFERROR(
  IF(VLOOKUP($B82&amp;"f1",VALORES_CONFIGURAÇÃO!$C$5:$L$118,3,FALSE)&gt;$C82,VLOOKUP($B82&amp;"f1",VALORES_CONFIGURAÇÃO!$C$5:$L$118,F$1,FALSE)*$C82,
  IF(VLOOKUP($B82&amp;"f2",VALORES_CONFIGURAÇÃO!$C$5:$L$118,3,FALSE)&gt;$C82,(VLOOKUP($B82&amp;"f2",VALORES_CONFIGURAÇÃO!$C$5:$L$118,F$1,FALSE)*$C82)+VLOOKUP($B82&amp;"f2",VALORES_CONFIGURAÇÃO!$C$5:$L$118,F$1-4,FALSE),
  IF(VLOOKUP($B82&amp;"f3",VALORES_CONFIGURAÇÃO!$C$5:$L$118,3,FALSE)&gt;$C82,(VLOOKUP($B82&amp;"f3",VALORES_CONFIGURAÇÃO!$C$5:$L$118,F$1,FALSE)*$C82)+VLOOKUP($B82&amp;"f3",VALORES_CONFIGURAÇÃO!$C$5:$L$118,F$1-4,FALSE),
  IF(VLOOKUP($B82&amp;"f4",VALORES_CONFIGURAÇÃO!$C$5:$L$118,3,FALSE)&gt;$C82,(VLOOKUP($B82&amp;"f4",VALORES_CONFIGURAÇÃO!$C$5:$L$118,F$1,FALSE)*$C82)+VLOOKUP($B82&amp;"f4",VALORES_CONFIGURAÇÃO!$C$5:$L$118,F$1-4,FALSE),
  (VLOOKUP($B82&amp;"f5",VALORES_CONFIGURAÇÃO!$C$5:$L$118,F$1,FALSE)*$C82)+VLOOKUP($B82&amp;"f5",VALORES_CONFIGURAÇÃO!$C$5:$L$118,F$1-4,FALSE))))
  ),"")</f>
        <v/>
      </c>
      <c r="G82" s="79" t="str">
        <f>IFERROR(
  IF(VLOOKUP($B82&amp;"f1",VALORES_CONFIGURAÇÃO!$C$5:$L$118,3,FALSE)&gt;$C82,VLOOKUP($B82&amp;"f1",VALORES_CONFIGURAÇÃO!$C$5:$L$118,G$1,FALSE)*$C82,
  IF(VLOOKUP($B82&amp;"f2",VALORES_CONFIGURAÇÃO!$C$5:$L$118,3,FALSE)&gt;$C82,(VLOOKUP($B82&amp;"f2",VALORES_CONFIGURAÇÃO!$C$5:$L$118,G$1,FALSE)*$C82)+VLOOKUP($B82&amp;"f2",VALORES_CONFIGURAÇÃO!$C$5:$L$118,G$1-4,FALSE),
  IF(VLOOKUP($B82&amp;"f3",VALORES_CONFIGURAÇÃO!$C$5:$L$118,3,FALSE)&gt;$C82,(VLOOKUP($B82&amp;"f3",VALORES_CONFIGURAÇÃO!$C$5:$L$118,G$1,FALSE)*$C82)+VLOOKUP($B82&amp;"f3",VALORES_CONFIGURAÇÃO!$C$5:$L$118,G$1-4,FALSE),
  IF(VLOOKUP($B82&amp;"f4",VALORES_CONFIGURAÇÃO!$C$5:$L$118,3,FALSE)&gt;$C82,(VLOOKUP($B82&amp;"f4",VALORES_CONFIGURAÇÃO!$C$5:$L$118,G$1,FALSE)*$C82)+VLOOKUP($B82&amp;"f4",VALORES_CONFIGURAÇÃO!$C$5:$L$118,G$1-4,FALSE),
  (VLOOKUP($B82&amp;"f5",VALORES_CONFIGURAÇÃO!$C$5:$L$118,G$1,FALSE)*$C82)+VLOOKUP($B82&amp;"f5",VALORES_CONFIGURAÇÃO!$C$5:$L$118,G$1-4,FALSE))))
  ),"")</f>
        <v/>
      </c>
      <c r="H82" s="79" t="str">
        <f>IFERROR(
  IF(VLOOKUP($B82&amp;"f1",VALORES_CONFIGURAÇÃO!$C$5:$L$118,3,FALSE)&gt;$C82,VLOOKUP($B82&amp;"f1",VALORES_CONFIGURAÇÃO!$C$5:$L$118,H$1,FALSE)*$C82,
  IF(VLOOKUP($B82&amp;"f2",VALORES_CONFIGURAÇÃO!$C$5:$L$118,3,FALSE)&gt;$C82,(VLOOKUP($B82&amp;"f2",VALORES_CONFIGURAÇÃO!$C$5:$L$118,H$1,FALSE)*$C82)+VLOOKUP($B82&amp;"f2",VALORES_CONFIGURAÇÃO!$C$5:$L$118,H$1-4,FALSE),
  IF(VLOOKUP($B82&amp;"f3",VALORES_CONFIGURAÇÃO!$C$5:$L$118,3,FALSE)&gt;$C82,(VLOOKUP($B82&amp;"f3",VALORES_CONFIGURAÇÃO!$C$5:$L$118,H$1,FALSE)*$C82)+VLOOKUP($B82&amp;"f3",VALORES_CONFIGURAÇÃO!$C$5:$L$118,H$1-4,FALSE),
  IF(VLOOKUP($B82&amp;"f4",VALORES_CONFIGURAÇÃO!$C$5:$L$118,3,FALSE)&gt;$C82,(VLOOKUP($B82&amp;"f4",VALORES_CONFIGURAÇÃO!$C$5:$L$118,H$1,FALSE)*$C82)+VLOOKUP($B82&amp;"f4",VALORES_CONFIGURAÇÃO!$C$5:$L$118,H$1-4,FALSE),
  (VLOOKUP($B82&amp;"f5",VALORES_CONFIGURAÇÃO!$C$5:$L$118,H$1,FALSE)*$C82)+VLOOKUP($B82&amp;"f5",VALORES_CONFIGURAÇÃO!$C$5:$L$118,H$1-4,FALSE))))
  ),"")</f>
        <v/>
      </c>
      <c r="I82" s="78" t="str">
        <f t="shared" si="1"/>
        <v/>
      </c>
      <c r="J82" s="80"/>
      <c r="K82" s="84"/>
    </row>
    <row r="83" spans="2:11" x14ac:dyDescent="0.25">
      <c r="B83" s="83"/>
      <c r="C83" s="80"/>
      <c r="D83" s="80"/>
      <c r="E83" s="78" t="str">
        <f>IFERROR(VLOOKUP($B83&amp;"f1",VALORES_CONFIGURAÇÃO!$C$5:$L$118,7,FALSE)*$D83,"")</f>
        <v/>
      </c>
      <c r="F83" s="79" t="str">
        <f>IFERROR(
  IF(VLOOKUP($B83&amp;"f1",VALORES_CONFIGURAÇÃO!$C$5:$L$118,3,FALSE)&gt;$C83,VLOOKUP($B83&amp;"f1",VALORES_CONFIGURAÇÃO!$C$5:$L$118,F$1,FALSE)*$C83,
  IF(VLOOKUP($B83&amp;"f2",VALORES_CONFIGURAÇÃO!$C$5:$L$118,3,FALSE)&gt;$C83,(VLOOKUP($B83&amp;"f2",VALORES_CONFIGURAÇÃO!$C$5:$L$118,F$1,FALSE)*$C83)+VLOOKUP($B83&amp;"f2",VALORES_CONFIGURAÇÃO!$C$5:$L$118,F$1-4,FALSE),
  IF(VLOOKUP($B83&amp;"f3",VALORES_CONFIGURAÇÃO!$C$5:$L$118,3,FALSE)&gt;$C83,(VLOOKUP($B83&amp;"f3",VALORES_CONFIGURAÇÃO!$C$5:$L$118,F$1,FALSE)*$C83)+VLOOKUP($B83&amp;"f3",VALORES_CONFIGURAÇÃO!$C$5:$L$118,F$1-4,FALSE),
  IF(VLOOKUP($B83&amp;"f4",VALORES_CONFIGURAÇÃO!$C$5:$L$118,3,FALSE)&gt;$C83,(VLOOKUP($B83&amp;"f4",VALORES_CONFIGURAÇÃO!$C$5:$L$118,F$1,FALSE)*$C83)+VLOOKUP($B83&amp;"f4",VALORES_CONFIGURAÇÃO!$C$5:$L$118,F$1-4,FALSE),
  (VLOOKUP($B83&amp;"f5",VALORES_CONFIGURAÇÃO!$C$5:$L$118,F$1,FALSE)*$C83)+VLOOKUP($B83&amp;"f5",VALORES_CONFIGURAÇÃO!$C$5:$L$118,F$1-4,FALSE))))
  ),"")</f>
        <v/>
      </c>
      <c r="G83" s="79" t="str">
        <f>IFERROR(
  IF(VLOOKUP($B83&amp;"f1",VALORES_CONFIGURAÇÃO!$C$5:$L$118,3,FALSE)&gt;$C83,VLOOKUP($B83&amp;"f1",VALORES_CONFIGURAÇÃO!$C$5:$L$118,G$1,FALSE)*$C83,
  IF(VLOOKUP($B83&amp;"f2",VALORES_CONFIGURAÇÃO!$C$5:$L$118,3,FALSE)&gt;$C83,(VLOOKUP($B83&amp;"f2",VALORES_CONFIGURAÇÃO!$C$5:$L$118,G$1,FALSE)*$C83)+VLOOKUP($B83&amp;"f2",VALORES_CONFIGURAÇÃO!$C$5:$L$118,G$1-4,FALSE),
  IF(VLOOKUP($B83&amp;"f3",VALORES_CONFIGURAÇÃO!$C$5:$L$118,3,FALSE)&gt;$C83,(VLOOKUP($B83&amp;"f3",VALORES_CONFIGURAÇÃO!$C$5:$L$118,G$1,FALSE)*$C83)+VLOOKUP($B83&amp;"f3",VALORES_CONFIGURAÇÃO!$C$5:$L$118,G$1-4,FALSE),
  IF(VLOOKUP($B83&amp;"f4",VALORES_CONFIGURAÇÃO!$C$5:$L$118,3,FALSE)&gt;$C83,(VLOOKUP($B83&amp;"f4",VALORES_CONFIGURAÇÃO!$C$5:$L$118,G$1,FALSE)*$C83)+VLOOKUP($B83&amp;"f4",VALORES_CONFIGURAÇÃO!$C$5:$L$118,G$1-4,FALSE),
  (VLOOKUP($B83&amp;"f5",VALORES_CONFIGURAÇÃO!$C$5:$L$118,G$1,FALSE)*$C83)+VLOOKUP($B83&amp;"f5",VALORES_CONFIGURAÇÃO!$C$5:$L$118,G$1-4,FALSE))))
  ),"")</f>
        <v/>
      </c>
      <c r="H83" s="79" t="str">
        <f>IFERROR(
  IF(VLOOKUP($B83&amp;"f1",VALORES_CONFIGURAÇÃO!$C$5:$L$118,3,FALSE)&gt;$C83,VLOOKUP($B83&amp;"f1",VALORES_CONFIGURAÇÃO!$C$5:$L$118,H$1,FALSE)*$C83,
  IF(VLOOKUP($B83&amp;"f2",VALORES_CONFIGURAÇÃO!$C$5:$L$118,3,FALSE)&gt;$C83,(VLOOKUP($B83&amp;"f2",VALORES_CONFIGURAÇÃO!$C$5:$L$118,H$1,FALSE)*$C83)+VLOOKUP($B83&amp;"f2",VALORES_CONFIGURAÇÃO!$C$5:$L$118,H$1-4,FALSE),
  IF(VLOOKUP($B83&amp;"f3",VALORES_CONFIGURAÇÃO!$C$5:$L$118,3,FALSE)&gt;$C83,(VLOOKUP($B83&amp;"f3",VALORES_CONFIGURAÇÃO!$C$5:$L$118,H$1,FALSE)*$C83)+VLOOKUP($B83&amp;"f3",VALORES_CONFIGURAÇÃO!$C$5:$L$118,H$1-4,FALSE),
  IF(VLOOKUP($B83&amp;"f4",VALORES_CONFIGURAÇÃO!$C$5:$L$118,3,FALSE)&gt;$C83,(VLOOKUP($B83&amp;"f4",VALORES_CONFIGURAÇÃO!$C$5:$L$118,H$1,FALSE)*$C83)+VLOOKUP($B83&amp;"f4",VALORES_CONFIGURAÇÃO!$C$5:$L$118,H$1-4,FALSE),
  (VLOOKUP($B83&amp;"f5",VALORES_CONFIGURAÇÃO!$C$5:$L$118,H$1,FALSE)*$C83)+VLOOKUP($B83&amp;"f5",VALORES_CONFIGURAÇÃO!$C$5:$L$118,H$1-4,FALSE))))
  ),"")</f>
        <v/>
      </c>
      <c r="I83" s="78" t="str">
        <f t="shared" si="1"/>
        <v/>
      </c>
      <c r="J83" s="80"/>
      <c r="K83" s="84"/>
    </row>
    <row r="84" spans="2:11" x14ac:dyDescent="0.25">
      <c r="B84" s="83"/>
      <c r="C84" s="80"/>
      <c r="D84" s="80"/>
      <c r="E84" s="78" t="str">
        <f>IFERROR(VLOOKUP($B84&amp;"f1",VALORES_CONFIGURAÇÃO!$C$5:$L$118,7,FALSE)*$D84,"")</f>
        <v/>
      </c>
      <c r="F84" s="79" t="str">
        <f>IFERROR(
  IF(VLOOKUP($B84&amp;"f1",VALORES_CONFIGURAÇÃO!$C$5:$L$118,3,FALSE)&gt;$C84,VLOOKUP($B84&amp;"f1",VALORES_CONFIGURAÇÃO!$C$5:$L$118,F$1,FALSE)*$C84,
  IF(VLOOKUP($B84&amp;"f2",VALORES_CONFIGURAÇÃO!$C$5:$L$118,3,FALSE)&gt;$C84,(VLOOKUP($B84&amp;"f2",VALORES_CONFIGURAÇÃO!$C$5:$L$118,F$1,FALSE)*$C84)+VLOOKUP($B84&amp;"f2",VALORES_CONFIGURAÇÃO!$C$5:$L$118,F$1-4,FALSE),
  IF(VLOOKUP($B84&amp;"f3",VALORES_CONFIGURAÇÃO!$C$5:$L$118,3,FALSE)&gt;$C84,(VLOOKUP($B84&amp;"f3",VALORES_CONFIGURAÇÃO!$C$5:$L$118,F$1,FALSE)*$C84)+VLOOKUP($B84&amp;"f3",VALORES_CONFIGURAÇÃO!$C$5:$L$118,F$1-4,FALSE),
  IF(VLOOKUP($B84&amp;"f4",VALORES_CONFIGURAÇÃO!$C$5:$L$118,3,FALSE)&gt;$C84,(VLOOKUP($B84&amp;"f4",VALORES_CONFIGURAÇÃO!$C$5:$L$118,F$1,FALSE)*$C84)+VLOOKUP($B84&amp;"f4",VALORES_CONFIGURAÇÃO!$C$5:$L$118,F$1-4,FALSE),
  (VLOOKUP($B84&amp;"f5",VALORES_CONFIGURAÇÃO!$C$5:$L$118,F$1,FALSE)*$C84)+VLOOKUP($B84&amp;"f5",VALORES_CONFIGURAÇÃO!$C$5:$L$118,F$1-4,FALSE))))
  ),"")</f>
        <v/>
      </c>
      <c r="G84" s="79" t="str">
        <f>IFERROR(
  IF(VLOOKUP($B84&amp;"f1",VALORES_CONFIGURAÇÃO!$C$5:$L$118,3,FALSE)&gt;$C84,VLOOKUP($B84&amp;"f1",VALORES_CONFIGURAÇÃO!$C$5:$L$118,G$1,FALSE)*$C84,
  IF(VLOOKUP($B84&amp;"f2",VALORES_CONFIGURAÇÃO!$C$5:$L$118,3,FALSE)&gt;$C84,(VLOOKUP($B84&amp;"f2",VALORES_CONFIGURAÇÃO!$C$5:$L$118,G$1,FALSE)*$C84)+VLOOKUP($B84&amp;"f2",VALORES_CONFIGURAÇÃO!$C$5:$L$118,G$1-4,FALSE),
  IF(VLOOKUP($B84&amp;"f3",VALORES_CONFIGURAÇÃO!$C$5:$L$118,3,FALSE)&gt;$C84,(VLOOKUP($B84&amp;"f3",VALORES_CONFIGURAÇÃO!$C$5:$L$118,G$1,FALSE)*$C84)+VLOOKUP($B84&amp;"f3",VALORES_CONFIGURAÇÃO!$C$5:$L$118,G$1-4,FALSE),
  IF(VLOOKUP($B84&amp;"f4",VALORES_CONFIGURAÇÃO!$C$5:$L$118,3,FALSE)&gt;$C84,(VLOOKUP($B84&amp;"f4",VALORES_CONFIGURAÇÃO!$C$5:$L$118,G$1,FALSE)*$C84)+VLOOKUP($B84&amp;"f4",VALORES_CONFIGURAÇÃO!$C$5:$L$118,G$1-4,FALSE),
  (VLOOKUP($B84&amp;"f5",VALORES_CONFIGURAÇÃO!$C$5:$L$118,G$1,FALSE)*$C84)+VLOOKUP($B84&amp;"f5",VALORES_CONFIGURAÇÃO!$C$5:$L$118,G$1-4,FALSE))))
  ),"")</f>
        <v/>
      </c>
      <c r="H84" s="79" t="str">
        <f>IFERROR(
  IF(VLOOKUP($B84&amp;"f1",VALORES_CONFIGURAÇÃO!$C$5:$L$118,3,FALSE)&gt;$C84,VLOOKUP($B84&amp;"f1",VALORES_CONFIGURAÇÃO!$C$5:$L$118,H$1,FALSE)*$C84,
  IF(VLOOKUP($B84&amp;"f2",VALORES_CONFIGURAÇÃO!$C$5:$L$118,3,FALSE)&gt;$C84,(VLOOKUP($B84&amp;"f2",VALORES_CONFIGURAÇÃO!$C$5:$L$118,H$1,FALSE)*$C84)+VLOOKUP($B84&amp;"f2",VALORES_CONFIGURAÇÃO!$C$5:$L$118,H$1-4,FALSE),
  IF(VLOOKUP($B84&amp;"f3",VALORES_CONFIGURAÇÃO!$C$5:$L$118,3,FALSE)&gt;$C84,(VLOOKUP($B84&amp;"f3",VALORES_CONFIGURAÇÃO!$C$5:$L$118,H$1,FALSE)*$C84)+VLOOKUP($B84&amp;"f3",VALORES_CONFIGURAÇÃO!$C$5:$L$118,H$1-4,FALSE),
  IF(VLOOKUP($B84&amp;"f4",VALORES_CONFIGURAÇÃO!$C$5:$L$118,3,FALSE)&gt;$C84,(VLOOKUP($B84&amp;"f4",VALORES_CONFIGURAÇÃO!$C$5:$L$118,H$1,FALSE)*$C84)+VLOOKUP($B84&amp;"f4",VALORES_CONFIGURAÇÃO!$C$5:$L$118,H$1-4,FALSE),
  (VLOOKUP($B84&amp;"f5",VALORES_CONFIGURAÇÃO!$C$5:$L$118,H$1,FALSE)*$C84)+VLOOKUP($B84&amp;"f5",VALORES_CONFIGURAÇÃO!$C$5:$L$118,H$1-4,FALSE))))
  ),"")</f>
        <v/>
      </c>
      <c r="I84" s="78" t="str">
        <f t="shared" si="1"/>
        <v/>
      </c>
      <c r="J84" s="80"/>
      <c r="K84" s="84"/>
    </row>
    <row r="85" spans="2:11" x14ac:dyDescent="0.25">
      <c r="B85" s="83"/>
      <c r="C85" s="80"/>
      <c r="D85" s="80"/>
      <c r="E85" s="78" t="str">
        <f>IFERROR(VLOOKUP($B85&amp;"f1",VALORES_CONFIGURAÇÃO!$C$5:$L$118,7,FALSE)*$D85,"")</f>
        <v/>
      </c>
      <c r="F85" s="79" t="str">
        <f>IFERROR(
  IF(VLOOKUP($B85&amp;"f1",VALORES_CONFIGURAÇÃO!$C$5:$L$118,3,FALSE)&gt;$C85,VLOOKUP($B85&amp;"f1",VALORES_CONFIGURAÇÃO!$C$5:$L$118,F$1,FALSE)*$C85,
  IF(VLOOKUP($B85&amp;"f2",VALORES_CONFIGURAÇÃO!$C$5:$L$118,3,FALSE)&gt;$C85,(VLOOKUP($B85&amp;"f2",VALORES_CONFIGURAÇÃO!$C$5:$L$118,F$1,FALSE)*$C85)+VLOOKUP($B85&amp;"f2",VALORES_CONFIGURAÇÃO!$C$5:$L$118,F$1-4,FALSE),
  IF(VLOOKUP($B85&amp;"f3",VALORES_CONFIGURAÇÃO!$C$5:$L$118,3,FALSE)&gt;$C85,(VLOOKUP($B85&amp;"f3",VALORES_CONFIGURAÇÃO!$C$5:$L$118,F$1,FALSE)*$C85)+VLOOKUP($B85&amp;"f3",VALORES_CONFIGURAÇÃO!$C$5:$L$118,F$1-4,FALSE),
  IF(VLOOKUP($B85&amp;"f4",VALORES_CONFIGURAÇÃO!$C$5:$L$118,3,FALSE)&gt;$C85,(VLOOKUP($B85&amp;"f4",VALORES_CONFIGURAÇÃO!$C$5:$L$118,F$1,FALSE)*$C85)+VLOOKUP($B85&amp;"f4",VALORES_CONFIGURAÇÃO!$C$5:$L$118,F$1-4,FALSE),
  (VLOOKUP($B85&amp;"f5",VALORES_CONFIGURAÇÃO!$C$5:$L$118,F$1,FALSE)*$C85)+VLOOKUP($B85&amp;"f5",VALORES_CONFIGURAÇÃO!$C$5:$L$118,F$1-4,FALSE))))
  ),"")</f>
        <v/>
      </c>
      <c r="G85" s="79" t="str">
        <f>IFERROR(
  IF(VLOOKUP($B85&amp;"f1",VALORES_CONFIGURAÇÃO!$C$5:$L$118,3,FALSE)&gt;$C85,VLOOKUP($B85&amp;"f1",VALORES_CONFIGURAÇÃO!$C$5:$L$118,G$1,FALSE)*$C85,
  IF(VLOOKUP($B85&amp;"f2",VALORES_CONFIGURAÇÃO!$C$5:$L$118,3,FALSE)&gt;$C85,(VLOOKUP($B85&amp;"f2",VALORES_CONFIGURAÇÃO!$C$5:$L$118,G$1,FALSE)*$C85)+VLOOKUP($B85&amp;"f2",VALORES_CONFIGURAÇÃO!$C$5:$L$118,G$1-4,FALSE),
  IF(VLOOKUP($B85&amp;"f3",VALORES_CONFIGURAÇÃO!$C$5:$L$118,3,FALSE)&gt;$C85,(VLOOKUP($B85&amp;"f3",VALORES_CONFIGURAÇÃO!$C$5:$L$118,G$1,FALSE)*$C85)+VLOOKUP($B85&amp;"f3",VALORES_CONFIGURAÇÃO!$C$5:$L$118,G$1-4,FALSE),
  IF(VLOOKUP($B85&amp;"f4",VALORES_CONFIGURAÇÃO!$C$5:$L$118,3,FALSE)&gt;$C85,(VLOOKUP($B85&amp;"f4",VALORES_CONFIGURAÇÃO!$C$5:$L$118,G$1,FALSE)*$C85)+VLOOKUP($B85&amp;"f4",VALORES_CONFIGURAÇÃO!$C$5:$L$118,G$1-4,FALSE),
  (VLOOKUP($B85&amp;"f5",VALORES_CONFIGURAÇÃO!$C$5:$L$118,G$1,FALSE)*$C85)+VLOOKUP($B85&amp;"f5",VALORES_CONFIGURAÇÃO!$C$5:$L$118,G$1-4,FALSE))))
  ),"")</f>
        <v/>
      </c>
      <c r="H85" s="79" t="str">
        <f>IFERROR(
  IF(VLOOKUP($B85&amp;"f1",VALORES_CONFIGURAÇÃO!$C$5:$L$118,3,FALSE)&gt;$C85,VLOOKUP($B85&amp;"f1",VALORES_CONFIGURAÇÃO!$C$5:$L$118,H$1,FALSE)*$C85,
  IF(VLOOKUP($B85&amp;"f2",VALORES_CONFIGURAÇÃO!$C$5:$L$118,3,FALSE)&gt;$C85,(VLOOKUP($B85&amp;"f2",VALORES_CONFIGURAÇÃO!$C$5:$L$118,H$1,FALSE)*$C85)+VLOOKUP($B85&amp;"f2",VALORES_CONFIGURAÇÃO!$C$5:$L$118,H$1-4,FALSE),
  IF(VLOOKUP($B85&amp;"f3",VALORES_CONFIGURAÇÃO!$C$5:$L$118,3,FALSE)&gt;$C85,(VLOOKUP($B85&amp;"f3",VALORES_CONFIGURAÇÃO!$C$5:$L$118,H$1,FALSE)*$C85)+VLOOKUP($B85&amp;"f3",VALORES_CONFIGURAÇÃO!$C$5:$L$118,H$1-4,FALSE),
  IF(VLOOKUP($B85&amp;"f4",VALORES_CONFIGURAÇÃO!$C$5:$L$118,3,FALSE)&gt;$C85,(VLOOKUP($B85&amp;"f4",VALORES_CONFIGURAÇÃO!$C$5:$L$118,H$1,FALSE)*$C85)+VLOOKUP($B85&amp;"f4",VALORES_CONFIGURAÇÃO!$C$5:$L$118,H$1-4,FALSE),
  (VLOOKUP($B85&amp;"f5",VALORES_CONFIGURAÇÃO!$C$5:$L$118,H$1,FALSE)*$C85)+VLOOKUP($B85&amp;"f5",VALORES_CONFIGURAÇÃO!$C$5:$L$118,H$1-4,FALSE))))
  ),"")</f>
        <v/>
      </c>
      <c r="I85" s="78" t="str">
        <f t="shared" si="1"/>
        <v/>
      </c>
      <c r="J85" s="80"/>
      <c r="K85" s="84"/>
    </row>
    <row r="86" spans="2:11" x14ac:dyDescent="0.25">
      <c r="B86" s="83"/>
      <c r="C86" s="80"/>
      <c r="D86" s="80"/>
      <c r="E86" s="78" t="str">
        <f>IFERROR(VLOOKUP($B86&amp;"f1",VALORES_CONFIGURAÇÃO!$C$5:$L$118,7,FALSE)*$D86,"")</f>
        <v/>
      </c>
      <c r="F86" s="79" t="str">
        <f>IFERROR(
  IF(VLOOKUP($B86&amp;"f1",VALORES_CONFIGURAÇÃO!$C$5:$L$118,3,FALSE)&gt;$C86,VLOOKUP($B86&amp;"f1",VALORES_CONFIGURAÇÃO!$C$5:$L$118,F$1,FALSE)*$C86,
  IF(VLOOKUP($B86&amp;"f2",VALORES_CONFIGURAÇÃO!$C$5:$L$118,3,FALSE)&gt;$C86,(VLOOKUP($B86&amp;"f2",VALORES_CONFIGURAÇÃO!$C$5:$L$118,F$1,FALSE)*$C86)+VLOOKUP($B86&amp;"f2",VALORES_CONFIGURAÇÃO!$C$5:$L$118,F$1-4,FALSE),
  IF(VLOOKUP($B86&amp;"f3",VALORES_CONFIGURAÇÃO!$C$5:$L$118,3,FALSE)&gt;$C86,(VLOOKUP($B86&amp;"f3",VALORES_CONFIGURAÇÃO!$C$5:$L$118,F$1,FALSE)*$C86)+VLOOKUP($B86&amp;"f3",VALORES_CONFIGURAÇÃO!$C$5:$L$118,F$1-4,FALSE),
  IF(VLOOKUP($B86&amp;"f4",VALORES_CONFIGURAÇÃO!$C$5:$L$118,3,FALSE)&gt;$C86,(VLOOKUP($B86&amp;"f4",VALORES_CONFIGURAÇÃO!$C$5:$L$118,F$1,FALSE)*$C86)+VLOOKUP($B86&amp;"f4",VALORES_CONFIGURAÇÃO!$C$5:$L$118,F$1-4,FALSE),
  (VLOOKUP($B86&amp;"f5",VALORES_CONFIGURAÇÃO!$C$5:$L$118,F$1,FALSE)*$C86)+VLOOKUP($B86&amp;"f5",VALORES_CONFIGURAÇÃO!$C$5:$L$118,F$1-4,FALSE))))
  ),"")</f>
        <v/>
      </c>
      <c r="G86" s="79" t="str">
        <f>IFERROR(
  IF(VLOOKUP($B86&amp;"f1",VALORES_CONFIGURAÇÃO!$C$5:$L$118,3,FALSE)&gt;$C86,VLOOKUP($B86&amp;"f1",VALORES_CONFIGURAÇÃO!$C$5:$L$118,G$1,FALSE)*$C86,
  IF(VLOOKUP($B86&amp;"f2",VALORES_CONFIGURAÇÃO!$C$5:$L$118,3,FALSE)&gt;$C86,(VLOOKUP($B86&amp;"f2",VALORES_CONFIGURAÇÃO!$C$5:$L$118,G$1,FALSE)*$C86)+VLOOKUP($B86&amp;"f2",VALORES_CONFIGURAÇÃO!$C$5:$L$118,G$1-4,FALSE),
  IF(VLOOKUP($B86&amp;"f3",VALORES_CONFIGURAÇÃO!$C$5:$L$118,3,FALSE)&gt;$C86,(VLOOKUP($B86&amp;"f3",VALORES_CONFIGURAÇÃO!$C$5:$L$118,G$1,FALSE)*$C86)+VLOOKUP($B86&amp;"f3",VALORES_CONFIGURAÇÃO!$C$5:$L$118,G$1-4,FALSE),
  IF(VLOOKUP($B86&amp;"f4",VALORES_CONFIGURAÇÃO!$C$5:$L$118,3,FALSE)&gt;$C86,(VLOOKUP($B86&amp;"f4",VALORES_CONFIGURAÇÃO!$C$5:$L$118,G$1,FALSE)*$C86)+VLOOKUP($B86&amp;"f4",VALORES_CONFIGURAÇÃO!$C$5:$L$118,G$1-4,FALSE),
  (VLOOKUP($B86&amp;"f5",VALORES_CONFIGURAÇÃO!$C$5:$L$118,G$1,FALSE)*$C86)+VLOOKUP($B86&amp;"f5",VALORES_CONFIGURAÇÃO!$C$5:$L$118,G$1-4,FALSE))))
  ),"")</f>
        <v/>
      </c>
      <c r="H86" s="79" t="str">
        <f>IFERROR(
  IF(VLOOKUP($B86&amp;"f1",VALORES_CONFIGURAÇÃO!$C$5:$L$118,3,FALSE)&gt;$C86,VLOOKUP($B86&amp;"f1",VALORES_CONFIGURAÇÃO!$C$5:$L$118,H$1,FALSE)*$C86,
  IF(VLOOKUP($B86&amp;"f2",VALORES_CONFIGURAÇÃO!$C$5:$L$118,3,FALSE)&gt;$C86,(VLOOKUP($B86&amp;"f2",VALORES_CONFIGURAÇÃO!$C$5:$L$118,H$1,FALSE)*$C86)+VLOOKUP($B86&amp;"f2",VALORES_CONFIGURAÇÃO!$C$5:$L$118,H$1-4,FALSE),
  IF(VLOOKUP($B86&amp;"f3",VALORES_CONFIGURAÇÃO!$C$5:$L$118,3,FALSE)&gt;$C86,(VLOOKUP($B86&amp;"f3",VALORES_CONFIGURAÇÃO!$C$5:$L$118,H$1,FALSE)*$C86)+VLOOKUP($B86&amp;"f3",VALORES_CONFIGURAÇÃO!$C$5:$L$118,H$1-4,FALSE),
  IF(VLOOKUP($B86&amp;"f4",VALORES_CONFIGURAÇÃO!$C$5:$L$118,3,FALSE)&gt;$C86,(VLOOKUP($B86&amp;"f4",VALORES_CONFIGURAÇÃO!$C$5:$L$118,H$1,FALSE)*$C86)+VLOOKUP($B86&amp;"f4",VALORES_CONFIGURAÇÃO!$C$5:$L$118,H$1-4,FALSE),
  (VLOOKUP($B86&amp;"f5",VALORES_CONFIGURAÇÃO!$C$5:$L$118,H$1,FALSE)*$C86)+VLOOKUP($B86&amp;"f5",VALORES_CONFIGURAÇÃO!$C$5:$L$118,H$1-4,FALSE))))
  ),"")</f>
        <v/>
      </c>
      <c r="I86" s="78" t="str">
        <f t="shared" si="1"/>
        <v/>
      </c>
      <c r="J86" s="80"/>
      <c r="K86" s="84"/>
    </row>
    <row r="87" spans="2:11" x14ac:dyDescent="0.25">
      <c r="B87" s="83"/>
      <c r="C87" s="80"/>
      <c r="D87" s="80"/>
      <c r="E87" s="78" t="str">
        <f>IFERROR(VLOOKUP($B87&amp;"f1",VALORES_CONFIGURAÇÃO!$C$5:$L$118,7,FALSE)*$D87,"")</f>
        <v/>
      </c>
      <c r="F87" s="79" t="str">
        <f>IFERROR(
  IF(VLOOKUP($B87&amp;"f1",VALORES_CONFIGURAÇÃO!$C$5:$L$118,3,FALSE)&gt;$C87,VLOOKUP($B87&amp;"f1",VALORES_CONFIGURAÇÃO!$C$5:$L$118,F$1,FALSE)*$C87,
  IF(VLOOKUP($B87&amp;"f2",VALORES_CONFIGURAÇÃO!$C$5:$L$118,3,FALSE)&gt;$C87,(VLOOKUP($B87&amp;"f2",VALORES_CONFIGURAÇÃO!$C$5:$L$118,F$1,FALSE)*$C87)+VLOOKUP($B87&amp;"f2",VALORES_CONFIGURAÇÃO!$C$5:$L$118,F$1-4,FALSE),
  IF(VLOOKUP($B87&amp;"f3",VALORES_CONFIGURAÇÃO!$C$5:$L$118,3,FALSE)&gt;$C87,(VLOOKUP($B87&amp;"f3",VALORES_CONFIGURAÇÃO!$C$5:$L$118,F$1,FALSE)*$C87)+VLOOKUP($B87&amp;"f3",VALORES_CONFIGURAÇÃO!$C$5:$L$118,F$1-4,FALSE),
  IF(VLOOKUP($B87&amp;"f4",VALORES_CONFIGURAÇÃO!$C$5:$L$118,3,FALSE)&gt;$C87,(VLOOKUP($B87&amp;"f4",VALORES_CONFIGURAÇÃO!$C$5:$L$118,F$1,FALSE)*$C87)+VLOOKUP($B87&amp;"f4",VALORES_CONFIGURAÇÃO!$C$5:$L$118,F$1-4,FALSE),
  (VLOOKUP($B87&amp;"f5",VALORES_CONFIGURAÇÃO!$C$5:$L$118,F$1,FALSE)*$C87)+VLOOKUP($B87&amp;"f5",VALORES_CONFIGURAÇÃO!$C$5:$L$118,F$1-4,FALSE))))
  ),"")</f>
        <v/>
      </c>
      <c r="G87" s="79" t="str">
        <f>IFERROR(
  IF(VLOOKUP($B87&amp;"f1",VALORES_CONFIGURAÇÃO!$C$5:$L$118,3,FALSE)&gt;$C87,VLOOKUP($B87&amp;"f1",VALORES_CONFIGURAÇÃO!$C$5:$L$118,G$1,FALSE)*$C87,
  IF(VLOOKUP($B87&amp;"f2",VALORES_CONFIGURAÇÃO!$C$5:$L$118,3,FALSE)&gt;$C87,(VLOOKUP($B87&amp;"f2",VALORES_CONFIGURAÇÃO!$C$5:$L$118,G$1,FALSE)*$C87)+VLOOKUP($B87&amp;"f2",VALORES_CONFIGURAÇÃO!$C$5:$L$118,G$1-4,FALSE),
  IF(VLOOKUP($B87&amp;"f3",VALORES_CONFIGURAÇÃO!$C$5:$L$118,3,FALSE)&gt;$C87,(VLOOKUP($B87&amp;"f3",VALORES_CONFIGURAÇÃO!$C$5:$L$118,G$1,FALSE)*$C87)+VLOOKUP($B87&amp;"f3",VALORES_CONFIGURAÇÃO!$C$5:$L$118,G$1-4,FALSE),
  IF(VLOOKUP($B87&amp;"f4",VALORES_CONFIGURAÇÃO!$C$5:$L$118,3,FALSE)&gt;$C87,(VLOOKUP($B87&amp;"f4",VALORES_CONFIGURAÇÃO!$C$5:$L$118,G$1,FALSE)*$C87)+VLOOKUP($B87&amp;"f4",VALORES_CONFIGURAÇÃO!$C$5:$L$118,G$1-4,FALSE),
  (VLOOKUP($B87&amp;"f5",VALORES_CONFIGURAÇÃO!$C$5:$L$118,G$1,FALSE)*$C87)+VLOOKUP($B87&amp;"f5",VALORES_CONFIGURAÇÃO!$C$5:$L$118,G$1-4,FALSE))))
  ),"")</f>
        <v/>
      </c>
      <c r="H87" s="79" t="str">
        <f>IFERROR(
  IF(VLOOKUP($B87&amp;"f1",VALORES_CONFIGURAÇÃO!$C$5:$L$118,3,FALSE)&gt;$C87,VLOOKUP($B87&amp;"f1",VALORES_CONFIGURAÇÃO!$C$5:$L$118,H$1,FALSE)*$C87,
  IF(VLOOKUP($B87&amp;"f2",VALORES_CONFIGURAÇÃO!$C$5:$L$118,3,FALSE)&gt;$C87,(VLOOKUP($B87&amp;"f2",VALORES_CONFIGURAÇÃO!$C$5:$L$118,H$1,FALSE)*$C87)+VLOOKUP($B87&amp;"f2",VALORES_CONFIGURAÇÃO!$C$5:$L$118,H$1-4,FALSE),
  IF(VLOOKUP($B87&amp;"f3",VALORES_CONFIGURAÇÃO!$C$5:$L$118,3,FALSE)&gt;$C87,(VLOOKUP($B87&amp;"f3",VALORES_CONFIGURAÇÃO!$C$5:$L$118,H$1,FALSE)*$C87)+VLOOKUP($B87&amp;"f3",VALORES_CONFIGURAÇÃO!$C$5:$L$118,H$1-4,FALSE),
  IF(VLOOKUP($B87&amp;"f4",VALORES_CONFIGURAÇÃO!$C$5:$L$118,3,FALSE)&gt;$C87,(VLOOKUP($B87&amp;"f4",VALORES_CONFIGURAÇÃO!$C$5:$L$118,H$1,FALSE)*$C87)+VLOOKUP($B87&amp;"f4",VALORES_CONFIGURAÇÃO!$C$5:$L$118,H$1-4,FALSE),
  (VLOOKUP($B87&amp;"f5",VALORES_CONFIGURAÇÃO!$C$5:$L$118,H$1,FALSE)*$C87)+VLOOKUP($B87&amp;"f5",VALORES_CONFIGURAÇÃO!$C$5:$L$118,H$1-4,FALSE))))
  ),"")</f>
        <v/>
      </c>
      <c r="I87" s="78" t="str">
        <f t="shared" si="1"/>
        <v/>
      </c>
      <c r="J87" s="80"/>
      <c r="K87" s="84"/>
    </row>
    <row r="88" spans="2:11" x14ac:dyDescent="0.25">
      <c r="B88" s="83"/>
      <c r="C88" s="80"/>
      <c r="D88" s="80"/>
      <c r="E88" s="78" t="str">
        <f>IFERROR(VLOOKUP($B88&amp;"f1",VALORES_CONFIGURAÇÃO!$C$5:$L$118,7,FALSE)*$D88,"")</f>
        <v/>
      </c>
      <c r="F88" s="79" t="str">
        <f>IFERROR(
  IF(VLOOKUP($B88&amp;"f1",VALORES_CONFIGURAÇÃO!$C$5:$L$118,3,FALSE)&gt;$C88,VLOOKUP($B88&amp;"f1",VALORES_CONFIGURAÇÃO!$C$5:$L$118,F$1,FALSE)*$C88,
  IF(VLOOKUP($B88&amp;"f2",VALORES_CONFIGURAÇÃO!$C$5:$L$118,3,FALSE)&gt;$C88,(VLOOKUP($B88&amp;"f2",VALORES_CONFIGURAÇÃO!$C$5:$L$118,F$1,FALSE)*$C88)+VLOOKUP($B88&amp;"f2",VALORES_CONFIGURAÇÃO!$C$5:$L$118,F$1-4,FALSE),
  IF(VLOOKUP($B88&amp;"f3",VALORES_CONFIGURAÇÃO!$C$5:$L$118,3,FALSE)&gt;$C88,(VLOOKUP($B88&amp;"f3",VALORES_CONFIGURAÇÃO!$C$5:$L$118,F$1,FALSE)*$C88)+VLOOKUP($B88&amp;"f3",VALORES_CONFIGURAÇÃO!$C$5:$L$118,F$1-4,FALSE),
  IF(VLOOKUP($B88&amp;"f4",VALORES_CONFIGURAÇÃO!$C$5:$L$118,3,FALSE)&gt;$C88,(VLOOKUP($B88&amp;"f4",VALORES_CONFIGURAÇÃO!$C$5:$L$118,F$1,FALSE)*$C88)+VLOOKUP($B88&amp;"f4",VALORES_CONFIGURAÇÃO!$C$5:$L$118,F$1-4,FALSE),
  (VLOOKUP($B88&amp;"f5",VALORES_CONFIGURAÇÃO!$C$5:$L$118,F$1,FALSE)*$C88)+VLOOKUP($B88&amp;"f5",VALORES_CONFIGURAÇÃO!$C$5:$L$118,F$1-4,FALSE))))
  ),"")</f>
        <v/>
      </c>
      <c r="G88" s="79" t="str">
        <f>IFERROR(
  IF(VLOOKUP($B88&amp;"f1",VALORES_CONFIGURAÇÃO!$C$5:$L$118,3,FALSE)&gt;$C88,VLOOKUP($B88&amp;"f1",VALORES_CONFIGURAÇÃO!$C$5:$L$118,G$1,FALSE)*$C88,
  IF(VLOOKUP($B88&amp;"f2",VALORES_CONFIGURAÇÃO!$C$5:$L$118,3,FALSE)&gt;$C88,(VLOOKUP($B88&amp;"f2",VALORES_CONFIGURAÇÃO!$C$5:$L$118,G$1,FALSE)*$C88)+VLOOKUP($B88&amp;"f2",VALORES_CONFIGURAÇÃO!$C$5:$L$118,G$1-4,FALSE),
  IF(VLOOKUP($B88&amp;"f3",VALORES_CONFIGURAÇÃO!$C$5:$L$118,3,FALSE)&gt;$C88,(VLOOKUP($B88&amp;"f3",VALORES_CONFIGURAÇÃO!$C$5:$L$118,G$1,FALSE)*$C88)+VLOOKUP($B88&amp;"f3",VALORES_CONFIGURAÇÃO!$C$5:$L$118,G$1-4,FALSE),
  IF(VLOOKUP($B88&amp;"f4",VALORES_CONFIGURAÇÃO!$C$5:$L$118,3,FALSE)&gt;$C88,(VLOOKUP($B88&amp;"f4",VALORES_CONFIGURAÇÃO!$C$5:$L$118,G$1,FALSE)*$C88)+VLOOKUP($B88&amp;"f4",VALORES_CONFIGURAÇÃO!$C$5:$L$118,G$1-4,FALSE),
  (VLOOKUP($B88&amp;"f5",VALORES_CONFIGURAÇÃO!$C$5:$L$118,G$1,FALSE)*$C88)+VLOOKUP($B88&amp;"f5",VALORES_CONFIGURAÇÃO!$C$5:$L$118,G$1-4,FALSE))))
  ),"")</f>
        <v/>
      </c>
      <c r="H88" s="79" t="str">
        <f>IFERROR(
  IF(VLOOKUP($B88&amp;"f1",VALORES_CONFIGURAÇÃO!$C$5:$L$118,3,FALSE)&gt;$C88,VLOOKUP($B88&amp;"f1",VALORES_CONFIGURAÇÃO!$C$5:$L$118,H$1,FALSE)*$C88,
  IF(VLOOKUP($B88&amp;"f2",VALORES_CONFIGURAÇÃO!$C$5:$L$118,3,FALSE)&gt;$C88,(VLOOKUP($B88&amp;"f2",VALORES_CONFIGURAÇÃO!$C$5:$L$118,H$1,FALSE)*$C88)+VLOOKUP($B88&amp;"f2",VALORES_CONFIGURAÇÃO!$C$5:$L$118,H$1-4,FALSE),
  IF(VLOOKUP($B88&amp;"f3",VALORES_CONFIGURAÇÃO!$C$5:$L$118,3,FALSE)&gt;$C88,(VLOOKUP($B88&amp;"f3",VALORES_CONFIGURAÇÃO!$C$5:$L$118,H$1,FALSE)*$C88)+VLOOKUP($B88&amp;"f3",VALORES_CONFIGURAÇÃO!$C$5:$L$118,H$1-4,FALSE),
  IF(VLOOKUP($B88&amp;"f4",VALORES_CONFIGURAÇÃO!$C$5:$L$118,3,FALSE)&gt;$C88,(VLOOKUP($B88&amp;"f4",VALORES_CONFIGURAÇÃO!$C$5:$L$118,H$1,FALSE)*$C88)+VLOOKUP($B88&amp;"f4",VALORES_CONFIGURAÇÃO!$C$5:$L$118,H$1-4,FALSE),
  (VLOOKUP($B88&amp;"f5",VALORES_CONFIGURAÇÃO!$C$5:$L$118,H$1,FALSE)*$C88)+VLOOKUP($B88&amp;"f5",VALORES_CONFIGURAÇÃO!$C$5:$L$118,H$1-4,FALSE))))
  ),"")</f>
        <v/>
      </c>
      <c r="I88" s="78" t="str">
        <f t="shared" si="1"/>
        <v/>
      </c>
      <c r="J88" s="80"/>
      <c r="K88" s="84"/>
    </row>
    <row r="89" spans="2:11" x14ac:dyDescent="0.25">
      <c r="B89" s="83"/>
      <c r="C89" s="80"/>
      <c r="D89" s="80"/>
      <c r="E89" s="78" t="str">
        <f>IFERROR(VLOOKUP($B89&amp;"f1",VALORES_CONFIGURAÇÃO!$C$5:$L$118,7,FALSE)*$D89,"")</f>
        <v/>
      </c>
      <c r="F89" s="79" t="str">
        <f>IFERROR(
  IF(VLOOKUP($B89&amp;"f1",VALORES_CONFIGURAÇÃO!$C$5:$L$118,3,FALSE)&gt;$C89,VLOOKUP($B89&amp;"f1",VALORES_CONFIGURAÇÃO!$C$5:$L$118,F$1,FALSE)*$C89,
  IF(VLOOKUP($B89&amp;"f2",VALORES_CONFIGURAÇÃO!$C$5:$L$118,3,FALSE)&gt;$C89,(VLOOKUP($B89&amp;"f2",VALORES_CONFIGURAÇÃO!$C$5:$L$118,F$1,FALSE)*$C89)+VLOOKUP($B89&amp;"f2",VALORES_CONFIGURAÇÃO!$C$5:$L$118,F$1-4,FALSE),
  IF(VLOOKUP($B89&amp;"f3",VALORES_CONFIGURAÇÃO!$C$5:$L$118,3,FALSE)&gt;$C89,(VLOOKUP($B89&amp;"f3",VALORES_CONFIGURAÇÃO!$C$5:$L$118,F$1,FALSE)*$C89)+VLOOKUP($B89&amp;"f3",VALORES_CONFIGURAÇÃO!$C$5:$L$118,F$1-4,FALSE),
  IF(VLOOKUP($B89&amp;"f4",VALORES_CONFIGURAÇÃO!$C$5:$L$118,3,FALSE)&gt;$C89,(VLOOKUP($B89&amp;"f4",VALORES_CONFIGURAÇÃO!$C$5:$L$118,F$1,FALSE)*$C89)+VLOOKUP($B89&amp;"f4",VALORES_CONFIGURAÇÃO!$C$5:$L$118,F$1-4,FALSE),
  (VLOOKUP($B89&amp;"f5",VALORES_CONFIGURAÇÃO!$C$5:$L$118,F$1,FALSE)*$C89)+VLOOKUP($B89&amp;"f5",VALORES_CONFIGURAÇÃO!$C$5:$L$118,F$1-4,FALSE))))
  ),"")</f>
        <v/>
      </c>
      <c r="G89" s="79" t="str">
        <f>IFERROR(
  IF(VLOOKUP($B89&amp;"f1",VALORES_CONFIGURAÇÃO!$C$5:$L$118,3,FALSE)&gt;$C89,VLOOKUP($B89&amp;"f1",VALORES_CONFIGURAÇÃO!$C$5:$L$118,G$1,FALSE)*$C89,
  IF(VLOOKUP($B89&amp;"f2",VALORES_CONFIGURAÇÃO!$C$5:$L$118,3,FALSE)&gt;$C89,(VLOOKUP($B89&amp;"f2",VALORES_CONFIGURAÇÃO!$C$5:$L$118,G$1,FALSE)*$C89)+VLOOKUP($B89&amp;"f2",VALORES_CONFIGURAÇÃO!$C$5:$L$118,G$1-4,FALSE),
  IF(VLOOKUP($B89&amp;"f3",VALORES_CONFIGURAÇÃO!$C$5:$L$118,3,FALSE)&gt;$C89,(VLOOKUP($B89&amp;"f3",VALORES_CONFIGURAÇÃO!$C$5:$L$118,G$1,FALSE)*$C89)+VLOOKUP($B89&amp;"f3",VALORES_CONFIGURAÇÃO!$C$5:$L$118,G$1-4,FALSE),
  IF(VLOOKUP($B89&amp;"f4",VALORES_CONFIGURAÇÃO!$C$5:$L$118,3,FALSE)&gt;$C89,(VLOOKUP($B89&amp;"f4",VALORES_CONFIGURAÇÃO!$C$5:$L$118,G$1,FALSE)*$C89)+VLOOKUP($B89&amp;"f4",VALORES_CONFIGURAÇÃO!$C$5:$L$118,G$1-4,FALSE),
  (VLOOKUP($B89&amp;"f5",VALORES_CONFIGURAÇÃO!$C$5:$L$118,G$1,FALSE)*$C89)+VLOOKUP($B89&amp;"f5",VALORES_CONFIGURAÇÃO!$C$5:$L$118,G$1-4,FALSE))))
  ),"")</f>
        <v/>
      </c>
      <c r="H89" s="79" t="str">
        <f>IFERROR(
  IF(VLOOKUP($B89&amp;"f1",VALORES_CONFIGURAÇÃO!$C$5:$L$118,3,FALSE)&gt;$C89,VLOOKUP($B89&amp;"f1",VALORES_CONFIGURAÇÃO!$C$5:$L$118,H$1,FALSE)*$C89,
  IF(VLOOKUP($B89&amp;"f2",VALORES_CONFIGURAÇÃO!$C$5:$L$118,3,FALSE)&gt;$C89,(VLOOKUP($B89&amp;"f2",VALORES_CONFIGURAÇÃO!$C$5:$L$118,H$1,FALSE)*$C89)+VLOOKUP($B89&amp;"f2",VALORES_CONFIGURAÇÃO!$C$5:$L$118,H$1-4,FALSE),
  IF(VLOOKUP($B89&amp;"f3",VALORES_CONFIGURAÇÃO!$C$5:$L$118,3,FALSE)&gt;$C89,(VLOOKUP($B89&amp;"f3",VALORES_CONFIGURAÇÃO!$C$5:$L$118,H$1,FALSE)*$C89)+VLOOKUP($B89&amp;"f3",VALORES_CONFIGURAÇÃO!$C$5:$L$118,H$1-4,FALSE),
  IF(VLOOKUP($B89&amp;"f4",VALORES_CONFIGURAÇÃO!$C$5:$L$118,3,FALSE)&gt;$C89,(VLOOKUP($B89&amp;"f4",VALORES_CONFIGURAÇÃO!$C$5:$L$118,H$1,FALSE)*$C89)+VLOOKUP($B89&amp;"f4",VALORES_CONFIGURAÇÃO!$C$5:$L$118,H$1-4,FALSE),
  (VLOOKUP($B89&amp;"f5",VALORES_CONFIGURAÇÃO!$C$5:$L$118,H$1,FALSE)*$C89)+VLOOKUP($B89&amp;"f5",VALORES_CONFIGURAÇÃO!$C$5:$L$118,H$1-4,FALSE))))
  ),"")</f>
        <v/>
      </c>
      <c r="I89" s="78" t="str">
        <f t="shared" si="1"/>
        <v/>
      </c>
      <c r="J89" s="80"/>
      <c r="K89" s="84"/>
    </row>
    <row r="90" spans="2:11" x14ac:dyDescent="0.25">
      <c r="B90" s="83"/>
      <c r="C90" s="80"/>
      <c r="D90" s="80"/>
      <c r="E90" s="78" t="str">
        <f>IFERROR(VLOOKUP($B90&amp;"f1",VALORES_CONFIGURAÇÃO!$C$5:$L$118,7,FALSE)*$D90,"")</f>
        <v/>
      </c>
      <c r="F90" s="79" t="str">
        <f>IFERROR(
  IF(VLOOKUP($B90&amp;"f1",VALORES_CONFIGURAÇÃO!$C$5:$L$118,3,FALSE)&gt;$C90,VLOOKUP($B90&amp;"f1",VALORES_CONFIGURAÇÃO!$C$5:$L$118,F$1,FALSE)*$C90,
  IF(VLOOKUP($B90&amp;"f2",VALORES_CONFIGURAÇÃO!$C$5:$L$118,3,FALSE)&gt;$C90,(VLOOKUP($B90&amp;"f2",VALORES_CONFIGURAÇÃO!$C$5:$L$118,F$1,FALSE)*$C90)+VLOOKUP($B90&amp;"f2",VALORES_CONFIGURAÇÃO!$C$5:$L$118,F$1-4,FALSE),
  IF(VLOOKUP($B90&amp;"f3",VALORES_CONFIGURAÇÃO!$C$5:$L$118,3,FALSE)&gt;$C90,(VLOOKUP($B90&amp;"f3",VALORES_CONFIGURAÇÃO!$C$5:$L$118,F$1,FALSE)*$C90)+VLOOKUP($B90&amp;"f3",VALORES_CONFIGURAÇÃO!$C$5:$L$118,F$1-4,FALSE),
  IF(VLOOKUP($B90&amp;"f4",VALORES_CONFIGURAÇÃO!$C$5:$L$118,3,FALSE)&gt;$C90,(VLOOKUP($B90&amp;"f4",VALORES_CONFIGURAÇÃO!$C$5:$L$118,F$1,FALSE)*$C90)+VLOOKUP($B90&amp;"f4",VALORES_CONFIGURAÇÃO!$C$5:$L$118,F$1-4,FALSE),
  (VLOOKUP($B90&amp;"f5",VALORES_CONFIGURAÇÃO!$C$5:$L$118,F$1,FALSE)*$C90)+VLOOKUP($B90&amp;"f5",VALORES_CONFIGURAÇÃO!$C$5:$L$118,F$1-4,FALSE))))
  ),"")</f>
        <v/>
      </c>
      <c r="G90" s="79" t="str">
        <f>IFERROR(
  IF(VLOOKUP($B90&amp;"f1",VALORES_CONFIGURAÇÃO!$C$5:$L$118,3,FALSE)&gt;$C90,VLOOKUP($B90&amp;"f1",VALORES_CONFIGURAÇÃO!$C$5:$L$118,G$1,FALSE)*$C90,
  IF(VLOOKUP($B90&amp;"f2",VALORES_CONFIGURAÇÃO!$C$5:$L$118,3,FALSE)&gt;$C90,(VLOOKUP($B90&amp;"f2",VALORES_CONFIGURAÇÃO!$C$5:$L$118,G$1,FALSE)*$C90)+VLOOKUP($B90&amp;"f2",VALORES_CONFIGURAÇÃO!$C$5:$L$118,G$1-4,FALSE),
  IF(VLOOKUP($B90&amp;"f3",VALORES_CONFIGURAÇÃO!$C$5:$L$118,3,FALSE)&gt;$C90,(VLOOKUP($B90&amp;"f3",VALORES_CONFIGURAÇÃO!$C$5:$L$118,G$1,FALSE)*$C90)+VLOOKUP($B90&amp;"f3",VALORES_CONFIGURAÇÃO!$C$5:$L$118,G$1-4,FALSE),
  IF(VLOOKUP($B90&amp;"f4",VALORES_CONFIGURAÇÃO!$C$5:$L$118,3,FALSE)&gt;$C90,(VLOOKUP($B90&amp;"f4",VALORES_CONFIGURAÇÃO!$C$5:$L$118,G$1,FALSE)*$C90)+VLOOKUP($B90&amp;"f4",VALORES_CONFIGURAÇÃO!$C$5:$L$118,G$1-4,FALSE),
  (VLOOKUP($B90&amp;"f5",VALORES_CONFIGURAÇÃO!$C$5:$L$118,G$1,FALSE)*$C90)+VLOOKUP($B90&amp;"f5",VALORES_CONFIGURAÇÃO!$C$5:$L$118,G$1-4,FALSE))))
  ),"")</f>
        <v/>
      </c>
      <c r="H90" s="79" t="str">
        <f>IFERROR(
  IF(VLOOKUP($B90&amp;"f1",VALORES_CONFIGURAÇÃO!$C$5:$L$118,3,FALSE)&gt;$C90,VLOOKUP($B90&amp;"f1",VALORES_CONFIGURAÇÃO!$C$5:$L$118,H$1,FALSE)*$C90,
  IF(VLOOKUP($B90&amp;"f2",VALORES_CONFIGURAÇÃO!$C$5:$L$118,3,FALSE)&gt;$C90,(VLOOKUP($B90&amp;"f2",VALORES_CONFIGURAÇÃO!$C$5:$L$118,H$1,FALSE)*$C90)+VLOOKUP($B90&amp;"f2",VALORES_CONFIGURAÇÃO!$C$5:$L$118,H$1-4,FALSE),
  IF(VLOOKUP($B90&amp;"f3",VALORES_CONFIGURAÇÃO!$C$5:$L$118,3,FALSE)&gt;$C90,(VLOOKUP($B90&amp;"f3",VALORES_CONFIGURAÇÃO!$C$5:$L$118,H$1,FALSE)*$C90)+VLOOKUP($B90&amp;"f3",VALORES_CONFIGURAÇÃO!$C$5:$L$118,H$1-4,FALSE),
  IF(VLOOKUP($B90&amp;"f4",VALORES_CONFIGURAÇÃO!$C$5:$L$118,3,FALSE)&gt;$C90,(VLOOKUP($B90&amp;"f4",VALORES_CONFIGURAÇÃO!$C$5:$L$118,H$1,FALSE)*$C90)+VLOOKUP($B90&amp;"f4",VALORES_CONFIGURAÇÃO!$C$5:$L$118,H$1-4,FALSE),
  (VLOOKUP($B90&amp;"f5",VALORES_CONFIGURAÇÃO!$C$5:$L$118,H$1,FALSE)*$C90)+VLOOKUP($B90&amp;"f5",VALORES_CONFIGURAÇÃO!$C$5:$L$118,H$1-4,FALSE))))
  ),"")</f>
        <v/>
      </c>
      <c r="I90" s="78" t="str">
        <f t="shared" si="1"/>
        <v/>
      </c>
      <c r="J90" s="80"/>
      <c r="K90" s="84"/>
    </row>
    <row r="91" spans="2:11" x14ac:dyDescent="0.25">
      <c r="B91" s="83"/>
      <c r="C91" s="80"/>
      <c r="D91" s="80"/>
      <c r="E91" s="78" t="str">
        <f>IFERROR(VLOOKUP($B91&amp;"f1",VALORES_CONFIGURAÇÃO!$C$5:$L$118,7,FALSE)*$D91,"")</f>
        <v/>
      </c>
      <c r="F91" s="79" t="str">
        <f>IFERROR(
  IF(VLOOKUP($B91&amp;"f1",VALORES_CONFIGURAÇÃO!$C$5:$L$118,3,FALSE)&gt;$C91,VLOOKUP($B91&amp;"f1",VALORES_CONFIGURAÇÃO!$C$5:$L$118,F$1,FALSE)*$C91,
  IF(VLOOKUP($B91&amp;"f2",VALORES_CONFIGURAÇÃO!$C$5:$L$118,3,FALSE)&gt;$C91,(VLOOKUP($B91&amp;"f2",VALORES_CONFIGURAÇÃO!$C$5:$L$118,F$1,FALSE)*$C91)+VLOOKUP($B91&amp;"f2",VALORES_CONFIGURAÇÃO!$C$5:$L$118,F$1-4,FALSE),
  IF(VLOOKUP($B91&amp;"f3",VALORES_CONFIGURAÇÃO!$C$5:$L$118,3,FALSE)&gt;$C91,(VLOOKUP($B91&amp;"f3",VALORES_CONFIGURAÇÃO!$C$5:$L$118,F$1,FALSE)*$C91)+VLOOKUP($B91&amp;"f3",VALORES_CONFIGURAÇÃO!$C$5:$L$118,F$1-4,FALSE),
  IF(VLOOKUP($B91&amp;"f4",VALORES_CONFIGURAÇÃO!$C$5:$L$118,3,FALSE)&gt;$C91,(VLOOKUP($B91&amp;"f4",VALORES_CONFIGURAÇÃO!$C$5:$L$118,F$1,FALSE)*$C91)+VLOOKUP($B91&amp;"f4",VALORES_CONFIGURAÇÃO!$C$5:$L$118,F$1-4,FALSE),
  (VLOOKUP($B91&amp;"f5",VALORES_CONFIGURAÇÃO!$C$5:$L$118,F$1,FALSE)*$C91)+VLOOKUP($B91&amp;"f5",VALORES_CONFIGURAÇÃO!$C$5:$L$118,F$1-4,FALSE))))
  ),"")</f>
        <v/>
      </c>
      <c r="G91" s="79" t="str">
        <f>IFERROR(
  IF(VLOOKUP($B91&amp;"f1",VALORES_CONFIGURAÇÃO!$C$5:$L$118,3,FALSE)&gt;$C91,VLOOKUP($B91&amp;"f1",VALORES_CONFIGURAÇÃO!$C$5:$L$118,G$1,FALSE)*$C91,
  IF(VLOOKUP($B91&amp;"f2",VALORES_CONFIGURAÇÃO!$C$5:$L$118,3,FALSE)&gt;$C91,(VLOOKUP($B91&amp;"f2",VALORES_CONFIGURAÇÃO!$C$5:$L$118,G$1,FALSE)*$C91)+VLOOKUP($B91&amp;"f2",VALORES_CONFIGURAÇÃO!$C$5:$L$118,G$1-4,FALSE),
  IF(VLOOKUP($B91&amp;"f3",VALORES_CONFIGURAÇÃO!$C$5:$L$118,3,FALSE)&gt;$C91,(VLOOKUP($B91&amp;"f3",VALORES_CONFIGURAÇÃO!$C$5:$L$118,G$1,FALSE)*$C91)+VLOOKUP($B91&amp;"f3",VALORES_CONFIGURAÇÃO!$C$5:$L$118,G$1-4,FALSE),
  IF(VLOOKUP($B91&amp;"f4",VALORES_CONFIGURAÇÃO!$C$5:$L$118,3,FALSE)&gt;$C91,(VLOOKUP($B91&amp;"f4",VALORES_CONFIGURAÇÃO!$C$5:$L$118,G$1,FALSE)*$C91)+VLOOKUP($B91&amp;"f4",VALORES_CONFIGURAÇÃO!$C$5:$L$118,G$1-4,FALSE),
  (VLOOKUP($B91&amp;"f5",VALORES_CONFIGURAÇÃO!$C$5:$L$118,G$1,FALSE)*$C91)+VLOOKUP($B91&amp;"f5",VALORES_CONFIGURAÇÃO!$C$5:$L$118,G$1-4,FALSE))))
  ),"")</f>
        <v/>
      </c>
      <c r="H91" s="79" t="str">
        <f>IFERROR(
  IF(VLOOKUP($B91&amp;"f1",VALORES_CONFIGURAÇÃO!$C$5:$L$118,3,FALSE)&gt;$C91,VLOOKUP($B91&amp;"f1",VALORES_CONFIGURAÇÃO!$C$5:$L$118,H$1,FALSE)*$C91,
  IF(VLOOKUP($B91&amp;"f2",VALORES_CONFIGURAÇÃO!$C$5:$L$118,3,FALSE)&gt;$C91,(VLOOKUP($B91&amp;"f2",VALORES_CONFIGURAÇÃO!$C$5:$L$118,H$1,FALSE)*$C91)+VLOOKUP($B91&amp;"f2",VALORES_CONFIGURAÇÃO!$C$5:$L$118,H$1-4,FALSE),
  IF(VLOOKUP($B91&amp;"f3",VALORES_CONFIGURAÇÃO!$C$5:$L$118,3,FALSE)&gt;$C91,(VLOOKUP($B91&amp;"f3",VALORES_CONFIGURAÇÃO!$C$5:$L$118,H$1,FALSE)*$C91)+VLOOKUP($B91&amp;"f3",VALORES_CONFIGURAÇÃO!$C$5:$L$118,H$1-4,FALSE),
  IF(VLOOKUP($B91&amp;"f4",VALORES_CONFIGURAÇÃO!$C$5:$L$118,3,FALSE)&gt;$C91,(VLOOKUP($B91&amp;"f4",VALORES_CONFIGURAÇÃO!$C$5:$L$118,H$1,FALSE)*$C91)+VLOOKUP($B91&amp;"f4",VALORES_CONFIGURAÇÃO!$C$5:$L$118,H$1-4,FALSE),
  (VLOOKUP($B91&amp;"f5",VALORES_CONFIGURAÇÃO!$C$5:$L$118,H$1,FALSE)*$C91)+VLOOKUP($B91&amp;"f5",VALORES_CONFIGURAÇÃO!$C$5:$L$118,H$1-4,FALSE))))
  ),"")</f>
        <v/>
      </c>
      <c r="I91" s="78" t="str">
        <f t="shared" si="1"/>
        <v/>
      </c>
      <c r="J91" s="80"/>
      <c r="K91" s="84"/>
    </row>
    <row r="92" spans="2:11" x14ac:dyDescent="0.25">
      <c r="B92" s="83"/>
      <c r="C92" s="80"/>
      <c r="D92" s="80"/>
      <c r="E92" s="78" t="str">
        <f>IFERROR(VLOOKUP($B92&amp;"f1",VALORES_CONFIGURAÇÃO!$C$5:$L$118,7,FALSE)*$D92,"")</f>
        <v/>
      </c>
      <c r="F92" s="79" t="str">
        <f>IFERROR(
  IF(VLOOKUP($B92&amp;"f1",VALORES_CONFIGURAÇÃO!$C$5:$L$118,3,FALSE)&gt;$C92,VLOOKUP($B92&amp;"f1",VALORES_CONFIGURAÇÃO!$C$5:$L$118,F$1,FALSE)*$C92,
  IF(VLOOKUP($B92&amp;"f2",VALORES_CONFIGURAÇÃO!$C$5:$L$118,3,FALSE)&gt;$C92,(VLOOKUP($B92&amp;"f2",VALORES_CONFIGURAÇÃO!$C$5:$L$118,F$1,FALSE)*$C92)+VLOOKUP($B92&amp;"f2",VALORES_CONFIGURAÇÃO!$C$5:$L$118,F$1-4,FALSE),
  IF(VLOOKUP($B92&amp;"f3",VALORES_CONFIGURAÇÃO!$C$5:$L$118,3,FALSE)&gt;$C92,(VLOOKUP($B92&amp;"f3",VALORES_CONFIGURAÇÃO!$C$5:$L$118,F$1,FALSE)*$C92)+VLOOKUP($B92&amp;"f3",VALORES_CONFIGURAÇÃO!$C$5:$L$118,F$1-4,FALSE),
  IF(VLOOKUP($B92&amp;"f4",VALORES_CONFIGURAÇÃO!$C$5:$L$118,3,FALSE)&gt;$C92,(VLOOKUP($B92&amp;"f4",VALORES_CONFIGURAÇÃO!$C$5:$L$118,F$1,FALSE)*$C92)+VLOOKUP($B92&amp;"f4",VALORES_CONFIGURAÇÃO!$C$5:$L$118,F$1-4,FALSE),
  (VLOOKUP($B92&amp;"f5",VALORES_CONFIGURAÇÃO!$C$5:$L$118,F$1,FALSE)*$C92)+VLOOKUP($B92&amp;"f5",VALORES_CONFIGURAÇÃO!$C$5:$L$118,F$1-4,FALSE))))
  ),"")</f>
        <v/>
      </c>
      <c r="G92" s="79" t="str">
        <f>IFERROR(
  IF(VLOOKUP($B92&amp;"f1",VALORES_CONFIGURAÇÃO!$C$5:$L$118,3,FALSE)&gt;$C92,VLOOKUP($B92&amp;"f1",VALORES_CONFIGURAÇÃO!$C$5:$L$118,G$1,FALSE)*$C92,
  IF(VLOOKUP($B92&amp;"f2",VALORES_CONFIGURAÇÃO!$C$5:$L$118,3,FALSE)&gt;$C92,(VLOOKUP($B92&amp;"f2",VALORES_CONFIGURAÇÃO!$C$5:$L$118,G$1,FALSE)*$C92)+VLOOKUP($B92&amp;"f2",VALORES_CONFIGURAÇÃO!$C$5:$L$118,G$1-4,FALSE),
  IF(VLOOKUP($B92&amp;"f3",VALORES_CONFIGURAÇÃO!$C$5:$L$118,3,FALSE)&gt;$C92,(VLOOKUP($B92&amp;"f3",VALORES_CONFIGURAÇÃO!$C$5:$L$118,G$1,FALSE)*$C92)+VLOOKUP($B92&amp;"f3",VALORES_CONFIGURAÇÃO!$C$5:$L$118,G$1-4,FALSE),
  IF(VLOOKUP($B92&amp;"f4",VALORES_CONFIGURAÇÃO!$C$5:$L$118,3,FALSE)&gt;$C92,(VLOOKUP($B92&amp;"f4",VALORES_CONFIGURAÇÃO!$C$5:$L$118,G$1,FALSE)*$C92)+VLOOKUP($B92&amp;"f4",VALORES_CONFIGURAÇÃO!$C$5:$L$118,G$1-4,FALSE),
  (VLOOKUP($B92&amp;"f5",VALORES_CONFIGURAÇÃO!$C$5:$L$118,G$1,FALSE)*$C92)+VLOOKUP($B92&amp;"f5",VALORES_CONFIGURAÇÃO!$C$5:$L$118,G$1-4,FALSE))))
  ),"")</f>
        <v/>
      </c>
      <c r="H92" s="79" t="str">
        <f>IFERROR(
  IF(VLOOKUP($B92&amp;"f1",VALORES_CONFIGURAÇÃO!$C$5:$L$118,3,FALSE)&gt;$C92,VLOOKUP($B92&amp;"f1",VALORES_CONFIGURAÇÃO!$C$5:$L$118,H$1,FALSE)*$C92,
  IF(VLOOKUP($B92&amp;"f2",VALORES_CONFIGURAÇÃO!$C$5:$L$118,3,FALSE)&gt;$C92,(VLOOKUP($B92&amp;"f2",VALORES_CONFIGURAÇÃO!$C$5:$L$118,H$1,FALSE)*$C92)+VLOOKUP($B92&amp;"f2",VALORES_CONFIGURAÇÃO!$C$5:$L$118,H$1-4,FALSE),
  IF(VLOOKUP($B92&amp;"f3",VALORES_CONFIGURAÇÃO!$C$5:$L$118,3,FALSE)&gt;$C92,(VLOOKUP($B92&amp;"f3",VALORES_CONFIGURAÇÃO!$C$5:$L$118,H$1,FALSE)*$C92)+VLOOKUP($B92&amp;"f3",VALORES_CONFIGURAÇÃO!$C$5:$L$118,H$1-4,FALSE),
  IF(VLOOKUP($B92&amp;"f4",VALORES_CONFIGURAÇÃO!$C$5:$L$118,3,FALSE)&gt;$C92,(VLOOKUP($B92&amp;"f4",VALORES_CONFIGURAÇÃO!$C$5:$L$118,H$1,FALSE)*$C92)+VLOOKUP($B92&amp;"f4",VALORES_CONFIGURAÇÃO!$C$5:$L$118,H$1-4,FALSE),
  (VLOOKUP($B92&amp;"f5",VALORES_CONFIGURAÇÃO!$C$5:$L$118,H$1,FALSE)*$C92)+VLOOKUP($B92&amp;"f5",VALORES_CONFIGURAÇÃO!$C$5:$L$118,H$1-4,FALSE))))
  ),"")</f>
        <v/>
      </c>
      <c r="I92" s="78" t="str">
        <f t="shared" si="1"/>
        <v/>
      </c>
      <c r="J92" s="80"/>
      <c r="K92" s="84"/>
    </row>
    <row r="93" spans="2:11" x14ac:dyDescent="0.25">
      <c r="B93" s="83"/>
      <c r="C93" s="80"/>
      <c r="D93" s="80"/>
      <c r="E93" s="78" t="str">
        <f>IFERROR(VLOOKUP($B93&amp;"f1",VALORES_CONFIGURAÇÃO!$C$5:$L$118,7,FALSE)*$D93,"")</f>
        <v/>
      </c>
      <c r="F93" s="79" t="str">
        <f>IFERROR(
  IF(VLOOKUP($B93&amp;"f1",VALORES_CONFIGURAÇÃO!$C$5:$L$118,3,FALSE)&gt;$C93,VLOOKUP($B93&amp;"f1",VALORES_CONFIGURAÇÃO!$C$5:$L$118,F$1,FALSE)*$C93,
  IF(VLOOKUP($B93&amp;"f2",VALORES_CONFIGURAÇÃO!$C$5:$L$118,3,FALSE)&gt;$C93,(VLOOKUP($B93&amp;"f2",VALORES_CONFIGURAÇÃO!$C$5:$L$118,F$1,FALSE)*$C93)+VLOOKUP($B93&amp;"f2",VALORES_CONFIGURAÇÃO!$C$5:$L$118,F$1-4,FALSE),
  IF(VLOOKUP($B93&amp;"f3",VALORES_CONFIGURAÇÃO!$C$5:$L$118,3,FALSE)&gt;$C93,(VLOOKUP($B93&amp;"f3",VALORES_CONFIGURAÇÃO!$C$5:$L$118,F$1,FALSE)*$C93)+VLOOKUP($B93&amp;"f3",VALORES_CONFIGURAÇÃO!$C$5:$L$118,F$1-4,FALSE),
  IF(VLOOKUP($B93&amp;"f4",VALORES_CONFIGURAÇÃO!$C$5:$L$118,3,FALSE)&gt;$C93,(VLOOKUP($B93&amp;"f4",VALORES_CONFIGURAÇÃO!$C$5:$L$118,F$1,FALSE)*$C93)+VLOOKUP($B93&amp;"f4",VALORES_CONFIGURAÇÃO!$C$5:$L$118,F$1-4,FALSE),
  (VLOOKUP($B93&amp;"f5",VALORES_CONFIGURAÇÃO!$C$5:$L$118,F$1,FALSE)*$C93)+VLOOKUP($B93&amp;"f5",VALORES_CONFIGURAÇÃO!$C$5:$L$118,F$1-4,FALSE))))
  ),"")</f>
        <v/>
      </c>
      <c r="G93" s="79" t="str">
        <f>IFERROR(
  IF(VLOOKUP($B93&amp;"f1",VALORES_CONFIGURAÇÃO!$C$5:$L$118,3,FALSE)&gt;$C93,VLOOKUP($B93&amp;"f1",VALORES_CONFIGURAÇÃO!$C$5:$L$118,G$1,FALSE)*$C93,
  IF(VLOOKUP($B93&amp;"f2",VALORES_CONFIGURAÇÃO!$C$5:$L$118,3,FALSE)&gt;$C93,(VLOOKUP($B93&amp;"f2",VALORES_CONFIGURAÇÃO!$C$5:$L$118,G$1,FALSE)*$C93)+VLOOKUP($B93&amp;"f2",VALORES_CONFIGURAÇÃO!$C$5:$L$118,G$1-4,FALSE),
  IF(VLOOKUP($B93&amp;"f3",VALORES_CONFIGURAÇÃO!$C$5:$L$118,3,FALSE)&gt;$C93,(VLOOKUP($B93&amp;"f3",VALORES_CONFIGURAÇÃO!$C$5:$L$118,G$1,FALSE)*$C93)+VLOOKUP($B93&amp;"f3",VALORES_CONFIGURAÇÃO!$C$5:$L$118,G$1-4,FALSE),
  IF(VLOOKUP($B93&amp;"f4",VALORES_CONFIGURAÇÃO!$C$5:$L$118,3,FALSE)&gt;$C93,(VLOOKUP($B93&amp;"f4",VALORES_CONFIGURAÇÃO!$C$5:$L$118,G$1,FALSE)*$C93)+VLOOKUP($B93&amp;"f4",VALORES_CONFIGURAÇÃO!$C$5:$L$118,G$1-4,FALSE),
  (VLOOKUP($B93&amp;"f5",VALORES_CONFIGURAÇÃO!$C$5:$L$118,G$1,FALSE)*$C93)+VLOOKUP($B93&amp;"f5",VALORES_CONFIGURAÇÃO!$C$5:$L$118,G$1-4,FALSE))))
  ),"")</f>
        <v/>
      </c>
      <c r="H93" s="79" t="str">
        <f>IFERROR(
  IF(VLOOKUP($B93&amp;"f1",VALORES_CONFIGURAÇÃO!$C$5:$L$118,3,FALSE)&gt;$C93,VLOOKUP($B93&amp;"f1",VALORES_CONFIGURAÇÃO!$C$5:$L$118,H$1,FALSE)*$C93,
  IF(VLOOKUP($B93&amp;"f2",VALORES_CONFIGURAÇÃO!$C$5:$L$118,3,FALSE)&gt;$C93,(VLOOKUP($B93&amp;"f2",VALORES_CONFIGURAÇÃO!$C$5:$L$118,H$1,FALSE)*$C93)+VLOOKUP($B93&amp;"f2",VALORES_CONFIGURAÇÃO!$C$5:$L$118,H$1-4,FALSE),
  IF(VLOOKUP($B93&amp;"f3",VALORES_CONFIGURAÇÃO!$C$5:$L$118,3,FALSE)&gt;$C93,(VLOOKUP($B93&amp;"f3",VALORES_CONFIGURAÇÃO!$C$5:$L$118,H$1,FALSE)*$C93)+VLOOKUP($B93&amp;"f3",VALORES_CONFIGURAÇÃO!$C$5:$L$118,H$1-4,FALSE),
  IF(VLOOKUP($B93&amp;"f4",VALORES_CONFIGURAÇÃO!$C$5:$L$118,3,FALSE)&gt;$C93,(VLOOKUP($B93&amp;"f4",VALORES_CONFIGURAÇÃO!$C$5:$L$118,H$1,FALSE)*$C93)+VLOOKUP($B93&amp;"f4",VALORES_CONFIGURAÇÃO!$C$5:$L$118,H$1-4,FALSE),
  (VLOOKUP($B93&amp;"f5",VALORES_CONFIGURAÇÃO!$C$5:$L$118,H$1,FALSE)*$C93)+VLOOKUP($B93&amp;"f5",VALORES_CONFIGURAÇÃO!$C$5:$L$118,H$1-4,FALSE))))
  ),"")</f>
        <v/>
      </c>
      <c r="I93" s="78" t="str">
        <f t="shared" si="1"/>
        <v/>
      </c>
      <c r="J93" s="80"/>
      <c r="K93" s="84"/>
    </row>
    <row r="94" spans="2:11" x14ac:dyDescent="0.25">
      <c r="B94" s="83"/>
      <c r="C94" s="80"/>
      <c r="D94" s="80"/>
      <c r="E94" s="78" t="str">
        <f>IFERROR(VLOOKUP($B94&amp;"f1",VALORES_CONFIGURAÇÃO!$C$5:$L$118,7,FALSE)*$D94,"")</f>
        <v/>
      </c>
      <c r="F94" s="79" t="str">
        <f>IFERROR(
  IF(VLOOKUP($B94&amp;"f1",VALORES_CONFIGURAÇÃO!$C$5:$L$118,3,FALSE)&gt;$C94,VLOOKUP($B94&amp;"f1",VALORES_CONFIGURAÇÃO!$C$5:$L$118,F$1,FALSE)*$C94,
  IF(VLOOKUP($B94&amp;"f2",VALORES_CONFIGURAÇÃO!$C$5:$L$118,3,FALSE)&gt;$C94,(VLOOKUP($B94&amp;"f2",VALORES_CONFIGURAÇÃO!$C$5:$L$118,F$1,FALSE)*$C94)+VLOOKUP($B94&amp;"f2",VALORES_CONFIGURAÇÃO!$C$5:$L$118,F$1-4,FALSE),
  IF(VLOOKUP($B94&amp;"f3",VALORES_CONFIGURAÇÃO!$C$5:$L$118,3,FALSE)&gt;$C94,(VLOOKUP($B94&amp;"f3",VALORES_CONFIGURAÇÃO!$C$5:$L$118,F$1,FALSE)*$C94)+VLOOKUP($B94&amp;"f3",VALORES_CONFIGURAÇÃO!$C$5:$L$118,F$1-4,FALSE),
  IF(VLOOKUP($B94&amp;"f4",VALORES_CONFIGURAÇÃO!$C$5:$L$118,3,FALSE)&gt;$C94,(VLOOKUP($B94&amp;"f4",VALORES_CONFIGURAÇÃO!$C$5:$L$118,F$1,FALSE)*$C94)+VLOOKUP($B94&amp;"f4",VALORES_CONFIGURAÇÃO!$C$5:$L$118,F$1-4,FALSE),
  (VLOOKUP($B94&amp;"f5",VALORES_CONFIGURAÇÃO!$C$5:$L$118,F$1,FALSE)*$C94)+VLOOKUP($B94&amp;"f5",VALORES_CONFIGURAÇÃO!$C$5:$L$118,F$1-4,FALSE))))
  ),"")</f>
        <v/>
      </c>
      <c r="G94" s="79" t="str">
        <f>IFERROR(
  IF(VLOOKUP($B94&amp;"f1",VALORES_CONFIGURAÇÃO!$C$5:$L$118,3,FALSE)&gt;$C94,VLOOKUP($B94&amp;"f1",VALORES_CONFIGURAÇÃO!$C$5:$L$118,G$1,FALSE)*$C94,
  IF(VLOOKUP($B94&amp;"f2",VALORES_CONFIGURAÇÃO!$C$5:$L$118,3,FALSE)&gt;$C94,(VLOOKUP($B94&amp;"f2",VALORES_CONFIGURAÇÃO!$C$5:$L$118,G$1,FALSE)*$C94)+VLOOKUP($B94&amp;"f2",VALORES_CONFIGURAÇÃO!$C$5:$L$118,G$1-4,FALSE),
  IF(VLOOKUP($B94&amp;"f3",VALORES_CONFIGURAÇÃO!$C$5:$L$118,3,FALSE)&gt;$C94,(VLOOKUP($B94&amp;"f3",VALORES_CONFIGURAÇÃO!$C$5:$L$118,G$1,FALSE)*$C94)+VLOOKUP($B94&amp;"f3",VALORES_CONFIGURAÇÃO!$C$5:$L$118,G$1-4,FALSE),
  IF(VLOOKUP($B94&amp;"f4",VALORES_CONFIGURAÇÃO!$C$5:$L$118,3,FALSE)&gt;$C94,(VLOOKUP($B94&amp;"f4",VALORES_CONFIGURAÇÃO!$C$5:$L$118,G$1,FALSE)*$C94)+VLOOKUP($B94&amp;"f4",VALORES_CONFIGURAÇÃO!$C$5:$L$118,G$1-4,FALSE),
  (VLOOKUP($B94&amp;"f5",VALORES_CONFIGURAÇÃO!$C$5:$L$118,G$1,FALSE)*$C94)+VLOOKUP($B94&amp;"f5",VALORES_CONFIGURAÇÃO!$C$5:$L$118,G$1-4,FALSE))))
  ),"")</f>
        <v/>
      </c>
      <c r="H94" s="79" t="str">
        <f>IFERROR(
  IF(VLOOKUP($B94&amp;"f1",VALORES_CONFIGURAÇÃO!$C$5:$L$118,3,FALSE)&gt;$C94,VLOOKUP($B94&amp;"f1",VALORES_CONFIGURAÇÃO!$C$5:$L$118,H$1,FALSE)*$C94,
  IF(VLOOKUP($B94&amp;"f2",VALORES_CONFIGURAÇÃO!$C$5:$L$118,3,FALSE)&gt;$C94,(VLOOKUP($B94&amp;"f2",VALORES_CONFIGURAÇÃO!$C$5:$L$118,H$1,FALSE)*$C94)+VLOOKUP($B94&amp;"f2",VALORES_CONFIGURAÇÃO!$C$5:$L$118,H$1-4,FALSE),
  IF(VLOOKUP($B94&amp;"f3",VALORES_CONFIGURAÇÃO!$C$5:$L$118,3,FALSE)&gt;$C94,(VLOOKUP($B94&amp;"f3",VALORES_CONFIGURAÇÃO!$C$5:$L$118,H$1,FALSE)*$C94)+VLOOKUP($B94&amp;"f3",VALORES_CONFIGURAÇÃO!$C$5:$L$118,H$1-4,FALSE),
  IF(VLOOKUP($B94&amp;"f4",VALORES_CONFIGURAÇÃO!$C$5:$L$118,3,FALSE)&gt;$C94,(VLOOKUP($B94&amp;"f4",VALORES_CONFIGURAÇÃO!$C$5:$L$118,H$1,FALSE)*$C94)+VLOOKUP($B94&amp;"f4",VALORES_CONFIGURAÇÃO!$C$5:$L$118,H$1-4,FALSE),
  (VLOOKUP($B94&amp;"f5",VALORES_CONFIGURAÇÃO!$C$5:$L$118,H$1,FALSE)*$C94)+VLOOKUP($B94&amp;"f5",VALORES_CONFIGURAÇÃO!$C$5:$L$118,H$1-4,FALSE))))
  ),"")</f>
        <v/>
      </c>
      <c r="I94" s="78" t="str">
        <f t="shared" si="1"/>
        <v/>
      </c>
      <c r="J94" s="80"/>
      <c r="K94" s="84"/>
    </row>
    <row r="95" spans="2:11" x14ac:dyDescent="0.25">
      <c r="B95" s="83"/>
      <c r="C95" s="80"/>
      <c r="D95" s="80"/>
      <c r="E95" s="78" t="str">
        <f>IFERROR(VLOOKUP($B95&amp;"f1",VALORES_CONFIGURAÇÃO!$C$5:$L$118,7,FALSE)*$D95,"")</f>
        <v/>
      </c>
      <c r="F95" s="79" t="str">
        <f>IFERROR(
  IF(VLOOKUP($B95&amp;"f1",VALORES_CONFIGURAÇÃO!$C$5:$L$118,3,FALSE)&gt;$C95,VLOOKUP($B95&amp;"f1",VALORES_CONFIGURAÇÃO!$C$5:$L$118,F$1,FALSE)*$C95,
  IF(VLOOKUP($B95&amp;"f2",VALORES_CONFIGURAÇÃO!$C$5:$L$118,3,FALSE)&gt;$C95,(VLOOKUP($B95&amp;"f2",VALORES_CONFIGURAÇÃO!$C$5:$L$118,F$1,FALSE)*$C95)+VLOOKUP($B95&amp;"f2",VALORES_CONFIGURAÇÃO!$C$5:$L$118,F$1-4,FALSE),
  IF(VLOOKUP($B95&amp;"f3",VALORES_CONFIGURAÇÃO!$C$5:$L$118,3,FALSE)&gt;$C95,(VLOOKUP($B95&amp;"f3",VALORES_CONFIGURAÇÃO!$C$5:$L$118,F$1,FALSE)*$C95)+VLOOKUP($B95&amp;"f3",VALORES_CONFIGURAÇÃO!$C$5:$L$118,F$1-4,FALSE),
  IF(VLOOKUP($B95&amp;"f4",VALORES_CONFIGURAÇÃO!$C$5:$L$118,3,FALSE)&gt;$C95,(VLOOKUP($B95&amp;"f4",VALORES_CONFIGURAÇÃO!$C$5:$L$118,F$1,FALSE)*$C95)+VLOOKUP($B95&amp;"f4",VALORES_CONFIGURAÇÃO!$C$5:$L$118,F$1-4,FALSE),
  (VLOOKUP($B95&amp;"f5",VALORES_CONFIGURAÇÃO!$C$5:$L$118,F$1,FALSE)*$C95)+VLOOKUP($B95&amp;"f5",VALORES_CONFIGURAÇÃO!$C$5:$L$118,F$1-4,FALSE))))
  ),"")</f>
        <v/>
      </c>
      <c r="G95" s="79" t="str">
        <f>IFERROR(
  IF(VLOOKUP($B95&amp;"f1",VALORES_CONFIGURAÇÃO!$C$5:$L$118,3,FALSE)&gt;$C95,VLOOKUP($B95&amp;"f1",VALORES_CONFIGURAÇÃO!$C$5:$L$118,G$1,FALSE)*$C95,
  IF(VLOOKUP($B95&amp;"f2",VALORES_CONFIGURAÇÃO!$C$5:$L$118,3,FALSE)&gt;$C95,(VLOOKUP($B95&amp;"f2",VALORES_CONFIGURAÇÃO!$C$5:$L$118,G$1,FALSE)*$C95)+VLOOKUP($B95&amp;"f2",VALORES_CONFIGURAÇÃO!$C$5:$L$118,G$1-4,FALSE),
  IF(VLOOKUP($B95&amp;"f3",VALORES_CONFIGURAÇÃO!$C$5:$L$118,3,FALSE)&gt;$C95,(VLOOKUP($B95&amp;"f3",VALORES_CONFIGURAÇÃO!$C$5:$L$118,G$1,FALSE)*$C95)+VLOOKUP($B95&amp;"f3",VALORES_CONFIGURAÇÃO!$C$5:$L$118,G$1-4,FALSE),
  IF(VLOOKUP($B95&amp;"f4",VALORES_CONFIGURAÇÃO!$C$5:$L$118,3,FALSE)&gt;$C95,(VLOOKUP($B95&amp;"f4",VALORES_CONFIGURAÇÃO!$C$5:$L$118,G$1,FALSE)*$C95)+VLOOKUP($B95&amp;"f4",VALORES_CONFIGURAÇÃO!$C$5:$L$118,G$1-4,FALSE),
  (VLOOKUP($B95&amp;"f5",VALORES_CONFIGURAÇÃO!$C$5:$L$118,G$1,FALSE)*$C95)+VLOOKUP($B95&amp;"f5",VALORES_CONFIGURAÇÃO!$C$5:$L$118,G$1-4,FALSE))))
  ),"")</f>
        <v/>
      </c>
      <c r="H95" s="79" t="str">
        <f>IFERROR(
  IF(VLOOKUP($B95&amp;"f1",VALORES_CONFIGURAÇÃO!$C$5:$L$118,3,FALSE)&gt;$C95,VLOOKUP($B95&amp;"f1",VALORES_CONFIGURAÇÃO!$C$5:$L$118,H$1,FALSE)*$C95,
  IF(VLOOKUP($B95&amp;"f2",VALORES_CONFIGURAÇÃO!$C$5:$L$118,3,FALSE)&gt;$C95,(VLOOKUP($B95&amp;"f2",VALORES_CONFIGURAÇÃO!$C$5:$L$118,H$1,FALSE)*$C95)+VLOOKUP($B95&amp;"f2",VALORES_CONFIGURAÇÃO!$C$5:$L$118,H$1-4,FALSE),
  IF(VLOOKUP($B95&amp;"f3",VALORES_CONFIGURAÇÃO!$C$5:$L$118,3,FALSE)&gt;$C95,(VLOOKUP($B95&amp;"f3",VALORES_CONFIGURAÇÃO!$C$5:$L$118,H$1,FALSE)*$C95)+VLOOKUP($B95&amp;"f3",VALORES_CONFIGURAÇÃO!$C$5:$L$118,H$1-4,FALSE),
  IF(VLOOKUP($B95&amp;"f4",VALORES_CONFIGURAÇÃO!$C$5:$L$118,3,FALSE)&gt;$C95,(VLOOKUP($B95&amp;"f4",VALORES_CONFIGURAÇÃO!$C$5:$L$118,H$1,FALSE)*$C95)+VLOOKUP($B95&amp;"f4",VALORES_CONFIGURAÇÃO!$C$5:$L$118,H$1-4,FALSE),
  (VLOOKUP($B95&amp;"f5",VALORES_CONFIGURAÇÃO!$C$5:$L$118,H$1,FALSE)*$C95)+VLOOKUP($B95&amp;"f5",VALORES_CONFIGURAÇÃO!$C$5:$L$118,H$1-4,FALSE))))
  ),"")</f>
        <v/>
      </c>
      <c r="I95" s="78" t="str">
        <f t="shared" si="1"/>
        <v/>
      </c>
      <c r="J95" s="80"/>
      <c r="K95" s="84"/>
    </row>
    <row r="96" spans="2:11" x14ac:dyDescent="0.25">
      <c r="B96" s="83"/>
      <c r="C96" s="80"/>
      <c r="D96" s="80"/>
      <c r="E96" s="78" t="str">
        <f>IFERROR(VLOOKUP($B96&amp;"f1",VALORES_CONFIGURAÇÃO!$C$5:$L$118,7,FALSE)*$D96,"")</f>
        <v/>
      </c>
      <c r="F96" s="79" t="str">
        <f>IFERROR(
  IF(VLOOKUP($B96&amp;"f1",VALORES_CONFIGURAÇÃO!$C$5:$L$118,3,FALSE)&gt;$C96,VLOOKUP($B96&amp;"f1",VALORES_CONFIGURAÇÃO!$C$5:$L$118,F$1,FALSE)*$C96,
  IF(VLOOKUP($B96&amp;"f2",VALORES_CONFIGURAÇÃO!$C$5:$L$118,3,FALSE)&gt;$C96,(VLOOKUP($B96&amp;"f2",VALORES_CONFIGURAÇÃO!$C$5:$L$118,F$1,FALSE)*$C96)+VLOOKUP($B96&amp;"f2",VALORES_CONFIGURAÇÃO!$C$5:$L$118,F$1-4,FALSE),
  IF(VLOOKUP($B96&amp;"f3",VALORES_CONFIGURAÇÃO!$C$5:$L$118,3,FALSE)&gt;$C96,(VLOOKUP($B96&amp;"f3",VALORES_CONFIGURAÇÃO!$C$5:$L$118,F$1,FALSE)*$C96)+VLOOKUP($B96&amp;"f3",VALORES_CONFIGURAÇÃO!$C$5:$L$118,F$1-4,FALSE),
  IF(VLOOKUP($B96&amp;"f4",VALORES_CONFIGURAÇÃO!$C$5:$L$118,3,FALSE)&gt;$C96,(VLOOKUP($B96&amp;"f4",VALORES_CONFIGURAÇÃO!$C$5:$L$118,F$1,FALSE)*$C96)+VLOOKUP($B96&amp;"f4",VALORES_CONFIGURAÇÃO!$C$5:$L$118,F$1-4,FALSE),
  (VLOOKUP($B96&amp;"f5",VALORES_CONFIGURAÇÃO!$C$5:$L$118,F$1,FALSE)*$C96)+VLOOKUP($B96&amp;"f5",VALORES_CONFIGURAÇÃO!$C$5:$L$118,F$1-4,FALSE))))
  ),"")</f>
        <v/>
      </c>
      <c r="G96" s="79" t="str">
        <f>IFERROR(
  IF(VLOOKUP($B96&amp;"f1",VALORES_CONFIGURAÇÃO!$C$5:$L$118,3,FALSE)&gt;$C96,VLOOKUP($B96&amp;"f1",VALORES_CONFIGURAÇÃO!$C$5:$L$118,G$1,FALSE)*$C96,
  IF(VLOOKUP($B96&amp;"f2",VALORES_CONFIGURAÇÃO!$C$5:$L$118,3,FALSE)&gt;$C96,(VLOOKUP($B96&amp;"f2",VALORES_CONFIGURAÇÃO!$C$5:$L$118,G$1,FALSE)*$C96)+VLOOKUP($B96&amp;"f2",VALORES_CONFIGURAÇÃO!$C$5:$L$118,G$1-4,FALSE),
  IF(VLOOKUP($B96&amp;"f3",VALORES_CONFIGURAÇÃO!$C$5:$L$118,3,FALSE)&gt;$C96,(VLOOKUP($B96&amp;"f3",VALORES_CONFIGURAÇÃO!$C$5:$L$118,G$1,FALSE)*$C96)+VLOOKUP($B96&amp;"f3",VALORES_CONFIGURAÇÃO!$C$5:$L$118,G$1-4,FALSE),
  IF(VLOOKUP($B96&amp;"f4",VALORES_CONFIGURAÇÃO!$C$5:$L$118,3,FALSE)&gt;$C96,(VLOOKUP($B96&amp;"f4",VALORES_CONFIGURAÇÃO!$C$5:$L$118,G$1,FALSE)*$C96)+VLOOKUP($B96&amp;"f4",VALORES_CONFIGURAÇÃO!$C$5:$L$118,G$1-4,FALSE),
  (VLOOKUP($B96&amp;"f5",VALORES_CONFIGURAÇÃO!$C$5:$L$118,G$1,FALSE)*$C96)+VLOOKUP($B96&amp;"f5",VALORES_CONFIGURAÇÃO!$C$5:$L$118,G$1-4,FALSE))))
  ),"")</f>
        <v/>
      </c>
      <c r="H96" s="79" t="str">
        <f>IFERROR(
  IF(VLOOKUP($B96&amp;"f1",VALORES_CONFIGURAÇÃO!$C$5:$L$118,3,FALSE)&gt;$C96,VLOOKUP($B96&amp;"f1",VALORES_CONFIGURAÇÃO!$C$5:$L$118,H$1,FALSE)*$C96,
  IF(VLOOKUP($B96&amp;"f2",VALORES_CONFIGURAÇÃO!$C$5:$L$118,3,FALSE)&gt;$C96,(VLOOKUP($B96&amp;"f2",VALORES_CONFIGURAÇÃO!$C$5:$L$118,H$1,FALSE)*$C96)+VLOOKUP($B96&amp;"f2",VALORES_CONFIGURAÇÃO!$C$5:$L$118,H$1-4,FALSE),
  IF(VLOOKUP($B96&amp;"f3",VALORES_CONFIGURAÇÃO!$C$5:$L$118,3,FALSE)&gt;$C96,(VLOOKUP($B96&amp;"f3",VALORES_CONFIGURAÇÃO!$C$5:$L$118,H$1,FALSE)*$C96)+VLOOKUP($B96&amp;"f3",VALORES_CONFIGURAÇÃO!$C$5:$L$118,H$1-4,FALSE),
  IF(VLOOKUP($B96&amp;"f4",VALORES_CONFIGURAÇÃO!$C$5:$L$118,3,FALSE)&gt;$C96,(VLOOKUP($B96&amp;"f4",VALORES_CONFIGURAÇÃO!$C$5:$L$118,H$1,FALSE)*$C96)+VLOOKUP($B96&amp;"f4",VALORES_CONFIGURAÇÃO!$C$5:$L$118,H$1-4,FALSE),
  (VLOOKUP($B96&amp;"f5",VALORES_CONFIGURAÇÃO!$C$5:$L$118,H$1,FALSE)*$C96)+VLOOKUP($B96&amp;"f5",VALORES_CONFIGURAÇÃO!$C$5:$L$118,H$1-4,FALSE))))
  ),"")</f>
        <v/>
      </c>
      <c r="I96" s="78" t="str">
        <f t="shared" si="1"/>
        <v/>
      </c>
      <c r="J96" s="80"/>
      <c r="K96" s="84"/>
    </row>
    <row r="97" spans="2:11" x14ac:dyDescent="0.25">
      <c r="B97" s="83"/>
      <c r="C97" s="80"/>
      <c r="D97" s="80"/>
      <c r="E97" s="78" t="str">
        <f>IFERROR(VLOOKUP($B97&amp;"f1",VALORES_CONFIGURAÇÃO!$C$5:$L$118,7,FALSE)*$D97,"")</f>
        <v/>
      </c>
      <c r="F97" s="79" t="str">
        <f>IFERROR(
  IF(VLOOKUP($B97&amp;"f1",VALORES_CONFIGURAÇÃO!$C$5:$L$118,3,FALSE)&gt;$C97,VLOOKUP($B97&amp;"f1",VALORES_CONFIGURAÇÃO!$C$5:$L$118,F$1,FALSE)*$C97,
  IF(VLOOKUP($B97&amp;"f2",VALORES_CONFIGURAÇÃO!$C$5:$L$118,3,FALSE)&gt;$C97,(VLOOKUP($B97&amp;"f2",VALORES_CONFIGURAÇÃO!$C$5:$L$118,F$1,FALSE)*$C97)+VLOOKUP($B97&amp;"f2",VALORES_CONFIGURAÇÃO!$C$5:$L$118,F$1-4,FALSE),
  IF(VLOOKUP($B97&amp;"f3",VALORES_CONFIGURAÇÃO!$C$5:$L$118,3,FALSE)&gt;$C97,(VLOOKUP($B97&amp;"f3",VALORES_CONFIGURAÇÃO!$C$5:$L$118,F$1,FALSE)*$C97)+VLOOKUP($B97&amp;"f3",VALORES_CONFIGURAÇÃO!$C$5:$L$118,F$1-4,FALSE),
  IF(VLOOKUP($B97&amp;"f4",VALORES_CONFIGURAÇÃO!$C$5:$L$118,3,FALSE)&gt;$C97,(VLOOKUP($B97&amp;"f4",VALORES_CONFIGURAÇÃO!$C$5:$L$118,F$1,FALSE)*$C97)+VLOOKUP($B97&amp;"f4",VALORES_CONFIGURAÇÃO!$C$5:$L$118,F$1-4,FALSE),
  (VLOOKUP($B97&amp;"f5",VALORES_CONFIGURAÇÃO!$C$5:$L$118,F$1,FALSE)*$C97)+VLOOKUP($B97&amp;"f5",VALORES_CONFIGURAÇÃO!$C$5:$L$118,F$1-4,FALSE))))
  ),"")</f>
        <v/>
      </c>
      <c r="G97" s="79" t="str">
        <f>IFERROR(
  IF(VLOOKUP($B97&amp;"f1",VALORES_CONFIGURAÇÃO!$C$5:$L$118,3,FALSE)&gt;$C97,VLOOKUP($B97&amp;"f1",VALORES_CONFIGURAÇÃO!$C$5:$L$118,G$1,FALSE)*$C97,
  IF(VLOOKUP($B97&amp;"f2",VALORES_CONFIGURAÇÃO!$C$5:$L$118,3,FALSE)&gt;$C97,(VLOOKUP($B97&amp;"f2",VALORES_CONFIGURAÇÃO!$C$5:$L$118,G$1,FALSE)*$C97)+VLOOKUP($B97&amp;"f2",VALORES_CONFIGURAÇÃO!$C$5:$L$118,G$1-4,FALSE),
  IF(VLOOKUP($B97&amp;"f3",VALORES_CONFIGURAÇÃO!$C$5:$L$118,3,FALSE)&gt;$C97,(VLOOKUP($B97&amp;"f3",VALORES_CONFIGURAÇÃO!$C$5:$L$118,G$1,FALSE)*$C97)+VLOOKUP($B97&amp;"f3",VALORES_CONFIGURAÇÃO!$C$5:$L$118,G$1-4,FALSE),
  IF(VLOOKUP($B97&amp;"f4",VALORES_CONFIGURAÇÃO!$C$5:$L$118,3,FALSE)&gt;$C97,(VLOOKUP($B97&amp;"f4",VALORES_CONFIGURAÇÃO!$C$5:$L$118,G$1,FALSE)*$C97)+VLOOKUP($B97&amp;"f4",VALORES_CONFIGURAÇÃO!$C$5:$L$118,G$1-4,FALSE),
  (VLOOKUP($B97&amp;"f5",VALORES_CONFIGURAÇÃO!$C$5:$L$118,G$1,FALSE)*$C97)+VLOOKUP($B97&amp;"f5",VALORES_CONFIGURAÇÃO!$C$5:$L$118,G$1-4,FALSE))))
  ),"")</f>
        <v/>
      </c>
      <c r="H97" s="79" t="str">
        <f>IFERROR(
  IF(VLOOKUP($B97&amp;"f1",VALORES_CONFIGURAÇÃO!$C$5:$L$118,3,FALSE)&gt;$C97,VLOOKUP($B97&amp;"f1",VALORES_CONFIGURAÇÃO!$C$5:$L$118,H$1,FALSE)*$C97,
  IF(VLOOKUP($B97&amp;"f2",VALORES_CONFIGURAÇÃO!$C$5:$L$118,3,FALSE)&gt;$C97,(VLOOKUP($B97&amp;"f2",VALORES_CONFIGURAÇÃO!$C$5:$L$118,H$1,FALSE)*$C97)+VLOOKUP($B97&amp;"f2",VALORES_CONFIGURAÇÃO!$C$5:$L$118,H$1-4,FALSE),
  IF(VLOOKUP($B97&amp;"f3",VALORES_CONFIGURAÇÃO!$C$5:$L$118,3,FALSE)&gt;$C97,(VLOOKUP($B97&amp;"f3",VALORES_CONFIGURAÇÃO!$C$5:$L$118,H$1,FALSE)*$C97)+VLOOKUP($B97&amp;"f3",VALORES_CONFIGURAÇÃO!$C$5:$L$118,H$1-4,FALSE),
  IF(VLOOKUP($B97&amp;"f4",VALORES_CONFIGURAÇÃO!$C$5:$L$118,3,FALSE)&gt;$C97,(VLOOKUP($B97&amp;"f4",VALORES_CONFIGURAÇÃO!$C$5:$L$118,H$1,FALSE)*$C97)+VLOOKUP($B97&amp;"f4",VALORES_CONFIGURAÇÃO!$C$5:$L$118,H$1-4,FALSE),
  (VLOOKUP($B97&amp;"f5",VALORES_CONFIGURAÇÃO!$C$5:$L$118,H$1,FALSE)*$C97)+VLOOKUP($B97&amp;"f5",VALORES_CONFIGURAÇÃO!$C$5:$L$118,H$1-4,FALSE))))
  ),"")</f>
        <v/>
      </c>
      <c r="I97" s="78" t="str">
        <f t="shared" si="1"/>
        <v/>
      </c>
      <c r="J97" s="80"/>
      <c r="K97" s="84"/>
    </row>
    <row r="98" spans="2:11" x14ac:dyDescent="0.25">
      <c r="B98" s="87"/>
      <c r="C98" s="88"/>
      <c r="D98" s="88"/>
      <c r="E98" s="78" t="str">
        <f>IFERROR(VLOOKUP($B98&amp;"f1",VALORES_CONFIGURAÇÃO!$C$5:$L$118,7,FALSE)*$D98,"")</f>
        <v/>
      </c>
      <c r="F98" s="79" t="str">
        <f>IFERROR(
  IF(VLOOKUP($B98&amp;"f1",VALORES_CONFIGURAÇÃO!$C$5:$L$118,3,FALSE)&gt;$C98,VLOOKUP($B98&amp;"f1",VALORES_CONFIGURAÇÃO!$C$5:$L$118,F$1,FALSE)*$C98,
  IF(VLOOKUP($B98&amp;"f2",VALORES_CONFIGURAÇÃO!$C$5:$L$118,3,FALSE)&gt;$C98,(VLOOKUP($B98&amp;"f2",VALORES_CONFIGURAÇÃO!$C$5:$L$118,F$1,FALSE)*$C98)+VLOOKUP($B98&amp;"f2",VALORES_CONFIGURAÇÃO!$C$5:$L$118,F$1-4,FALSE),
  IF(VLOOKUP($B98&amp;"f3",VALORES_CONFIGURAÇÃO!$C$5:$L$118,3,FALSE)&gt;$C98,(VLOOKUP($B98&amp;"f3",VALORES_CONFIGURAÇÃO!$C$5:$L$118,F$1,FALSE)*$C98)+VLOOKUP($B98&amp;"f3",VALORES_CONFIGURAÇÃO!$C$5:$L$118,F$1-4,FALSE),
  IF(VLOOKUP($B98&amp;"f4",VALORES_CONFIGURAÇÃO!$C$5:$L$118,3,FALSE)&gt;$C98,(VLOOKUP($B98&amp;"f4",VALORES_CONFIGURAÇÃO!$C$5:$L$118,F$1,FALSE)*$C98)+VLOOKUP($B98&amp;"f4",VALORES_CONFIGURAÇÃO!$C$5:$L$118,F$1-4,FALSE),
  (VLOOKUP($B98&amp;"f5",VALORES_CONFIGURAÇÃO!$C$5:$L$118,F$1,FALSE)*$C98)+VLOOKUP($B98&amp;"f5",VALORES_CONFIGURAÇÃO!$C$5:$L$118,F$1-4,FALSE))))
  ),"")</f>
        <v/>
      </c>
      <c r="G98" s="79" t="str">
        <f>IFERROR(
  IF(VLOOKUP($B98&amp;"f1",VALORES_CONFIGURAÇÃO!$C$5:$L$118,3,FALSE)&gt;$C98,VLOOKUP($B98&amp;"f1",VALORES_CONFIGURAÇÃO!$C$5:$L$118,G$1,FALSE)*$C98,
  IF(VLOOKUP($B98&amp;"f2",VALORES_CONFIGURAÇÃO!$C$5:$L$118,3,FALSE)&gt;$C98,(VLOOKUP($B98&amp;"f2",VALORES_CONFIGURAÇÃO!$C$5:$L$118,G$1,FALSE)*$C98)+VLOOKUP($B98&amp;"f2",VALORES_CONFIGURAÇÃO!$C$5:$L$118,G$1-4,FALSE),
  IF(VLOOKUP($B98&amp;"f3",VALORES_CONFIGURAÇÃO!$C$5:$L$118,3,FALSE)&gt;$C98,(VLOOKUP($B98&amp;"f3",VALORES_CONFIGURAÇÃO!$C$5:$L$118,G$1,FALSE)*$C98)+VLOOKUP($B98&amp;"f3",VALORES_CONFIGURAÇÃO!$C$5:$L$118,G$1-4,FALSE),
  IF(VLOOKUP($B98&amp;"f4",VALORES_CONFIGURAÇÃO!$C$5:$L$118,3,FALSE)&gt;$C98,(VLOOKUP($B98&amp;"f4",VALORES_CONFIGURAÇÃO!$C$5:$L$118,G$1,FALSE)*$C98)+VLOOKUP($B98&amp;"f4",VALORES_CONFIGURAÇÃO!$C$5:$L$118,G$1-4,FALSE),
  (VLOOKUP($B98&amp;"f5",VALORES_CONFIGURAÇÃO!$C$5:$L$118,G$1,FALSE)*$C98)+VLOOKUP($B98&amp;"f5",VALORES_CONFIGURAÇÃO!$C$5:$L$118,G$1-4,FALSE))))
  ),"")</f>
        <v/>
      </c>
      <c r="H98" s="79" t="str">
        <f>IFERROR(
  IF(VLOOKUP($B98&amp;"f1",VALORES_CONFIGURAÇÃO!$C$5:$L$118,3,FALSE)&gt;$C98,VLOOKUP($B98&amp;"f1",VALORES_CONFIGURAÇÃO!$C$5:$L$118,H$1,FALSE)*$C98,
  IF(VLOOKUP($B98&amp;"f2",VALORES_CONFIGURAÇÃO!$C$5:$L$118,3,FALSE)&gt;$C98,(VLOOKUP($B98&amp;"f2",VALORES_CONFIGURAÇÃO!$C$5:$L$118,H$1,FALSE)*$C98)+VLOOKUP($B98&amp;"f2",VALORES_CONFIGURAÇÃO!$C$5:$L$118,H$1-4,FALSE),
  IF(VLOOKUP($B98&amp;"f3",VALORES_CONFIGURAÇÃO!$C$5:$L$118,3,FALSE)&gt;$C98,(VLOOKUP($B98&amp;"f3",VALORES_CONFIGURAÇÃO!$C$5:$L$118,H$1,FALSE)*$C98)+VLOOKUP($B98&amp;"f3",VALORES_CONFIGURAÇÃO!$C$5:$L$118,H$1-4,FALSE),
  IF(VLOOKUP($B98&amp;"f4",VALORES_CONFIGURAÇÃO!$C$5:$L$118,3,FALSE)&gt;$C98,(VLOOKUP($B98&amp;"f4",VALORES_CONFIGURAÇÃO!$C$5:$L$118,H$1,FALSE)*$C98)+VLOOKUP($B98&amp;"f4",VALORES_CONFIGURAÇÃO!$C$5:$L$118,H$1-4,FALSE),
  (VLOOKUP($B98&amp;"f5",VALORES_CONFIGURAÇÃO!$C$5:$L$118,H$1,FALSE)*$C98)+VLOOKUP($B98&amp;"f5",VALORES_CONFIGURAÇÃO!$C$5:$L$118,H$1-4,FALSE))))
  ),"")</f>
        <v/>
      </c>
      <c r="I98" s="78" t="str">
        <f t="shared" si="1"/>
        <v/>
      </c>
      <c r="J98" s="88"/>
      <c r="K98" s="89"/>
    </row>
    <row r="99" spans="2:11" x14ac:dyDescent="0.25">
      <c r="B99" s="87"/>
      <c r="C99" s="88"/>
      <c r="D99" s="88"/>
      <c r="E99" s="78" t="str">
        <f>IFERROR(VLOOKUP($B99&amp;"f1",VALORES_CONFIGURAÇÃO!$C$5:$L$118,7,FALSE)*$D99,"")</f>
        <v/>
      </c>
      <c r="F99" s="79" t="str">
        <f>IFERROR(
  IF(VLOOKUP($B99&amp;"f1",VALORES_CONFIGURAÇÃO!$C$5:$L$118,3,FALSE)&gt;$C99,VLOOKUP($B99&amp;"f1",VALORES_CONFIGURAÇÃO!$C$5:$L$118,F$1,FALSE)*$C99,
  IF(VLOOKUP($B99&amp;"f2",VALORES_CONFIGURAÇÃO!$C$5:$L$118,3,FALSE)&gt;$C99,(VLOOKUP($B99&amp;"f2",VALORES_CONFIGURAÇÃO!$C$5:$L$118,F$1,FALSE)*$C99)+VLOOKUP($B99&amp;"f2",VALORES_CONFIGURAÇÃO!$C$5:$L$118,F$1-4,FALSE),
  IF(VLOOKUP($B99&amp;"f3",VALORES_CONFIGURAÇÃO!$C$5:$L$118,3,FALSE)&gt;$C99,(VLOOKUP($B99&amp;"f3",VALORES_CONFIGURAÇÃO!$C$5:$L$118,F$1,FALSE)*$C99)+VLOOKUP($B99&amp;"f3",VALORES_CONFIGURAÇÃO!$C$5:$L$118,F$1-4,FALSE),
  IF(VLOOKUP($B99&amp;"f4",VALORES_CONFIGURAÇÃO!$C$5:$L$118,3,FALSE)&gt;$C99,(VLOOKUP($B99&amp;"f4",VALORES_CONFIGURAÇÃO!$C$5:$L$118,F$1,FALSE)*$C99)+VLOOKUP($B99&amp;"f4",VALORES_CONFIGURAÇÃO!$C$5:$L$118,F$1-4,FALSE),
  (VLOOKUP($B99&amp;"f5",VALORES_CONFIGURAÇÃO!$C$5:$L$118,F$1,FALSE)*$C99)+VLOOKUP($B99&amp;"f5",VALORES_CONFIGURAÇÃO!$C$5:$L$118,F$1-4,FALSE))))
  ),"")</f>
        <v/>
      </c>
      <c r="G99" s="79" t="str">
        <f>IFERROR(
  IF(VLOOKUP($B99&amp;"f1",VALORES_CONFIGURAÇÃO!$C$5:$L$118,3,FALSE)&gt;$C99,VLOOKUP($B99&amp;"f1",VALORES_CONFIGURAÇÃO!$C$5:$L$118,G$1,FALSE)*$C99,
  IF(VLOOKUP($B99&amp;"f2",VALORES_CONFIGURAÇÃO!$C$5:$L$118,3,FALSE)&gt;$C99,(VLOOKUP($B99&amp;"f2",VALORES_CONFIGURAÇÃO!$C$5:$L$118,G$1,FALSE)*$C99)+VLOOKUP($B99&amp;"f2",VALORES_CONFIGURAÇÃO!$C$5:$L$118,G$1-4,FALSE),
  IF(VLOOKUP($B99&amp;"f3",VALORES_CONFIGURAÇÃO!$C$5:$L$118,3,FALSE)&gt;$C99,(VLOOKUP($B99&amp;"f3",VALORES_CONFIGURAÇÃO!$C$5:$L$118,G$1,FALSE)*$C99)+VLOOKUP($B99&amp;"f3",VALORES_CONFIGURAÇÃO!$C$5:$L$118,G$1-4,FALSE),
  IF(VLOOKUP($B99&amp;"f4",VALORES_CONFIGURAÇÃO!$C$5:$L$118,3,FALSE)&gt;$C99,(VLOOKUP($B99&amp;"f4",VALORES_CONFIGURAÇÃO!$C$5:$L$118,G$1,FALSE)*$C99)+VLOOKUP($B99&amp;"f4",VALORES_CONFIGURAÇÃO!$C$5:$L$118,G$1-4,FALSE),
  (VLOOKUP($B99&amp;"f5",VALORES_CONFIGURAÇÃO!$C$5:$L$118,G$1,FALSE)*$C99)+VLOOKUP($B99&amp;"f5",VALORES_CONFIGURAÇÃO!$C$5:$L$118,G$1-4,FALSE))))
  ),"")</f>
        <v/>
      </c>
      <c r="H99" s="79" t="str">
        <f>IFERROR(
  IF(VLOOKUP($B99&amp;"f1",VALORES_CONFIGURAÇÃO!$C$5:$L$118,3,FALSE)&gt;$C99,VLOOKUP($B99&amp;"f1",VALORES_CONFIGURAÇÃO!$C$5:$L$118,H$1,FALSE)*$C99,
  IF(VLOOKUP($B99&amp;"f2",VALORES_CONFIGURAÇÃO!$C$5:$L$118,3,FALSE)&gt;$C99,(VLOOKUP($B99&amp;"f2",VALORES_CONFIGURAÇÃO!$C$5:$L$118,H$1,FALSE)*$C99)+VLOOKUP($B99&amp;"f2",VALORES_CONFIGURAÇÃO!$C$5:$L$118,H$1-4,FALSE),
  IF(VLOOKUP($B99&amp;"f3",VALORES_CONFIGURAÇÃO!$C$5:$L$118,3,FALSE)&gt;$C99,(VLOOKUP($B99&amp;"f3",VALORES_CONFIGURAÇÃO!$C$5:$L$118,H$1,FALSE)*$C99)+VLOOKUP($B99&amp;"f3",VALORES_CONFIGURAÇÃO!$C$5:$L$118,H$1-4,FALSE),
  IF(VLOOKUP($B99&amp;"f4",VALORES_CONFIGURAÇÃO!$C$5:$L$118,3,FALSE)&gt;$C99,(VLOOKUP($B99&amp;"f4",VALORES_CONFIGURAÇÃO!$C$5:$L$118,H$1,FALSE)*$C99)+VLOOKUP($B99&amp;"f4",VALORES_CONFIGURAÇÃO!$C$5:$L$118,H$1-4,FALSE),
  (VLOOKUP($B99&amp;"f5",VALORES_CONFIGURAÇÃO!$C$5:$L$118,H$1,FALSE)*$C99)+VLOOKUP($B99&amp;"f5",VALORES_CONFIGURAÇÃO!$C$5:$L$118,H$1-4,FALSE))))
  ),"")</f>
        <v/>
      </c>
      <c r="I99" s="78" t="str">
        <f t="shared" si="1"/>
        <v/>
      </c>
      <c r="J99" s="88"/>
      <c r="K99" s="89"/>
    </row>
    <row r="100" spans="2:11" x14ac:dyDescent="0.25">
      <c r="B100" s="87"/>
      <c r="C100" s="88"/>
      <c r="D100" s="88"/>
      <c r="E100" s="78" t="str">
        <f>IFERROR(VLOOKUP($B100&amp;"f1",VALORES_CONFIGURAÇÃO!$C$5:$L$118,7,FALSE)*$D100,"")</f>
        <v/>
      </c>
      <c r="F100" s="79" t="str">
        <f>IFERROR(
  IF(VLOOKUP($B100&amp;"f1",VALORES_CONFIGURAÇÃO!$C$5:$L$118,3,FALSE)&gt;$C100,VLOOKUP($B100&amp;"f1",VALORES_CONFIGURAÇÃO!$C$5:$L$118,F$1,FALSE)*$C100,
  IF(VLOOKUP($B100&amp;"f2",VALORES_CONFIGURAÇÃO!$C$5:$L$118,3,FALSE)&gt;$C100,(VLOOKUP($B100&amp;"f2",VALORES_CONFIGURAÇÃO!$C$5:$L$118,F$1,FALSE)*$C100)+VLOOKUP($B100&amp;"f2",VALORES_CONFIGURAÇÃO!$C$5:$L$118,F$1-4,FALSE),
  IF(VLOOKUP($B100&amp;"f3",VALORES_CONFIGURAÇÃO!$C$5:$L$118,3,FALSE)&gt;$C100,(VLOOKUP($B100&amp;"f3",VALORES_CONFIGURAÇÃO!$C$5:$L$118,F$1,FALSE)*$C100)+VLOOKUP($B100&amp;"f3",VALORES_CONFIGURAÇÃO!$C$5:$L$118,F$1-4,FALSE),
  IF(VLOOKUP($B100&amp;"f4",VALORES_CONFIGURAÇÃO!$C$5:$L$118,3,FALSE)&gt;$C100,(VLOOKUP($B100&amp;"f4",VALORES_CONFIGURAÇÃO!$C$5:$L$118,F$1,FALSE)*$C100)+VLOOKUP($B100&amp;"f4",VALORES_CONFIGURAÇÃO!$C$5:$L$118,F$1-4,FALSE),
  (VLOOKUP($B100&amp;"f5",VALORES_CONFIGURAÇÃO!$C$5:$L$118,F$1,FALSE)*$C100)+VLOOKUP($B100&amp;"f5",VALORES_CONFIGURAÇÃO!$C$5:$L$118,F$1-4,FALSE))))
  ),"")</f>
        <v/>
      </c>
      <c r="G100" s="79" t="str">
        <f>IFERROR(
  IF(VLOOKUP($B100&amp;"f1",VALORES_CONFIGURAÇÃO!$C$5:$L$118,3,FALSE)&gt;$C100,VLOOKUP($B100&amp;"f1",VALORES_CONFIGURAÇÃO!$C$5:$L$118,G$1,FALSE)*$C100,
  IF(VLOOKUP($B100&amp;"f2",VALORES_CONFIGURAÇÃO!$C$5:$L$118,3,FALSE)&gt;$C100,(VLOOKUP($B100&amp;"f2",VALORES_CONFIGURAÇÃO!$C$5:$L$118,G$1,FALSE)*$C100)+VLOOKUP($B100&amp;"f2",VALORES_CONFIGURAÇÃO!$C$5:$L$118,G$1-4,FALSE),
  IF(VLOOKUP($B100&amp;"f3",VALORES_CONFIGURAÇÃO!$C$5:$L$118,3,FALSE)&gt;$C100,(VLOOKUP($B100&amp;"f3",VALORES_CONFIGURAÇÃO!$C$5:$L$118,G$1,FALSE)*$C100)+VLOOKUP($B100&amp;"f3",VALORES_CONFIGURAÇÃO!$C$5:$L$118,G$1-4,FALSE),
  IF(VLOOKUP($B100&amp;"f4",VALORES_CONFIGURAÇÃO!$C$5:$L$118,3,FALSE)&gt;$C100,(VLOOKUP($B100&amp;"f4",VALORES_CONFIGURAÇÃO!$C$5:$L$118,G$1,FALSE)*$C100)+VLOOKUP($B100&amp;"f4",VALORES_CONFIGURAÇÃO!$C$5:$L$118,G$1-4,FALSE),
  (VLOOKUP($B100&amp;"f5",VALORES_CONFIGURAÇÃO!$C$5:$L$118,G$1,FALSE)*$C100)+VLOOKUP($B100&amp;"f5",VALORES_CONFIGURAÇÃO!$C$5:$L$118,G$1-4,FALSE))))
  ),"")</f>
        <v/>
      </c>
      <c r="H100" s="79" t="str">
        <f>IFERROR(
  IF(VLOOKUP($B100&amp;"f1",VALORES_CONFIGURAÇÃO!$C$5:$L$118,3,FALSE)&gt;$C100,VLOOKUP($B100&amp;"f1",VALORES_CONFIGURAÇÃO!$C$5:$L$118,H$1,FALSE)*$C100,
  IF(VLOOKUP($B100&amp;"f2",VALORES_CONFIGURAÇÃO!$C$5:$L$118,3,FALSE)&gt;$C100,(VLOOKUP($B100&amp;"f2",VALORES_CONFIGURAÇÃO!$C$5:$L$118,H$1,FALSE)*$C100)+VLOOKUP($B100&amp;"f2",VALORES_CONFIGURAÇÃO!$C$5:$L$118,H$1-4,FALSE),
  IF(VLOOKUP($B100&amp;"f3",VALORES_CONFIGURAÇÃO!$C$5:$L$118,3,FALSE)&gt;$C100,(VLOOKUP($B100&amp;"f3",VALORES_CONFIGURAÇÃO!$C$5:$L$118,H$1,FALSE)*$C100)+VLOOKUP($B100&amp;"f3",VALORES_CONFIGURAÇÃO!$C$5:$L$118,H$1-4,FALSE),
  IF(VLOOKUP($B100&amp;"f4",VALORES_CONFIGURAÇÃO!$C$5:$L$118,3,FALSE)&gt;$C100,(VLOOKUP($B100&amp;"f4",VALORES_CONFIGURAÇÃO!$C$5:$L$118,H$1,FALSE)*$C100)+VLOOKUP($B100&amp;"f4",VALORES_CONFIGURAÇÃO!$C$5:$L$118,H$1-4,FALSE),
  (VLOOKUP($B100&amp;"f5",VALORES_CONFIGURAÇÃO!$C$5:$L$118,H$1,FALSE)*$C100)+VLOOKUP($B100&amp;"f5",VALORES_CONFIGURAÇÃO!$C$5:$L$118,H$1-4,FALSE))))
  ),"")</f>
        <v/>
      </c>
      <c r="I100" s="78" t="str">
        <f t="shared" si="1"/>
        <v/>
      </c>
      <c r="J100" s="88"/>
      <c r="K100" s="89"/>
    </row>
    <row r="101" spans="2:11" x14ac:dyDescent="0.25">
      <c r="B101" s="87"/>
      <c r="C101" s="88"/>
      <c r="D101" s="88"/>
      <c r="E101" s="78" t="str">
        <f>IFERROR(VLOOKUP($B101&amp;"f1",VALORES_CONFIGURAÇÃO!$C$5:$L$118,7,FALSE)*$D101,"")</f>
        <v/>
      </c>
      <c r="F101" s="79" t="str">
        <f>IFERROR(
  IF(VLOOKUP($B101&amp;"f1",VALORES_CONFIGURAÇÃO!$C$5:$L$118,3,FALSE)&gt;$C101,VLOOKUP($B101&amp;"f1",VALORES_CONFIGURAÇÃO!$C$5:$L$118,F$1,FALSE)*$C101,
  IF(VLOOKUP($B101&amp;"f2",VALORES_CONFIGURAÇÃO!$C$5:$L$118,3,FALSE)&gt;$C101,(VLOOKUP($B101&amp;"f2",VALORES_CONFIGURAÇÃO!$C$5:$L$118,F$1,FALSE)*$C101)+VLOOKUP($B101&amp;"f2",VALORES_CONFIGURAÇÃO!$C$5:$L$118,F$1-4,FALSE),
  IF(VLOOKUP($B101&amp;"f3",VALORES_CONFIGURAÇÃO!$C$5:$L$118,3,FALSE)&gt;$C101,(VLOOKUP($B101&amp;"f3",VALORES_CONFIGURAÇÃO!$C$5:$L$118,F$1,FALSE)*$C101)+VLOOKUP($B101&amp;"f3",VALORES_CONFIGURAÇÃO!$C$5:$L$118,F$1-4,FALSE),
  IF(VLOOKUP($B101&amp;"f4",VALORES_CONFIGURAÇÃO!$C$5:$L$118,3,FALSE)&gt;$C101,(VLOOKUP($B101&amp;"f4",VALORES_CONFIGURAÇÃO!$C$5:$L$118,F$1,FALSE)*$C101)+VLOOKUP($B101&amp;"f4",VALORES_CONFIGURAÇÃO!$C$5:$L$118,F$1-4,FALSE),
  (VLOOKUP($B101&amp;"f5",VALORES_CONFIGURAÇÃO!$C$5:$L$118,F$1,FALSE)*$C101)+VLOOKUP($B101&amp;"f5",VALORES_CONFIGURAÇÃO!$C$5:$L$118,F$1-4,FALSE))))
  ),"")</f>
        <v/>
      </c>
      <c r="G101" s="79" t="str">
        <f>IFERROR(
  IF(VLOOKUP($B101&amp;"f1",VALORES_CONFIGURAÇÃO!$C$5:$L$118,3,FALSE)&gt;$C101,VLOOKUP($B101&amp;"f1",VALORES_CONFIGURAÇÃO!$C$5:$L$118,G$1,FALSE)*$C101,
  IF(VLOOKUP($B101&amp;"f2",VALORES_CONFIGURAÇÃO!$C$5:$L$118,3,FALSE)&gt;$C101,(VLOOKUP($B101&amp;"f2",VALORES_CONFIGURAÇÃO!$C$5:$L$118,G$1,FALSE)*$C101)+VLOOKUP($B101&amp;"f2",VALORES_CONFIGURAÇÃO!$C$5:$L$118,G$1-4,FALSE),
  IF(VLOOKUP($B101&amp;"f3",VALORES_CONFIGURAÇÃO!$C$5:$L$118,3,FALSE)&gt;$C101,(VLOOKUP($B101&amp;"f3",VALORES_CONFIGURAÇÃO!$C$5:$L$118,G$1,FALSE)*$C101)+VLOOKUP($B101&amp;"f3",VALORES_CONFIGURAÇÃO!$C$5:$L$118,G$1-4,FALSE),
  IF(VLOOKUP($B101&amp;"f4",VALORES_CONFIGURAÇÃO!$C$5:$L$118,3,FALSE)&gt;$C101,(VLOOKUP($B101&amp;"f4",VALORES_CONFIGURAÇÃO!$C$5:$L$118,G$1,FALSE)*$C101)+VLOOKUP($B101&amp;"f4",VALORES_CONFIGURAÇÃO!$C$5:$L$118,G$1-4,FALSE),
  (VLOOKUP($B101&amp;"f5",VALORES_CONFIGURAÇÃO!$C$5:$L$118,G$1,FALSE)*$C101)+VLOOKUP($B101&amp;"f5",VALORES_CONFIGURAÇÃO!$C$5:$L$118,G$1-4,FALSE))))
  ),"")</f>
        <v/>
      </c>
      <c r="H101" s="79" t="str">
        <f>IFERROR(
  IF(VLOOKUP($B101&amp;"f1",VALORES_CONFIGURAÇÃO!$C$5:$L$118,3,FALSE)&gt;$C101,VLOOKUP($B101&amp;"f1",VALORES_CONFIGURAÇÃO!$C$5:$L$118,H$1,FALSE)*$C101,
  IF(VLOOKUP($B101&amp;"f2",VALORES_CONFIGURAÇÃO!$C$5:$L$118,3,FALSE)&gt;$C101,(VLOOKUP($B101&amp;"f2",VALORES_CONFIGURAÇÃO!$C$5:$L$118,H$1,FALSE)*$C101)+VLOOKUP($B101&amp;"f2",VALORES_CONFIGURAÇÃO!$C$5:$L$118,H$1-4,FALSE),
  IF(VLOOKUP($B101&amp;"f3",VALORES_CONFIGURAÇÃO!$C$5:$L$118,3,FALSE)&gt;$C101,(VLOOKUP($B101&amp;"f3",VALORES_CONFIGURAÇÃO!$C$5:$L$118,H$1,FALSE)*$C101)+VLOOKUP($B101&amp;"f3",VALORES_CONFIGURAÇÃO!$C$5:$L$118,H$1-4,FALSE),
  IF(VLOOKUP($B101&amp;"f4",VALORES_CONFIGURAÇÃO!$C$5:$L$118,3,FALSE)&gt;$C101,(VLOOKUP($B101&amp;"f4",VALORES_CONFIGURAÇÃO!$C$5:$L$118,H$1,FALSE)*$C101)+VLOOKUP($B101&amp;"f4",VALORES_CONFIGURAÇÃO!$C$5:$L$118,H$1-4,FALSE),
  (VLOOKUP($B101&amp;"f5",VALORES_CONFIGURAÇÃO!$C$5:$L$118,H$1,FALSE)*$C101)+VLOOKUP($B101&amp;"f5",VALORES_CONFIGURAÇÃO!$C$5:$L$118,H$1-4,FALSE))))
  ),"")</f>
        <v/>
      </c>
      <c r="I101" s="78" t="str">
        <f t="shared" si="1"/>
        <v/>
      </c>
      <c r="J101" s="88"/>
      <c r="K101" s="89"/>
    </row>
    <row r="102" spans="2:11" x14ac:dyDescent="0.25">
      <c r="B102" s="87"/>
      <c r="C102" s="88"/>
      <c r="D102" s="88"/>
      <c r="E102" s="78" t="str">
        <f>IFERROR(VLOOKUP($B102&amp;"f1",VALORES_CONFIGURAÇÃO!$C$5:$L$118,7,FALSE)*$D102,"")</f>
        <v/>
      </c>
      <c r="F102" s="79" t="str">
        <f>IFERROR(
  IF(VLOOKUP($B102&amp;"f1",VALORES_CONFIGURAÇÃO!$C$5:$L$118,3,FALSE)&gt;$C102,VLOOKUP($B102&amp;"f1",VALORES_CONFIGURAÇÃO!$C$5:$L$118,F$1,FALSE)*$C102,
  IF(VLOOKUP($B102&amp;"f2",VALORES_CONFIGURAÇÃO!$C$5:$L$118,3,FALSE)&gt;$C102,(VLOOKUP($B102&amp;"f2",VALORES_CONFIGURAÇÃO!$C$5:$L$118,F$1,FALSE)*$C102)+VLOOKUP($B102&amp;"f2",VALORES_CONFIGURAÇÃO!$C$5:$L$118,F$1-4,FALSE),
  IF(VLOOKUP($B102&amp;"f3",VALORES_CONFIGURAÇÃO!$C$5:$L$118,3,FALSE)&gt;$C102,(VLOOKUP($B102&amp;"f3",VALORES_CONFIGURAÇÃO!$C$5:$L$118,F$1,FALSE)*$C102)+VLOOKUP($B102&amp;"f3",VALORES_CONFIGURAÇÃO!$C$5:$L$118,F$1-4,FALSE),
  IF(VLOOKUP($B102&amp;"f4",VALORES_CONFIGURAÇÃO!$C$5:$L$118,3,FALSE)&gt;$C102,(VLOOKUP($B102&amp;"f4",VALORES_CONFIGURAÇÃO!$C$5:$L$118,F$1,FALSE)*$C102)+VLOOKUP($B102&amp;"f4",VALORES_CONFIGURAÇÃO!$C$5:$L$118,F$1-4,FALSE),
  (VLOOKUP($B102&amp;"f5",VALORES_CONFIGURAÇÃO!$C$5:$L$118,F$1,FALSE)*$C102)+VLOOKUP($B102&amp;"f5",VALORES_CONFIGURAÇÃO!$C$5:$L$118,F$1-4,FALSE))))
  ),"")</f>
        <v/>
      </c>
      <c r="G102" s="79" t="str">
        <f>IFERROR(
  IF(VLOOKUP($B102&amp;"f1",VALORES_CONFIGURAÇÃO!$C$5:$L$118,3,FALSE)&gt;$C102,VLOOKUP($B102&amp;"f1",VALORES_CONFIGURAÇÃO!$C$5:$L$118,G$1,FALSE)*$C102,
  IF(VLOOKUP($B102&amp;"f2",VALORES_CONFIGURAÇÃO!$C$5:$L$118,3,FALSE)&gt;$C102,(VLOOKUP($B102&amp;"f2",VALORES_CONFIGURAÇÃO!$C$5:$L$118,G$1,FALSE)*$C102)+VLOOKUP($B102&amp;"f2",VALORES_CONFIGURAÇÃO!$C$5:$L$118,G$1-4,FALSE),
  IF(VLOOKUP($B102&amp;"f3",VALORES_CONFIGURAÇÃO!$C$5:$L$118,3,FALSE)&gt;$C102,(VLOOKUP($B102&amp;"f3",VALORES_CONFIGURAÇÃO!$C$5:$L$118,G$1,FALSE)*$C102)+VLOOKUP($B102&amp;"f3",VALORES_CONFIGURAÇÃO!$C$5:$L$118,G$1-4,FALSE),
  IF(VLOOKUP($B102&amp;"f4",VALORES_CONFIGURAÇÃO!$C$5:$L$118,3,FALSE)&gt;$C102,(VLOOKUP($B102&amp;"f4",VALORES_CONFIGURAÇÃO!$C$5:$L$118,G$1,FALSE)*$C102)+VLOOKUP($B102&amp;"f4",VALORES_CONFIGURAÇÃO!$C$5:$L$118,G$1-4,FALSE),
  (VLOOKUP($B102&amp;"f5",VALORES_CONFIGURAÇÃO!$C$5:$L$118,G$1,FALSE)*$C102)+VLOOKUP($B102&amp;"f5",VALORES_CONFIGURAÇÃO!$C$5:$L$118,G$1-4,FALSE))))
  ),"")</f>
        <v/>
      </c>
      <c r="H102" s="79" t="str">
        <f>IFERROR(
  IF(VLOOKUP($B102&amp;"f1",VALORES_CONFIGURAÇÃO!$C$5:$L$118,3,FALSE)&gt;$C102,VLOOKUP($B102&amp;"f1",VALORES_CONFIGURAÇÃO!$C$5:$L$118,H$1,FALSE)*$C102,
  IF(VLOOKUP($B102&amp;"f2",VALORES_CONFIGURAÇÃO!$C$5:$L$118,3,FALSE)&gt;$C102,(VLOOKUP($B102&amp;"f2",VALORES_CONFIGURAÇÃO!$C$5:$L$118,H$1,FALSE)*$C102)+VLOOKUP($B102&amp;"f2",VALORES_CONFIGURAÇÃO!$C$5:$L$118,H$1-4,FALSE),
  IF(VLOOKUP($B102&amp;"f3",VALORES_CONFIGURAÇÃO!$C$5:$L$118,3,FALSE)&gt;$C102,(VLOOKUP($B102&amp;"f3",VALORES_CONFIGURAÇÃO!$C$5:$L$118,H$1,FALSE)*$C102)+VLOOKUP($B102&amp;"f3",VALORES_CONFIGURAÇÃO!$C$5:$L$118,H$1-4,FALSE),
  IF(VLOOKUP($B102&amp;"f4",VALORES_CONFIGURAÇÃO!$C$5:$L$118,3,FALSE)&gt;$C102,(VLOOKUP($B102&amp;"f4",VALORES_CONFIGURAÇÃO!$C$5:$L$118,H$1,FALSE)*$C102)+VLOOKUP($B102&amp;"f4",VALORES_CONFIGURAÇÃO!$C$5:$L$118,H$1-4,FALSE),
  (VLOOKUP($B102&amp;"f5",VALORES_CONFIGURAÇÃO!$C$5:$L$118,H$1,FALSE)*$C102)+VLOOKUP($B102&amp;"f5",VALORES_CONFIGURAÇÃO!$C$5:$L$118,H$1-4,FALSE))))
  ),"")</f>
        <v/>
      </c>
      <c r="I102" s="78" t="str">
        <f t="shared" si="1"/>
        <v/>
      </c>
      <c r="J102" s="88"/>
      <c r="K102" s="89"/>
    </row>
    <row r="103" spans="2:11" x14ac:dyDescent="0.25">
      <c r="B103" s="87"/>
      <c r="C103" s="88"/>
      <c r="D103" s="88"/>
      <c r="E103" s="78" t="str">
        <f>IFERROR(VLOOKUP($B103&amp;"f1",VALORES_CONFIGURAÇÃO!$C$5:$L$118,7,FALSE)*$D103,"")</f>
        <v/>
      </c>
      <c r="F103" s="79" t="str">
        <f>IFERROR(
  IF(VLOOKUP($B103&amp;"f1",VALORES_CONFIGURAÇÃO!$C$5:$L$118,3,FALSE)&gt;$C103,VLOOKUP($B103&amp;"f1",VALORES_CONFIGURAÇÃO!$C$5:$L$118,F$1,FALSE)*$C103,
  IF(VLOOKUP($B103&amp;"f2",VALORES_CONFIGURAÇÃO!$C$5:$L$118,3,FALSE)&gt;$C103,(VLOOKUP($B103&amp;"f2",VALORES_CONFIGURAÇÃO!$C$5:$L$118,F$1,FALSE)*$C103)+VLOOKUP($B103&amp;"f2",VALORES_CONFIGURAÇÃO!$C$5:$L$118,F$1-4,FALSE),
  IF(VLOOKUP($B103&amp;"f3",VALORES_CONFIGURAÇÃO!$C$5:$L$118,3,FALSE)&gt;$C103,(VLOOKUP($B103&amp;"f3",VALORES_CONFIGURAÇÃO!$C$5:$L$118,F$1,FALSE)*$C103)+VLOOKUP($B103&amp;"f3",VALORES_CONFIGURAÇÃO!$C$5:$L$118,F$1-4,FALSE),
  IF(VLOOKUP($B103&amp;"f4",VALORES_CONFIGURAÇÃO!$C$5:$L$118,3,FALSE)&gt;$C103,(VLOOKUP($B103&amp;"f4",VALORES_CONFIGURAÇÃO!$C$5:$L$118,F$1,FALSE)*$C103)+VLOOKUP($B103&amp;"f4",VALORES_CONFIGURAÇÃO!$C$5:$L$118,F$1-4,FALSE),
  (VLOOKUP($B103&amp;"f5",VALORES_CONFIGURAÇÃO!$C$5:$L$118,F$1,FALSE)*$C103)+VLOOKUP($B103&amp;"f5",VALORES_CONFIGURAÇÃO!$C$5:$L$118,F$1-4,FALSE))))
  ),"")</f>
        <v/>
      </c>
      <c r="G103" s="79" t="str">
        <f>IFERROR(
  IF(VLOOKUP($B103&amp;"f1",VALORES_CONFIGURAÇÃO!$C$5:$L$118,3,FALSE)&gt;$C103,VLOOKUP($B103&amp;"f1",VALORES_CONFIGURAÇÃO!$C$5:$L$118,G$1,FALSE)*$C103,
  IF(VLOOKUP($B103&amp;"f2",VALORES_CONFIGURAÇÃO!$C$5:$L$118,3,FALSE)&gt;$C103,(VLOOKUP($B103&amp;"f2",VALORES_CONFIGURAÇÃO!$C$5:$L$118,G$1,FALSE)*$C103)+VLOOKUP($B103&amp;"f2",VALORES_CONFIGURAÇÃO!$C$5:$L$118,G$1-4,FALSE),
  IF(VLOOKUP($B103&amp;"f3",VALORES_CONFIGURAÇÃO!$C$5:$L$118,3,FALSE)&gt;$C103,(VLOOKUP($B103&amp;"f3",VALORES_CONFIGURAÇÃO!$C$5:$L$118,G$1,FALSE)*$C103)+VLOOKUP($B103&amp;"f3",VALORES_CONFIGURAÇÃO!$C$5:$L$118,G$1-4,FALSE),
  IF(VLOOKUP($B103&amp;"f4",VALORES_CONFIGURAÇÃO!$C$5:$L$118,3,FALSE)&gt;$C103,(VLOOKUP($B103&amp;"f4",VALORES_CONFIGURAÇÃO!$C$5:$L$118,G$1,FALSE)*$C103)+VLOOKUP($B103&amp;"f4",VALORES_CONFIGURAÇÃO!$C$5:$L$118,G$1-4,FALSE),
  (VLOOKUP($B103&amp;"f5",VALORES_CONFIGURAÇÃO!$C$5:$L$118,G$1,FALSE)*$C103)+VLOOKUP($B103&amp;"f5",VALORES_CONFIGURAÇÃO!$C$5:$L$118,G$1-4,FALSE))))
  ),"")</f>
        <v/>
      </c>
      <c r="H103" s="79" t="str">
        <f>IFERROR(
  IF(VLOOKUP($B103&amp;"f1",VALORES_CONFIGURAÇÃO!$C$5:$L$118,3,FALSE)&gt;$C103,VLOOKUP($B103&amp;"f1",VALORES_CONFIGURAÇÃO!$C$5:$L$118,H$1,FALSE)*$C103,
  IF(VLOOKUP($B103&amp;"f2",VALORES_CONFIGURAÇÃO!$C$5:$L$118,3,FALSE)&gt;$C103,(VLOOKUP($B103&amp;"f2",VALORES_CONFIGURAÇÃO!$C$5:$L$118,H$1,FALSE)*$C103)+VLOOKUP($B103&amp;"f2",VALORES_CONFIGURAÇÃO!$C$5:$L$118,H$1-4,FALSE),
  IF(VLOOKUP($B103&amp;"f3",VALORES_CONFIGURAÇÃO!$C$5:$L$118,3,FALSE)&gt;$C103,(VLOOKUP($B103&amp;"f3",VALORES_CONFIGURAÇÃO!$C$5:$L$118,H$1,FALSE)*$C103)+VLOOKUP($B103&amp;"f3",VALORES_CONFIGURAÇÃO!$C$5:$L$118,H$1-4,FALSE),
  IF(VLOOKUP($B103&amp;"f4",VALORES_CONFIGURAÇÃO!$C$5:$L$118,3,FALSE)&gt;$C103,(VLOOKUP($B103&amp;"f4",VALORES_CONFIGURAÇÃO!$C$5:$L$118,H$1,FALSE)*$C103)+VLOOKUP($B103&amp;"f4",VALORES_CONFIGURAÇÃO!$C$5:$L$118,H$1-4,FALSE),
  (VLOOKUP($B103&amp;"f5",VALORES_CONFIGURAÇÃO!$C$5:$L$118,H$1,FALSE)*$C103)+VLOOKUP($B103&amp;"f5",VALORES_CONFIGURAÇÃO!$C$5:$L$118,H$1-4,FALSE))))
  ),"")</f>
        <v/>
      </c>
      <c r="I103" s="78" t="str">
        <f t="shared" si="1"/>
        <v/>
      </c>
      <c r="J103" s="88"/>
      <c r="K103" s="89"/>
    </row>
    <row r="104" spans="2:11" x14ac:dyDescent="0.25">
      <c r="B104" s="87"/>
      <c r="C104" s="88"/>
      <c r="D104" s="88"/>
      <c r="E104" s="78" t="str">
        <f>IFERROR(VLOOKUP($B104&amp;"f1",VALORES_CONFIGURAÇÃO!$C$5:$L$118,7,FALSE)*$D104,"")</f>
        <v/>
      </c>
      <c r="F104" s="79" t="str">
        <f>IFERROR(
  IF(VLOOKUP($B104&amp;"f1",VALORES_CONFIGURAÇÃO!$C$5:$L$118,3,FALSE)&gt;$C104,VLOOKUP($B104&amp;"f1",VALORES_CONFIGURAÇÃO!$C$5:$L$118,F$1,FALSE)*$C104,
  IF(VLOOKUP($B104&amp;"f2",VALORES_CONFIGURAÇÃO!$C$5:$L$118,3,FALSE)&gt;$C104,(VLOOKUP($B104&amp;"f2",VALORES_CONFIGURAÇÃO!$C$5:$L$118,F$1,FALSE)*$C104)+VLOOKUP($B104&amp;"f2",VALORES_CONFIGURAÇÃO!$C$5:$L$118,F$1-4,FALSE),
  IF(VLOOKUP($B104&amp;"f3",VALORES_CONFIGURAÇÃO!$C$5:$L$118,3,FALSE)&gt;$C104,(VLOOKUP($B104&amp;"f3",VALORES_CONFIGURAÇÃO!$C$5:$L$118,F$1,FALSE)*$C104)+VLOOKUP($B104&amp;"f3",VALORES_CONFIGURAÇÃO!$C$5:$L$118,F$1-4,FALSE),
  IF(VLOOKUP($B104&amp;"f4",VALORES_CONFIGURAÇÃO!$C$5:$L$118,3,FALSE)&gt;$C104,(VLOOKUP($B104&amp;"f4",VALORES_CONFIGURAÇÃO!$C$5:$L$118,F$1,FALSE)*$C104)+VLOOKUP($B104&amp;"f4",VALORES_CONFIGURAÇÃO!$C$5:$L$118,F$1-4,FALSE),
  (VLOOKUP($B104&amp;"f5",VALORES_CONFIGURAÇÃO!$C$5:$L$118,F$1,FALSE)*$C104)+VLOOKUP($B104&amp;"f5",VALORES_CONFIGURAÇÃO!$C$5:$L$118,F$1-4,FALSE))))
  ),"")</f>
        <v/>
      </c>
      <c r="G104" s="79" t="str">
        <f>IFERROR(
  IF(VLOOKUP($B104&amp;"f1",VALORES_CONFIGURAÇÃO!$C$5:$L$118,3,FALSE)&gt;$C104,VLOOKUP($B104&amp;"f1",VALORES_CONFIGURAÇÃO!$C$5:$L$118,G$1,FALSE)*$C104,
  IF(VLOOKUP($B104&amp;"f2",VALORES_CONFIGURAÇÃO!$C$5:$L$118,3,FALSE)&gt;$C104,(VLOOKUP($B104&amp;"f2",VALORES_CONFIGURAÇÃO!$C$5:$L$118,G$1,FALSE)*$C104)+VLOOKUP($B104&amp;"f2",VALORES_CONFIGURAÇÃO!$C$5:$L$118,G$1-4,FALSE),
  IF(VLOOKUP($B104&amp;"f3",VALORES_CONFIGURAÇÃO!$C$5:$L$118,3,FALSE)&gt;$C104,(VLOOKUP($B104&amp;"f3",VALORES_CONFIGURAÇÃO!$C$5:$L$118,G$1,FALSE)*$C104)+VLOOKUP($B104&amp;"f3",VALORES_CONFIGURAÇÃO!$C$5:$L$118,G$1-4,FALSE),
  IF(VLOOKUP($B104&amp;"f4",VALORES_CONFIGURAÇÃO!$C$5:$L$118,3,FALSE)&gt;$C104,(VLOOKUP($B104&amp;"f4",VALORES_CONFIGURAÇÃO!$C$5:$L$118,G$1,FALSE)*$C104)+VLOOKUP($B104&amp;"f4",VALORES_CONFIGURAÇÃO!$C$5:$L$118,G$1-4,FALSE),
  (VLOOKUP($B104&amp;"f5",VALORES_CONFIGURAÇÃO!$C$5:$L$118,G$1,FALSE)*$C104)+VLOOKUP($B104&amp;"f5",VALORES_CONFIGURAÇÃO!$C$5:$L$118,G$1-4,FALSE))))
  ),"")</f>
        <v/>
      </c>
      <c r="H104" s="79" t="str">
        <f>IFERROR(
  IF(VLOOKUP($B104&amp;"f1",VALORES_CONFIGURAÇÃO!$C$5:$L$118,3,FALSE)&gt;$C104,VLOOKUP($B104&amp;"f1",VALORES_CONFIGURAÇÃO!$C$5:$L$118,H$1,FALSE)*$C104,
  IF(VLOOKUP($B104&amp;"f2",VALORES_CONFIGURAÇÃO!$C$5:$L$118,3,FALSE)&gt;$C104,(VLOOKUP($B104&amp;"f2",VALORES_CONFIGURAÇÃO!$C$5:$L$118,H$1,FALSE)*$C104)+VLOOKUP($B104&amp;"f2",VALORES_CONFIGURAÇÃO!$C$5:$L$118,H$1-4,FALSE),
  IF(VLOOKUP($B104&amp;"f3",VALORES_CONFIGURAÇÃO!$C$5:$L$118,3,FALSE)&gt;$C104,(VLOOKUP($B104&amp;"f3",VALORES_CONFIGURAÇÃO!$C$5:$L$118,H$1,FALSE)*$C104)+VLOOKUP($B104&amp;"f3",VALORES_CONFIGURAÇÃO!$C$5:$L$118,H$1-4,FALSE),
  IF(VLOOKUP($B104&amp;"f4",VALORES_CONFIGURAÇÃO!$C$5:$L$118,3,FALSE)&gt;$C104,(VLOOKUP($B104&amp;"f4",VALORES_CONFIGURAÇÃO!$C$5:$L$118,H$1,FALSE)*$C104)+VLOOKUP($B104&amp;"f4",VALORES_CONFIGURAÇÃO!$C$5:$L$118,H$1-4,FALSE),
  (VLOOKUP($B104&amp;"f5",VALORES_CONFIGURAÇÃO!$C$5:$L$118,H$1,FALSE)*$C104)+VLOOKUP($B104&amp;"f5",VALORES_CONFIGURAÇÃO!$C$5:$L$118,H$1-4,FALSE))))
  ),"")</f>
        <v/>
      </c>
      <c r="I104" s="78" t="str">
        <f t="shared" si="1"/>
        <v/>
      </c>
      <c r="J104" s="88"/>
      <c r="K104" s="89"/>
    </row>
    <row r="105" spans="2:11" x14ac:dyDescent="0.25">
      <c r="B105" s="87"/>
      <c r="C105" s="88"/>
      <c r="D105" s="88"/>
      <c r="E105" s="78" t="str">
        <f>IFERROR(VLOOKUP($B105&amp;"f1",VALORES_CONFIGURAÇÃO!$C$5:$L$118,7,FALSE)*$D105,"")</f>
        <v/>
      </c>
      <c r="F105" s="79" t="str">
        <f>IFERROR(
  IF(VLOOKUP($B105&amp;"f1",VALORES_CONFIGURAÇÃO!$C$5:$L$118,3,FALSE)&gt;$C105,VLOOKUP($B105&amp;"f1",VALORES_CONFIGURAÇÃO!$C$5:$L$118,F$1,FALSE)*$C105,
  IF(VLOOKUP($B105&amp;"f2",VALORES_CONFIGURAÇÃO!$C$5:$L$118,3,FALSE)&gt;$C105,(VLOOKUP($B105&amp;"f2",VALORES_CONFIGURAÇÃO!$C$5:$L$118,F$1,FALSE)*$C105)+VLOOKUP($B105&amp;"f2",VALORES_CONFIGURAÇÃO!$C$5:$L$118,F$1-4,FALSE),
  IF(VLOOKUP($B105&amp;"f3",VALORES_CONFIGURAÇÃO!$C$5:$L$118,3,FALSE)&gt;$C105,(VLOOKUP($B105&amp;"f3",VALORES_CONFIGURAÇÃO!$C$5:$L$118,F$1,FALSE)*$C105)+VLOOKUP($B105&amp;"f3",VALORES_CONFIGURAÇÃO!$C$5:$L$118,F$1-4,FALSE),
  IF(VLOOKUP($B105&amp;"f4",VALORES_CONFIGURAÇÃO!$C$5:$L$118,3,FALSE)&gt;$C105,(VLOOKUP($B105&amp;"f4",VALORES_CONFIGURAÇÃO!$C$5:$L$118,F$1,FALSE)*$C105)+VLOOKUP($B105&amp;"f4",VALORES_CONFIGURAÇÃO!$C$5:$L$118,F$1-4,FALSE),
  (VLOOKUP($B105&amp;"f5",VALORES_CONFIGURAÇÃO!$C$5:$L$118,F$1,FALSE)*$C105)+VLOOKUP($B105&amp;"f5",VALORES_CONFIGURAÇÃO!$C$5:$L$118,F$1-4,FALSE))))
  ),"")</f>
        <v/>
      </c>
      <c r="G105" s="79" t="str">
        <f>IFERROR(
  IF(VLOOKUP($B105&amp;"f1",VALORES_CONFIGURAÇÃO!$C$5:$L$118,3,FALSE)&gt;$C105,VLOOKUP($B105&amp;"f1",VALORES_CONFIGURAÇÃO!$C$5:$L$118,G$1,FALSE)*$C105,
  IF(VLOOKUP($B105&amp;"f2",VALORES_CONFIGURAÇÃO!$C$5:$L$118,3,FALSE)&gt;$C105,(VLOOKUP($B105&amp;"f2",VALORES_CONFIGURAÇÃO!$C$5:$L$118,G$1,FALSE)*$C105)+VLOOKUP($B105&amp;"f2",VALORES_CONFIGURAÇÃO!$C$5:$L$118,G$1-4,FALSE),
  IF(VLOOKUP($B105&amp;"f3",VALORES_CONFIGURAÇÃO!$C$5:$L$118,3,FALSE)&gt;$C105,(VLOOKUP($B105&amp;"f3",VALORES_CONFIGURAÇÃO!$C$5:$L$118,G$1,FALSE)*$C105)+VLOOKUP($B105&amp;"f3",VALORES_CONFIGURAÇÃO!$C$5:$L$118,G$1-4,FALSE),
  IF(VLOOKUP($B105&amp;"f4",VALORES_CONFIGURAÇÃO!$C$5:$L$118,3,FALSE)&gt;$C105,(VLOOKUP($B105&amp;"f4",VALORES_CONFIGURAÇÃO!$C$5:$L$118,G$1,FALSE)*$C105)+VLOOKUP($B105&amp;"f4",VALORES_CONFIGURAÇÃO!$C$5:$L$118,G$1-4,FALSE),
  (VLOOKUP($B105&amp;"f5",VALORES_CONFIGURAÇÃO!$C$5:$L$118,G$1,FALSE)*$C105)+VLOOKUP($B105&amp;"f5",VALORES_CONFIGURAÇÃO!$C$5:$L$118,G$1-4,FALSE))))
  ),"")</f>
        <v/>
      </c>
      <c r="H105" s="79" t="str">
        <f>IFERROR(
  IF(VLOOKUP($B105&amp;"f1",VALORES_CONFIGURAÇÃO!$C$5:$L$118,3,FALSE)&gt;$C105,VLOOKUP($B105&amp;"f1",VALORES_CONFIGURAÇÃO!$C$5:$L$118,H$1,FALSE)*$C105,
  IF(VLOOKUP($B105&amp;"f2",VALORES_CONFIGURAÇÃO!$C$5:$L$118,3,FALSE)&gt;$C105,(VLOOKUP($B105&amp;"f2",VALORES_CONFIGURAÇÃO!$C$5:$L$118,H$1,FALSE)*$C105)+VLOOKUP($B105&amp;"f2",VALORES_CONFIGURAÇÃO!$C$5:$L$118,H$1-4,FALSE),
  IF(VLOOKUP($B105&amp;"f3",VALORES_CONFIGURAÇÃO!$C$5:$L$118,3,FALSE)&gt;$C105,(VLOOKUP($B105&amp;"f3",VALORES_CONFIGURAÇÃO!$C$5:$L$118,H$1,FALSE)*$C105)+VLOOKUP($B105&amp;"f3",VALORES_CONFIGURAÇÃO!$C$5:$L$118,H$1-4,FALSE),
  IF(VLOOKUP($B105&amp;"f4",VALORES_CONFIGURAÇÃO!$C$5:$L$118,3,FALSE)&gt;$C105,(VLOOKUP($B105&amp;"f4",VALORES_CONFIGURAÇÃO!$C$5:$L$118,H$1,FALSE)*$C105)+VLOOKUP($B105&amp;"f4",VALORES_CONFIGURAÇÃO!$C$5:$L$118,H$1-4,FALSE),
  (VLOOKUP($B105&amp;"f5",VALORES_CONFIGURAÇÃO!$C$5:$L$118,H$1,FALSE)*$C105)+VLOOKUP($B105&amp;"f5",VALORES_CONFIGURAÇÃO!$C$5:$L$118,H$1-4,FALSE))))
  ),"")</f>
        <v/>
      </c>
      <c r="I105" s="78" t="str">
        <f t="shared" si="1"/>
        <v/>
      </c>
      <c r="J105" s="88"/>
      <c r="K105" s="89"/>
    </row>
    <row r="106" spans="2:11" x14ac:dyDescent="0.25">
      <c r="B106" s="87"/>
      <c r="C106" s="88"/>
      <c r="D106" s="88"/>
      <c r="E106" s="78" t="str">
        <f>IFERROR(VLOOKUP($B106&amp;"f1",VALORES_CONFIGURAÇÃO!$C$5:$L$118,7,FALSE)*$D106,"")</f>
        <v/>
      </c>
      <c r="F106" s="79" t="str">
        <f>IFERROR(
  IF(VLOOKUP($B106&amp;"f1",VALORES_CONFIGURAÇÃO!$C$5:$L$118,3,FALSE)&gt;$C106,VLOOKUP($B106&amp;"f1",VALORES_CONFIGURAÇÃO!$C$5:$L$118,F$1,FALSE)*$C106,
  IF(VLOOKUP($B106&amp;"f2",VALORES_CONFIGURAÇÃO!$C$5:$L$118,3,FALSE)&gt;$C106,(VLOOKUP($B106&amp;"f2",VALORES_CONFIGURAÇÃO!$C$5:$L$118,F$1,FALSE)*$C106)+VLOOKUP($B106&amp;"f2",VALORES_CONFIGURAÇÃO!$C$5:$L$118,F$1-4,FALSE),
  IF(VLOOKUP($B106&amp;"f3",VALORES_CONFIGURAÇÃO!$C$5:$L$118,3,FALSE)&gt;$C106,(VLOOKUP($B106&amp;"f3",VALORES_CONFIGURAÇÃO!$C$5:$L$118,F$1,FALSE)*$C106)+VLOOKUP($B106&amp;"f3",VALORES_CONFIGURAÇÃO!$C$5:$L$118,F$1-4,FALSE),
  IF(VLOOKUP($B106&amp;"f4",VALORES_CONFIGURAÇÃO!$C$5:$L$118,3,FALSE)&gt;$C106,(VLOOKUP($B106&amp;"f4",VALORES_CONFIGURAÇÃO!$C$5:$L$118,F$1,FALSE)*$C106)+VLOOKUP($B106&amp;"f4",VALORES_CONFIGURAÇÃO!$C$5:$L$118,F$1-4,FALSE),
  (VLOOKUP($B106&amp;"f5",VALORES_CONFIGURAÇÃO!$C$5:$L$118,F$1,FALSE)*$C106)+VLOOKUP($B106&amp;"f5",VALORES_CONFIGURAÇÃO!$C$5:$L$118,F$1-4,FALSE))))
  ),"")</f>
        <v/>
      </c>
      <c r="G106" s="79" t="str">
        <f>IFERROR(
  IF(VLOOKUP($B106&amp;"f1",VALORES_CONFIGURAÇÃO!$C$5:$L$118,3,FALSE)&gt;$C106,VLOOKUP($B106&amp;"f1",VALORES_CONFIGURAÇÃO!$C$5:$L$118,G$1,FALSE)*$C106,
  IF(VLOOKUP($B106&amp;"f2",VALORES_CONFIGURAÇÃO!$C$5:$L$118,3,FALSE)&gt;$C106,(VLOOKUP($B106&amp;"f2",VALORES_CONFIGURAÇÃO!$C$5:$L$118,G$1,FALSE)*$C106)+VLOOKUP($B106&amp;"f2",VALORES_CONFIGURAÇÃO!$C$5:$L$118,G$1-4,FALSE),
  IF(VLOOKUP($B106&amp;"f3",VALORES_CONFIGURAÇÃO!$C$5:$L$118,3,FALSE)&gt;$C106,(VLOOKUP($B106&amp;"f3",VALORES_CONFIGURAÇÃO!$C$5:$L$118,G$1,FALSE)*$C106)+VLOOKUP($B106&amp;"f3",VALORES_CONFIGURAÇÃO!$C$5:$L$118,G$1-4,FALSE),
  IF(VLOOKUP($B106&amp;"f4",VALORES_CONFIGURAÇÃO!$C$5:$L$118,3,FALSE)&gt;$C106,(VLOOKUP($B106&amp;"f4",VALORES_CONFIGURAÇÃO!$C$5:$L$118,G$1,FALSE)*$C106)+VLOOKUP($B106&amp;"f4",VALORES_CONFIGURAÇÃO!$C$5:$L$118,G$1-4,FALSE),
  (VLOOKUP($B106&amp;"f5",VALORES_CONFIGURAÇÃO!$C$5:$L$118,G$1,FALSE)*$C106)+VLOOKUP($B106&amp;"f5",VALORES_CONFIGURAÇÃO!$C$5:$L$118,G$1-4,FALSE))))
  ),"")</f>
        <v/>
      </c>
      <c r="H106" s="79" t="str">
        <f>IFERROR(
  IF(VLOOKUP($B106&amp;"f1",VALORES_CONFIGURAÇÃO!$C$5:$L$118,3,FALSE)&gt;$C106,VLOOKUP($B106&amp;"f1",VALORES_CONFIGURAÇÃO!$C$5:$L$118,H$1,FALSE)*$C106,
  IF(VLOOKUP($B106&amp;"f2",VALORES_CONFIGURAÇÃO!$C$5:$L$118,3,FALSE)&gt;$C106,(VLOOKUP($B106&amp;"f2",VALORES_CONFIGURAÇÃO!$C$5:$L$118,H$1,FALSE)*$C106)+VLOOKUP($B106&amp;"f2",VALORES_CONFIGURAÇÃO!$C$5:$L$118,H$1-4,FALSE),
  IF(VLOOKUP($B106&amp;"f3",VALORES_CONFIGURAÇÃO!$C$5:$L$118,3,FALSE)&gt;$C106,(VLOOKUP($B106&amp;"f3",VALORES_CONFIGURAÇÃO!$C$5:$L$118,H$1,FALSE)*$C106)+VLOOKUP($B106&amp;"f3",VALORES_CONFIGURAÇÃO!$C$5:$L$118,H$1-4,FALSE),
  IF(VLOOKUP($B106&amp;"f4",VALORES_CONFIGURAÇÃO!$C$5:$L$118,3,FALSE)&gt;$C106,(VLOOKUP($B106&amp;"f4",VALORES_CONFIGURAÇÃO!$C$5:$L$118,H$1,FALSE)*$C106)+VLOOKUP($B106&amp;"f4",VALORES_CONFIGURAÇÃO!$C$5:$L$118,H$1-4,FALSE),
  (VLOOKUP($B106&amp;"f5",VALORES_CONFIGURAÇÃO!$C$5:$L$118,H$1,FALSE)*$C106)+VLOOKUP($B106&amp;"f5",VALORES_CONFIGURAÇÃO!$C$5:$L$118,H$1-4,FALSE))))
  ),"")</f>
        <v/>
      </c>
      <c r="I106" s="78" t="str">
        <f t="shared" si="1"/>
        <v/>
      </c>
      <c r="J106" s="88"/>
      <c r="K106" s="89"/>
    </row>
    <row r="107" spans="2:11" x14ac:dyDescent="0.25">
      <c r="B107" s="87"/>
      <c r="C107" s="88"/>
      <c r="D107" s="88"/>
      <c r="E107" s="78" t="str">
        <f>IFERROR(VLOOKUP($B107&amp;"f1",VALORES_CONFIGURAÇÃO!$C$5:$L$118,7,FALSE)*$D107,"")</f>
        <v/>
      </c>
      <c r="F107" s="79" t="str">
        <f>IFERROR(
  IF(VLOOKUP($B107&amp;"f1",VALORES_CONFIGURAÇÃO!$C$5:$L$118,3,FALSE)&gt;$C107,VLOOKUP($B107&amp;"f1",VALORES_CONFIGURAÇÃO!$C$5:$L$118,F$1,FALSE)*$C107,
  IF(VLOOKUP($B107&amp;"f2",VALORES_CONFIGURAÇÃO!$C$5:$L$118,3,FALSE)&gt;$C107,(VLOOKUP($B107&amp;"f2",VALORES_CONFIGURAÇÃO!$C$5:$L$118,F$1,FALSE)*$C107)+VLOOKUP($B107&amp;"f2",VALORES_CONFIGURAÇÃO!$C$5:$L$118,F$1-4,FALSE),
  IF(VLOOKUP($B107&amp;"f3",VALORES_CONFIGURAÇÃO!$C$5:$L$118,3,FALSE)&gt;$C107,(VLOOKUP($B107&amp;"f3",VALORES_CONFIGURAÇÃO!$C$5:$L$118,F$1,FALSE)*$C107)+VLOOKUP($B107&amp;"f3",VALORES_CONFIGURAÇÃO!$C$5:$L$118,F$1-4,FALSE),
  IF(VLOOKUP($B107&amp;"f4",VALORES_CONFIGURAÇÃO!$C$5:$L$118,3,FALSE)&gt;$C107,(VLOOKUP($B107&amp;"f4",VALORES_CONFIGURAÇÃO!$C$5:$L$118,F$1,FALSE)*$C107)+VLOOKUP($B107&amp;"f4",VALORES_CONFIGURAÇÃO!$C$5:$L$118,F$1-4,FALSE),
  (VLOOKUP($B107&amp;"f5",VALORES_CONFIGURAÇÃO!$C$5:$L$118,F$1,FALSE)*$C107)+VLOOKUP($B107&amp;"f5",VALORES_CONFIGURAÇÃO!$C$5:$L$118,F$1-4,FALSE))))
  ),"")</f>
        <v/>
      </c>
      <c r="G107" s="79" t="str">
        <f>IFERROR(
  IF(VLOOKUP($B107&amp;"f1",VALORES_CONFIGURAÇÃO!$C$5:$L$118,3,FALSE)&gt;$C107,VLOOKUP($B107&amp;"f1",VALORES_CONFIGURAÇÃO!$C$5:$L$118,G$1,FALSE)*$C107,
  IF(VLOOKUP($B107&amp;"f2",VALORES_CONFIGURAÇÃO!$C$5:$L$118,3,FALSE)&gt;$C107,(VLOOKUP($B107&amp;"f2",VALORES_CONFIGURAÇÃO!$C$5:$L$118,G$1,FALSE)*$C107)+VLOOKUP($B107&amp;"f2",VALORES_CONFIGURAÇÃO!$C$5:$L$118,G$1-4,FALSE),
  IF(VLOOKUP($B107&amp;"f3",VALORES_CONFIGURAÇÃO!$C$5:$L$118,3,FALSE)&gt;$C107,(VLOOKUP($B107&amp;"f3",VALORES_CONFIGURAÇÃO!$C$5:$L$118,G$1,FALSE)*$C107)+VLOOKUP($B107&amp;"f3",VALORES_CONFIGURAÇÃO!$C$5:$L$118,G$1-4,FALSE),
  IF(VLOOKUP($B107&amp;"f4",VALORES_CONFIGURAÇÃO!$C$5:$L$118,3,FALSE)&gt;$C107,(VLOOKUP($B107&amp;"f4",VALORES_CONFIGURAÇÃO!$C$5:$L$118,G$1,FALSE)*$C107)+VLOOKUP($B107&amp;"f4",VALORES_CONFIGURAÇÃO!$C$5:$L$118,G$1-4,FALSE),
  (VLOOKUP($B107&amp;"f5",VALORES_CONFIGURAÇÃO!$C$5:$L$118,G$1,FALSE)*$C107)+VLOOKUP($B107&amp;"f5",VALORES_CONFIGURAÇÃO!$C$5:$L$118,G$1-4,FALSE))))
  ),"")</f>
        <v/>
      </c>
      <c r="H107" s="79" t="str">
        <f>IFERROR(
  IF(VLOOKUP($B107&amp;"f1",VALORES_CONFIGURAÇÃO!$C$5:$L$118,3,FALSE)&gt;$C107,VLOOKUP($B107&amp;"f1",VALORES_CONFIGURAÇÃO!$C$5:$L$118,H$1,FALSE)*$C107,
  IF(VLOOKUP($B107&amp;"f2",VALORES_CONFIGURAÇÃO!$C$5:$L$118,3,FALSE)&gt;$C107,(VLOOKUP($B107&amp;"f2",VALORES_CONFIGURAÇÃO!$C$5:$L$118,H$1,FALSE)*$C107)+VLOOKUP($B107&amp;"f2",VALORES_CONFIGURAÇÃO!$C$5:$L$118,H$1-4,FALSE),
  IF(VLOOKUP($B107&amp;"f3",VALORES_CONFIGURAÇÃO!$C$5:$L$118,3,FALSE)&gt;$C107,(VLOOKUP($B107&amp;"f3",VALORES_CONFIGURAÇÃO!$C$5:$L$118,H$1,FALSE)*$C107)+VLOOKUP($B107&amp;"f3",VALORES_CONFIGURAÇÃO!$C$5:$L$118,H$1-4,FALSE),
  IF(VLOOKUP($B107&amp;"f4",VALORES_CONFIGURAÇÃO!$C$5:$L$118,3,FALSE)&gt;$C107,(VLOOKUP($B107&amp;"f4",VALORES_CONFIGURAÇÃO!$C$5:$L$118,H$1,FALSE)*$C107)+VLOOKUP($B107&amp;"f4",VALORES_CONFIGURAÇÃO!$C$5:$L$118,H$1-4,FALSE),
  (VLOOKUP($B107&amp;"f5",VALORES_CONFIGURAÇÃO!$C$5:$L$118,H$1,FALSE)*$C107)+VLOOKUP($B107&amp;"f5",VALORES_CONFIGURAÇÃO!$C$5:$L$118,H$1-4,FALSE))))
  ),"")</f>
        <v/>
      </c>
      <c r="I107" s="78" t="str">
        <f t="shared" si="1"/>
        <v/>
      </c>
      <c r="J107" s="88"/>
      <c r="K107" s="89"/>
    </row>
    <row r="108" spans="2:11" ht="15.75" thickBot="1" x14ac:dyDescent="0.3">
      <c r="B108" s="90"/>
      <c r="C108" s="91"/>
      <c r="D108" s="91"/>
      <c r="E108" s="78" t="str">
        <f>IFERROR(VLOOKUP($B108&amp;"f1",VALORES_CONFIGURAÇÃO!$C$5:$L$118,7,FALSE)*$D108,"")</f>
        <v/>
      </c>
      <c r="F108" s="79" t="str">
        <f>IFERROR(
  IF(VLOOKUP($B108&amp;"f1",VALORES_CONFIGURAÇÃO!$C$5:$L$118,3,FALSE)&gt;$C108,VLOOKUP($B108&amp;"f1",VALORES_CONFIGURAÇÃO!$C$5:$L$118,F$1,FALSE)*$C108,
  IF(VLOOKUP($B108&amp;"f2",VALORES_CONFIGURAÇÃO!$C$5:$L$118,3,FALSE)&gt;$C108,(VLOOKUP($B108&amp;"f2",VALORES_CONFIGURAÇÃO!$C$5:$L$118,F$1,FALSE)*$C108)+VLOOKUP($B108&amp;"f2",VALORES_CONFIGURAÇÃO!$C$5:$L$118,F$1-4,FALSE),
  IF(VLOOKUP($B108&amp;"f3",VALORES_CONFIGURAÇÃO!$C$5:$L$118,3,FALSE)&gt;$C108,(VLOOKUP($B108&amp;"f3",VALORES_CONFIGURAÇÃO!$C$5:$L$118,F$1,FALSE)*$C108)+VLOOKUP($B108&amp;"f3",VALORES_CONFIGURAÇÃO!$C$5:$L$118,F$1-4,FALSE),
  IF(VLOOKUP($B108&amp;"f4",VALORES_CONFIGURAÇÃO!$C$5:$L$118,3,FALSE)&gt;$C108,(VLOOKUP($B108&amp;"f4",VALORES_CONFIGURAÇÃO!$C$5:$L$118,F$1,FALSE)*$C108)+VLOOKUP($B108&amp;"f4",VALORES_CONFIGURAÇÃO!$C$5:$L$118,F$1-4,FALSE),
  (VLOOKUP($B108&amp;"f5",VALORES_CONFIGURAÇÃO!$C$5:$L$118,F$1,FALSE)*$C108)+VLOOKUP($B108&amp;"f5",VALORES_CONFIGURAÇÃO!$C$5:$L$118,F$1-4,FALSE))))
  ),"")</f>
        <v/>
      </c>
      <c r="G108" s="79" t="str">
        <f>IFERROR(
  IF(VLOOKUP($B108&amp;"f1",VALORES_CONFIGURAÇÃO!$C$5:$L$118,3,FALSE)&gt;$C108,VLOOKUP($B108&amp;"f1",VALORES_CONFIGURAÇÃO!$C$5:$L$118,G$1,FALSE)*$C108,
  IF(VLOOKUP($B108&amp;"f2",VALORES_CONFIGURAÇÃO!$C$5:$L$118,3,FALSE)&gt;$C108,(VLOOKUP($B108&amp;"f2",VALORES_CONFIGURAÇÃO!$C$5:$L$118,G$1,FALSE)*$C108)+VLOOKUP($B108&amp;"f2",VALORES_CONFIGURAÇÃO!$C$5:$L$118,G$1-4,FALSE),
  IF(VLOOKUP($B108&amp;"f3",VALORES_CONFIGURAÇÃO!$C$5:$L$118,3,FALSE)&gt;$C108,(VLOOKUP($B108&amp;"f3",VALORES_CONFIGURAÇÃO!$C$5:$L$118,G$1,FALSE)*$C108)+VLOOKUP($B108&amp;"f3",VALORES_CONFIGURAÇÃO!$C$5:$L$118,G$1-4,FALSE),
  IF(VLOOKUP($B108&amp;"f4",VALORES_CONFIGURAÇÃO!$C$5:$L$118,3,FALSE)&gt;$C108,(VLOOKUP($B108&amp;"f4",VALORES_CONFIGURAÇÃO!$C$5:$L$118,G$1,FALSE)*$C108)+VLOOKUP($B108&amp;"f4",VALORES_CONFIGURAÇÃO!$C$5:$L$118,G$1-4,FALSE),
  (VLOOKUP($B108&amp;"f5",VALORES_CONFIGURAÇÃO!$C$5:$L$118,G$1,FALSE)*$C108)+VLOOKUP($B108&amp;"f5",VALORES_CONFIGURAÇÃO!$C$5:$L$118,G$1-4,FALSE))))
  ),"")</f>
        <v/>
      </c>
      <c r="H108" s="79" t="str">
        <f>IFERROR(
  IF(VLOOKUP($B108&amp;"f1",VALORES_CONFIGURAÇÃO!$C$5:$L$118,3,FALSE)&gt;$C108,VLOOKUP($B108&amp;"f1",VALORES_CONFIGURAÇÃO!$C$5:$L$118,H$1,FALSE)*$C108,
  IF(VLOOKUP($B108&amp;"f2",VALORES_CONFIGURAÇÃO!$C$5:$L$118,3,FALSE)&gt;$C108,(VLOOKUP($B108&amp;"f2",VALORES_CONFIGURAÇÃO!$C$5:$L$118,H$1,FALSE)*$C108)+VLOOKUP($B108&amp;"f2",VALORES_CONFIGURAÇÃO!$C$5:$L$118,H$1-4,FALSE),
  IF(VLOOKUP($B108&amp;"f3",VALORES_CONFIGURAÇÃO!$C$5:$L$118,3,FALSE)&gt;$C108,(VLOOKUP($B108&amp;"f3",VALORES_CONFIGURAÇÃO!$C$5:$L$118,H$1,FALSE)*$C108)+VLOOKUP($B108&amp;"f3",VALORES_CONFIGURAÇÃO!$C$5:$L$118,H$1-4,FALSE),
  IF(VLOOKUP($B108&amp;"f4",VALORES_CONFIGURAÇÃO!$C$5:$L$118,3,FALSE)&gt;$C108,(VLOOKUP($B108&amp;"f4",VALORES_CONFIGURAÇÃO!$C$5:$L$118,H$1,FALSE)*$C108)+VLOOKUP($B108&amp;"f4",VALORES_CONFIGURAÇÃO!$C$5:$L$118,H$1-4,FALSE),
  (VLOOKUP($B108&amp;"f5",VALORES_CONFIGURAÇÃO!$C$5:$L$118,H$1,FALSE)*$C108)+VLOOKUP($B108&amp;"f5",VALORES_CONFIGURAÇÃO!$C$5:$L$118,H$1-4,FALSE))))
  ),"")</f>
        <v/>
      </c>
      <c r="I108" s="78" t="str">
        <f t="shared" si="1"/>
        <v/>
      </c>
      <c r="J108" s="91"/>
      <c r="K108" s="92"/>
    </row>
  </sheetData>
  <autoFilter ref="B3:K3"/>
  <dataValidations disablePrompts="1" count="2">
    <dataValidation type="list" allowBlank="1" showInputMessage="1" showErrorMessage="1" sqref="B4:B108">
      <formula1>tipo</formula1>
    </dataValidation>
    <dataValidation type="whole" allowBlank="1" showInputMessage="1" showErrorMessage="1" sqref="C4:D108">
      <formula1>1</formula1>
      <formula2>999999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199"/>
  <sheetViews>
    <sheetView zoomScale="90" zoomScaleNormal="90" workbookViewId="0">
      <pane xSplit="1" ySplit="2" topLeftCell="B3" activePane="bottomRight" state="frozenSplit"/>
      <selection pane="topRight" activeCell="C1" sqref="C1"/>
      <selection pane="bottomLeft" activeCell="A8" sqref="A8"/>
      <selection pane="bottomRight" activeCell="A3" sqref="A3"/>
    </sheetView>
  </sheetViews>
  <sheetFormatPr defaultColWidth="17.5703125" defaultRowHeight="15" x14ac:dyDescent="0.25"/>
  <cols>
    <col min="1" max="1" width="3.85546875" style="11" customWidth="1"/>
    <col min="2" max="2" width="86.85546875" style="1" customWidth="1"/>
    <col min="3" max="3" width="12.85546875" style="1" customWidth="1"/>
    <col min="4" max="4" width="8.140625" style="1" bestFit="1" customWidth="1"/>
    <col min="5" max="5" width="9.7109375" style="1" hidden="1" customWidth="1"/>
    <col min="6" max="6" width="10.5703125" style="1" bestFit="1" customWidth="1"/>
    <col min="7" max="7" width="8.140625" style="1" bestFit="1" customWidth="1"/>
    <col min="8" max="8" width="17.42578125" style="1" bestFit="1" customWidth="1"/>
    <col min="9" max="9" width="10.140625" style="1" hidden="1" customWidth="1"/>
    <col min="10" max="10" width="13.140625" style="1" hidden="1" customWidth="1"/>
    <col min="11" max="11" width="9" style="1" customWidth="1"/>
    <col min="12" max="12" width="19.5703125" style="1" customWidth="1"/>
    <col min="13" max="16384" width="17.5703125" style="1"/>
  </cols>
  <sheetData>
    <row r="1" spans="2:12" s="11" customFormat="1" ht="15.75" thickBot="1" x14ac:dyDescent="0.3"/>
    <row r="2" spans="2:12" ht="15.75" thickBot="1" x14ac:dyDescent="0.3">
      <c r="B2" s="21" t="s">
        <v>0</v>
      </c>
      <c r="C2" s="22" t="s">
        <v>155</v>
      </c>
      <c r="D2" s="22" t="s">
        <v>104</v>
      </c>
      <c r="E2" s="22" t="s">
        <v>105</v>
      </c>
      <c r="F2" s="22" t="s">
        <v>141</v>
      </c>
      <c r="G2" s="22" t="s">
        <v>104</v>
      </c>
      <c r="H2" s="22" t="s">
        <v>142</v>
      </c>
      <c r="I2" s="22" t="s">
        <v>143</v>
      </c>
      <c r="J2" s="22" t="s">
        <v>105</v>
      </c>
      <c r="K2" s="22" t="s">
        <v>144</v>
      </c>
      <c r="L2" s="23" t="s">
        <v>83</v>
      </c>
    </row>
    <row r="3" spans="2:12" x14ac:dyDescent="0.25">
      <c r="B3" s="14"/>
      <c r="C3" s="13"/>
      <c r="D3" s="13"/>
      <c r="E3" s="13"/>
      <c r="F3" s="5" t="str">
        <f>IFERROR(IF($B3="UAT2 - Execução",0,IF($C3&lt;=VLOOKUP($B3&amp;"_baixa",VALORES_TS!$E$4:$I$553,3,FALSE),VLOOKUP($B3&amp;"_baixa",VALORES_TS!$E$4:$I$553,4,FALSE),IF($C3&lt;=VLOOKUP($B3&amp;"_media",VALORES_TS!$E$4:$I$553,3,FALSE),VLOOKUP($B3&amp;"_media",VALORES_TS!$E$4:$I$553,4,FALSE),IF($C3&lt;=VLOOKUP($B3&amp;"_alta",VALORES_TS!$E$4:$I$553,3,FALSE),VLOOKUP($B3&amp;"_alta",VALORES_TS!$E$4:$I$553,4,FALSE),($C3/VLOOKUP($B3&amp;"_alta",VALORES_TS!$E$4:$I$553,3,FALSE))*VLOOKUP($B3&amp;"_alta",VALORES_TS!$E$4:$I$553,4,FALSE))))),"")</f>
        <v/>
      </c>
      <c r="G3" s="5" t="str">
        <f>IFERROR(IF($B3="UAT2 - Execução",0,IF($C3&lt;=VLOOKUP($B3&amp;"_baixa",VALORES_TS!$E$4:$I$553,3,FALSE),VLOOKUP($B3&amp;"_baixa",VALORES_TS!$E$4:$I$553,5,FALSE),IF($C3&lt;=VLOOKUP($B3&amp;"_media",VALORES_TS!$E$4:$I$553,3,FALSE),VLOOKUP($B3&amp;"_media",VALORES_TS!$E$4:$I$553,5,FALSE),IF($C3&lt;=VLOOKUP($B3&amp;"_alta",VALORES_TS!$E$4:$I$553,3,FALSE),VLOOKUP($B3&amp;"_alta",VALORES_TS!$E$4:$I$553,5,FALSE),($C3/VLOOKUP($B3&amp;"_alta",VALORES_TS!$E$4:$I$553,3,FALSE))*VLOOKUP($B3&amp;"_alta",VALORES_TS!$E$4:$I$553,5,FALSE))))),"")</f>
        <v/>
      </c>
      <c r="H3" s="5" t="str">
        <f>IF(G3="","",IF($D3="s",F3+G3,0))</f>
        <v/>
      </c>
      <c r="I3" s="19" t="str">
        <f>IFERROR(IF($B3="UAT - Execução",0,IF($C3&lt;=VLOOKUP($B3&amp;"_f1",VALORES_TS!$E$4:$I$549,3,FALSE),VLOOKUP($B3&amp;"_f1",VALORES_TS!$E$4:$I$549,6,FALSE),IF($C3&lt;=VLOOKUP($B3&amp;"_f2",VALORES_TS!$E$4:$I$549,3,FALSE),VLOOKUP($B3&amp;"_f2",VALORES_TS!$E$4:$I$549,6,FALSE),IF($C3&lt;=VLOOKUP($B3&amp;"_f3",VALORES_TS!$E$4:$I$549,3,FALSE),VLOOKUP($B3&amp;"_f3",VALORES_TS!$E$4:$I$549,6,FALSE),($C3/VLOOKUP($B3&amp;"_f3",VALORES_TS!$E$4:$I$549,3,FALSE))*VLOOKUP($B3&amp;"_f3",VALORES_TS!$E$4:$I$549,6,FALSE))))),"")</f>
        <v/>
      </c>
      <c r="J3" s="19" t="str">
        <f>IFERROR(IF($B3="UAT - Execução",$C3*VALORES_TS!#REF!,IF($C3&lt;=VLOOKUP($B3&amp;"_f1",VALORES_TS!$E$4:$I$549,3,FALSE),VLOOKUP($B3&amp;"_f1",VALORES_TS!$E$4:$I$549,7,FALSE),IF($C3&lt;=VLOOKUP($B3&amp;"_f2",VALORES_TS!$E$4:$I$549,3,FALSE),VLOOKUP($B3&amp;"_f2",VALORES_TS!$E$4:$I$549,7,FALSE),IF($C3&lt;=VLOOKUP($B3&amp;"_f3",VALORES_TS!$E$4:$I$549,3,FALSE),VLOOKUP($B3&amp;"_f3",VALORES_TS!$E$4:$I$549,7,FALSE),($C3/VLOOKUP($B3&amp;"_f3",VALORES_TS!$E$4:$I$549,3,FALSE))*VLOOKUP($B3&amp;"_f3",VALORES_TS!$E$4:$I$549,7,FALSE))))),"")</f>
        <v/>
      </c>
      <c r="K3" s="19" t="str">
        <f>IF(J3="","",IF($E3="s",I3+J3,0))</f>
        <v/>
      </c>
      <c r="L3" s="20"/>
    </row>
    <row r="4" spans="2:12" x14ac:dyDescent="0.25">
      <c r="B4" s="14"/>
      <c r="C4" s="3"/>
      <c r="D4" s="13"/>
      <c r="E4" s="13"/>
      <c r="F4" s="5" t="str">
        <f>IFERROR(IF($B4="UAT2 - Execução",0,IF($C4&lt;=VLOOKUP($B4&amp;"_baixa",VALORES_TS!$E$4:$I$553,3,FALSE),VLOOKUP($B4&amp;"_baixa",VALORES_TS!$E$4:$I$553,4,FALSE),IF($C4&lt;=VLOOKUP($B4&amp;"_media",VALORES_TS!$E$4:$I$553,3,FALSE),VLOOKUP($B4&amp;"_media",VALORES_TS!$E$4:$I$553,4,FALSE),IF($C4&lt;=VLOOKUP($B4&amp;"_alta",VALORES_TS!$E$4:$I$553,3,FALSE),VLOOKUP($B4&amp;"_alta",VALORES_TS!$E$4:$I$553,4,FALSE),($C4/VLOOKUP($B4&amp;"_alta",VALORES_TS!$E$4:$I$553,3,FALSE))*VLOOKUP($B4&amp;"_alta",VALORES_TS!$E$4:$I$553,4,FALSE))))),"")</f>
        <v/>
      </c>
      <c r="G4" s="5" t="str">
        <f>IFERROR(IF($B4="UAT2 - Execução",0,IF($C4&lt;=VLOOKUP($B4&amp;"_baixa",VALORES_TS!$E$4:$I$553,3,FALSE),VLOOKUP($B4&amp;"_baixa",VALORES_TS!$E$4:$I$553,5,FALSE),IF($C4&lt;=VLOOKUP($B4&amp;"_media",VALORES_TS!$E$4:$I$553,3,FALSE),VLOOKUP($B4&amp;"_media",VALORES_TS!$E$4:$I$553,5,FALSE),IF($C4&lt;=VLOOKUP($B4&amp;"_alta",VALORES_TS!$E$4:$I$553,3,FALSE),VLOOKUP($B4&amp;"_alta",VALORES_TS!$E$4:$I$553,5,FALSE),($C4/VLOOKUP($B4&amp;"_alta",VALORES_TS!$E$4:$I$553,3,FALSE))*VLOOKUP($B4&amp;"_alta",VALORES_TS!$E$4:$I$553,5,FALSE))))),"")</f>
        <v/>
      </c>
      <c r="H4" s="53" t="str">
        <f t="shared" ref="H4:H12" si="0">IF(G4="","",IF($D4="s",F4+G4,0))</f>
        <v/>
      </c>
      <c r="I4" s="19" t="str">
        <f>IFERROR(IF($B4="UAT - Execução",0,IF($C4&lt;=VLOOKUP($B4&amp;"_f1",VALORES_TS!$E$4:$I$549,3,FALSE),VLOOKUP($B4&amp;"_f1",VALORES_TS!$E$4:$I$549,6,FALSE),IF($C4&lt;=VLOOKUP($B4&amp;"_f2",VALORES_TS!$E$4:$I$549,3,FALSE),VLOOKUP($B4&amp;"_f2",VALORES_TS!$E$4:$I$549,6,FALSE),IF($C4&lt;=VLOOKUP($B4&amp;"_f3",VALORES_TS!$E$4:$I$549,3,FALSE),VLOOKUP($B4&amp;"_f3",VALORES_TS!$E$4:$I$549,6,FALSE),($C4/VLOOKUP($B4&amp;"_f3",VALORES_TS!$E$4:$I$549,3,FALSE))*VLOOKUP($B4&amp;"_f3",VALORES_TS!$E$4:$I$549,6,FALSE))))),"")</f>
        <v/>
      </c>
      <c r="J4" s="12" t="str">
        <f>IFERROR(IF($B4="UAT - Execução",$C4*VALORES_TS!#REF!,IF($C4&lt;=VLOOKUP($B4&amp;"_f1",VALORES_TS!$E$4:$I$549,3,FALSE),VLOOKUP($B4&amp;"_f1",VALORES_TS!$E$4:$I$549,7,FALSE),IF($C4&lt;=VLOOKUP($B4&amp;"_f2",VALORES_TS!$E$4:$I$549,3,FALSE),VLOOKUP($B4&amp;"_f2",VALORES_TS!$E$4:$I$549,7,FALSE),IF($C4&lt;=VLOOKUP($B4&amp;"_f3",VALORES_TS!$E$4:$I$549,3,FALSE),VLOOKUP($B4&amp;"_f3",VALORES_TS!$E$4:$I$549,7,FALSE),($C4/VLOOKUP($B4&amp;"_f3",VALORES_TS!$E$4:$I$549,3,FALSE))*VLOOKUP($B4&amp;"_f3",VALORES_TS!$E$4:$I$549,7,FALSE))))),"")</f>
        <v/>
      </c>
      <c r="K4" s="12" t="str">
        <f t="shared" ref="K4:K17" si="1">IF(J4="","",IF($E4="s",I4+J4,0))</f>
        <v/>
      </c>
      <c r="L4" s="15"/>
    </row>
    <row r="5" spans="2:12" x14ac:dyDescent="0.25">
      <c r="B5" s="14"/>
      <c r="C5" s="3"/>
      <c r="D5" s="13"/>
      <c r="E5" s="13"/>
      <c r="F5" s="5" t="str">
        <f>IFERROR(IF($B5="UAT2 - Execução",0,IF($C5&lt;=VLOOKUP($B5&amp;"_baixa",VALORES_TS!$E$4:$I$553,3,FALSE),VLOOKUP($B5&amp;"_baixa",VALORES_TS!$E$4:$I$553,4,FALSE),IF($C5&lt;=VLOOKUP($B5&amp;"_media",VALORES_TS!$E$4:$I$553,3,FALSE),VLOOKUP($B5&amp;"_media",VALORES_TS!$E$4:$I$553,4,FALSE),IF($C5&lt;=VLOOKUP($B5&amp;"_alta",VALORES_TS!$E$4:$I$553,3,FALSE),VLOOKUP($B5&amp;"_alta",VALORES_TS!$E$4:$I$553,4,FALSE),($C5/VLOOKUP($B5&amp;"_alta",VALORES_TS!$E$4:$I$553,3,FALSE))*VLOOKUP($B5&amp;"_alta",VALORES_TS!$E$4:$I$553,4,FALSE))))),"")</f>
        <v/>
      </c>
      <c r="G5" s="5" t="str">
        <f>IFERROR(IF($B5="UAT2 - Execução",0,IF($C5&lt;=VLOOKUP($B5&amp;"_baixa",VALORES_TS!$E$4:$I$553,3,FALSE),VLOOKUP($B5&amp;"_baixa",VALORES_TS!$E$4:$I$553,5,FALSE),IF($C5&lt;=VLOOKUP($B5&amp;"_media",VALORES_TS!$E$4:$I$553,3,FALSE),VLOOKUP($B5&amp;"_media",VALORES_TS!$E$4:$I$553,5,FALSE),IF($C5&lt;=VLOOKUP($B5&amp;"_alta",VALORES_TS!$E$4:$I$553,3,FALSE),VLOOKUP($B5&amp;"_alta",VALORES_TS!$E$4:$I$553,5,FALSE),($C5/VLOOKUP($B5&amp;"_alta",VALORES_TS!$E$4:$I$553,3,FALSE))*VLOOKUP($B5&amp;"_alta",VALORES_TS!$E$4:$I$553,5,FALSE))))),"")</f>
        <v/>
      </c>
      <c r="H5" s="53" t="str">
        <f t="shared" si="0"/>
        <v/>
      </c>
      <c r="I5" s="19" t="str">
        <f>IFERROR(IF($B5="UAT - Execução",0,IF($C5&lt;=VLOOKUP($B5&amp;"_f1",VALORES_TS!$E$4:$I$549,3,FALSE),VLOOKUP($B5&amp;"_f1",VALORES_TS!$E$4:$I$549,6,FALSE),IF($C5&lt;=VLOOKUP($B5&amp;"_f2",VALORES_TS!$E$4:$I$549,3,FALSE),VLOOKUP($B5&amp;"_f2",VALORES_TS!$E$4:$I$549,6,FALSE),IF($C5&lt;=VLOOKUP($B5&amp;"_f3",VALORES_TS!$E$4:$I$549,3,FALSE),VLOOKUP($B5&amp;"_f3",VALORES_TS!$E$4:$I$549,6,FALSE),($C5/VLOOKUP($B5&amp;"_f3",VALORES_TS!$E$4:$I$549,3,FALSE))*VLOOKUP($B5&amp;"_f3",VALORES_TS!$E$4:$I$549,6,FALSE))))),"")</f>
        <v/>
      </c>
      <c r="J5" s="12" t="str">
        <f>IFERROR(IF($B5="UAT - Execução",$C5*VALORES_TS!#REF!,IF($C5&lt;=VLOOKUP($B5&amp;"_f1",VALORES_TS!$E$4:$I$549,3,FALSE),VLOOKUP($B5&amp;"_f1",VALORES_TS!$E$4:$I$549,7,FALSE),IF($C5&lt;=VLOOKUP($B5&amp;"_f2",VALORES_TS!$E$4:$I$549,3,FALSE),VLOOKUP($B5&amp;"_f2",VALORES_TS!$E$4:$I$549,7,FALSE),IF($C5&lt;=VLOOKUP($B5&amp;"_f3",VALORES_TS!$E$4:$I$549,3,FALSE),VLOOKUP($B5&amp;"_f3",VALORES_TS!$E$4:$I$549,7,FALSE),($C5/VLOOKUP($B5&amp;"_f3",VALORES_TS!$E$4:$I$549,3,FALSE))*VLOOKUP($B5&amp;"_f3",VALORES_TS!$E$4:$I$549,7,FALSE))))),"")</f>
        <v/>
      </c>
      <c r="K5" s="12" t="str">
        <f t="shared" si="1"/>
        <v/>
      </c>
      <c r="L5" s="15"/>
    </row>
    <row r="6" spans="2:12" x14ac:dyDescent="0.25">
      <c r="B6" s="14"/>
      <c r="C6" s="3"/>
      <c r="D6" s="13"/>
      <c r="E6" s="13"/>
      <c r="F6" s="5" t="str">
        <f>IFERROR(IF($B6="UAT2 - Execução",0,IF($C6&lt;=VLOOKUP($B6&amp;"_baixa",VALORES_TS!$E$4:$I$553,3,FALSE),VLOOKUP($B6&amp;"_baixa",VALORES_TS!$E$4:$I$553,4,FALSE),IF($C6&lt;=VLOOKUP($B6&amp;"_media",VALORES_TS!$E$4:$I$553,3,FALSE),VLOOKUP($B6&amp;"_media",VALORES_TS!$E$4:$I$553,4,FALSE),IF($C6&lt;=VLOOKUP($B6&amp;"_alta",VALORES_TS!$E$4:$I$553,3,FALSE),VLOOKUP($B6&amp;"_alta",VALORES_TS!$E$4:$I$553,4,FALSE),($C6/VLOOKUP($B6&amp;"_alta",VALORES_TS!$E$4:$I$553,3,FALSE))*VLOOKUP($B6&amp;"_alta",VALORES_TS!$E$4:$I$553,4,FALSE))))),"")</f>
        <v/>
      </c>
      <c r="G6" s="5" t="str">
        <f>IFERROR(IF($B6="UAT2 - Execução",0,IF($C6&lt;=VLOOKUP($B6&amp;"_baixa",VALORES_TS!$E$4:$I$553,3,FALSE),VLOOKUP($B6&amp;"_baixa",VALORES_TS!$E$4:$I$553,5,FALSE),IF($C6&lt;=VLOOKUP($B6&amp;"_media",VALORES_TS!$E$4:$I$553,3,FALSE),VLOOKUP($B6&amp;"_media",VALORES_TS!$E$4:$I$553,5,FALSE),IF($C6&lt;=VLOOKUP($B6&amp;"_alta",VALORES_TS!$E$4:$I$553,3,FALSE),VLOOKUP($B6&amp;"_alta",VALORES_TS!$E$4:$I$553,5,FALSE),($C6/VLOOKUP($B6&amp;"_alta",VALORES_TS!$E$4:$I$553,3,FALSE))*VLOOKUP($B6&amp;"_alta",VALORES_TS!$E$4:$I$553,5,FALSE))))),"")</f>
        <v/>
      </c>
      <c r="H6" s="53" t="str">
        <f t="shared" si="0"/>
        <v/>
      </c>
      <c r="I6" s="19" t="str">
        <f>IFERROR(IF($B6="UAT - Execução",0,IF($C6&lt;=VLOOKUP($B6&amp;"_f1",VALORES_TS!$E$4:$I$549,3,FALSE),VLOOKUP($B6&amp;"_f1",VALORES_TS!$E$4:$I$549,6,FALSE),IF($C6&lt;=VLOOKUP($B6&amp;"_f2",VALORES_TS!$E$4:$I$549,3,FALSE),VLOOKUP($B6&amp;"_f2",VALORES_TS!$E$4:$I$549,6,FALSE),IF($C6&lt;=VLOOKUP($B6&amp;"_f3",VALORES_TS!$E$4:$I$549,3,FALSE),VLOOKUP($B6&amp;"_f3",VALORES_TS!$E$4:$I$549,6,FALSE),($C6/VLOOKUP($B6&amp;"_f3",VALORES_TS!$E$4:$I$549,3,FALSE))*VLOOKUP($B6&amp;"_f3",VALORES_TS!$E$4:$I$549,6,FALSE))))),"")</f>
        <v/>
      </c>
      <c r="J6" s="12" t="str">
        <f>IFERROR(IF($B6="UAT - Execução",$C6*VALORES_TS!#REF!,IF($C6&lt;=VLOOKUP($B6&amp;"_f1",VALORES_TS!$E$4:$I$549,3,FALSE),VLOOKUP($B6&amp;"_f1",VALORES_TS!$E$4:$I$549,7,FALSE),IF($C6&lt;=VLOOKUP($B6&amp;"_f2",VALORES_TS!$E$4:$I$549,3,FALSE),VLOOKUP($B6&amp;"_f2",VALORES_TS!$E$4:$I$549,7,FALSE),IF($C6&lt;=VLOOKUP($B6&amp;"_f3",VALORES_TS!$E$4:$I$549,3,FALSE),VLOOKUP($B6&amp;"_f3",VALORES_TS!$E$4:$I$549,7,FALSE),($C6/VLOOKUP($B6&amp;"_f3",VALORES_TS!$E$4:$I$549,3,FALSE))*VLOOKUP($B6&amp;"_f3",VALORES_TS!$E$4:$I$549,7,FALSE))))),"")</f>
        <v/>
      </c>
      <c r="K6" s="12" t="str">
        <f t="shared" si="1"/>
        <v/>
      </c>
      <c r="L6" s="15"/>
    </row>
    <row r="7" spans="2:12" x14ac:dyDescent="0.25">
      <c r="B7" s="14"/>
      <c r="C7" s="3"/>
      <c r="D7" s="13"/>
      <c r="E7" s="13"/>
      <c r="F7" s="5" t="str">
        <f>IFERROR(IF($B7="UAT2 - Execução",0,IF($C7&lt;=VLOOKUP($B7&amp;"_baixa",VALORES_TS!$E$4:$I$553,3,FALSE),VLOOKUP($B7&amp;"_baixa",VALORES_TS!$E$4:$I$553,4,FALSE),IF($C7&lt;=VLOOKUP($B7&amp;"_media",VALORES_TS!$E$4:$I$553,3,FALSE),VLOOKUP($B7&amp;"_media",VALORES_TS!$E$4:$I$553,4,FALSE),IF($C7&lt;=VLOOKUP($B7&amp;"_alta",VALORES_TS!$E$4:$I$553,3,FALSE),VLOOKUP($B7&amp;"_alta",VALORES_TS!$E$4:$I$553,4,FALSE),($C7/VLOOKUP($B7&amp;"_alta",VALORES_TS!$E$4:$I$553,3,FALSE))*VLOOKUP($B7&amp;"_alta",VALORES_TS!$E$4:$I$553,4,FALSE))))),"")</f>
        <v/>
      </c>
      <c r="G7" s="5" t="str">
        <f>IFERROR(IF($B7="UAT2 - Execução",0,IF($C7&lt;=VLOOKUP($B7&amp;"_baixa",VALORES_TS!$E$4:$I$553,3,FALSE),VLOOKUP($B7&amp;"_baixa",VALORES_TS!$E$4:$I$553,5,FALSE),IF($C7&lt;=VLOOKUP($B7&amp;"_media",VALORES_TS!$E$4:$I$553,3,FALSE),VLOOKUP($B7&amp;"_media",VALORES_TS!$E$4:$I$553,5,FALSE),IF($C7&lt;=VLOOKUP($B7&amp;"_alta",VALORES_TS!$E$4:$I$553,3,FALSE),VLOOKUP($B7&amp;"_alta",VALORES_TS!$E$4:$I$553,5,FALSE),($C7/VLOOKUP($B7&amp;"_alta",VALORES_TS!$E$4:$I$553,3,FALSE))*VLOOKUP($B7&amp;"_alta",VALORES_TS!$E$4:$I$553,5,FALSE))))),"")</f>
        <v/>
      </c>
      <c r="H7" s="53" t="str">
        <f t="shared" si="0"/>
        <v/>
      </c>
      <c r="I7" s="19" t="str">
        <f>IFERROR(IF($B7="UAT - Execução",0,IF($C7&lt;=VLOOKUP($B7&amp;"_f1",VALORES_TS!$E$4:$I$549,3,FALSE),VLOOKUP($B7&amp;"_f1",VALORES_TS!$E$4:$I$549,6,FALSE),IF($C7&lt;=VLOOKUP($B7&amp;"_f2",VALORES_TS!$E$4:$I$549,3,FALSE),VLOOKUP($B7&amp;"_f2",VALORES_TS!$E$4:$I$549,6,FALSE),IF($C7&lt;=VLOOKUP($B7&amp;"_f3",VALORES_TS!$E$4:$I$549,3,FALSE),VLOOKUP($B7&amp;"_f3",VALORES_TS!$E$4:$I$549,6,FALSE),($C7/VLOOKUP($B7&amp;"_f3",VALORES_TS!$E$4:$I$549,3,FALSE))*VLOOKUP($B7&amp;"_f3",VALORES_TS!$E$4:$I$549,6,FALSE))))),"")</f>
        <v/>
      </c>
      <c r="J7" s="12" t="str">
        <f>IFERROR(IF($B7="UAT - Execução",$C7*VALORES_TS!#REF!,IF($C7&lt;=VLOOKUP($B7&amp;"_f1",VALORES_TS!$E$4:$I$549,3,FALSE),VLOOKUP($B7&amp;"_f1",VALORES_TS!$E$4:$I$549,7,FALSE),IF($C7&lt;=VLOOKUP($B7&amp;"_f2",VALORES_TS!$E$4:$I$549,3,FALSE),VLOOKUP($B7&amp;"_f2",VALORES_TS!$E$4:$I$549,7,FALSE),IF($C7&lt;=VLOOKUP($B7&amp;"_f3",VALORES_TS!$E$4:$I$549,3,FALSE),VLOOKUP($B7&amp;"_f3",VALORES_TS!$E$4:$I$549,7,FALSE),($C7/VLOOKUP($B7&amp;"_f3",VALORES_TS!$E$4:$I$549,3,FALSE))*VLOOKUP($B7&amp;"_f3",VALORES_TS!$E$4:$I$549,7,FALSE))))),"")</f>
        <v/>
      </c>
      <c r="K7" s="12" t="str">
        <f t="shared" si="1"/>
        <v/>
      </c>
      <c r="L7" s="15"/>
    </row>
    <row r="8" spans="2:12" x14ac:dyDescent="0.25">
      <c r="B8" s="14"/>
      <c r="C8" s="3"/>
      <c r="D8" s="13"/>
      <c r="E8" s="13"/>
      <c r="F8" s="5" t="str">
        <f>IFERROR(IF($B8="UAT2 - Execução",0,IF($C8&lt;=VLOOKUP($B8&amp;"_baixa",VALORES_TS!$E$4:$I$553,3,FALSE),VLOOKUP($B8&amp;"_baixa",VALORES_TS!$E$4:$I$553,4,FALSE),IF($C8&lt;=VLOOKUP($B8&amp;"_media",VALORES_TS!$E$4:$I$553,3,FALSE),VLOOKUP($B8&amp;"_media",VALORES_TS!$E$4:$I$553,4,FALSE),IF($C8&lt;=VLOOKUP($B8&amp;"_alta",VALORES_TS!$E$4:$I$553,3,FALSE),VLOOKUP($B8&amp;"_alta",VALORES_TS!$E$4:$I$553,4,FALSE),($C8/VLOOKUP($B8&amp;"_alta",VALORES_TS!$E$4:$I$553,3,FALSE))*VLOOKUP($B8&amp;"_alta",VALORES_TS!$E$4:$I$553,4,FALSE))))),"")</f>
        <v/>
      </c>
      <c r="G8" s="5" t="str">
        <f>IFERROR(IF($B8="UAT2 - Execução",0,IF($C8&lt;=VLOOKUP($B8&amp;"_baixa",VALORES_TS!$E$4:$I$553,3,FALSE),VLOOKUP($B8&amp;"_baixa",VALORES_TS!$E$4:$I$553,5,FALSE),IF($C8&lt;=VLOOKUP($B8&amp;"_media",VALORES_TS!$E$4:$I$553,3,FALSE),VLOOKUP($B8&amp;"_media",VALORES_TS!$E$4:$I$553,5,FALSE),IF($C8&lt;=VLOOKUP($B8&amp;"_alta",VALORES_TS!$E$4:$I$553,3,FALSE),VLOOKUP($B8&amp;"_alta",VALORES_TS!$E$4:$I$553,5,FALSE),($C8/VLOOKUP($B8&amp;"_alta",VALORES_TS!$E$4:$I$553,3,FALSE))*VLOOKUP($B8&amp;"_alta",VALORES_TS!$E$4:$I$553,5,FALSE))))),"")</f>
        <v/>
      </c>
      <c r="H8" s="53" t="str">
        <f t="shared" si="0"/>
        <v/>
      </c>
      <c r="I8" s="19" t="str">
        <f>IFERROR(IF($B8="UAT - Execução",0,IF($C8&lt;=VLOOKUP($B8&amp;"_f1",VALORES_TS!$E$4:$I$549,3,FALSE),VLOOKUP($B8&amp;"_f1",VALORES_TS!$E$4:$I$549,6,FALSE),IF($C8&lt;=VLOOKUP($B8&amp;"_f2",VALORES_TS!$E$4:$I$549,3,FALSE),VLOOKUP($B8&amp;"_f2",VALORES_TS!$E$4:$I$549,6,FALSE),IF($C8&lt;=VLOOKUP($B8&amp;"_f3",VALORES_TS!$E$4:$I$549,3,FALSE),VLOOKUP($B8&amp;"_f3",VALORES_TS!$E$4:$I$549,6,FALSE),($C8/VLOOKUP($B8&amp;"_f3",VALORES_TS!$E$4:$I$549,3,FALSE))*VLOOKUP($B8&amp;"_f3",VALORES_TS!$E$4:$I$549,6,FALSE))))),"")</f>
        <v/>
      </c>
      <c r="J8" s="12" t="str">
        <f>IFERROR(IF($B8="UAT - Execução",$C8*VALORES_TS!#REF!,IF($C8&lt;=VLOOKUP($B8&amp;"_f1",VALORES_TS!$E$4:$I$549,3,FALSE),VLOOKUP($B8&amp;"_f1",VALORES_TS!$E$4:$I$549,7,FALSE),IF($C8&lt;=VLOOKUP($B8&amp;"_f2",VALORES_TS!$E$4:$I$549,3,FALSE),VLOOKUP($B8&amp;"_f2",VALORES_TS!$E$4:$I$549,7,FALSE),IF($C8&lt;=VLOOKUP($B8&amp;"_f3",VALORES_TS!$E$4:$I$549,3,FALSE),VLOOKUP($B8&amp;"_f3",VALORES_TS!$E$4:$I$549,7,FALSE),($C8/VLOOKUP($B8&amp;"_f3",VALORES_TS!$E$4:$I$549,3,FALSE))*VLOOKUP($B8&amp;"_f3",VALORES_TS!$E$4:$I$549,7,FALSE))))),"")</f>
        <v/>
      </c>
      <c r="K8" s="12" t="str">
        <f t="shared" si="1"/>
        <v/>
      </c>
      <c r="L8" s="15"/>
    </row>
    <row r="9" spans="2:12" x14ac:dyDescent="0.25">
      <c r="B9" s="14"/>
      <c r="C9" s="3"/>
      <c r="D9" s="13"/>
      <c r="E9" s="13"/>
      <c r="F9" s="5" t="str">
        <f>IFERROR(IF($B9="UAT2 - Execução",0,IF($C9&lt;=VLOOKUP($B9&amp;"_baixa",VALORES_TS!$E$4:$I$553,3,FALSE),VLOOKUP($B9&amp;"_baixa",VALORES_TS!$E$4:$I$553,4,FALSE),IF($C9&lt;=VLOOKUP($B9&amp;"_media",VALORES_TS!$E$4:$I$553,3,FALSE),VLOOKUP($B9&amp;"_media",VALORES_TS!$E$4:$I$553,4,FALSE),IF($C9&lt;=VLOOKUP($B9&amp;"_alta",VALORES_TS!$E$4:$I$553,3,FALSE),VLOOKUP($B9&amp;"_alta",VALORES_TS!$E$4:$I$553,4,FALSE),($C9/VLOOKUP($B9&amp;"_alta",VALORES_TS!$E$4:$I$553,3,FALSE))*VLOOKUP($B9&amp;"_alta",VALORES_TS!$E$4:$I$553,4,FALSE))))),"")</f>
        <v/>
      </c>
      <c r="G9" s="5" t="str">
        <f>IFERROR(IF($B9="UAT2 - Execução",0,IF($C9&lt;=VLOOKUP($B9&amp;"_baixa",VALORES_TS!$E$4:$I$553,3,FALSE),VLOOKUP($B9&amp;"_baixa",VALORES_TS!$E$4:$I$553,5,FALSE),IF($C9&lt;=VLOOKUP($B9&amp;"_media",VALORES_TS!$E$4:$I$553,3,FALSE),VLOOKUP($B9&amp;"_media",VALORES_TS!$E$4:$I$553,5,FALSE),IF($C9&lt;=VLOOKUP($B9&amp;"_alta",VALORES_TS!$E$4:$I$553,3,FALSE),VLOOKUP($B9&amp;"_alta",VALORES_TS!$E$4:$I$553,5,FALSE),($C9/VLOOKUP($B9&amp;"_alta",VALORES_TS!$E$4:$I$553,3,FALSE))*VLOOKUP($B9&amp;"_alta",VALORES_TS!$E$4:$I$553,5,FALSE))))),"")</f>
        <v/>
      </c>
      <c r="H9" s="53" t="str">
        <f t="shared" si="0"/>
        <v/>
      </c>
      <c r="I9" s="19" t="str">
        <f>IFERROR(IF($B9="UAT - Execução",0,IF($C9&lt;=VLOOKUP($B9&amp;"_f1",VALORES_TS!$E$4:$I$549,3,FALSE),VLOOKUP($B9&amp;"_f1",VALORES_TS!$E$4:$I$549,6,FALSE),IF($C9&lt;=VLOOKUP($B9&amp;"_f2",VALORES_TS!$E$4:$I$549,3,FALSE),VLOOKUP($B9&amp;"_f2",VALORES_TS!$E$4:$I$549,6,FALSE),IF($C9&lt;=VLOOKUP($B9&amp;"_f3",VALORES_TS!$E$4:$I$549,3,FALSE),VLOOKUP($B9&amp;"_f3",VALORES_TS!$E$4:$I$549,6,FALSE),($C9/VLOOKUP($B9&amp;"_f3",VALORES_TS!$E$4:$I$549,3,FALSE))*VLOOKUP($B9&amp;"_f3",VALORES_TS!$E$4:$I$549,6,FALSE))))),"")</f>
        <v/>
      </c>
      <c r="J9" s="12" t="str">
        <f>IFERROR(IF($B9="UAT - Execução",$C9*VALORES_TS!#REF!,IF($C9&lt;=VLOOKUP($B9&amp;"_f1",VALORES_TS!$E$4:$I$549,3,FALSE),VLOOKUP($B9&amp;"_f1",VALORES_TS!$E$4:$I$549,7,FALSE),IF($C9&lt;=VLOOKUP($B9&amp;"_f2",VALORES_TS!$E$4:$I$549,3,FALSE),VLOOKUP($B9&amp;"_f2",VALORES_TS!$E$4:$I$549,7,FALSE),IF($C9&lt;=VLOOKUP($B9&amp;"_f3",VALORES_TS!$E$4:$I$549,3,FALSE),VLOOKUP($B9&amp;"_f3",VALORES_TS!$E$4:$I$549,7,FALSE),($C9/VLOOKUP($B9&amp;"_f3",VALORES_TS!$E$4:$I$549,3,FALSE))*VLOOKUP($B9&amp;"_f3",VALORES_TS!$E$4:$I$549,7,FALSE))))),"")</f>
        <v/>
      </c>
      <c r="K9" s="12" t="str">
        <f t="shared" si="1"/>
        <v/>
      </c>
      <c r="L9" s="15"/>
    </row>
    <row r="10" spans="2:12" x14ac:dyDescent="0.25">
      <c r="B10" s="14"/>
      <c r="C10" s="3"/>
      <c r="D10" s="13"/>
      <c r="E10" s="13"/>
      <c r="F10" s="5" t="str">
        <f>IFERROR(IF($B10="UAT2 - Execução",0,IF($C10&lt;=VLOOKUP($B10&amp;"_baixa",VALORES_TS!$E$4:$I$553,3,FALSE),VLOOKUP($B10&amp;"_baixa",VALORES_TS!$E$4:$I$553,4,FALSE),IF($C10&lt;=VLOOKUP($B10&amp;"_media",VALORES_TS!$E$4:$I$553,3,FALSE),VLOOKUP($B10&amp;"_media",VALORES_TS!$E$4:$I$553,4,FALSE),IF($C10&lt;=VLOOKUP($B10&amp;"_alta",VALORES_TS!$E$4:$I$553,3,FALSE),VLOOKUP($B10&amp;"_alta",VALORES_TS!$E$4:$I$553,4,FALSE),($C10/VLOOKUP($B10&amp;"_alta",VALORES_TS!$E$4:$I$553,3,FALSE))*VLOOKUP($B10&amp;"_alta",VALORES_TS!$E$4:$I$553,4,FALSE))))),"")</f>
        <v/>
      </c>
      <c r="G10" s="5" t="str">
        <f>IFERROR(IF($B10="UAT2 - Execução",0,IF($C10&lt;=VLOOKUP($B10&amp;"_baixa",VALORES_TS!$E$4:$I$553,3,FALSE),VLOOKUP($B10&amp;"_baixa",VALORES_TS!$E$4:$I$553,5,FALSE),IF($C10&lt;=VLOOKUP($B10&amp;"_media",VALORES_TS!$E$4:$I$553,3,FALSE),VLOOKUP($B10&amp;"_media",VALORES_TS!$E$4:$I$553,5,FALSE),IF($C10&lt;=VLOOKUP($B10&amp;"_alta",VALORES_TS!$E$4:$I$553,3,FALSE),VLOOKUP($B10&amp;"_alta",VALORES_TS!$E$4:$I$553,5,FALSE),($C10/VLOOKUP($B10&amp;"_alta",VALORES_TS!$E$4:$I$553,3,FALSE))*VLOOKUP($B10&amp;"_alta",VALORES_TS!$E$4:$I$553,5,FALSE))))),"")</f>
        <v/>
      </c>
      <c r="H10" s="53" t="str">
        <f t="shared" si="0"/>
        <v/>
      </c>
      <c r="I10" s="19" t="str">
        <f>IFERROR(IF($B10="UAT - Execução",0,IF($C10&lt;=VLOOKUP($B10&amp;"_f1",VALORES_TS!$E$4:$I$549,3,FALSE),VLOOKUP($B10&amp;"_f1",VALORES_TS!$E$4:$I$549,6,FALSE),IF($C10&lt;=VLOOKUP($B10&amp;"_f2",VALORES_TS!$E$4:$I$549,3,FALSE),VLOOKUP($B10&amp;"_f2",VALORES_TS!$E$4:$I$549,6,FALSE),IF($C10&lt;=VLOOKUP($B10&amp;"_f3",VALORES_TS!$E$4:$I$549,3,FALSE),VLOOKUP($B10&amp;"_f3",VALORES_TS!$E$4:$I$549,6,FALSE),($C10/VLOOKUP($B10&amp;"_f3",VALORES_TS!$E$4:$I$549,3,FALSE))*VLOOKUP($B10&amp;"_f3",VALORES_TS!$E$4:$I$549,6,FALSE))))),"")</f>
        <v/>
      </c>
      <c r="J10" s="12" t="str">
        <f>IFERROR(IF($B10="UAT - Execução",$C10*VALORES_TS!#REF!,IF($C10&lt;=VLOOKUP($B10&amp;"_f1",VALORES_TS!$E$4:$I$549,3,FALSE),VLOOKUP($B10&amp;"_f1",VALORES_TS!$E$4:$I$549,7,FALSE),IF($C10&lt;=VLOOKUP($B10&amp;"_f2",VALORES_TS!$E$4:$I$549,3,FALSE),VLOOKUP($B10&amp;"_f2",VALORES_TS!$E$4:$I$549,7,FALSE),IF($C10&lt;=VLOOKUP($B10&amp;"_f3",VALORES_TS!$E$4:$I$549,3,FALSE),VLOOKUP($B10&amp;"_f3",VALORES_TS!$E$4:$I$549,7,FALSE),($C10/VLOOKUP($B10&amp;"_f3",VALORES_TS!$E$4:$I$549,3,FALSE))*VLOOKUP($B10&amp;"_f3",VALORES_TS!$E$4:$I$549,7,FALSE))))),"")</f>
        <v/>
      </c>
      <c r="K10" s="12" t="str">
        <f t="shared" si="1"/>
        <v/>
      </c>
      <c r="L10" s="15"/>
    </row>
    <row r="11" spans="2:12" x14ac:dyDescent="0.25">
      <c r="B11" s="14"/>
      <c r="C11" s="3"/>
      <c r="D11" s="13"/>
      <c r="E11" s="13"/>
      <c r="F11" s="5" t="str">
        <f>IFERROR(IF($B11="UAT2 - Execução",0,IF($C11&lt;=VLOOKUP($B11&amp;"_baixa",VALORES_TS!$E$4:$I$553,3,FALSE),VLOOKUP($B11&amp;"_baixa",VALORES_TS!$E$4:$I$553,4,FALSE),IF($C11&lt;=VLOOKUP($B11&amp;"_media",VALORES_TS!$E$4:$I$553,3,FALSE),VLOOKUP($B11&amp;"_media",VALORES_TS!$E$4:$I$553,4,FALSE),IF($C11&lt;=VLOOKUP($B11&amp;"_alta",VALORES_TS!$E$4:$I$553,3,FALSE),VLOOKUP($B11&amp;"_alta",VALORES_TS!$E$4:$I$553,4,FALSE),($C11/VLOOKUP($B11&amp;"_alta",VALORES_TS!$E$4:$I$553,3,FALSE))*VLOOKUP($B11&amp;"_alta",VALORES_TS!$E$4:$I$553,4,FALSE))))),"")</f>
        <v/>
      </c>
      <c r="G11" s="5" t="str">
        <f>IFERROR(IF($B11="UAT2 - Execução",0,IF($C11&lt;=VLOOKUP($B11&amp;"_baixa",VALORES_TS!$E$4:$I$553,3,FALSE),VLOOKUP($B11&amp;"_baixa",VALORES_TS!$E$4:$I$553,5,FALSE),IF($C11&lt;=VLOOKUP($B11&amp;"_media",VALORES_TS!$E$4:$I$553,3,FALSE),VLOOKUP($B11&amp;"_media",VALORES_TS!$E$4:$I$553,5,FALSE),IF($C11&lt;=VLOOKUP($B11&amp;"_alta",VALORES_TS!$E$4:$I$553,3,FALSE),VLOOKUP($B11&amp;"_alta",VALORES_TS!$E$4:$I$553,5,FALSE),($C11/VLOOKUP($B11&amp;"_alta",VALORES_TS!$E$4:$I$553,3,FALSE))*VLOOKUP($B11&amp;"_alta",VALORES_TS!$E$4:$I$553,5,FALSE))))),"")</f>
        <v/>
      </c>
      <c r="H11" s="53" t="str">
        <f t="shared" si="0"/>
        <v/>
      </c>
      <c r="I11" s="19" t="str">
        <f>IFERROR(IF($B11="UAT - Execução",0,IF($C11&lt;=VLOOKUP($B11&amp;"_f1",VALORES_TS!$E$4:$I$549,3,FALSE),VLOOKUP($B11&amp;"_f1",VALORES_TS!$E$4:$I$549,6,FALSE),IF($C11&lt;=VLOOKUP($B11&amp;"_f2",VALORES_TS!$E$4:$I$549,3,FALSE),VLOOKUP($B11&amp;"_f2",VALORES_TS!$E$4:$I$549,6,FALSE),IF($C11&lt;=VLOOKUP($B11&amp;"_f3",VALORES_TS!$E$4:$I$549,3,FALSE),VLOOKUP($B11&amp;"_f3",VALORES_TS!$E$4:$I$549,6,FALSE),($C11/VLOOKUP($B11&amp;"_f3",VALORES_TS!$E$4:$I$549,3,FALSE))*VLOOKUP($B11&amp;"_f3",VALORES_TS!$E$4:$I$549,6,FALSE))))),"")</f>
        <v/>
      </c>
      <c r="J11" s="12" t="str">
        <f>IFERROR(IF($B11="UAT - Execução",$C11*VALORES_TS!#REF!,IF($C11&lt;=VLOOKUP($B11&amp;"_f1",VALORES_TS!$E$4:$I$549,3,FALSE),VLOOKUP($B11&amp;"_f1",VALORES_TS!$E$4:$I$549,7,FALSE),IF($C11&lt;=VLOOKUP($B11&amp;"_f2",VALORES_TS!$E$4:$I$549,3,FALSE),VLOOKUP($B11&amp;"_f2",VALORES_TS!$E$4:$I$549,7,FALSE),IF($C11&lt;=VLOOKUP($B11&amp;"_f3",VALORES_TS!$E$4:$I$549,3,FALSE),VLOOKUP($B11&amp;"_f3",VALORES_TS!$E$4:$I$549,7,FALSE),($C11/VLOOKUP($B11&amp;"_f3",VALORES_TS!$E$4:$I$549,3,FALSE))*VLOOKUP($B11&amp;"_f3",VALORES_TS!$E$4:$I$549,7,FALSE))))),"")</f>
        <v/>
      </c>
      <c r="K11" s="12" t="str">
        <f t="shared" si="1"/>
        <v/>
      </c>
      <c r="L11" s="15"/>
    </row>
    <row r="12" spans="2:12" x14ac:dyDescent="0.25">
      <c r="B12" s="14"/>
      <c r="C12" s="3"/>
      <c r="D12" s="13"/>
      <c r="E12" s="55"/>
      <c r="F12" s="5" t="str">
        <f>IFERROR(IF($B12="UAT2 - Execução",0,IF($C12&lt;=VLOOKUP($B12&amp;"_baixa",VALORES_TS!$E$4:$I$553,3,FALSE),VLOOKUP($B12&amp;"_baixa",VALORES_TS!$E$4:$I$553,4,FALSE),IF($C12&lt;=VLOOKUP($B12&amp;"_media",VALORES_TS!$E$4:$I$553,3,FALSE),VLOOKUP($B12&amp;"_media",VALORES_TS!$E$4:$I$553,4,FALSE),IF($C12&lt;=VLOOKUP($B12&amp;"_alta",VALORES_TS!$E$4:$I$553,3,FALSE),VLOOKUP($B12&amp;"_alta",VALORES_TS!$E$4:$I$553,4,FALSE),($C12/VLOOKUP($B12&amp;"_alta",VALORES_TS!$E$4:$I$553,3,FALSE))*VLOOKUP($B12&amp;"_alta",VALORES_TS!$E$4:$I$553,4,FALSE))))),"")</f>
        <v/>
      </c>
      <c r="G12" s="5" t="str">
        <f>IFERROR(IF($B12="UAT2 - Execução",0,IF($C12&lt;=VLOOKUP($B12&amp;"_baixa",VALORES_TS!$E$4:$I$553,3,FALSE),VLOOKUP($B12&amp;"_baixa",VALORES_TS!$E$4:$I$553,5,FALSE),IF($C12&lt;=VLOOKUP($B12&amp;"_media",VALORES_TS!$E$4:$I$553,3,FALSE),VLOOKUP($B12&amp;"_media",VALORES_TS!$E$4:$I$553,5,FALSE),IF($C12&lt;=VLOOKUP($B12&amp;"_alta",VALORES_TS!$E$4:$I$553,3,FALSE),VLOOKUP($B12&amp;"_alta",VALORES_TS!$E$4:$I$553,5,FALSE),($C12/VLOOKUP($B12&amp;"_alta",VALORES_TS!$E$4:$I$553,3,FALSE))*VLOOKUP($B12&amp;"_alta",VALORES_TS!$E$4:$I$553,5,FALSE))))),"")</f>
        <v/>
      </c>
      <c r="H12" s="53" t="str">
        <f t="shared" si="0"/>
        <v/>
      </c>
      <c r="I12" s="19" t="str">
        <f>IFERROR(IF($B12="UAT - Execução",0,IF($C12&lt;=VLOOKUP($B12&amp;"_f1",VALORES_TS!$E$4:$I$549,3,FALSE),VLOOKUP($B12&amp;"_f1",VALORES_TS!$E$4:$I$549,6,FALSE),IF($C12&lt;=VLOOKUP($B12&amp;"_f2",VALORES_TS!$E$4:$I$549,3,FALSE),VLOOKUP($B12&amp;"_f2",VALORES_TS!$E$4:$I$549,6,FALSE),IF($C12&lt;=VLOOKUP($B12&amp;"_f3",VALORES_TS!$E$4:$I$549,3,FALSE),VLOOKUP($B12&amp;"_f3",VALORES_TS!$E$4:$I$549,6,FALSE),($C12/VLOOKUP($B12&amp;"_f3",VALORES_TS!$E$4:$I$549,3,FALSE))*VLOOKUP($B12&amp;"_f3",VALORES_TS!$E$4:$I$549,6,FALSE))))),"")</f>
        <v/>
      </c>
      <c r="J12" s="12" t="str">
        <f>IFERROR(IF($B12="UAT - Execução",$C12*VALORES_TS!#REF!,IF($C12&lt;=VLOOKUP($B12&amp;"_f1",VALORES_TS!$E$4:$I$549,3,FALSE),VLOOKUP($B12&amp;"_f1",VALORES_TS!$E$4:$I$549,7,FALSE),IF($C12&lt;=VLOOKUP($B12&amp;"_f2",VALORES_TS!$E$4:$I$549,3,FALSE),VLOOKUP($B12&amp;"_f2",VALORES_TS!$E$4:$I$549,7,FALSE),IF($C12&lt;=VLOOKUP($B12&amp;"_f3",VALORES_TS!$E$4:$I$549,3,FALSE),VLOOKUP($B12&amp;"_f3",VALORES_TS!$E$4:$I$549,7,FALSE),($C12/VLOOKUP($B12&amp;"_f3",VALORES_TS!$E$4:$I$549,3,FALSE))*VLOOKUP($B12&amp;"_f3",VALORES_TS!$E$4:$I$549,7,FALSE))))),"")</f>
        <v/>
      </c>
      <c r="K12" s="12" t="str">
        <f t="shared" si="1"/>
        <v/>
      </c>
      <c r="L12" s="15"/>
    </row>
    <row r="13" spans="2:12" x14ac:dyDescent="0.25">
      <c r="B13" s="14"/>
      <c r="C13" s="3"/>
      <c r="D13" s="13"/>
      <c r="E13" s="13"/>
      <c r="F13" s="5" t="str">
        <f>IFERROR(IF($B13="UAT2 - Execução",0,IF($C13&lt;=VLOOKUP($B13&amp;"_baixa",VALORES_TS!$E$4:$I$553,3,FALSE),VLOOKUP($B13&amp;"_baixa",VALORES_TS!$E$4:$I$553,4,FALSE),IF($C13&lt;=VLOOKUP($B13&amp;"_media",VALORES_TS!$E$4:$I$553,3,FALSE),VLOOKUP($B13&amp;"_media",VALORES_TS!$E$4:$I$553,4,FALSE),IF($C13&lt;=VLOOKUP($B13&amp;"_alta",VALORES_TS!$E$4:$I$553,3,FALSE),VLOOKUP($B13&amp;"_alta",VALORES_TS!$E$4:$I$553,4,FALSE),($C13/VLOOKUP($B13&amp;"_alta",VALORES_TS!$E$4:$I$553,3,FALSE))*VLOOKUP($B13&amp;"_alta",VALORES_TS!$E$4:$I$553,4,FALSE))))),"")</f>
        <v/>
      </c>
      <c r="G13" s="5" t="str">
        <f>IFERROR(IF($B13="UAT2 - Execução",0,IF($C13&lt;=VLOOKUP($B13&amp;"_baixa",VALORES_TS!$E$4:$I$553,3,FALSE),VLOOKUP($B13&amp;"_baixa",VALORES_TS!$E$4:$I$553,5,FALSE),IF($C13&lt;=VLOOKUP($B13&amp;"_media",VALORES_TS!$E$4:$I$553,3,FALSE),VLOOKUP($B13&amp;"_media",VALORES_TS!$E$4:$I$553,5,FALSE),IF($C13&lt;=VLOOKUP($B13&amp;"_alta",VALORES_TS!$E$4:$I$553,3,FALSE),VLOOKUP($B13&amp;"_alta",VALORES_TS!$E$4:$I$553,5,FALSE),($C13/VLOOKUP($B13&amp;"_alta",VALORES_TS!$E$4:$I$553,3,FALSE))*VLOOKUP($B13&amp;"_alta",VALORES_TS!$E$4:$I$553,5,FALSE))))),"")</f>
        <v/>
      </c>
      <c r="H13" s="53" t="str">
        <f t="shared" ref="H13:H76" si="2">IF(G13="","",IF($D13="s",F13+G13,0))</f>
        <v/>
      </c>
      <c r="I13" s="19" t="str">
        <f>IFERROR(IF($B13="UAT - Execução",0,IF($C13&lt;=VLOOKUP($B13&amp;"_f1",VALORES_TS!$E$4:$I$549,3,FALSE),VLOOKUP($B13&amp;"_f1",VALORES_TS!$E$4:$I$549,6,FALSE),IF($C13&lt;=VLOOKUP($B13&amp;"_f2",VALORES_TS!$E$4:$I$549,3,FALSE),VLOOKUP($B13&amp;"_f2",VALORES_TS!$E$4:$I$549,6,FALSE),IF($C13&lt;=VLOOKUP($B13&amp;"_f3",VALORES_TS!$E$4:$I$549,3,FALSE),VLOOKUP($B13&amp;"_f3",VALORES_TS!$E$4:$I$549,6,FALSE),($C13/VLOOKUP($B13&amp;"_f3",VALORES_TS!$E$4:$I$549,3,FALSE))*VLOOKUP($B13&amp;"_f3",VALORES_TS!$E$4:$I$549,6,FALSE))))),"")</f>
        <v/>
      </c>
      <c r="J13" s="12" t="str">
        <f>IFERROR(IF($B13="UAT - Execução",$C13*VALORES_TS!#REF!,IF($C13&lt;=VLOOKUP($B13&amp;"_f1",VALORES_TS!$E$4:$I$549,3,FALSE),VLOOKUP($B13&amp;"_f1",VALORES_TS!$E$4:$I$549,7,FALSE),IF($C13&lt;=VLOOKUP($B13&amp;"_f2",VALORES_TS!$E$4:$I$549,3,FALSE),VLOOKUP($B13&amp;"_f2",VALORES_TS!$E$4:$I$549,7,FALSE),IF($C13&lt;=VLOOKUP($B13&amp;"_f3",VALORES_TS!$E$4:$I$549,3,FALSE),VLOOKUP($B13&amp;"_f3",VALORES_TS!$E$4:$I$549,7,FALSE),($C13/VLOOKUP($B13&amp;"_f3",VALORES_TS!$E$4:$I$549,3,FALSE))*VLOOKUP($B13&amp;"_f3",VALORES_TS!$E$4:$I$549,7,FALSE))))),"")</f>
        <v/>
      </c>
      <c r="K13" s="12" t="str">
        <f t="shared" si="1"/>
        <v/>
      </c>
      <c r="L13" s="15"/>
    </row>
    <row r="14" spans="2:12" x14ac:dyDescent="0.25">
      <c r="B14" s="14"/>
      <c r="C14" s="3"/>
      <c r="D14" s="13"/>
      <c r="E14" s="13"/>
      <c r="F14" s="5" t="str">
        <f>IFERROR(IF($B14="UAT2 - Execução",0,IF($C14&lt;=VLOOKUP($B14&amp;"_baixa",VALORES_TS!$E$4:$I$553,3,FALSE),VLOOKUP($B14&amp;"_baixa",VALORES_TS!$E$4:$I$553,4,FALSE),IF($C14&lt;=VLOOKUP($B14&amp;"_media",VALORES_TS!$E$4:$I$553,3,FALSE),VLOOKUP($B14&amp;"_media",VALORES_TS!$E$4:$I$553,4,FALSE),IF($C14&lt;=VLOOKUP($B14&amp;"_alta",VALORES_TS!$E$4:$I$553,3,FALSE),VLOOKUP($B14&amp;"_alta",VALORES_TS!$E$4:$I$553,4,FALSE),($C14/VLOOKUP($B14&amp;"_alta",VALORES_TS!$E$4:$I$553,3,FALSE))*VLOOKUP($B14&amp;"_alta",VALORES_TS!$E$4:$I$553,4,FALSE))))),"")</f>
        <v/>
      </c>
      <c r="G14" s="5" t="str">
        <f>IFERROR(IF($B14="UAT2 - Execução",0,IF($C14&lt;=VLOOKUP($B14&amp;"_baixa",VALORES_TS!$E$4:$I$553,3,FALSE),VLOOKUP($B14&amp;"_baixa",VALORES_TS!$E$4:$I$553,5,FALSE),IF($C14&lt;=VLOOKUP($B14&amp;"_media",VALORES_TS!$E$4:$I$553,3,FALSE),VLOOKUP($B14&amp;"_media",VALORES_TS!$E$4:$I$553,5,FALSE),IF($C14&lt;=VLOOKUP($B14&amp;"_alta",VALORES_TS!$E$4:$I$553,3,FALSE),VLOOKUP($B14&amp;"_alta",VALORES_TS!$E$4:$I$553,5,FALSE),($C14/VLOOKUP($B14&amp;"_alta",VALORES_TS!$E$4:$I$553,3,FALSE))*VLOOKUP($B14&amp;"_alta",VALORES_TS!$E$4:$I$553,5,FALSE))))),"")</f>
        <v/>
      </c>
      <c r="H14" s="53" t="str">
        <f t="shared" si="2"/>
        <v/>
      </c>
      <c r="I14" s="19" t="str">
        <f>IFERROR(IF($B14="UAT - Execução",0,IF($C14&lt;=VLOOKUP($B14&amp;"_f1",VALORES_TS!$E$4:$I$549,3,FALSE),VLOOKUP($B14&amp;"_f1",VALORES_TS!$E$4:$I$549,6,FALSE),IF($C14&lt;=VLOOKUP($B14&amp;"_f2",VALORES_TS!$E$4:$I$549,3,FALSE),VLOOKUP($B14&amp;"_f2",VALORES_TS!$E$4:$I$549,6,FALSE),IF($C14&lt;=VLOOKUP($B14&amp;"_f3",VALORES_TS!$E$4:$I$549,3,FALSE),VLOOKUP($B14&amp;"_f3",VALORES_TS!$E$4:$I$549,6,FALSE),($C14/VLOOKUP($B14&amp;"_f3",VALORES_TS!$E$4:$I$549,3,FALSE))*VLOOKUP($B14&amp;"_f3",VALORES_TS!$E$4:$I$549,6,FALSE))))),"")</f>
        <v/>
      </c>
      <c r="J14" s="12" t="str">
        <f>IFERROR(IF($B14="UAT - Execução",$C14*VALORES_TS!#REF!,IF($C14&lt;=VLOOKUP($B14&amp;"_f1",VALORES_TS!$E$4:$I$549,3,FALSE),VLOOKUP($B14&amp;"_f1",VALORES_TS!$E$4:$I$549,7,FALSE),IF($C14&lt;=VLOOKUP($B14&amp;"_f2",VALORES_TS!$E$4:$I$549,3,FALSE),VLOOKUP($B14&amp;"_f2",VALORES_TS!$E$4:$I$549,7,FALSE),IF($C14&lt;=VLOOKUP($B14&amp;"_f3",VALORES_TS!$E$4:$I$549,3,FALSE),VLOOKUP($B14&amp;"_f3",VALORES_TS!$E$4:$I$549,7,FALSE),($C14/VLOOKUP($B14&amp;"_f3",VALORES_TS!$E$4:$I$549,3,FALSE))*VLOOKUP($B14&amp;"_f3",VALORES_TS!$E$4:$I$549,7,FALSE))))),"")</f>
        <v/>
      </c>
      <c r="K14" s="12" t="str">
        <f t="shared" si="1"/>
        <v/>
      </c>
      <c r="L14" s="15"/>
    </row>
    <row r="15" spans="2:12" x14ac:dyDescent="0.25">
      <c r="B15" s="14"/>
      <c r="C15" s="3"/>
      <c r="D15" s="13"/>
      <c r="E15" s="13"/>
      <c r="F15" s="5" t="str">
        <f>IFERROR(IF($B15="UAT2 - Execução",0,IF($C15&lt;=VLOOKUP($B15&amp;"_baixa",VALORES_TS!$E$4:$I$553,3,FALSE),VLOOKUP($B15&amp;"_baixa",VALORES_TS!$E$4:$I$553,4,FALSE),IF($C15&lt;=VLOOKUP($B15&amp;"_media",VALORES_TS!$E$4:$I$553,3,FALSE),VLOOKUP($B15&amp;"_media",VALORES_TS!$E$4:$I$553,4,FALSE),IF($C15&lt;=VLOOKUP($B15&amp;"_alta",VALORES_TS!$E$4:$I$553,3,FALSE),VLOOKUP($B15&amp;"_alta",VALORES_TS!$E$4:$I$553,4,FALSE),($C15/VLOOKUP($B15&amp;"_alta",VALORES_TS!$E$4:$I$553,3,FALSE))*VLOOKUP($B15&amp;"_alta",VALORES_TS!$E$4:$I$553,4,FALSE))))),"")</f>
        <v/>
      </c>
      <c r="G15" s="5" t="str">
        <f>IFERROR(IF($B15="UAT2 - Execução",0,IF($C15&lt;=VLOOKUP($B15&amp;"_baixa",VALORES_TS!$E$4:$I$553,3,FALSE),VLOOKUP($B15&amp;"_baixa",VALORES_TS!$E$4:$I$553,5,FALSE),IF($C15&lt;=VLOOKUP($B15&amp;"_media",VALORES_TS!$E$4:$I$553,3,FALSE),VLOOKUP($B15&amp;"_media",VALORES_TS!$E$4:$I$553,5,FALSE),IF($C15&lt;=VLOOKUP($B15&amp;"_alta",VALORES_TS!$E$4:$I$553,3,FALSE),VLOOKUP($B15&amp;"_alta",VALORES_TS!$E$4:$I$553,5,FALSE),($C15/VLOOKUP($B15&amp;"_alta",VALORES_TS!$E$4:$I$553,3,FALSE))*VLOOKUP($B15&amp;"_alta",VALORES_TS!$E$4:$I$553,5,FALSE))))),"")</f>
        <v/>
      </c>
      <c r="H15" s="53" t="str">
        <f t="shared" si="2"/>
        <v/>
      </c>
      <c r="I15" s="19" t="str">
        <f>IFERROR(IF($B15="UAT - Execução",0,IF($C15&lt;=VLOOKUP($B15&amp;"_f1",VALORES_TS!$E$4:$I$549,3,FALSE),VLOOKUP($B15&amp;"_f1",VALORES_TS!$E$4:$I$549,6,FALSE),IF($C15&lt;=VLOOKUP($B15&amp;"_f2",VALORES_TS!$E$4:$I$549,3,FALSE),VLOOKUP($B15&amp;"_f2",VALORES_TS!$E$4:$I$549,6,FALSE),IF($C15&lt;=VLOOKUP($B15&amp;"_f3",VALORES_TS!$E$4:$I$549,3,FALSE),VLOOKUP($B15&amp;"_f3",VALORES_TS!$E$4:$I$549,6,FALSE),($C15/VLOOKUP($B15&amp;"_f3",VALORES_TS!$E$4:$I$549,3,FALSE))*VLOOKUP($B15&amp;"_f3",VALORES_TS!$E$4:$I$549,6,FALSE))))),"")</f>
        <v/>
      </c>
      <c r="J15" s="12" t="str">
        <f>IFERROR(IF($B15="UAT - Execução",$C15*VALORES_TS!#REF!,IF($C15&lt;=VLOOKUP($B15&amp;"_f1",VALORES_TS!$E$4:$I$549,3,FALSE),VLOOKUP($B15&amp;"_f1",VALORES_TS!$E$4:$I$549,7,FALSE),IF($C15&lt;=VLOOKUP($B15&amp;"_f2",VALORES_TS!$E$4:$I$549,3,FALSE),VLOOKUP($B15&amp;"_f2",VALORES_TS!$E$4:$I$549,7,FALSE),IF($C15&lt;=VLOOKUP($B15&amp;"_f3",VALORES_TS!$E$4:$I$549,3,FALSE),VLOOKUP($B15&amp;"_f3",VALORES_TS!$E$4:$I$549,7,FALSE),($C15/VLOOKUP($B15&amp;"_f3",VALORES_TS!$E$4:$I$549,3,FALSE))*VLOOKUP($B15&amp;"_f3",VALORES_TS!$E$4:$I$549,7,FALSE))))),"")</f>
        <v/>
      </c>
      <c r="K15" s="12" t="str">
        <f t="shared" si="1"/>
        <v/>
      </c>
      <c r="L15" s="15"/>
    </row>
    <row r="16" spans="2:12" x14ac:dyDescent="0.25">
      <c r="B16" s="14"/>
      <c r="C16" s="3"/>
      <c r="D16" s="13"/>
      <c r="E16" s="13"/>
      <c r="F16" s="5" t="str">
        <f>IFERROR(IF($B16="UAT2 - Execução",0,IF($C16&lt;=VLOOKUP($B16&amp;"_baixa",VALORES_TS!$E$4:$I$553,3,FALSE),VLOOKUP($B16&amp;"_baixa",VALORES_TS!$E$4:$I$553,4,FALSE),IF($C16&lt;=VLOOKUP($B16&amp;"_media",VALORES_TS!$E$4:$I$553,3,FALSE),VLOOKUP($B16&amp;"_media",VALORES_TS!$E$4:$I$553,4,FALSE),IF($C16&lt;=VLOOKUP($B16&amp;"_alta",VALORES_TS!$E$4:$I$553,3,FALSE),VLOOKUP($B16&amp;"_alta",VALORES_TS!$E$4:$I$553,4,FALSE),($C16/VLOOKUP($B16&amp;"_alta",VALORES_TS!$E$4:$I$553,3,FALSE))*VLOOKUP($B16&amp;"_alta",VALORES_TS!$E$4:$I$553,4,FALSE))))),"")</f>
        <v/>
      </c>
      <c r="G16" s="5" t="str">
        <f>IFERROR(IF($B16="UAT2 - Execução",0,IF($C16&lt;=VLOOKUP($B16&amp;"_baixa",VALORES_TS!$E$4:$I$553,3,FALSE),VLOOKUP($B16&amp;"_baixa",VALORES_TS!$E$4:$I$553,5,FALSE),IF($C16&lt;=VLOOKUP($B16&amp;"_media",VALORES_TS!$E$4:$I$553,3,FALSE),VLOOKUP($B16&amp;"_media",VALORES_TS!$E$4:$I$553,5,FALSE),IF($C16&lt;=VLOOKUP($B16&amp;"_alta",VALORES_TS!$E$4:$I$553,3,FALSE),VLOOKUP($B16&amp;"_alta",VALORES_TS!$E$4:$I$553,5,FALSE),($C16/VLOOKUP($B16&amp;"_alta",VALORES_TS!$E$4:$I$553,3,FALSE))*VLOOKUP($B16&amp;"_alta",VALORES_TS!$E$4:$I$553,5,FALSE))))),"")</f>
        <v/>
      </c>
      <c r="H16" s="53" t="str">
        <f t="shared" si="2"/>
        <v/>
      </c>
      <c r="I16" s="19" t="str">
        <f>IFERROR(IF($B16="UAT - Execução",0,IF($C16&lt;=VLOOKUP($B16&amp;"_f1",VALORES_TS!$E$4:$I$549,3,FALSE),VLOOKUP($B16&amp;"_f1",VALORES_TS!$E$4:$I$549,6,FALSE),IF($C16&lt;=VLOOKUP($B16&amp;"_f2",VALORES_TS!$E$4:$I$549,3,FALSE),VLOOKUP($B16&amp;"_f2",VALORES_TS!$E$4:$I$549,6,FALSE),IF($C16&lt;=VLOOKUP($B16&amp;"_f3",VALORES_TS!$E$4:$I$549,3,FALSE),VLOOKUP($B16&amp;"_f3",VALORES_TS!$E$4:$I$549,6,FALSE),($C16/VLOOKUP($B16&amp;"_f3",VALORES_TS!$E$4:$I$549,3,FALSE))*VLOOKUP($B16&amp;"_f3",VALORES_TS!$E$4:$I$549,6,FALSE))))),"")</f>
        <v/>
      </c>
      <c r="J16" s="12" t="str">
        <f>IFERROR(IF($B16="UAT - Execução",$C16*VALORES_TS!#REF!,IF($C16&lt;=VLOOKUP($B16&amp;"_f1",VALORES_TS!$E$4:$I$549,3,FALSE),VLOOKUP($B16&amp;"_f1",VALORES_TS!$E$4:$I$549,7,FALSE),IF($C16&lt;=VLOOKUP($B16&amp;"_f2",VALORES_TS!$E$4:$I$549,3,FALSE),VLOOKUP($B16&amp;"_f2",VALORES_TS!$E$4:$I$549,7,FALSE),IF($C16&lt;=VLOOKUP($B16&amp;"_f3",VALORES_TS!$E$4:$I$549,3,FALSE),VLOOKUP($B16&amp;"_f3",VALORES_TS!$E$4:$I$549,7,FALSE),($C16/VLOOKUP($B16&amp;"_f3",VALORES_TS!$E$4:$I$549,3,FALSE))*VLOOKUP($B16&amp;"_f3",VALORES_TS!$E$4:$I$549,7,FALSE))))),"")</f>
        <v/>
      </c>
      <c r="K16" s="12" t="str">
        <f t="shared" si="1"/>
        <v/>
      </c>
      <c r="L16" s="15"/>
    </row>
    <row r="17" spans="2:12" x14ac:dyDescent="0.25">
      <c r="B17" s="14"/>
      <c r="C17" s="3"/>
      <c r="D17" s="13"/>
      <c r="E17" s="13"/>
      <c r="F17" s="5" t="str">
        <f>IFERROR(IF($B17="UAT2 - Execução",0,IF($C17&lt;=VLOOKUP($B17&amp;"_baixa",VALORES_TS!$E$4:$I$553,3,FALSE),VLOOKUP($B17&amp;"_baixa",VALORES_TS!$E$4:$I$553,4,FALSE),IF($C17&lt;=VLOOKUP($B17&amp;"_media",VALORES_TS!$E$4:$I$553,3,FALSE),VLOOKUP($B17&amp;"_media",VALORES_TS!$E$4:$I$553,4,FALSE),IF($C17&lt;=VLOOKUP($B17&amp;"_alta",VALORES_TS!$E$4:$I$553,3,FALSE),VLOOKUP($B17&amp;"_alta",VALORES_TS!$E$4:$I$553,4,FALSE),($C17/VLOOKUP($B17&amp;"_alta",VALORES_TS!$E$4:$I$553,3,FALSE))*VLOOKUP($B17&amp;"_alta",VALORES_TS!$E$4:$I$553,4,FALSE))))),"")</f>
        <v/>
      </c>
      <c r="G17" s="5" t="str">
        <f>IFERROR(IF($B17="UAT2 - Execução",0,IF($C17&lt;=VLOOKUP($B17&amp;"_baixa",VALORES_TS!$E$4:$I$553,3,FALSE),VLOOKUP($B17&amp;"_baixa",VALORES_TS!$E$4:$I$553,5,FALSE),IF($C17&lt;=VLOOKUP($B17&amp;"_media",VALORES_TS!$E$4:$I$553,3,FALSE),VLOOKUP($B17&amp;"_media",VALORES_TS!$E$4:$I$553,5,FALSE),IF($C17&lt;=VLOOKUP($B17&amp;"_alta",VALORES_TS!$E$4:$I$553,3,FALSE),VLOOKUP($B17&amp;"_alta",VALORES_TS!$E$4:$I$553,5,FALSE),($C17/VLOOKUP($B17&amp;"_alta",VALORES_TS!$E$4:$I$553,3,FALSE))*VLOOKUP($B17&amp;"_alta",VALORES_TS!$E$4:$I$553,5,FALSE))))),"")</f>
        <v/>
      </c>
      <c r="H17" s="53" t="str">
        <f t="shared" si="2"/>
        <v/>
      </c>
      <c r="I17" s="19" t="str">
        <f>IFERROR(IF($B17="UAT - Execução",0,IF($C17&lt;=VLOOKUP($B17&amp;"_f1",VALORES_TS!$E$4:$I$549,3,FALSE),VLOOKUP($B17&amp;"_f1",VALORES_TS!$E$4:$I$549,6,FALSE),IF($C17&lt;=VLOOKUP($B17&amp;"_f2",VALORES_TS!$E$4:$I$549,3,FALSE),VLOOKUP($B17&amp;"_f2",VALORES_TS!$E$4:$I$549,6,FALSE),IF($C17&lt;=VLOOKUP($B17&amp;"_f3",VALORES_TS!$E$4:$I$549,3,FALSE),VLOOKUP($B17&amp;"_f3",VALORES_TS!$E$4:$I$549,6,FALSE),($C17/VLOOKUP($B17&amp;"_f3",VALORES_TS!$E$4:$I$549,3,FALSE))*VLOOKUP($B17&amp;"_f3",VALORES_TS!$E$4:$I$549,6,FALSE))))),"")</f>
        <v/>
      </c>
      <c r="J17" s="12" t="str">
        <f>IFERROR(IF($B17="UAT - Execução",$C17*VALORES_TS!#REF!,IF($C17&lt;=VLOOKUP($B17&amp;"_f1",VALORES_TS!$E$4:$I$549,3,FALSE),VLOOKUP($B17&amp;"_f1",VALORES_TS!$E$4:$I$549,7,FALSE),IF($C17&lt;=VLOOKUP($B17&amp;"_f2",VALORES_TS!$E$4:$I$549,3,FALSE),VLOOKUP($B17&amp;"_f2",VALORES_TS!$E$4:$I$549,7,FALSE),IF($C17&lt;=VLOOKUP($B17&amp;"_f3",VALORES_TS!$E$4:$I$549,3,FALSE),VLOOKUP($B17&amp;"_f3",VALORES_TS!$E$4:$I$549,7,FALSE),($C17/VLOOKUP($B17&amp;"_f3",VALORES_TS!$E$4:$I$549,3,FALSE))*VLOOKUP($B17&amp;"_f3",VALORES_TS!$E$4:$I$549,7,FALSE))))),"")</f>
        <v/>
      </c>
      <c r="K17" s="12" t="str">
        <f t="shared" si="1"/>
        <v/>
      </c>
      <c r="L17" s="15"/>
    </row>
    <row r="18" spans="2:12" x14ac:dyDescent="0.25">
      <c r="B18" s="14"/>
      <c r="C18" s="3"/>
      <c r="D18" s="13"/>
      <c r="E18" s="13"/>
      <c r="F18" s="5" t="str">
        <f>IFERROR(IF($B18="UAT2 - Execução",0,IF($C18&lt;=VLOOKUP($B18&amp;"_baixa",VALORES_TS!$E$4:$I$553,3,FALSE),VLOOKUP($B18&amp;"_baixa",VALORES_TS!$E$4:$I$553,4,FALSE),IF($C18&lt;=VLOOKUP($B18&amp;"_media",VALORES_TS!$E$4:$I$553,3,FALSE),VLOOKUP($B18&amp;"_media",VALORES_TS!$E$4:$I$553,4,FALSE),IF($C18&lt;=VLOOKUP($B18&amp;"_alta",VALORES_TS!$E$4:$I$553,3,FALSE),VLOOKUP($B18&amp;"_alta",VALORES_TS!$E$4:$I$553,4,FALSE),($C18/VLOOKUP($B18&amp;"_alta",VALORES_TS!$E$4:$I$553,3,FALSE))*VLOOKUP($B18&amp;"_alta",VALORES_TS!$E$4:$I$553,4,FALSE))))),"")</f>
        <v/>
      </c>
      <c r="G18" s="5" t="str">
        <f>IFERROR(IF($B18="UAT2 - Execução",0,IF($C18&lt;=VLOOKUP($B18&amp;"_baixa",VALORES_TS!$E$4:$I$553,3,FALSE),VLOOKUP($B18&amp;"_baixa",VALORES_TS!$E$4:$I$553,5,FALSE),IF($C18&lt;=VLOOKUP($B18&amp;"_media",VALORES_TS!$E$4:$I$553,3,FALSE),VLOOKUP($B18&amp;"_media",VALORES_TS!$E$4:$I$553,5,FALSE),IF($C18&lt;=VLOOKUP($B18&amp;"_alta",VALORES_TS!$E$4:$I$553,3,FALSE),VLOOKUP($B18&amp;"_alta",VALORES_TS!$E$4:$I$553,5,FALSE),($C18/VLOOKUP($B18&amp;"_alta",VALORES_TS!$E$4:$I$553,3,FALSE))*VLOOKUP($B18&amp;"_alta",VALORES_TS!$E$4:$I$553,5,FALSE))))),"")</f>
        <v/>
      </c>
      <c r="H18" s="53" t="str">
        <f t="shared" si="2"/>
        <v/>
      </c>
      <c r="I18" s="19" t="str">
        <f>IFERROR(IF($B18="UAT - Execução",0,IF($C18&lt;=VLOOKUP($B18&amp;"_f1",VALORES_TS!$E$4:$I$549,3,FALSE),VLOOKUP($B18&amp;"_f1",VALORES_TS!$E$4:$I$549,6,FALSE),IF($C18&lt;=VLOOKUP($B18&amp;"_f2",VALORES_TS!$E$4:$I$549,3,FALSE),VLOOKUP($B18&amp;"_f2",VALORES_TS!$E$4:$I$549,6,FALSE),IF($C18&lt;=VLOOKUP($B18&amp;"_f3",VALORES_TS!$E$4:$I$549,3,FALSE),VLOOKUP($B18&amp;"_f3",VALORES_TS!$E$4:$I$549,6,FALSE),($C18/VLOOKUP($B18&amp;"_f3",VALORES_TS!$E$4:$I$549,3,FALSE))*VLOOKUP($B18&amp;"_f3",VALORES_TS!$E$4:$I$549,6,FALSE))))),"")</f>
        <v/>
      </c>
      <c r="J18" s="12" t="str">
        <f>IFERROR(IF($B18="UAT - Execução",$C18*VALORES_TS!#REF!,IF($C18&lt;=VLOOKUP($B18&amp;"_f1",VALORES_TS!$E$4:$I$549,3,FALSE),VLOOKUP($B18&amp;"_f1",VALORES_TS!$E$4:$I$549,7,FALSE),IF($C18&lt;=VLOOKUP($B18&amp;"_f2",VALORES_TS!$E$4:$I$549,3,FALSE),VLOOKUP($B18&amp;"_f2",VALORES_TS!$E$4:$I$549,7,FALSE),IF($C18&lt;=VLOOKUP($B18&amp;"_f3",VALORES_TS!$E$4:$I$549,3,FALSE),VLOOKUP($B18&amp;"_f3",VALORES_TS!$E$4:$I$549,7,FALSE),($C18/VLOOKUP($B18&amp;"_f3",VALORES_TS!$E$4:$I$549,3,FALSE))*VLOOKUP($B18&amp;"_f3",VALORES_TS!$E$4:$I$549,7,FALSE))))),"")</f>
        <v/>
      </c>
      <c r="K18" s="12" t="str">
        <f t="shared" ref="K18:K81" si="3">IF(J18="","",IF($E18="s",I18+J18,0))</f>
        <v/>
      </c>
      <c r="L18" s="15"/>
    </row>
    <row r="19" spans="2:12" x14ac:dyDescent="0.25">
      <c r="B19" s="14"/>
      <c r="C19" s="3"/>
      <c r="D19" s="13"/>
      <c r="E19" s="13"/>
      <c r="F19" s="5" t="str">
        <f>IFERROR(IF($B19="UAT2 - Execução",0,IF($C19&lt;=VLOOKUP($B19&amp;"_baixa",VALORES_TS!$E$4:$I$553,3,FALSE),VLOOKUP($B19&amp;"_baixa",VALORES_TS!$E$4:$I$553,4,FALSE),IF($C19&lt;=VLOOKUP($B19&amp;"_media",VALORES_TS!$E$4:$I$553,3,FALSE),VLOOKUP($B19&amp;"_media",VALORES_TS!$E$4:$I$553,4,FALSE),IF($C19&lt;=VLOOKUP($B19&amp;"_alta",VALORES_TS!$E$4:$I$553,3,FALSE),VLOOKUP($B19&amp;"_alta",VALORES_TS!$E$4:$I$553,4,FALSE),($C19/VLOOKUP($B19&amp;"_alta",VALORES_TS!$E$4:$I$553,3,FALSE))*VLOOKUP($B19&amp;"_alta",VALORES_TS!$E$4:$I$553,4,FALSE))))),"")</f>
        <v/>
      </c>
      <c r="G19" s="5" t="str">
        <f>IFERROR(IF($B19="UAT2 - Execução",0,IF($C19&lt;=VLOOKUP($B19&amp;"_baixa",VALORES_TS!$E$4:$I$553,3,FALSE),VLOOKUP($B19&amp;"_baixa",VALORES_TS!$E$4:$I$553,5,FALSE),IF($C19&lt;=VLOOKUP($B19&amp;"_media",VALORES_TS!$E$4:$I$553,3,FALSE),VLOOKUP($B19&amp;"_media",VALORES_TS!$E$4:$I$553,5,FALSE),IF($C19&lt;=VLOOKUP($B19&amp;"_alta",VALORES_TS!$E$4:$I$553,3,FALSE),VLOOKUP($B19&amp;"_alta",VALORES_TS!$E$4:$I$553,5,FALSE),($C19/VLOOKUP($B19&amp;"_alta",VALORES_TS!$E$4:$I$553,3,FALSE))*VLOOKUP($B19&amp;"_alta",VALORES_TS!$E$4:$I$553,5,FALSE))))),"")</f>
        <v/>
      </c>
      <c r="H19" s="53" t="str">
        <f t="shared" si="2"/>
        <v/>
      </c>
      <c r="I19" s="19" t="str">
        <f>IFERROR(IF($B19="UAT - Execução",0,IF($C19&lt;=VLOOKUP($B19&amp;"_f1",VALORES_TS!$E$4:$I$549,3,FALSE),VLOOKUP($B19&amp;"_f1",VALORES_TS!$E$4:$I$549,6,FALSE),IF($C19&lt;=VLOOKUP($B19&amp;"_f2",VALORES_TS!$E$4:$I$549,3,FALSE),VLOOKUP($B19&amp;"_f2",VALORES_TS!$E$4:$I$549,6,FALSE),IF($C19&lt;=VLOOKUP($B19&amp;"_f3",VALORES_TS!$E$4:$I$549,3,FALSE),VLOOKUP($B19&amp;"_f3",VALORES_TS!$E$4:$I$549,6,FALSE),($C19/VLOOKUP($B19&amp;"_f3",VALORES_TS!$E$4:$I$549,3,FALSE))*VLOOKUP($B19&amp;"_f3",VALORES_TS!$E$4:$I$549,6,FALSE))))),"")</f>
        <v/>
      </c>
      <c r="J19" s="12" t="str">
        <f>IFERROR(IF($B19="UAT - Execução",$C19*VALORES_TS!#REF!,IF($C19&lt;=VLOOKUP($B19&amp;"_f1",VALORES_TS!$E$4:$I$549,3,FALSE),VLOOKUP($B19&amp;"_f1",VALORES_TS!$E$4:$I$549,7,FALSE),IF($C19&lt;=VLOOKUP($B19&amp;"_f2",VALORES_TS!$E$4:$I$549,3,FALSE),VLOOKUP($B19&amp;"_f2",VALORES_TS!$E$4:$I$549,7,FALSE),IF($C19&lt;=VLOOKUP($B19&amp;"_f3",VALORES_TS!$E$4:$I$549,3,FALSE),VLOOKUP($B19&amp;"_f3",VALORES_TS!$E$4:$I$549,7,FALSE),($C19/VLOOKUP($B19&amp;"_f3",VALORES_TS!$E$4:$I$549,3,FALSE))*VLOOKUP($B19&amp;"_f3",VALORES_TS!$E$4:$I$549,7,FALSE))))),"")</f>
        <v/>
      </c>
      <c r="K19" s="12" t="str">
        <f t="shared" si="3"/>
        <v/>
      </c>
      <c r="L19" s="15"/>
    </row>
    <row r="20" spans="2:12" x14ac:dyDescent="0.25">
      <c r="B20" s="14"/>
      <c r="C20" s="3"/>
      <c r="D20" s="13"/>
      <c r="E20" s="13"/>
      <c r="F20" s="5" t="str">
        <f>IFERROR(IF($B20="UAT2 - Execução",0,IF($C20&lt;=VLOOKUP($B20&amp;"_baixa",VALORES_TS!$E$4:$I$553,3,FALSE),VLOOKUP($B20&amp;"_baixa",VALORES_TS!$E$4:$I$553,4,FALSE),IF($C20&lt;=VLOOKUP($B20&amp;"_media",VALORES_TS!$E$4:$I$553,3,FALSE),VLOOKUP($B20&amp;"_media",VALORES_TS!$E$4:$I$553,4,FALSE),IF($C20&lt;=VLOOKUP($B20&amp;"_alta",VALORES_TS!$E$4:$I$553,3,FALSE),VLOOKUP($B20&amp;"_alta",VALORES_TS!$E$4:$I$553,4,FALSE),($C20/VLOOKUP($B20&amp;"_alta",VALORES_TS!$E$4:$I$553,3,FALSE))*VLOOKUP($B20&amp;"_alta",VALORES_TS!$E$4:$I$553,4,FALSE))))),"")</f>
        <v/>
      </c>
      <c r="G20" s="5" t="str">
        <f>IFERROR(IF($B20="UAT2 - Execução",0,IF($C20&lt;=VLOOKUP($B20&amp;"_baixa",VALORES_TS!$E$4:$I$553,3,FALSE),VLOOKUP($B20&amp;"_baixa",VALORES_TS!$E$4:$I$553,5,FALSE),IF($C20&lt;=VLOOKUP($B20&amp;"_media",VALORES_TS!$E$4:$I$553,3,FALSE),VLOOKUP($B20&amp;"_media",VALORES_TS!$E$4:$I$553,5,FALSE),IF($C20&lt;=VLOOKUP($B20&amp;"_alta",VALORES_TS!$E$4:$I$553,3,FALSE),VLOOKUP($B20&amp;"_alta",VALORES_TS!$E$4:$I$553,5,FALSE),($C20/VLOOKUP($B20&amp;"_alta",VALORES_TS!$E$4:$I$553,3,FALSE))*VLOOKUP($B20&amp;"_alta",VALORES_TS!$E$4:$I$553,5,FALSE))))),"")</f>
        <v/>
      </c>
      <c r="H20" s="53" t="str">
        <f t="shared" si="2"/>
        <v/>
      </c>
      <c r="I20" s="19" t="str">
        <f>IFERROR(IF($B20="UAT - Execução",0,IF($C20&lt;=VLOOKUP($B20&amp;"_f1",VALORES_TS!$E$4:$I$549,3,FALSE),VLOOKUP($B20&amp;"_f1",VALORES_TS!$E$4:$I$549,6,FALSE),IF($C20&lt;=VLOOKUP($B20&amp;"_f2",VALORES_TS!$E$4:$I$549,3,FALSE),VLOOKUP($B20&amp;"_f2",VALORES_TS!$E$4:$I$549,6,FALSE),IF($C20&lt;=VLOOKUP($B20&amp;"_f3",VALORES_TS!$E$4:$I$549,3,FALSE),VLOOKUP($B20&amp;"_f3",VALORES_TS!$E$4:$I$549,6,FALSE),($C20/VLOOKUP($B20&amp;"_f3",VALORES_TS!$E$4:$I$549,3,FALSE))*VLOOKUP($B20&amp;"_f3",VALORES_TS!$E$4:$I$549,6,FALSE))))),"")</f>
        <v/>
      </c>
      <c r="J20" s="12" t="str">
        <f>IFERROR(IF($B20="UAT - Execução",$C20*VALORES_TS!#REF!,IF($C20&lt;=VLOOKUP($B20&amp;"_f1",VALORES_TS!$E$4:$I$549,3,FALSE),VLOOKUP($B20&amp;"_f1",VALORES_TS!$E$4:$I$549,7,FALSE),IF($C20&lt;=VLOOKUP($B20&amp;"_f2",VALORES_TS!$E$4:$I$549,3,FALSE),VLOOKUP($B20&amp;"_f2",VALORES_TS!$E$4:$I$549,7,FALSE),IF($C20&lt;=VLOOKUP($B20&amp;"_f3",VALORES_TS!$E$4:$I$549,3,FALSE),VLOOKUP($B20&amp;"_f3",VALORES_TS!$E$4:$I$549,7,FALSE),($C20/VLOOKUP($B20&amp;"_f3",VALORES_TS!$E$4:$I$549,3,FALSE))*VLOOKUP($B20&amp;"_f3",VALORES_TS!$E$4:$I$549,7,FALSE))))),"")</f>
        <v/>
      </c>
      <c r="K20" s="12" t="str">
        <f t="shared" si="3"/>
        <v/>
      </c>
      <c r="L20" s="15"/>
    </row>
    <row r="21" spans="2:12" x14ac:dyDescent="0.25">
      <c r="B21" s="14"/>
      <c r="C21" s="3"/>
      <c r="D21" s="13"/>
      <c r="E21" s="13"/>
      <c r="F21" s="5" t="str">
        <f>IFERROR(IF($B21="UAT2 - Execução",0,IF($C21&lt;=VLOOKUP($B21&amp;"_baixa",VALORES_TS!$E$4:$I$553,3,FALSE),VLOOKUP($B21&amp;"_baixa",VALORES_TS!$E$4:$I$553,4,FALSE),IF($C21&lt;=VLOOKUP($B21&amp;"_media",VALORES_TS!$E$4:$I$553,3,FALSE),VLOOKUP($B21&amp;"_media",VALORES_TS!$E$4:$I$553,4,FALSE),IF($C21&lt;=VLOOKUP($B21&amp;"_alta",VALORES_TS!$E$4:$I$553,3,FALSE),VLOOKUP($B21&amp;"_alta",VALORES_TS!$E$4:$I$553,4,FALSE),($C21/VLOOKUP($B21&amp;"_alta",VALORES_TS!$E$4:$I$553,3,FALSE))*VLOOKUP($B21&amp;"_alta",VALORES_TS!$E$4:$I$553,4,FALSE))))),"")</f>
        <v/>
      </c>
      <c r="G21" s="5" t="str">
        <f>IFERROR(IF($B21="UAT2 - Execução",0,IF($C21&lt;=VLOOKUP($B21&amp;"_baixa",VALORES_TS!$E$4:$I$553,3,FALSE),VLOOKUP($B21&amp;"_baixa",VALORES_TS!$E$4:$I$553,5,FALSE),IF($C21&lt;=VLOOKUP($B21&amp;"_media",VALORES_TS!$E$4:$I$553,3,FALSE),VLOOKUP($B21&amp;"_media",VALORES_TS!$E$4:$I$553,5,FALSE),IF($C21&lt;=VLOOKUP($B21&amp;"_alta",VALORES_TS!$E$4:$I$553,3,FALSE),VLOOKUP($B21&amp;"_alta",VALORES_TS!$E$4:$I$553,5,FALSE),($C21/VLOOKUP($B21&amp;"_alta",VALORES_TS!$E$4:$I$553,3,FALSE))*VLOOKUP($B21&amp;"_alta",VALORES_TS!$E$4:$I$553,5,FALSE))))),"")</f>
        <v/>
      </c>
      <c r="H21" s="53" t="str">
        <f t="shared" si="2"/>
        <v/>
      </c>
      <c r="I21" s="19" t="str">
        <f>IFERROR(IF($B21="UAT - Execução",0,IF($C21&lt;=VLOOKUP($B21&amp;"_f1",VALORES_TS!$E$4:$I$549,3,FALSE),VLOOKUP($B21&amp;"_f1",VALORES_TS!$E$4:$I$549,6,FALSE),IF($C21&lt;=VLOOKUP($B21&amp;"_f2",VALORES_TS!$E$4:$I$549,3,FALSE),VLOOKUP($B21&amp;"_f2",VALORES_TS!$E$4:$I$549,6,FALSE),IF($C21&lt;=VLOOKUP($B21&amp;"_f3",VALORES_TS!$E$4:$I$549,3,FALSE),VLOOKUP($B21&amp;"_f3",VALORES_TS!$E$4:$I$549,6,FALSE),($C21/VLOOKUP($B21&amp;"_f3",VALORES_TS!$E$4:$I$549,3,FALSE))*VLOOKUP($B21&amp;"_f3",VALORES_TS!$E$4:$I$549,6,FALSE))))),"")</f>
        <v/>
      </c>
      <c r="J21" s="12" t="str">
        <f>IFERROR(IF($B21="UAT - Execução",$C21*VALORES_TS!#REF!,IF($C21&lt;=VLOOKUP($B21&amp;"_f1",VALORES_TS!$E$4:$I$549,3,FALSE),VLOOKUP($B21&amp;"_f1",VALORES_TS!$E$4:$I$549,7,FALSE),IF($C21&lt;=VLOOKUP($B21&amp;"_f2",VALORES_TS!$E$4:$I$549,3,FALSE),VLOOKUP($B21&amp;"_f2",VALORES_TS!$E$4:$I$549,7,FALSE),IF($C21&lt;=VLOOKUP($B21&amp;"_f3",VALORES_TS!$E$4:$I$549,3,FALSE),VLOOKUP($B21&amp;"_f3",VALORES_TS!$E$4:$I$549,7,FALSE),($C21/VLOOKUP($B21&amp;"_f3",VALORES_TS!$E$4:$I$549,3,FALSE))*VLOOKUP($B21&amp;"_f3",VALORES_TS!$E$4:$I$549,7,FALSE))))),"")</f>
        <v/>
      </c>
      <c r="K21" s="12" t="str">
        <f t="shared" si="3"/>
        <v/>
      </c>
      <c r="L21" s="15"/>
    </row>
    <row r="22" spans="2:12" x14ac:dyDescent="0.25">
      <c r="B22" s="14"/>
      <c r="C22" s="3"/>
      <c r="D22" s="13"/>
      <c r="E22" s="13"/>
      <c r="F22" s="5" t="str">
        <f>IFERROR(IF($B22="UAT2 - Execução",0,IF($C22&lt;=VLOOKUP($B22&amp;"_baixa",VALORES_TS!$E$4:$I$553,3,FALSE),VLOOKUP($B22&amp;"_baixa",VALORES_TS!$E$4:$I$553,4,FALSE),IF($C22&lt;=VLOOKUP($B22&amp;"_media",VALORES_TS!$E$4:$I$553,3,FALSE),VLOOKUP($B22&amp;"_media",VALORES_TS!$E$4:$I$553,4,FALSE),IF($C22&lt;=VLOOKUP($B22&amp;"_alta",VALORES_TS!$E$4:$I$553,3,FALSE),VLOOKUP($B22&amp;"_alta",VALORES_TS!$E$4:$I$553,4,FALSE),($C22/VLOOKUP($B22&amp;"_alta",VALORES_TS!$E$4:$I$553,3,FALSE))*VLOOKUP($B22&amp;"_alta",VALORES_TS!$E$4:$I$553,4,FALSE))))),"")</f>
        <v/>
      </c>
      <c r="G22" s="5" t="str">
        <f>IFERROR(IF($B22="UAT2 - Execução",0,IF($C22&lt;=VLOOKUP($B22&amp;"_baixa",VALORES_TS!$E$4:$I$553,3,FALSE),VLOOKUP($B22&amp;"_baixa",VALORES_TS!$E$4:$I$553,5,FALSE),IF($C22&lt;=VLOOKUP($B22&amp;"_media",VALORES_TS!$E$4:$I$553,3,FALSE),VLOOKUP($B22&amp;"_media",VALORES_TS!$E$4:$I$553,5,FALSE),IF($C22&lt;=VLOOKUP($B22&amp;"_alta",VALORES_TS!$E$4:$I$553,3,FALSE),VLOOKUP($B22&amp;"_alta",VALORES_TS!$E$4:$I$553,5,FALSE),($C22/VLOOKUP($B22&amp;"_alta",VALORES_TS!$E$4:$I$553,3,FALSE))*VLOOKUP($B22&amp;"_alta",VALORES_TS!$E$4:$I$553,5,FALSE))))),"")</f>
        <v/>
      </c>
      <c r="H22" s="53" t="str">
        <f t="shared" si="2"/>
        <v/>
      </c>
      <c r="I22" s="19" t="str">
        <f>IFERROR(IF($B22="UAT - Execução",0,IF($C22&lt;=VLOOKUP($B22&amp;"_f1",VALORES_TS!$E$4:$I$549,3,FALSE),VLOOKUP($B22&amp;"_f1",VALORES_TS!$E$4:$I$549,6,FALSE),IF($C22&lt;=VLOOKUP($B22&amp;"_f2",VALORES_TS!$E$4:$I$549,3,FALSE),VLOOKUP($B22&amp;"_f2",VALORES_TS!$E$4:$I$549,6,FALSE),IF($C22&lt;=VLOOKUP($B22&amp;"_f3",VALORES_TS!$E$4:$I$549,3,FALSE),VLOOKUP($B22&amp;"_f3",VALORES_TS!$E$4:$I$549,6,FALSE),($C22/VLOOKUP($B22&amp;"_f3",VALORES_TS!$E$4:$I$549,3,FALSE))*VLOOKUP($B22&amp;"_f3",VALORES_TS!$E$4:$I$549,6,FALSE))))),"")</f>
        <v/>
      </c>
      <c r="J22" s="12" t="str">
        <f>IFERROR(IF($B22="UAT - Execução",$C22*VALORES_TS!#REF!,IF($C22&lt;=VLOOKUP($B22&amp;"_f1",VALORES_TS!$E$4:$I$549,3,FALSE),VLOOKUP($B22&amp;"_f1",VALORES_TS!$E$4:$I$549,7,FALSE),IF($C22&lt;=VLOOKUP($B22&amp;"_f2",VALORES_TS!$E$4:$I$549,3,FALSE),VLOOKUP($B22&amp;"_f2",VALORES_TS!$E$4:$I$549,7,FALSE),IF($C22&lt;=VLOOKUP($B22&amp;"_f3",VALORES_TS!$E$4:$I$549,3,FALSE),VLOOKUP($B22&amp;"_f3",VALORES_TS!$E$4:$I$549,7,FALSE),($C22/VLOOKUP($B22&amp;"_f3",VALORES_TS!$E$4:$I$549,3,FALSE))*VLOOKUP($B22&amp;"_f3",VALORES_TS!$E$4:$I$549,7,FALSE))))),"")</f>
        <v/>
      </c>
      <c r="K22" s="12" t="str">
        <f t="shared" si="3"/>
        <v/>
      </c>
      <c r="L22" s="15"/>
    </row>
    <row r="23" spans="2:12" x14ac:dyDescent="0.25">
      <c r="B23" s="14"/>
      <c r="C23" s="3"/>
      <c r="D23" s="13"/>
      <c r="E23" s="13"/>
      <c r="F23" s="5" t="str">
        <f>IFERROR(IF($B23="UAT2 - Execução",0,IF($C23&lt;=VLOOKUP($B23&amp;"_baixa",VALORES_TS!$E$4:$I$553,3,FALSE),VLOOKUP($B23&amp;"_baixa",VALORES_TS!$E$4:$I$553,4,FALSE),IF($C23&lt;=VLOOKUP($B23&amp;"_media",VALORES_TS!$E$4:$I$553,3,FALSE),VLOOKUP($B23&amp;"_media",VALORES_TS!$E$4:$I$553,4,FALSE),IF($C23&lt;=VLOOKUP($B23&amp;"_alta",VALORES_TS!$E$4:$I$553,3,FALSE),VLOOKUP($B23&amp;"_alta",VALORES_TS!$E$4:$I$553,4,FALSE),($C23/VLOOKUP($B23&amp;"_alta",VALORES_TS!$E$4:$I$553,3,FALSE))*VLOOKUP($B23&amp;"_alta",VALORES_TS!$E$4:$I$553,4,FALSE))))),"")</f>
        <v/>
      </c>
      <c r="G23" s="5" t="str">
        <f>IFERROR(IF($B23="UAT2 - Execução",0,IF($C23&lt;=VLOOKUP($B23&amp;"_baixa",VALORES_TS!$E$4:$I$553,3,FALSE),VLOOKUP($B23&amp;"_baixa",VALORES_TS!$E$4:$I$553,5,FALSE),IF($C23&lt;=VLOOKUP($B23&amp;"_media",VALORES_TS!$E$4:$I$553,3,FALSE),VLOOKUP($B23&amp;"_media",VALORES_TS!$E$4:$I$553,5,FALSE),IF($C23&lt;=VLOOKUP($B23&amp;"_alta",VALORES_TS!$E$4:$I$553,3,FALSE),VLOOKUP($B23&amp;"_alta",VALORES_TS!$E$4:$I$553,5,FALSE),($C23/VLOOKUP($B23&amp;"_alta",VALORES_TS!$E$4:$I$553,3,FALSE))*VLOOKUP($B23&amp;"_alta",VALORES_TS!$E$4:$I$553,5,FALSE))))),"")</f>
        <v/>
      </c>
      <c r="H23" s="53" t="str">
        <f t="shared" si="2"/>
        <v/>
      </c>
      <c r="I23" s="19" t="str">
        <f>IFERROR(IF($B23="UAT - Execução",0,IF($C23&lt;=VLOOKUP($B23&amp;"_f1",VALORES_TS!$E$4:$I$549,3,FALSE),VLOOKUP($B23&amp;"_f1",VALORES_TS!$E$4:$I$549,6,FALSE),IF($C23&lt;=VLOOKUP($B23&amp;"_f2",VALORES_TS!$E$4:$I$549,3,FALSE),VLOOKUP($B23&amp;"_f2",VALORES_TS!$E$4:$I$549,6,FALSE),IF($C23&lt;=VLOOKUP($B23&amp;"_f3",VALORES_TS!$E$4:$I$549,3,FALSE),VLOOKUP($B23&amp;"_f3",VALORES_TS!$E$4:$I$549,6,FALSE),($C23/VLOOKUP($B23&amp;"_f3",VALORES_TS!$E$4:$I$549,3,FALSE))*VLOOKUP($B23&amp;"_f3",VALORES_TS!$E$4:$I$549,6,FALSE))))),"")</f>
        <v/>
      </c>
      <c r="J23" s="12" t="str">
        <f>IFERROR(IF($B23="UAT - Execução",$C23*VALORES_TS!#REF!,IF($C23&lt;=VLOOKUP($B23&amp;"_f1",VALORES_TS!$E$4:$I$549,3,FALSE),VLOOKUP($B23&amp;"_f1",VALORES_TS!$E$4:$I$549,7,FALSE),IF($C23&lt;=VLOOKUP($B23&amp;"_f2",VALORES_TS!$E$4:$I$549,3,FALSE),VLOOKUP($B23&amp;"_f2",VALORES_TS!$E$4:$I$549,7,FALSE),IF($C23&lt;=VLOOKUP($B23&amp;"_f3",VALORES_TS!$E$4:$I$549,3,FALSE),VLOOKUP($B23&amp;"_f3",VALORES_TS!$E$4:$I$549,7,FALSE),($C23/VLOOKUP($B23&amp;"_f3",VALORES_TS!$E$4:$I$549,3,FALSE))*VLOOKUP($B23&amp;"_f3",VALORES_TS!$E$4:$I$549,7,FALSE))))),"")</f>
        <v/>
      </c>
      <c r="K23" s="12" t="str">
        <f t="shared" si="3"/>
        <v/>
      </c>
      <c r="L23" s="15"/>
    </row>
    <row r="24" spans="2:12" x14ac:dyDescent="0.25">
      <c r="B24" s="14"/>
      <c r="C24" s="3"/>
      <c r="D24" s="13"/>
      <c r="E24" s="13"/>
      <c r="F24" s="5" t="str">
        <f>IFERROR(IF($B24="UAT2 - Execução",0,IF($C24&lt;=VLOOKUP($B24&amp;"_baixa",VALORES_TS!$E$4:$I$553,3,FALSE),VLOOKUP($B24&amp;"_baixa",VALORES_TS!$E$4:$I$553,4,FALSE),IF($C24&lt;=VLOOKUP($B24&amp;"_media",VALORES_TS!$E$4:$I$553,3,FALSE),VLOOKUP($B24&amp;"_media",VALORES_TS!$E$4:$I$553,4,FALSE),IF($C24&lt;=VLOOKUP($B24&amp;"_alta",VALORES_TS!$E$4:$I$553,3,FALSE),VLOOKUP($B24&amp;"_alta",VALORES_TS!$E$4:$I$553,4,FALSE),($C24/VLOOKUP($B24&amp;"_alta",VALORES_TS!$E$4:$I$553,3,FALSE))*VLOOKUP($B24&amp;"_alta",VALORES_TS!$E$4:$I$553,4,FALSE))))),"")</f>
        <v/>
      </c>
      <c r="G24" s="5" t="str">
        <f>IFERROR(IF($B24="UAT2 - Execução",0,IF($C24&lt;=VLOOKUP($B24&amp;"_baixa",VALORES_TS!$E$4:$I$553,3,FALSE),VLOOKUP($B24&amp;"_baixa",VALORES_TS!$E$4:$I$553,5,FALSE),IF($C24&lt;=VLOOKUP($B24&amp;"_media",VALORES_TS!$E$4:$I$553,3,FALSE),VLOOKUP($B24&amp;"_media",VALORES_TS!$E$4:$I$553,5,FALSE),IF($C24&lt;=VLOOKUP($B24&amp;"_alta",VALORES_TS!$E$4:$I$553,3,FALSE),VLOOKUP($B24&amp;"_alta",VALORES_TS!$E$4:$I$553,5,FALSE),($C24/VLOOKUP($B24&amp;"_alta",VALORES_TS!$E$4:$I$553,3,FALSE))*VLOOKUP($B24&amp;"_alta",VALORES_TS!$E$4:$I$553,5,FALSE))))),"")</f>
        <v/>
      </c>
      <c r="H24" s="53" t="str">
        <f t="shared" si="2"/>
        <v/>
      </c>
      <c r="I24" s="19" t="str">
        <f>IFERROR(IF($B24="UAT - Execução",0,IF($C24&lt;=VLOOKUP($B24&amp;"_f1",VALORES_TS!$E$4:$I$549,3,FALSE),VLOOKUP($B24&amp;"_f1",VALORES_TS!$E$4:$I$549,6,FALSE),IF($C24&lt;=VLOOKUP($B24&amp;"_f2",VALORES_TS!$E$4:$I$549,3,FALSE),VLOOKUP($B24&amp;"_f2",VALORES_TS!$E$4:$I$549,6,FALSE),IF($C24&lt;=VLOOKUP($B24&amp;"_f3",VALORES_TS!$E$4:$I$549,3,FALSE),VLOOKUP($B24&amp;"_f3",VALORES_TS!$E$4:$I$549,6,FALSE),($C24/VLOOKUP($B24&amp;"_f3",VALORES_TS!$E$4:$I$549,3,FALSE))*VLOOKUP($B24&amp;"_f3",VALORES_TS!$E$4:$I$549,6,FALSE))))),"")</f>
        <v/>
      </c>
      <c r="J24" s="12" t="str">
        <f>IFERROR(IF($B24="UAT - Execução",$C24*VALORES_TS!#REF!,IF($C24&lt;=VLOOKUP($B24&amp;"_f1",VALORES_TS!$E$4:$I$549,3,FALSE),VLOOKUP($B24&amp;"_f1",VALORES_TS!$E$4:$I$549,7,FALSE),IF($C24&lt;=VLOOKUP($B24&amp;"_f2",VALORES_TS!$E$4:$I$549,3,FALSE),VLOOKUP($B24&amp;"_f2",VALORES_TS!$E$4:$I$549,7,FALSE),IF($C24&lt;=VLOOKUP($B24&amp;"_f3",VALORES_TS!$E$4:$I$549,3,FALSE),VLOOKUP($B24&amp;"_f3",VALORES_TS!$E$4:$I$549,7,FALSE),($C24/VLOOKUP($B24&amp;"_f3",VALORES_TS!$E$4:$I$549,3,FALSE))*VLOOKUP($B24&amp;"_f3",VALORES_TS!$E$4:$I$549,7,FALSE))))),"")</f>
        <v/>
      </c>
      <c r="K24" s="12" t="str">
        <f t="shared" si="3"/>
        <v/>
      </c>
      <c r="L24" s="15"/>
    </row>
    <row r="25" spans="2:12" x14ac:dyDescent="0.25">
      <c r="B25" s="14"/>
      <c r="C25" s="3"/>
      <c r="D25" s="13"/>
      <c r="E25" s="13"/>
      <c r="F25" s="5" t="str">
        <f>IFERROR(IF($B25="UAT2 - Execução",0,IF($C25&lt;=VLOOKUP($B25&amp;"_baixa",VALORES_TS!$E$4:$I$553,3,FALSE),VLOOKUP($B25&amp;"_baixa",VALORES_TS!$E$4:$I$553,4,FALSE),IF($C25&lt;=VLOOKUP($B25&amp;"_media",VALORES_TS!$E$4:$I$553,3,FALSE),VLOOKUP($B25&amp;"_media",VALORES_TS!$E$4:$I$553,4,FALSE),IF($C25&lt;=VLOOKUP($B25&amp;"_alta",VALORES_TS!$E$4:$I$553,3,FALSE),VLOOKUP($B25&amp;"_alta",VALORES_TS!$E$4:$I$553,4,FALSE),($C25/VLOOKUP($B25&amp;"_alta",VALORES_TS!$E$4:$I$553,3,FALSE))*VLOOKUP($B25&amp;"_alta",VALORES_TS!$E$4:$I$553,4,FALSE))))),"")</f>
        <v/>
      </c>
      <c r="G25" s="5" t="str">
        <f>IFERROR(IF($B25="UAT2 - Execução",0,IF($C25&lt;=VLOOKUP($B25&amp;"_baixa",VALORES_TS!$E$4:$I$553,3,FALSE),VLOOKUP($B25&amp;"_baixa",VALORES_TS!$E$4:$I$553,5,FALSE),IF($C25&lt;=VLOOKUP($B25&amp;"_media",VALORES_TS!$E$4:$I$553,3,FALSE),VLOOKUP($B25&amp;"_media",VALORES_TS!$E$4:$I$553,5,FALSE),IF($C25&lt;=VLOOKUP($B25&amp;"_alta",VALORES_TS!$E$4:$I$553,3,FALSE),VLOOKUP($B25&amp;"_alta",VALORES_TS!$E$4:$I$553,5,FALSE),($C25/VLOOKUP($B25&amp;"_alta",VALORES_TS!$E$4:$I$553,3,FALSE))*VLOOKUP($B25&amp;"_alta",VALORES_TS!$E$4:$I$553,5,FALSE))))),"")</f>
        <v/>
      </c>
      <c r="H25" s="53" t="str">
        <f t="shared" si="2"/>
        <v/>
      </c>
      <c r="I25" s="19" t="str">
        <f>IFERROR(IF($B25="UAT - Execução",0,IF($C25&lt;=VLOOKUP($B25&amp;"_f1",VALORES_TS!$E$4:$I$549,3,FALSE),VLOOKUP($B25&amp;"_f1",VALORES_TS!$E$4:$I$549,6,FALSE),IF($C25&lt;=VLOOKUP($B25&amp;"_f2",VALORES_TS!$E$4:$I$549,3,FALSE),VLOOKUP($B25&amp;"_f2",VALORES_TS!$E$4:$I$549,6,FALSE),IF($C25&lt;=VLOOKUP($B25&amp;"_f3",VALORES_TS!$E$4:$I$549,3,FALSE),VLOOKUP($B25&amp;"_f3",VALORES_TS!$E$4:$I$549,6,FALSE),($C25/VLOOKUP($B25&amp;"_f3",VALORES_TS!$E$4:$I$549,3,FALSE))*VLOOKUP($B25&amp;"_f3",VALORES_TS!$E$4:$I$549,6,FALSE))))),"")</f>
        <v/>
      </c>
      <c r="J25" s="12" t="str">
        <f>IFERROR(IF($B25="UAT - Execução",$C25*VALORES_TS!#REF!,IF($C25&lt;=VLOOKUP($B25&amp;"_f1",VALORES_TS!$E$4:$I$549,3,FALSE),VLOOKUP($B25&amp;"_f1",VALORES_TS!$E$4:$I$549,7,FALSE),IF($C25&lt;=VLOOKUP($B25&amp;"_f2",VALORES_TS!$E$4:$I$549,3,FALSE),VLOOKUP($B25&amp;"_f2",VALORES_TS!$E$4:$I$549,7,FALSE),IF($C25&lt;=VLOOKUP($B25&amp;"_f3",VALORES_TS!$E$4:$I$549,3,FALSE),VLOOKUP($B25&amp;"_f3",VALORES_TS!$E$4:$I$549,7,FALSE),($C25/VLOOKUP($B25&amp;"_f3",VALORES_TS!$E$4:$I$549,3,FALSE))*VLOOKUP($B25&amp;"_f3",VALORES_TS!$E$4:$I$549,7,FALSE))))),"")</f>
        <v/>
      </c>
      <c r="K25" s="12" t="str">
        <f t="shared" si="3"/>
        <v/>
      </c>
      <c r="L25" s="15"/>
    </row>
    <row r="26" spans="2:12" x14ac:dyDescent="0.25">
      <c r="B26" s="14"/>
      <c r="C26" s="3"/>
      <c r="D26" s="13"/>
      <c r="E26" s="13"/>
      <c r="F26" s="5" t="str">
        <f>IFERROR(IF($B26="UAT2 - Execução",0,IF($C26&lt;=VLOOKUP($B26&amp;"_baixa",VALORES_TS!$E$4:$I$553,3,FALSE),VLOOKUP($B26&amp;"_baixa",VALORES_TS!$E$4:$I$553,4,FALSE),IF($C26&lt;=VLOOKUP($B26&amp;"_media",VALORES_TS!$E$4:$I$553,3,FALSE),VLOOKUP($B26&amp;"_media",VALORES_TS!$E$4:$I$553,4,FALSE),IF($C26&lt;=VLOOKUP($B26&amp;"_alta",VALORES_TS!$E$4:$I$553,3,FALSE),VLOOKUP($B26&amp;"_alta",VALORES_TS!$E$4:$I$553,4,FALSE),($C26/VLOOKUP($B26&amp;"_alta",VALORES_TS!$E$4:$I$553,3,FALSE))*VLOOKUP($B26&amp;"_alta",VALORES_TS!$E$4:$I$553,4,FALSE))))),"")</f>
        <v/>
      </c>
      <c r="G26" s="5" t="str">
        <f>IFERROR(IF($B26="UAT2 - Execução",0,IF($C26&lt;=VLOOKUP($B26&amp;"_baixa",VALORES_TS!$E$4:$I$553,3,FALSE),VLOOKUP($B26&amp;"_baixa",VALORES_TS!$E$4:$I$553,5,FALSE),IF($C26&lt;=VLOOKUP($B26&amp;"_media",VALORES_TS!$E$4:$I$553,3,FALSE),VLOOKUP($B26&amp;"_media",VALORES_TS!$E$4:$I$553,5,FALSE),IF($C26&lt;=VLOOKUP($B26&amp;"_alta",VALORES_TS!$E$4:$I$553,3,FALSE),VLOOKUP($B26&amp;"_alta",VALORES_TS!$E$4:$I$553,5,FALSE),($C26/VLOOKUP($B26&amp;"_alta",VALORES_TS!$E$4:$I$553,3,FALSE))*VLOOKUP($B26&amp;"_alta",VALORES_TS!$E$4:$I$553,5,FALSE))))),"")</f>
        <v/>
      </c>
      <c r="H26" s="53" t="str">
        <f t="shared" si="2"/>
        <v/>
      </c>
      <c r="I26" s="19" t="str">
        <f>IFERROR(IF($B26="UAT - Execução",0,IF($C26&lt;=VLOOKUP($B26&amp;"_f1",VALORES_TS!$E$4:$I$549,3,FALSE),VLOOKUP($B26&amp;"_f1",VALORES_TS!$E$4:$I$549,6,FALSE),IF($C26&lt;=VLOOKUP($B26&amp;"_f2",VALORES_TS!$E$4:$I$549,3,FALSE),VLOOKUP($B26&amp;"_f2",VALORES_TS!$E$4:$I$549,6,FALSE),IF($C26&lt;=VLOOKUP($B26&amp;"_f3",VALORES_TS!$E$4:$I$549,3,FALSE),VLOOKUP($B26&amp;"_f3",VALORES_TS!$E$4:$I$549,6,FALSE),($C26/VLOOKUP($B26&amp;"_f3",VALORES_TS!$E$4:$I$549,3,FALSE))*VLOOKUP($B26&amp;"_f3",VALORES_TS!$E$4:$I$549,6,FALSE))))),"")</f>
        <v/>
      </c>
      <c r="J26" s="12" t="str">
        <f>IFERROR(IF($B26="UAT - Execução",$C26*VALORES_TS!#REF!,IF($C26&lt;=VLOOKUP($B26&amp;"_f1",VALORES_TS!$E$4:$I$549,3,FALSE),VLOOKUP($B26&amp;"_f1",VALORES_TS!$E$4:$I$549,7,FALSE),IF($C26&lt;=VLOOKUP($B26&amp;"_f2",VALORES_TS!$E$4:$I$549,3,FALSE),VLOOKUP($B26&amp;"_f2",VALORES_TS!$E$4:$I$549,7,FALSE),IF($C26&lt;=VLOOKUP($B26&amp;"_f3",VALORES_TS!$E$4:$I$549,3,FALSE),VLOOKUP($B26&amp;"_f3",VALORES_TS!$E$4:$I$549,7,FALSE),($C26/VLOOKUP($B26&amp;"_f3",VALORES_TS!$E$4:$I$549,3,FALSE))*VLOOKUP($B26&amp;"_f3",VALORES_TS!$E$4:$I$549,7,FALSE))))),"")</f>
        <v/>
      </c>
      <c r="K26" s="12" t="str">
        <f t="shared" si="3"/>
        <v/>
      </c>
      <c r="L26" s="15"/>
    </row>
    <row r="27" spans="2:12" x14ac:dyDescent="0.25">
      <c r="B27" s="14"/>
      <c r="C27" s="3"/>
      <c r="D27" s="13"/>
      <c r="E27" s="13"/>
      <c r="F27" s="5" t="str">
        <f>IFERROR(IF($B27="UAT2 - Execução",0,IF($C27&lt;=VLOOKUP($B27&amp;"_baixa",VALORES_TS!$E$4:$I$553,3,FALSE),VLOOKUP($B27&amp;"_baixa",VALORES_TS!$E$4:$I$553,4,FALSE),IF($C27&lt;=VLOOKUP($B27&amp;"_media",VALORES_TS!$E$4:$I$553,3,FALSE),VLOOKUP($B27&amp;"_media",VALORES_TS!$E$4:$I$553,4,FALSE),IF($C27&lt;=VLOOKUP($B27&amp;"_alta",VALORES_TS!$E$4:$I$553,3,FALSE),VLOOKUP($B27&amp;"_alta",VALORES_TS!$E$4:$I$553,4,FALSE),($C27/VLOOKUP($B27&amp;"_alta",VALORES_TS!$E$4:$I$553,3,FALSE))*VLOOKUP($B27&amp;"_alta",VALORES_TS!$E$4:$I$553,4,FALSE))))),"")</f>
        <v/>
      </c>
      <c r="G27" s="5" t="str">
        <f>IFERROR(IF($B27="UAT2 - Execução",0,IF($C27&lt;=VLOOKUP($B27&amp;"_baixa",VALORES_TS!$E$4:$I$553,3,FALSE),VLOOKUP($B27&amp;"_baixa",VALORES_TS!$E$4:$I$553,5,FALSE),IF($C27&lt;=VLOOKUP($B27&amp;"_media",VALORES_TS!$E$4:$I$553,3,FALSE),VLOOKUP($B27&amp;"_media",VALORES_TS!$E$4:$I$553,5,FALSE),IF($C27&lt;=VLOOKUP($B27&amp;"_alta",VALORES_TS!$E$4:$I$553,3,FALSE),VLOOKUP($B27&amp;"_alta",VALORES_TS!$E$4:$I$553,5,FALSE),($C27/VLOOKUP($B27&amp;"_alta",VALORES_TS!$E$4:$I$553,3,FALSE))*VLOOKUP($B27&amp;"_alta",VALORES_TS!$E$4:$I$553,5,FALSE))))),"")</f>
        <v/>
      </c>
      <c r="H27" s="53" t="str">
        <f t="shared" si="2"/>
        <v/>
      </c>
      <c r="I27" s="19" t="str">
        <f>IFERROR(IF($B27="UAT - Execução",0,IF($C27&lt;=VLOOKUP($B27&amp;"_f1",VALORES_TS!$E$4:$I$549,3,FALSE),VLOOKUP($B27&amp;"_f1",VALORES_TS!$E$4:$I$549,6,FALSE),IF($C27&lt;=VLOOKUP($B27&amp;"_f2",VALORES_TS!$E$4:$I$549,3,FALSE),VLOOKUP($B27&amp;"_f2",VALORES_TS!$E$4:$I$549,6,FALSE),IF($C27&lt;=VLOOKUP($B27&amp;"_f3",VALORES_TS!$E$4:$I$549,3,FALSE),VLOOKUP($B27&amp;"_f3",VALORES_TS!$E$4:$I$549,6,FALSE),($C27/VLOOKUP($B27&amp;"_f3",VALORES_TS!$E$4:$I$549,3,FALSE))*VLOOKUP($B27&amp;"_f3",VALORES_TS!$E$4:$I$549,6,FALSE))))),"")</f>
        <v/>
      </c>
      <c r="J27" s="12" t="str">
        <f>IFERROR(IF($B27="UAT - Execução",$C27*VALORES_TS!#REF!,IF($C27&lt;=VLOOKUP($B27&amp;"_f1",VALORES_TS!$E$4:$I$549,3,FALSE),VLOOKUP($B27&amp;"_f1",VALORES_TS!$E$4:$I$549,7,FALSE),IF($C27&lt;=VLOOKUP($B27&amp;"_f2",VALORES_TS!$E$4:$I$549,3,FALSE),VLOOKUP($B27&amp;"_f2",VALORES_TS!$E$4:$I$549,7,FALSE),IF($C27&lt;=VLOOKUP($B27&amp;"_f3",VALORES_TS!$E$4:$I$549,3,FALSE),VLOOKUP($B27&amp;"_f3",VALORES_TS!$E$4:$I$549,7,FALSE),($C27/VLOOKUP($B27&amp;"_f3",VALORES_TS!$E$4:$I$549,3,FALSE))*VLOOKUP($B27&amp;"_f3",VALORES_TS!$E$4:$I$549,7,FALSE))))),"")</f>
        <v/>
      </c>
      <c r="K27" s="12" t="str">
        <f t="shared" si="3"/>
        <v/>
      </c>
      <c r="L27" s="15"/>
    </row>
    <row r="28" spans="2:12" x14ac:dyDescent="0.25">
      <c r="B28" s="14"/>
      <c r="C28" s="3"/>
      <c r="D28" s="13"/>
      <c r="E28" s="13"/>
      <c r="F28" s="5" t="str">
        <f>IFERROR(IF($B28="UAT2 - Execução",0,IF($C28&lt;=VLOOKUP($B28&amp;"_baixa",VALORES_TS!$E$4:$I$553,3,FALSE),VLOOKUP($B28&amp;"_baixa",VALORES_TS!$E$4:$I$553,4,FALSE),IF($C28&lt;=VLOOKUP($B28&amp;"_media",VALORES_TS!$E$4:$I$553,3,FALSE),VLOOKUP($B28&amp;"_media",VALORES_TS!$E$4:$I$553,4,FALSE),IF($C28&lt;=VLOOKUP($B28&amp;"_alta",VALORES_TS!$E$4:$I$553,3,FALSE),VLOOKUP($B28&amp;"_alta",VALORES_TS!$E$4:$I$553,4,FALSE),($C28/VLOOKUP($B28&amp;"_alta",VALORES_TS!$E$4:$I$553,3,FALSE))*VLOOKUP($B28&amp;"_alta",VALORES_TS!$E$4:$I$553,4,FALSE))))),"")</f>
        <v/>
      </c>
      <c r="G28" s="5" t="str">
        <f>IFERROR(IF($B28="UAT2 - Execução",0,IF($C28&lt;=VLOOKUP($B28&amp;"_baixa",VALORES_TS!$E$4:$I$553,3,FALSE),VLOOKUP($B28&amp;"_baixa",VALORES_TS!$E$4:$I$553,5,FALSE),IF($C28&lt;=VLOOKUP($B28&amp;"_media",VALORES_TS!$E$4:$I$553,3,FALSE),VLOOKUP($B28&amp;"_media",VALORES_TS!$E$4:$I$553,5,FALSE),IF($C28&lt;=VLOOKUP($B28&amp;"_alta",VALORES_TS!$E$4:$I$553,3,FALSE),VLOOKUP($B28&amp;"_alta",VALORES_TS!$E$4:$I$553,5,FALSE),($C28/VLOOKUP($B28&amp;"_alta",VALORES_TS!$E$4:$I$553,3,FALSE))*VLOOKUP($B28&amp;"_alta",VALORES_TS!$E$4:$I$553,5,FALSE))))),"")</f>
        <v/>
      </c>
      <c r="H28" s="53" t="str">
        <f t="shared" si="2"/>
        <v/>
      </c>
      <c r="I28" s="19" t="str">
        <f>IFERROR(IF($B28="UAT - Execução",0,IF($C28&lt;=VLOOKUP($B28&amp;"_f1",VALORES_TS!$E$4:$I$549,3,FALSE),VLOOKUP($B28&amp;"_f1",VALORES_TS!$E$4:$I$549,6,FALSE),IF($C28&lt;=VLOOKUP($B28&amp;"_f2",VALORES_TS!$E$4:$I$549,3,FALSE),VLOOKUP($B28&amp;"_f2",VALORES_TS!$E$4:$I$549,6,FALSE),IF($C28&lt;=VLOOKUP($B28&amp;"_f3",VALORES_TS!$E$4:$I$549,3,FALSE),VLOOKUP($B28&amp;"_f3",VALORES_TS!$E$4:$I$549,6,FALSE),($C28/VLOOKUP($B28&amp;"_f3",VALORES_TS!$E$4:$I$549,3,FALSE))*VLOOKUP($B28&amp;"_f3",VALORES_TS!$E$4:$I$549,6,FALSE))))),"")</f>
        <v/>
      </c>
      <c r="J28" s="12" t="str">
        <f>IFERROR(IF($B28="UAT - Execução",$C28*VALORES_TS!#REF!,IF($C28&lt;=VLOOKUP($B28&amp;"_f1",VALORES_TS!$E$4:$I$549,3,FALSE),VLOOKUP($B28&amp;"_f1",VALORES_TS!$E$4:$I$549,7,FALSE),IF($C28&lt;=VLOOKUP($B28&amp;"_f2",VALORES_TS!$E$4:$I$549,3,FALSE),VLOOKUP($B28&amp;"_f2",VALORES_TS!$E$4:$I$549,7,FALSE),IF($C28&lt;=VLOOKUP($B28&amp;"_f3",VALORES_TS!$E$4:$I$549,3,FALSE),VLOOKUP($B28&amp;"_f3",VALORES_TS!$E$4:$I$549,7,FALSE),($C28/VLOOKUP($B28&amp;"_f3",VALORES_TS!$E$4:$I$549,3,FALSE))*VLOOKUP($B28&amp;"_f3",VALORES_TS!$E$4:$I$549,7,FALSE))))),"")</f>
        <v/>
      </c>
      <c r="K28" s="12" t="str">
        <f t="shared" si="3"/>
        <v/>
      </c>
      <c r="L28" s="15"/>
    </row>
    <row r="29" spans="2:12" x14ac:dyDescent="0.25">
      <c r="B29" s="14"/>
      <c r="C29" s="3"/>
      <c r="D29" s="13"/>
      <c r="E29" s="13"/>
      <c r="F29" s="5" t="str">
        <f>IFERROR(IF($B29="UAT2 - Execução",0,IF($C29&lt;=VLOOKUP($B29&amp;"_baixa",VALORES_TS!$E$4:$I$553,3,FALSE),VLOOKUP($B29&amp;"_baixa",VALORES_TS!$E$4:$I$553,4,FALSE),IF($C29&lt;=VLOOKUP($B29&amp;"_media",VALORES_TS!$E$4:$I$553,3,FALSE),VLOOKUP($B29&amp;"_media",VALORES_TS!$E$4:$I$553,4,FALSE),IF($C29&lt;=VLOOKUP($B29&amp;"_alta",VALORES_TS!$E$4:$I$553,3,FALSE),VLOOKUP($B29&amp;"_alta",VALORES_TS!$E$4:$I$553,4,FALSE),($C29/VLOOKUP($B29&amp;"_alta",VALORES_TS!$E$4:$I$553,3,FALSE))*VLOOKUP($B29&amp;"_alta",VALORES_TS!$E$4:$I$553,4,FALSE))))),"")</f>
        <v/>
      </c>
      <c r="G29" s="5" t="str">
        <f>IFERROR(IF($B29="UAT2 - Execução",0,IF($C29&lt;=VLOOKUP($B29&amp;"_baixa",VALORES_TS!$E$4:$I$553,3,FALSE),VLOOKUP($B29&amp;"_baixa",VALORES_TS!$E$4:$I$553,5,FALSE),IF($C29&lt;=VLOOKUP($B29&amp;"_media",VALORES_TS!$E$4:$I$553,3,FALSE),VLOOKUP($B29&amp;"_media",VALORES_TS!$E$4:$I$553,5,FALSE),IF($C29&lt;=VLOOKUP($B29&amp;"_alta",VALORES_TS!$E$4:$I$553,3,FALSE),VLOOKUP($B29&amp;"_alta",VALORES_TS!$E$4:$I$553,5,FALSE),($C29/VLOOKUP($B29&amp;"_alta",VALORES_TS!$E$4:$I$553,3,FALSE))*VLOOKUP($B29&amp;"_alta",VALORES_TS!$E$4:$I$553,5,FALSE))))),"")</f>
        <v/>
      </c>
      <c r="H29" s="53" t="str">
        <f t="shared" si="2"/>
        <v/>
      </c>
      <c r="I29" s="19" t="str">
        <f>IFERROR(IF($B29="UAT - Execução",0,IF($C29&lt;=VLOOKUP($B29&amp;"_f1",VALORES_TS!$E$4:$I$549,3,FALSE),VLOOKUP($B29&amp;"_f1",VALORES_TS!$E$4:$I$549,6,FALSE),IF($C29&lt;=VLOOKUP($B29&amp;"_f2",VALORES_TS!$E$4:$I$549,3,FALSE),VLOOKUP($B29&amp;"_f2",VALORES_TS!$E$4:$I$549,6,FALSE),IF($C29&lt;=VLOOKUP($B29&amp;"_f3",VALORES_TS!$E$4:$I$549,3,FALSE),VLOOKUP($B29&amp;"_f3",VALORES_TS!$E$4:$I$549,6,FALSE),($C29/VLOOKUP($B29&amp;"_f3",VALORES_TS!$E$4:$I$549,3,FALSE))*VLOOKUP($B29&amp;"_f3",VALORES_TS!$E$4:$I$549,6,FALSE))))),"")</f>
        <v/>
      </c>
      <c r="J29" s="12" t="str">
        <f>IFERROR(IF($B29="UAT - Execução",$C29*VALORES_TS!#REF!,IF($C29&lt;=VLOOKUP($B29&amp;"_f1",VALORES_TS!$E$4:$I$549,3,FALSE),VLOOKUP($B29&amp;"_f1",VALORES_TS!$E$4:$I$549,7,FALSE),IF($C29&lt;=VLOOKUP($B29&amp;"_f2",VALORES_TS!$E$4:$I$549,3,FALSE),VLOOKUP($B29&amp;"_f2",VALORES_TS!$E$4:$I$549,7,FALSE),IF($C29&lt;=VLOOKUP($B29&amp;"_f3",VALORES_TS!$E$4:$I$549,3,FALSE),VLOOKUP($B29&amp;"_f3",VALORES_TS!$E$4:$I$549,7,FALSE),($C29/VLOOKUP($B29&amp;"_f3",VALORES_TS!$E$4:$I$549,3,FALSE))*VLOOKUP($B29&amp;"_f3",VALORES_TS!$E$4:$I$549,7,FALSE))))),"")</f>
        <v/>
      </c>
      <c r="K29" s="12" t="str">
        <f t="shared" si="3"/>
        <v/>
      </c>
      <c r="L29" s="15"/>
    </row>
    <row r="30" spans="2:12" x14ac:dyDescent="0.25">
      <c r="B30" s="14"/>
      <c r="C30" s="3"/>
      <c r="D30" s="13"/>
      <c r="E30" s="13"/>
      <c r="F30" s="5" t="str">
        <f>IFERROR(IF($B30="UAT2 - Execução",0,IF($C30&lt;=VLOOKUP($B30&amp;"_baixa",VALORES_TS!$E$4:$I$553,3,FALSE),VLOOKUP($B30&amp;"_baixa",VALORES_TS!$E$4:$I$553,4,FALSE),IF($C30&lt;=VLOOKUP($B30&amp;"_media",VALORES_TS!$E$4:$I$553,3,FALSE),VLOOKUP($B30&amp;"_media",VALORES_TS!$E$4:$I$553,4,FALSE),IF($C30&lt;=VLOOKUP($B30&amp;"_alta",VALORES_TS!$E$4:$I$553,3,FALSE),VLOOKUP($B30&amp;"_alta",VALORES_TS!$E$4:$I$553,4,FALSE),($C30/VLOOKUP($B30&amp;"_alta",VALORES_TS!$E$4:$I$553,3,FALSE))*VLOOKUP($B30&amp;"_alta",VALORES_TS!$E$4:$I$553,4,FALSE))))),"")</f>
        <v/>
      </c>
      <c r="G30" s="5" t="str">
        <f>IFERROR(IF($B30="UAT2 - Execução",0,IF($C30&lt;=VLOOKUP($B30&amp;"_baixa",VALORES_TS!$E$4:$I$553,3,FALSE),VLOOKUP($B30&amp;"_baixa",VALORES_TS!$E$4:$I$553,5,FALSE),IF($C30&lt;=VLOOKUP($B30&amp;"_media",VALORES_TS!$E$4:$I$553,3,FALSE),VLOOKUP($B30&amp;"_media",VALORES_TS!$E$4:$I$553,5,FALSE),IF($C30&lt;=VLOOKUP($B30&amp;"_alta",VALORES_TS!$E$4:$I$553,3,FALSE),VLOOKUP($B30&amp;"_alta",VALORES_TS!$E$4:$I$553,5,FALSE),($C30/VLOOKUP($B30&amp;"_alta",VALORES_TS!$E$4:$I$553,3,FALSE))*VLOOKUP($B30&amp;"_alta",VALORES_TS!$E$4:$I$553,5,FALSE))))),"")</f>
        <v/>
      </c>
      <c r="H30" s="53" t="str">
        <f t="shared" si="2"/>
        <v/>
      </c>
      <c r="I30" s="19" t="str">
        <f>IFERROR(IF($B30="UAT - Execução",0,IF($C30&lt;=VLOOKUP($B30&amp;"_f1",VALORES_TS!$E$4:$I$549,3,FALSE),VLOOKUP($B30&amp;"_f1",VALORES_TS!$E$4:$I$549,6,FALSE),IF($C30&lt;=VLOOKUP($B30&amp;"_f2",VALORES_TS!$E$4:$I$549,3,FALSE),VLOOKUP($B30&amp;"_f2",VALORES_TS!$E$4:$I$549,6,FALSE),IF($C30&lt;=VLOOKUP($B30&amp;"_f3",VALORES_TS!$E$4:$I$549,3,FALSE),VLOOKUP($B30&amp;"_f3",VALORES_TS!$E$4:$I$549,6,FALSE),($C30/VLOOKUP($B30&amp;"_f3",VALORES_TS!$E$4:$I$549,3,FALSE))*VLOOKUP($B30&amp;"_f3",VALORES_TS!$E$4:$I$549,6,FALSE))))),"")</f>
        <v/>
      </c>
      <c r="J30" s="12" t="str">
        <f>IFERROR(IF($B30="UAT - Execução",$C30*VALORES_TS!#REF!,IF($C30&lt;=VLOOKUP($B30&amp;"_f1",VALORES_TS!$E$4:$I$549,3,FALSE),VLOOKUP($B30&amp;"_f1",VALORES_TS!$E$4:$I$549,7,FALSE),IF($C30&lt;=VLOOKUP($B30&amp;"_f2",VALORES_TS!$E$4:$I$549,3,FALSE),VLOOKUP($B30&amp;"_f2",VALORES_TS!$E$4:$I$549,7,FALSE),IF($C30&lt;=VLOOKUP($B30&amp;"_f3",VALORES_TS!$E$4:$I$549,3,FALSE),VLOOKUP($B30&amp;"_f3",VALORES_TS!$E$4:$I$549,7,FALSE),($C30/VLOOKUP($B30&amp;"_f3",VALORES_TS!$E$4:$I$549,3,FALSE))*VLOOKUP($B30&amp;"_f3",VALORES_TS!$E$4:$I$549,7,FALSE))))),"")</f>
        <v/>
      </c>
      <c r="K30" s="12" t="str">
        <f t="shared" si="3"/>
        <v/>
      </c>
      <c r="L30" s="15"/>
    </row>
    <row r="31" spans="2:12" x14ac:dyDescent="0.25">
      <c r="B31" s="14"/>
      <c r="C31" s="3"/>
      <c r="D31" s="13"/>
      <c r="E31" s="13"/>
      <c r="F31" s="5" t="str">
        <f>IFERROR(IF($B31="UAT2 - Execução",0,IF($C31&lt;=VLOOKUP($B31&amp;"_baixa",VALORES_TS!$E$4:$I$553,3,FALSE),VLOOKUP($B31&amp;"_baixa",VALORES_TS!$E$4:$I$553,4,FALSE),IF($C31&lt;=VLOOKUP($B31&amp;"_media",VALORES_TS!$E$4:$I$553,3,FALSE),VLOOKUP($B31&amp;"_media",VALORES_TS!$E$4:$I$553,4,FALSE),IF($C31&lt;=VLOOKUP($B31&amp;"_alta",VALORES_TS!$E$4:$I$553,3,FALSE),VLOOKUP($B31&amp;"_alta",VALORES_TS!$E$4:$I$553,4,FALSE),($C31/VLOOKUP($B31&amp;"_alta",VALORES_TS!$E$4:$I$553,3,FALSE))*VLOOKUP($B31&amp;"_alta",VALORES_TS!$E$4:$I$553,4,FALSE))))),"")</f>
        <v/>
      </c>
      <c r="G31" s="5" t="str">
        <f>IFERROR(IF($B31="UAT2 - Execução",0,IF($C31&lt;=VLOOKUP($B31&amp;"_baixa",VALORES_TS!$E$4:$I$553,3,FALSE),VLOOKUP($B31&amp;"_baixa",VALORES_TS!$E$4:$I$553,5,FALSE),IF($C31&lt;=VLOOKUP($B31&amp;"_media",VALORES_TS!$E$4:$I$553,3,FALSE),VLOOKUP($B31&amp;"_media",VALORES_TS!$E$4:$I$553,5,FALSE),IF($C31&lt;=VLOOKUP($B31&amp;"_alta",VALORES_TS!$E$4:$I$553,3,FALSE),VLOOKUP($B31&amp;"_alta",VALORES_TS!$E$4:$I$553,5,FALSE),($C31/VLOOKUP($B31&amp;"_alta",VALORES_TS!$E$4:$I$553,3,FALSE))*VLOOKUP($B31&amp;"_alta",VALORES_TS!$E$4:$I$553,5,FALSE))))),"")</f>
        <v/>
      </c>
      <c r="H31" s="53" t="str">
        <f t="shared" si="2"/>
        <v/>
      </c>
      <c r="I31" s="19" t="str">
        <f>IFERROR(IF($B31="UAT - Execução",0,IF($C31&lt;=VLOOKUP($B31&amp;"_f1",VALORES_TS!$E$4:$I$549,3,FALSE),VLOOKUP($B31&amp;"_f1",VALORES_TS!$E$4:$I$549,6,FALSE),IF($C31&lt;=VLOOKUP($B31&amp;"_f2",VALORES_TS!$E$4:$I$549,3,FALSE),VLOOKUP($B31&amp;"_f2",VALORES_TS!$E$4:$I$549,6,FALSE),IF($C31&lt;=VLOOKUP($B31&amp;"_f3",VALORES_TS!$E$4:$I$549,3,FALSE),VLOOKUP($B31&amp;"_f3",VALORES_TS!$E$4:$I$549,6,FALSE),($C31/VLOOKUP($B31&amp;"_f3",VALORES_TS!$E$4:$I$549,3,FALSE))*VLOOKUP($B31&amp;"_f3",VALORES_TS!$E$4:$I$549,6,FALSE))))),"")</f>
        <v/>
      </c>
      <c r="J31" s="12" t="str">
        <f>IFERROR(IF($B31="UAT - Execução",$C31*VALORES_TS!#REF!,IF($C31&lt;=VLOOKUP($B31&amp;"_f1",VALORES_TS!$E$4:$I$549,3,FALSE),VLOOKUP($B31&amp;"_f1",VALORES_TS!$E$4:$I$549,7,FALSE),IF($C31&lt;=VLOOKUP($B31&amp;"_f2",VALORES_TS!$E$4:$I$549,3,FALSE),VLOOKUP($B31&amp;"_f2",VALORES_TS!$E$4:$I$549,7,FALSE),IF($C31&lt;=VLOOKUP($B31&amp;"_f3",VALORES_TS!$E$4:$I$549,3,FALSE),VLOOKUP($B31&amp;"_f3",VALORES_TS!$E$4:$I$549,7,FALSE),($C31/VLOOKUP($B31&amp;"_f3",VALORES_TS!$E$4:$I$549,3,FALSE))*VLOOKUP($B31&amp;"_f3",VALORES_TS!$E$4:$I$549,7,FALSE))))),"")</f>
        <v/>
      </c>
      <c r="K31" s="12" t="str">
        <f t="shared" si="3"/>
        <v/>
      </c>
      <c r="L31" s="15"/>
    </row>
    <row r="32" spans="2:12" x14ac:dyDescent="0.25">
      <c r="B32" s="14"/>
      <c r="C32" s="3"/>
      <c r="D32" s="13"/>
      <c r="E32" s="13"/>
      <c r="F32" s="5" t="str">
        <f>IFERROR(IF($B32="UAT2 - Execução",0,IF($C32&lt;=VLOOKUP($B32&amp;"_baixa",VALORES_TS!$E$4:$I$553,3,FALSE),VLOOKUP($B32&amp;"_baixa",VALORES_TS!$E$4:$I$553,4,FALSE),IF($C32&lt;=VLOOKUP($B32&amp;"_media",VALORES_TS!$E$4:$I$553,3,FALSE),VLOOKUP($B32&amp;"_media",VALORES_TS!$E$4:$I$553,4,FALSE),IF($C32&lt;=VLOOKUP($B32&amp;"_alta",VALORES_TS!$E$4:$I$553,3,FALSE),VLOOKUP($B32&amp;"_alta",VALORES_TS!$E$4:$I$553,4,FALSE),($C32/VLOOKUP($B32&amp;"_alta",VALORES_TS!$E$4:$I$553,3,FALSE))*VLOOKUP($B32&amp;"_alta",VALORES_TS!$E$4:$I$553,4,FALSE))))),"")</f>
        <v/>
      </c>
      <c r="G32" s="5" t="str">
        <f>IFERROR(IF($B32="UAT2 - Execução",0,IF($C32&lt;=VLOOKUP($B32&amp;"_baixa",VALORES_TS!$E$4:$I$553,3,FALSE),VLOOKUP($B32&amp;"_baixa",VALORES_TS!$E$4:$I$553,5,FALSE),IF($C32&lt;=VLOOKUP($B32&amp;"_media",VALORES_TS!$E$4:$I$553,3,FALSE),VLOOKUP($B32&amp;"_media",VALORES_TS!$E$4:$I$553,5,FALSE),IF($C32&lt;=VLOOKUP($B32&amp;"_alta",VALORES_TS!$E$4:$I$553,3,FALSE),VLOOKUP($B32&amp;"_alta",VALORES_TS!$E$4:$I$553,5,FALSE),($C32/VLOOKUP($B32&amp;"_alta",VALORES_TS!$E$4:$I$553,3,FALSE))*VLOOKUP($B32&amp;"_alta",VALORES_TS!$E$4:$I$553,5,FALSE))))),"")</f>
        <v/>
      </c>
      <c r="H32" s="53" t="str">
        <f t="shared" si="2"/>
        <v/>
      </c>
      <c r="I32" s="19" t="str">
        <f>IFERROR(IF($B32="UAT - Execução",0,IF($C32&lt;=VLOOKUP($B32&amp;"_f1",VALORES_TS!$E$4:$I$549,3,FALSE),VLOOKUP($B32&amp;"_f1",VALORES_TS!$E$4:$I$549,6,FALSE),IF($C32&lt;=VLOOKUP($B32&amp;"_f2",VALORES_TS!$E$4:$I$549,3,FALSE),VLOOKUP($B32&amp;"_f2",VALORES_TS!$E$4:$I$549,6,FALSE),IF($C32&lt;=VLOOKUP($B32&amp;"_f3",VALORES_TS!$E$4:$I$549,3,FALSE),VLOOKUP($B32&amp;"_f3",VALORES_TS!$E$4:$I$549,6,FALSE),($C32/VLOOKUP($B32&amp;"_f3",VALORES_TS!$E$4:$I$549,3,FALSE))*VLOOKUP($B32&amp;"_f3",VALORES_TS!$E$4:$I$549,6,FALSE))))),"")</f>
        <v/>
      </c>
      <c r="J32" s="12" t="str">
        <f>IFERROR(IF($B32="UAT - Execução",$C32*VALORES_TS!#REF!,IF($C32&lt;=VLOOKUP($B32&amp;"_f1",VALORES_TS!$E$4:$I$549,3,FALSE),VLOOKUP($B32&amp;"_f1",VALORES_TS!$E$4:$I$549,7,FALSE),IF($C32&lt;=VLOOKUP($B32&amp;"_f2",VALORES_TS!$E$4:$I$549,3,FALSE),VLOOKUP($B32&amp;"_f2",VALORES_TS!$E$4:$I$549,7,FALSE),IF($C32&lt;=VLOOKUP($B32&amp;"_f3",VALORES_TS!$E$4:$I$549,3,FALSE),VLOOKUP($B32&amp;"_f3",VALORES_TS!$E$4:$I$549,7,FALSE),($C32/VLOOKUP($B32&amp;"_f3",VALORES_TS!$E$4:$I$549,3,FALSE))*VLOOKUP($B32&amp;"_f3",VALORES_TS!$E$4:$I$549,7,FALSE))))),"")</f>
        <v/>
      </c>
      <c r="K32" s="12" t="str">
        <f t="shared" si="3"/>
        <v/>
      </c>
      <c r="L32" s="15"/>
    </row>
    <row r="33" spans="2:12" x14ac:dyDescent="0.25">
      <c r="B33" s="14"/>
      <c r="C33" s="3"/>
      <c r="D33" s="13"/>
      <c r="E33" s="13"/>
      <c r="F33" s="5" t="str">
        <f>IFERROR(IF($B33="UAT2 - Execução",0,IF($C33&lt;=VLOOKUP($B33&amp;"_baixa",VALORES_TS!$E$4:$I$553,3,FALSE),VLOOKUP($B33&amp;"_baixa",VALORES_TS!$E$4:$I$553,4,FALSE),IF($C33&lt;=VLOOKUP($B33&amp;"_media",VALORES_TS!$E$4:$I$553,3,FALSE),VLOOKUP($B33&amp;"_media",VALORES_TS!$E$4:$I$553,4,FALSE),IF($C33&lt;=VLOOKUP($B33&amp;"_alta",VALORES_TS!$E$4:$I$553,3,FALSE),VLOOKUP($B33&amp;"_alta",VALORES_TS!$E$4:$I$553,4,FALSE),($C33/VLOOKUP($B33&amp;"_alta",VALORES_TS!$E$4:$I$553,3,FALSE))*VLOOKUP($B33&amp;"_alta",VALORES_TS!$E$4:$I$553,4,FALSE))))),"")</f>
        <v/>
      </c>
      <c r="G33" s="5" t="str">
        <f>IFERROR(IF($B33="UAT2 - Execução",0,IF($C33&lt;=VLOOKUP($B33&amp;"_baixa",VALORES_TS!$E$4:$I$553,3,FALSE),VLOOKUP($B33&amp;"_baixa",VALORES_TS!$E$4:$I$553,5,FALSE),IF($C33&lt;=VLOOKUP($B33&amp;"_media",VALORES_TS!$E$4:$I$553,3,FALSE),VLOOKUP($B33&amp;"_media",VALORES_TS!$E$4:$I$553,5,FALSE),IF($C33&lt;=VLOOKUP($B33&amp;"_alta",VALORES_TS!$E$4:$I$553,3,FALSE),VLOOKUP($B33&amp;"_alta",VALORES_TS!$E$4:$I$553,5,FALSE),($C33/VLOOKUP($B33&amp;"_alta",VALORES_TS!$E$4:$I$553,3,FALSE))*VLOOKUP($B33&amp;"_alta",VALORES_TS!$E$4:$I$553,5,FALSE))))),"")</f>
        <v/>
      </c>
      <c r="H33" s="53" t="str">
        <f t="shared" si="2"/>
        <v/>
      </c>
      <c r="I33" s="19" t="str">
        <f>IFERROR(IF($B33="UAT - Execução",0,IF($C33&lt;=VLOOKUP($B33&amp;"_f1",VALORES_TS!$E$4:$I$549,3,FALSE),VLOOKUP($B33&amp;"_f1",VALORES_TS!$E$4:$I$549,6,FALSE),IF($C33&lt;=VLOOKUP($B33&amp;"_f2",VALORES_TS!$E$4:$I$549,3,FALSE),VLOOKUP($B33&amp;"_f2",VALORES_TS!$E$4:$I$549,6,FALSE),IF($C33&lt;=VLOOKUP($B33&amp;"_f3",VALORES_TS!$E$4:$I$549,3,FALSE),VLOOKUP($B33&amp;"_f3",VALORES_TS!$E$4:$I$549,6,FALSE),($C33/VLOOKUP($B33&amp;"_f3",VALORES_TS!$E$4:$I$549,3,FALSE))*VLOOKUP($B33&amp;"_f3",VALORES_TS!$E$4:$I$549,6,FALSE))))),"")</f>
        <v/>
      </c>
      <c r="J33" s="12" t="str">
        <f>IFERROR(IF($B33="UAT - Execução",$C33*VALORES_TS!#REF!,IF($C33&lt;=VLOOKUP($B33&amp;"_f1",VALORES_TS!$E$4:$I$549,3,FALSE),VLOOKUP($B33&amp;"_f1",VALORES_TS!$E$4:$I$549,7,FALSE),IF($C33&lt;=VLOOKUP($B33&amp;"_f2",VALORES_TS!$E$4:$I$549,3,FALSE),VLOOKUP($B33&amp;"_f2",VALORES_TS!$E$4:$I$549,7,FALSE),IF($C33&lt;=VLOOKUP($B33&amp;"_f3",VALORES_TS!$E$4:$I$549,3,FALSE),VLOOKUP($B33&amp;"_f3",VALORES_TS!$E$4:$I$549,7,FALSE),($C33/VLOOKUP($B33&amp;"_f3",VALORES_TS!$E$4:$I$549,3,FALSE))*VLOOKUP($B33&amp;"_f3",VALORES_TS!$E$4:$I$549,7,FALSE))))),"")</f>
        <v/>
      </c>
      <c r="K33" s="12" t="str">
        <f t="shared" si="3"/>
        <v/>
      </c>
      <c r="L33" s="15"/>
    </row>
    <row r="34" spans="2:12" x14ac:dyDescent="0.25">
      <c r="B34" s="14"/>
      <c r="C34" s="3"/>
      <c r="D34" s="13"/>
      <c r="E34" s="13"/>
      <c r="F34" s="5" t="str">
        <f>IFERROR(IF($B34="UAT2 - Execução",0,IF($C34&lt;=VLOOKUP($B34&amp;"_baixa",VALORES_TS!$E$4:$I$553,3,FALSE),VLOOKUP($B34&amp;"_baixa",VALORES_TS!$E$4:$I$553,4,FALSE),IF($C34&lt;=VLOOKUP($B34&amp;"_media",VALORES_TS!$E$4:$I$553,3,FALSE),VLOOKUP($B34&amp;"_media",VALORES_TS!$E$4:$I$553,4,FALSE),IF($C34&lt;=VLOOKUP($B34&amp;"_alta",VALORES_TS!$E$4:$I$553,3,FALSE),VLOOKUP($B34&amp;"_alta",VALORES_TS!$E$4:$I$553,4,FALSE),($C34/VLOOKUP($B34&amp;"_alta",VALORES_TS!$E$4:$I$553,3,FALSE))*VLOOKUP($B34&amp;"_alta",VALORES_TS!$E$4:$I$553,4,FALSE))))),"")</f>
        <v/>
      </c>
      <c r="G34" s="5" t="str">
        <f>IFERROR(IF($B34="UAT2 - Execução",0,IF($C34&lt;=VLOOKUP($B34&amp;"_baixa",VALORES_TS!$E$4:$I$553,3,FALSE),VLOOKUP($B34&amp;"_baixa",VALORES_TS!$E$4:$I$553,5,FALSE),IF($C34&lt;=VLOOKUP($B34&amp;"_media",VALORES_TS!$E$4:$I$553,3,FALSE),VLOOKUP($B34&amp;"_media",VALORES_TS!$E$4:$I$553,5,FALSE),IF($C34&lt;=VLOOKUP($B34&amp;"_alta",VALORES_TS!$E$4:$I$553,3,FALSE),VLOOKUP($B34&amp;"_alta",VALORES_TS!$E$4:$I$553,5,FALSE),($C34/VLOOKUP($B34&amp;"_alta",VALORES_TS!$E$4:$I$553,3,FALSE))*VLOOKUP($B34&amp;"_alta",VALORES_TS!$E$4:$I$553,5,FALSE))))),"")</f>
        <v/>
      </c>
      <c r="H34" s="53" t="str">
        <f t="shared" si="2"/>
        <v/>
      </c>
      <c r="I34" s="19" t="str">
        <f>IFERROR(IF($B34="UAT - Execução",0,IF($C34&lt;=VLOOKUP($B34&amp;"_f1",VALORES_TS!$E$4:$I$549,3,FALSE),VLOOKUP($B34&amp;"_f1",VALORES_TS!$E$4:$I$549,6,FALSE),IF($C34&lt;=VLOOKUP($B34&amp;"_f2",VALORES_TS!$E$4:$I$549,3,FALSE),VLOOKUP($B34&amp;"_f2",VALORES_TS!$E$4:$I$549,6,FALSE),IF($C34&lt;=VLOOKUP($B34&amp;"_f3",VALORES_TS!$E$4:$I$549,3,FALSE),VLOOKUP($B34&amp;"_f3",VALORES_TS!$E$4:$I$549,6,FALSE),($C34/VLOOKUP($B34&amp;"_f3",VALORES_TS!$E$4:$I$549,3,FALSE))*VLOOKUP($B34&amp;"_f3",VALORES_TS!$E$4:$I$549,6,FALSE))))),"")</f>
        <v/>
      </c>
      <c r="J34" s="12" t="str">
        <f>IFERROR(IF($B34="UAT - Execução",$C34*VALORES_TS!#REF!,IF($C34&lt;=VLOOKUP($B34&amp;"_f1",VALORES_TS!$E$4:$I$549,3,FALSE),VLOOKUP($B34&amp;"_f1",VALORES_TS!$E$4:$I$549,7,FALSE),IF($C34&lt;=VLOOKUP($B34&amp;"_f2",VALORES_TS!$E$4:$I$549,3,FALSE),VLOOKUP($B34&amp;"_f2",VALORES_TS!$E$4:$I$549,7,FALSE),IF($C34&lt;=VLOOKUP($B34&amp;"_f3",VALORES_TS!$E$4:$I$549,3,FALSE),VLOOKUP($B34&amp;"_f3",VALORES_TS!$E$4:$I$549,7,FALSE),($C34/VLOOKUP($B34&amp;"_f3",VALORES_TS!$E$4:$I$549,3,FALSE))*VLOOKUP($B34&amp;"_f3",VALORES_TS!$E$4:$I$549,7,FALSE))))),"")</f>
        <v/>
      </c>
      <c r="K34" s="12" t="str">
        <f t="shared" si="3"/>
        <v/>
      </c>
      <c r="L34" s="15"/>
    </row>
    <row r="35" spans="2:12" x14ac:dyDescent="0.25">
      <c r="B35" s="14"/>
      <c r="C35" s="3"/>
      <c r="D35" s="13"/>
      <c r="E35" s="13"/>
      <c r="F35" s="5" t="str">
        <f>IFERROR(IF($B35="UAT2 - Execução",0,IF($C35&lt;=VLOOKUP($B35&amp;"_baixa",VALORES_TS!$E$4:$I$553,3,FALSE),VLOOKUP($B35&amp;"_baixa",VALORES_TS!$E$4:$I$553,4,FALSE),IF($C35&lt;=VLOOKUP($B35&amp;"_media",VALORES_TS!$E$4:$I$553,3,FALSE),VLOOKUP($B35&amp;"_media",VALORES_TS!$E$4:$I$553,4,FALSE),IF($C35&lt;=VLOOKUP($B35&amp;"_alta",VALORES_TS!$E$4:$I$553,3,FALSE),VLOOKUP($B35&amp;"_alta",VALORES_TS!$E$4:$I$553,4,FALSE),($C35/VLOOKUP($B35&amp;"_alta",VALORES_TS!$E$4:$I$553,3,FALSE))*VLOOKUP($B35&amp;"_alta",VALORES_TS!$E$4:$I$553,4,FALSE))))),"")</f>
        <v/>
      </c>
      <c r="G35" s="5" t="str">
        <f>IFERROR(IF($B35="UAT2 - Execução",0,IF($C35&lt;=VLOOKUP($B35&amp;"_baixa",VALORES_TS!$E$4:$I$553,3,FALSE),VLOOKUP($B35&amp;"_baixa",VALORES_TS!$E$4:$I$553,5,FALSE),IF($C35&lt;=VLOOKUP($B35&amp;"_media",VALORES_TS!$E$4:$I$553,3,FALSE),VLOOKUP($B35&amp;"_media",VALORES_TS!$E$4:$I$553,5,FALSE),IF($C35&lt;=VLOOKUP($B35&amp;"_alta",VALORES_TS!$E$4:$I$553,3,FALSE),VLOOKUP($B35&amp;"_alta",VALORES_TS!$E$4:$I$553,5,FALSE),($C35/VLOOKUP($B35&amp;"_alta",VALORES_TS!$E$4:$I$553,3,FALSE))*VLOOKUP($B35&amp;"_alta",VALORES_TS!$E$4:$I$553,5,FALSE))))),"")</f>
        <v/>
      </c>
      <c r="H35" s="53" t="str">
        <f t="shared" si="2"/>
        <v/>
      </c>
      <c r="I35" s="19" t="str">
        <f>IFERROR(IF($B35="UAT - Execução",0,IF($C35&lt;=VLOOKUP($B35&amp;"_f1",VALORES_TS!$E$4:$I$549,3,FALSE),VLOOKUP($B35&amp;"_f1",VALORES_TS!$E$4:$I$549,6,FALSE),IF($C35&lt;=VLOOKUP($B35&amp;"_f2",VALORES_TS!$E$4:$I$549,3,FALSE),VLOOKUP($B35&amp;"_f2",VALORES_TS!$E$4:$I$549,6,FALSE),IF($C35&lt;=VLOOKUP($B35&amp;"_f3",VALORES_TS!$E$4:$I$549,3,FALSE),VLOOKUP($B35&amp;"_f3",VALORES_TS!$E$4:$I$549,6,FALSE),($C35/VLOOKUP($B35&amp;"_f3",VALORES_TS!$E$4:$I$549,3,FALSE))*VLOOKUP($B35&amp;"_f3",VALORES_TS!$E$4:$I$549,6,FALSE))))),"")</f>
        <v/>
      </c>
      <c r="J35" s="12" t="str">
        <f>IFERROR(IF($B35="UAT - Execução",$C35*VALORES_TS!#REF!,IF($C35&lt;=VLOOKUP($B35&amp;"_f1",VALORES_TS!$E$4:$I$549,3,FALSE),VLOOKUP($B35&amp;"_f1",VALORES_TS!$E$4:$I$549,7,FALSE),IF($C35&lt;=VLOOKUP($B35&amp;"_f2",VALORES_TS!$E$4:$I$549,3,FALSE),VLOOKUP($B35&amp;"_f2",VALORES_TS!$E$4:$I$549,7,FALSE),IF($C35&lt;=VLOOKUP($B35&amp;"_f3",VALORES_TS!$E$4:$I$549,3,FALSE),VLOOKUP($B35&amp;"_f3",VALORES_TS!$E$4:$I$549,7,FALSE),($C35/VLOOKUP($B35&amp;"_f3",VALORES_TS!$E$4:$I$549,3,FALSE))*VLOOKUP($B35&amp;"_f3",VALORES_TS!$E$4:$I$549,7,FALSE))))),"")</f>
        <v/>
      </c>
      <c r="K35" s="12" t="str">
        <f t="shared" si="3"/>
        <v/>
      </c>
      <c r="L35" s="15"/>
    </row>
    <row r="36" spans="2:12" x14ac:dyDescent="0.25">
      <c r="B36" s="14"/>
      <c r="C36" s="3"/>
      <c r="D36" s="13"/>
      <c r="E36" s="13"/>
      <c r="F36" s="5" t="str">
        <f>IFERROR(IF($B36="UAT2 - Execução",0,IF($C36&lt;=VLOOKUP($B36&amp;"_baixa",VALORES_TS!$E$4:$I$553,3,FALSE),VLOOKUP($B36&amp;"_baixa",VALORES_TS!$E$4:$I$553,4,FALSE),IF($C36&lt;=VLOOKUP($B36&amp;"_media",VALORES_TS!$E$4:$I$553,3,FALSE),VLOOKUP($B36&amp;"_media",VALORES_TS!$E$4:$I$553,4,FALSE),IF($C36&lt;=VLOOKUP($B36&amp;"_alta",VALORES_TS!$E$4:$I$553,3,FALSE),VLOOKUP($B36&amp;"_alta",VALORES_TS!$E$4:$I$553,4,FALSE),($C36/VLOOKUP($B36&amp;"_alta",VALORES_TS!$E$4:$I$553,3,FALSE))*VLOOKUP($B36&amp;"_alta",VALORES_TS!$E$4:$I$553,4,FALSE))))),"")</f>
        <v/>
      </c>
      <c r="G36" s="5" t="str">
        <f>IFERROR(IF($B36="UAT2 - Execução",0,IF($C36&lt;=VLOOKUP($B36&amp;"_baixa",VALORES_TS!$E$4:$I$553,3,FALSE),VLOOKUP($B36&amp;"_baixa",VALORES_TS!$E$4:$I$553,5,FALSE),IF($C36&lt;=VLOOKUP($B36&amp;"_media",VALORES_TS!$E$4:$I$553,3,FALSE),VLOOKUP($B36&amp;"_media",VALORES_TS!$E$4:$I$553,5,FALSE),IF($C36&lt;=VLOOKUP($B36&amp;"_alta",VALORES_TS!$E$4:$I$553,3,FALSE),VLOOKUP($B36&amp;"_alta",VALORES_TS!$E$4:$I$553,5,FALSE),($C36/VLOOKUP($B36&amp;"_alta",VALORES_TS!$E$4:$I$553,3,FALSE))*VLOOKUP($B36&amp;"_alta",VALORES_TS!$E$4:$I$553,5,FALSE))))),"")</f>
        <v/>
      </c>
      <c r="H36" s="53" t="str">
        <f t="shared" si="2"/>
        <v/>
      </c>
      <c r="I36" s="19" t="str">
        <f>IFERROR(IF($B36="UAT - Execução",0,IF($C36&lt;=VLOOKUP($B36&amp;"_f1",VALORES_TS!$E$4:$I$549,3,FALSE),VLOOKUP($B36&amp;"_f1",VALORES_TS!$E$4:$I$549,6,FALSE),IF($C36&lt;=VLOOKUP($B36&amp;"_f2",VALORES_TS!$E$4:$I$549,3,FALSE),VLOOKUP($B36&amp;"_f2",VALORES_TS!$E$4:$I$549,6,FALSE),IF($C36&lt;=VLOOKUP($B36&amp;"_f3",VALORES_TS!$E$4:$I$549,3,FALSE),VLOOKUP($B36&amp;"_f3",VALORES_TS!$E$4:$I$549,6,FALSE),($C36/VLOOKUP($B36&amp;"_f3",VALORES_TS!$E$4:$I$549,3,FALSE))*VLOOKUP($B36&amp;"_f3",VALORES_TS!$E$4:$I$549,6,FALSE))))),"")</f>
        <v/>
      </c>
      <c r="J36" s="12" t="str">
        <f>IFERROR(IF($B36="UAT - Execução",$C36*VALORES_TS!#REF!,IF($C36&lt;=VLOOKUP($B36&amp;"_f1",VALORES_TS!$E$4:$I$549,3,FALSE),VLOOKUP($B36&amp;"_f1",VALORES_TS!$E$4:$I$549,7,FALSE),IF($C36&lt;=VLOOKUP($B36&amp;"_f2",VALORES_TS!$E$4:$I$549,3,FALSE),VLOOKUP($B36&amp;"_f2",VALORES_TS!$E$4:$I$549,7,FALSE),IF($C36&lt;=VLOOKUP($B36&amp;"_f3",VALORES_TS!$E$4:$I$549,3,FALSE),VLOOKUP($B36&amp;"_f3",VALORES_TS!$E$4:$I$549,7,FALSE),($C36/VLOOKUP($B36&amp;"_f3",VALORES_TS!$E$4:$I$549,3,FALSE))*VLOOKUP($B36&amp;"_f3",VALORES_TS!$E$4:$I$549,7,FALSE))))),"")</f>
        <v/>
      </c>
      <c r="K36" s="12" t="str">
        <f t="shared" si="3"/>
        <v/>
      </c>
      <c r="L36" s="15"/>
    </row>
    <row r="37" spans="2:12" x14ac:dyDescent="0.25">
      <c r="B37" s="14"/>
      <c r="C37" s="3"/>
      <c r="D37" s="13"/>
      <c r="E37" s="13"/>
      <c r="F37" s="5" t="str">
        <f>IFERROR(IF($B37="UAT2 - Execução",0,IF($C37&lt;=VLOOKUP($B37&amp;"_baixa",VALORES_TS!$E$4:$I$553,3,FALSE),VLOOKUP($B37&amp;"_baixa",VALORES_TS!$E$4:$I$553,4,FALSE),IF($C37&lt;=VLOOKUP($B37&amp;"_media",VALORES_TS!$E$4:$I$553,3,FALSE),VLOOKUP($B37&amp;"_media",VALORES_TS!$E$4:$I$553,4,FALSE),IF($C37&lt;=VLOOKUP($B37&amp;"_alta",VALORES_TS!$E$4:$I$553,3,FALSE),VLOOKUP($B37&amp;"_alta",VALORES_TS!$E$4:$I$553,4,FALSE),($C37/VLOOKUP($B37&amp;"_alta",VALORES_TS!$E$4:$I$553,3,FALSE))*VLOOKUP($B37&amp;"_alta",VALORES_TS!$E$4:$I$553,4,FALSE))))),"")</f>
        <v/>
      </c>
      <c r="G37" s="5" t="str">
        <f>IFERROR(IF($B37="UAT2 - Execução",0,IF($C37&lt;=VLOOKUP($B37&amp;"_baixa",VALORES_TS!$E$4:$I$553,3,FALSE),VLOOKUP($B37&amp;"_baixa",VALORES_TS!$E$4:$I$553,5,FALSE),IF($C37&lt;=VLOOKUP($B37&amp;"_media",VALORES_TS!$E$4:$I$553,3,FALSE),VLOOKUP($B37&amp;"_media",VALORES_TS!$E$4:$I$553,5,FALSE),IF($C37&lt;=VLOOKUP($B37&amp;"_alta",VALORES_TS!$E$4:$I$553,3,FALSE),VLOOKUP($B37&amp;"_alta",VALORES_TS!$E$4:$I$553,5,FALSE),($C37/VLOOKUP($B37&amp;"_alta",VALORES_TS!$E$4:$I$553,3,FALSE))*VLOOKUP($B37&amp;"_alta",VALORES_TS!$E$4:$I$553,5,FALSE))))),"")</f>
        <v/>
      </c>
      <c r="H37" s="53" t="str">
        <f t="shared" si="2"/>
        <v/>
      </c>
      <c r="I37" s="19" t="str">
        <f>IFERROR(IF($B37="UAT - Execução",0,IF($C37&lt;=VLOOKUP($B37&amp;"_f1",VALORES_TS!$E$4:$I$549,3,FALSE),VLOOKUP($B37&amp;"_f1",VALORES_TS!$E$4:$I$549,6,FALSE),IF($C37&lt;=VLOOKUP($B37&amp;"_f2",VALORES_TS!$E$4:$I$549,3,FALSE),VLOOKUP($B37&amp;"_f2",VALORES_TS!$E$4:$I$549,6,FALSE),IF($C37&lt;=VLOOKUP($B37&amp;"_f3",VALORES_TS!$E$4:$I$549,3,FALSE),VLOOKUP($B37&amp;"_f3",VALORES_TS!$E$4:$I$549,6,FALSE),($C37/VLOOKUP($B37&amp;"_f3",VALORES_TS!$E$4:$I$549,3,FALSE))*VLOOKUP($B37&amp;"_f3",VALORES_TS!$E$4:$I$549,6,FALSE))))),"")</f>
        <v/>
      </c>
      <c r="J37" s="12" t="str">
        <f>IFERROR(IF($B37="UAT - Execução",$C37*VALORES_TS!#REF!,IF($C37&lt;=VLOOKUP($B37&amp;"_f1",VALORES_TS!$E$4:$I$549,3,FALSE),VLOOKUP($B37&amp;"_f1",VALORES_TS!$E$4:$I$549,7,FALSE),IF($C37&lt;=VLOOKUP($B37&amp;"_f2",VALORES_TS!$E$4:$I$549,3,FALSE),VLOOKUP($B37&amp;"_f2",VALORES_TS!$E$4:$I$549,7,FALSE),IF($C37&lt;=VLOOKUP($B37&amp;"_f3",VALORES_TS!$E$4:$I$549,3,FALSE),VLOOKUP($B37&amp;"_f3",VALORES_TS!$E$4:$I$549,7,FALSE),($C37/VLOOKUP($B37&amp;"_f3",VALORES_TS!$E$4:$I$549,3,FALSE))*VLOOKUP($B37&amp;"_f3",VALORES_TS!$E$4:$I$549,7,FALSE))))),"")</f>
        <v/>
      </c>
      <c r="K37" s="12" t="str">
        <f t="shared" si="3"/>
        <v/>
      </c>
      <c r="L37" s="15"/>
    </row>
    <row r="38" spans="2:12" x14ac:dyDescent="0.25">
      <c r="B38" s="14"/>
      <c r="C38" s="3"/>
      <c r="D38" s="13"/>
      <c r="E38" s="13"/>
      <c r="F38" s="5" t="str">
        <f>IFERROR(IF($B38="UAT2 - Execução",0,IF($C38&lt;=VLOOKUP($B38&amp;"_baixa",VALORES_TS!$E$4:$I$553,3,FALSE),VLOOKUP($B38&amp;"_baixa",VALORES_TS!$E$4:$I$553,4,FALSE),IF($C38&lt;=VLOOKUP($B38&amp;"_media",VALORES_TS!$E$4:$I$553,3,FALSE),VLOOKUP($B38&amp;"_media",VALORES_TS!$E$4:$I$553,4,FALSE),IF($C38&lt;=VLOOKUP($B38&amp;"_alta",VALORES_TS!$E$4:$I$553,3,FALSE),VLOOKUP($B38&amp;"_alta",VALORES_TS!$E$4:$I$553,4,FALSE),($C38/VLOOKUP($B38&amp;"_alta",VALORES_TS!$E$4:$I$553,3,FALSE))*VLOOKUP($B38&amp;"_alta",VALORES_TS!$E$4:$I$553,4,FALSE))))),"")</f>
        <v/>
      </c>
      <c r="G38" s="5" t="str">
        <f>IFERROR(IF($B38="UAT2 - Execução",0,IF($C38&lt;=VLOOKUP($B38&amp;"_baixa",VALORES_TS!$E$4:$I$553,3,FALSE),VLOOKUP($B38&amp;"_baixa",VALORES_TS!$E$4:$I$553,5,FALSE),IF($C38&lt;=VLOOKUP($B38&amp;"_media",VALORES_TS!$E$4:$I$553,3,FALSE),VLOOKUP($B38&amp;"_media",VALORES_TS!$E$4:$I$553,5,FALSE),IF($C38&lt;=VLOOKUP($B38&amp;"_alta",VALORES_TS!$E$4:$I$553,3,FALSE),VLOOKUP($B38&amp;"_alta",VALORES_TS!$E$4:$I$553,5,FALSE),($C38/VLOOKUP($B38&amp;"_alta",VALORES_TS!$E$4:$I$553,3,FALSE))*VLOOKUP($B38&amp;"_alta",VALORES_TS!$E$4:$I$553,5,FALSE))))),"")</f>
        <v/>
      </c>
      <c r="H38" s="53" t="str">
        <f t="shared" si="2"/>
        <v/>
      </c>
      <c r="I38" s="19" t="str">
        <f>IFERROR(IF($B38="UAT - Execução",0,IF($C38&lt;=VLOOKUP($B38&amp;"_f1",VALORES_TS!$E$4:$I$549,3,FALSE),VLOOKUP($B38&amp;"_f1",VALORES_TS!$E$4:$I$549,6,FALSE),IF($C38&lt;=VLOOKUP($B38&amp;"_f2",VALORES_TS!$E$4:$I$549,3,FALSE),VLOOKUP($B38&amp;"_f2",VALORES_TS!$E$4:$I$549,6,FALSE),IF($C38&lt;=VLOOKUP($B38&amp;"_f3",VALORES_TS!$E$4:$I$549,3,FALSE),VLOOKUP($B38&amp;"_f3",VALORES_TS!$E$4:$I$549,6,FALSE),($C38/VLOOKUP($B38&amp;"_f3",VALORES_TS!$E$4:$I$549,3,FALSE))*VLOOKUP($B38&amp;"_f3",VALORES_TS!$E$4:$I$549,6,FALSE))))),"")</f>
        <v/>
      </c>
      <c r="J38" s="12" t="str">
        <f>IFERROR(IF($B38="UAT - Execução",$C38*VALORES_TS!#REF!,IF($C38&lt;=VLOOKUP($B38&amp;"_f1",VALORES_TS!$E$4:$I$549,3,FALSE),VLOOKUP($B38&amp;"_f1",VALORES_TS!$E$4:$I$549,7,FALSE),IF($C38&lt;=VLOOKUP($B38&amp;"_f2",VALORES_TS!$E$4:$I$549,3,FALSE),VLOOKUP($B38&amp;"_f2",VALORES_TS!$E$4:$I$549,7,FALSE),IF($C38&lt;=VLOOKUP($B38&amp;"_f3",VALORES_TS!$E$4:$I$549,3,FALSE),VLOOKUP($B38&amp;"_f3",VALORES_TS!$E$4:$I$549,7,FALSE),($C38/VLOOKUP($B38&amp;"_f3",VALORES_TS!$E$4:$I$549,3,FALSE))*VLOOKUP($B38&amp;"_f3",VALORES_TS!$E$4:$I$549,7,FALSE))))),"")</f>
        <v/>
      </c>
      <c r="K38" s="12" t="str">
        <f t="shared" si="3"/>
        <v/>
      </c>
      <c r="L38" s="15"/>
    </row>
    <row r="39" spans="2:12" x14ac:dyDescent="0.25">
      <c r="B39" s="14"/>
      <c r="C39" s="3"/>
      <c r="D39" s="13"/>
      <c r="E39" s="13"/>
      <c r="F39" s="5" t="str">
        <f>IFERROR(IF($B39="UAT2 - Execução",0,IF($C39&lt;=VLOOKUP($B39&amp;"_baixa",VALORES_TS!$E$4:$I$553,3,FALSE),VLOOKUP($B39&amp;"_baixa",VALORES_TS!$E$4:$I$553,4,FALSE),IF($C39&lt;=VLOOKUP($B39&amp;"_media",VALORES_TS!$E$4:$I$553,3,FALSE),VLOOKUP($B39&amp;"_media",VALORES_TS!$E$4:$I$553,4,FALSE),IF($C39&lt;=VLOOKUP($B39&amp;"_alta",VALORES_TS!$E$4:$I$553,3,FALSE),VLOOKUP($B39&amp;"_alta",VALORES_TS!$E$4:$I$553,4,FALSE),($C39/VLOOKUP($B39&amp;"_alta",VALORES_TS!$E$4:$I$553,3,FALSE))*VLOOKUP($B39&amp;"_alta",VALORES_TS!$E$4:$I$553,4,FALSE))))),"")</f>
        <v/>
      </c>
      <c r="G39" s="5" t="str">
        <f>IFERROR(IF($B39="UAT2 - Execução",0,IF($C39&lt;=VLOOKUP($B39&amp;"_baixa",VALORES_TS!$E$4:$I$553,3,FALSE),VLOOKUP($B39&amp;"_baixa",VALORES_TS!$E$4:$I$553,5,FALSE),IF($C39&lt;=VLOOKUP($B39&amp;"_media",VALORES_TS!$E$4:$I$553,3,FALSE),VLOOKUP($B39&amp;"_media",VALORES_TS!$E$4:$I$553,5,FALSE),IF($C39&lt;=VLOOKUP($B39&amp;"_alta",VALORES_TS!$E$4:$I$553,3,FALSE),VLOOKUP($B39&amp;"_alta",VALORES_TS!$E$4:$I$553,5,FALSE),($C39/VLOOKUP($B39&amp;"_alta",VALORES_TS!$E$4:$I$553,3,FALSE))*VLOOKUP($B39&amp;"_alta",VALORES_TS!$E$4:$I$553,5,FALSE))))),"")</f>
        <v/>
      </c>
      <c r="H39" s="53" t="str">
        <f t="shared" si="2"/>
        <v/>
      </c>
      <c r="I39" s="19" t="str">
        <f>IFERROR(IF($B39="UAT - Execução",0,IF($C39&lt;=VLOOKUP($B39&amp;"_f1",VALORES_TS!$E$4:$I$549,3,FALSE),VLOOKUP($B39&amp;"_f1",VALORES_TS!$E$4:$I$549,6,FALSE),IF($C39&lt;=VLOOKUP($B39&amp;"_f2",VALORES_TS!$E$4:$I$549,3,FALSE),VLOOKUP($B39&amp;"_f2",VALORES_TS!$E$4:$I$549,6,FALSE),IF($C39&lt;=VLOOKUP($B39&amp;"_f3",VALORES_TS!$E$4:$I$549,3,FALSE),VLOOKUP($B39&amp;"_f3",VALORES_TS!$E$4:$I$549,6,FALSE),($C39/VLOOKUP($B39&amp;"_f3",VALORES_TS!$E$4:$I$549,3,FALSE))*VLOOKUP($B39&amp;"_f3",VALORES_TS!$E$4:$I$549,6,FALSE))))),"")</f>
        <v/>
      </c>
      <c r="J39" s="12" t="str">
        <f>IFERROR(IF($B39="UAT - Execução",$C39*VALORES_TS!#REF!,IF($C39&lt;=VLOOKUP($B39&amp;"_f1",VALORES_TS!$E$4:$I$549,3,FALSE),VLOOKUP($B39&amp;"_f1",VALORES_TS!$E$4:$I$549,7,FALSE),IF($C39&lt;=VLOOKUP($B39&amp;"_f2",VALORES_TS!$E$4:$I$549,3,FALSE),VLOOKUP($B39&amp;"_f2",VALORES_TS!$E$4:$I$549,7,FALSE),IF($C39&lt;=VLOOKUP($B39&amp;"_f3",VALORES_TS!$E$4:$I$549,3,FALSE),VLOOKUP($B39&amp;"_f3",VALORES_TS!$E$4:$I$549,7,FALSE),($C39/VLOOKUP($B39&amp;"_f3",VALORES_TS!$E$4:$I$549,3,FALSE))*VLOOKUP($B39&amp;"_f3",VALORES_TS!$E$4:$I$549,7,FALSE))))),"")</f>
        <v/>
      </c>
      <c r="K39" s="12" t="str">
        <f t="shared" si="3"/>
        <v/>
      </c>
      <c r="L39" s="15"/>
    </row>
    <row r="40" spans="2:12" x14ac:dyDescent="0.25">
      <c r="B40" s="14"/>
      <c r="C40" s="3"/>
      <c r="D40" s="13"/>
      <c r="E40" s="13"/>
      <c r="F40" s="5" t="str">
        <f>IFERROR(IF($B40="UAT2 - Execução",0,IF($C40&lt;=VLOOKUP($B40&amp;"_baixa",VALORES_TS!$E$4:$I$553,3,FALSE),VLOOKUP($B40&amp;"_baixa",VALORES_TS!$E$4:$I$553,4,FALSE),IF($C40&lt;=VLOOKUP($B40&amp;"_media",VALORES_TS!$E$4:$I$553,3,FALSE),VLOOKUP($B40&amp;"_media",VALORES_TS!$E$4:$I$553,4,FALSE),IF($C40&lt;=VLOOKUP($B40&amp;"_alta",VALORES_TS!$E$4:$I$553,3,FALSE),VLOOKUP($B40&amp;"_alta",VALORES_TS!$E$4:$I$553,4,FALSE),($C40/VLOOKUP($B40&amp;"_alta",VALORES_TS!$E$4:$I$553,3,FALSE))*VLOOKUP($B40&amp;"_alta",VALORES_TS!$E$4:$I$553,4,FALSE))))),"")</f>
        <v/>
      </c>
      <c r="G40" s="5" t="str">
        <f>IFERROR(IF($B40="UAT2 - Execução",0,IF($C40&lt;=VLOOKUP($B40&amp;"_baixa",VALORES_TS!$E$4:$I$553,3,FALSE),VLOOKUP($B40&amp;"_baixa",VALORES_TS!$E$4:$I$553,5,FALSE),IF($C40&lt;=VLOOKUP($B40&amp;"_media",VALORES_TS!$E$4:$I$553,3,FALSE),VLOOKUP($B40&amp;"_media",VALORES_TS!$E$4:$I$553,5,FALSE),IF($C40&lt;=VLOOKUP($B40&amp;"_alta",VALORES_TS!$E$4:$I$553,3,FALSE),VLOOKUP($B40&amp;"_alta",VALORES_TS!$E$4:$I$553,5,FALSE),($C40/VLOOKUP($B40&amp;"_alta",VALORES_TS!$E$4:$I$553,3,FALSE))*VLOOKUP($B40&amp;"_alta",VALORES_TS!$E$4:$I$553,5,FALSE))))),"")</f>
        <v/>
      </c>
      <c r="H40" s="53" t="str">
        <f t="shared" si="2"/>
        <v/>
      </c>
      <c r="I40" s="19" t="str">
        <f>IFERROR(IF($B40="UAT - Execução",0,IF($C40&lt;=VLOOKUP($B40&amp;"_f1",VALORES_TS!$E$4:$I$549,3,FALSE),VLOOKUP($B40&amp;"_f1",VALORES_TS!$E$4:$I$549,6,FALSE),IF($C40&lt;=VLOOKUP($B40&amp;"_f2",VALORES_TS!$E$4:$I$549,3,FALSE),VLOOKUP($B40&amp;"_f2",VALORES_TS!$E$4:$I$549,6,FALSE),IF($C40&lt;=VLOOKUP($B40&amp;"_f3",VALORES_TS!$E$4:$I$549,3,FALSE),VLOOKUP($B40&amp;"_f3",VALORES_TS!$E$4:$I$549,6,FALSE),($C40/VLOOKUP($B40&amp;"_f3",VALORES_TS!$E$4:$I$549,3,FALSE))*VLOOKUP($B40&amp;"_f3",VALORES_TS!$E$4:$I$549,6,FALSE))))),"")</f>
        <v/>
      </c>
      <c r="J40" s="12" t="str">
        <f>IFERROR(IF($B40="UAT - Execução",$C40*VALORES_TS!#REF!,IF($C40&lt;=VLOOKUP($B40&amp;"_f1",VALORES_TS!$E$4:$I$549,3,FALSE),VLOOKUP($B40&amp;"_f1",VALORES_TS!$E$4:$I$549,7,FALSE),IF($C40&lt;=VLOOKUP($B40&amp;"_f2",VALORES_TS!$E$4:$I$549,3,FALSE),VLOOKUP($B40&amp;"_f2",VALORES_TS!$E$4:$I$549,7,FALSE),IF($C40&lt;=VLOOKUP($B40&amp;"_f3",VALORES_TS!$E$4:$I$549,3,FALSE),VLOOKUP($B40&amp;"_f3",VALORES_TS!$E$4:$I$549,7,FALSE),($C40/VLOOKUP($B40&amp;"_f3",VALORES_TS!$E$4:$I$549,3,FALSE))*VLOOKUP($B40&amp;"_f3",VALORES_TS!$E$4:$I$549,7,FALSE))))),"")</f>
        <v/>
      </c>
      <c r="K40" s="12" t="str">
        <f t="shared" si="3"/>
        <v/>
      </c>
      <c r="L40" s="15"/>
    </row>
    <row r="41" spans="2:12" x14ac:dyDescent="0.25">
      <c r="B41" s="14"/>
      <c r="C41" s="3"/>
      <c r="D41" s="13"/>
      <c r="E41" s="13"/>
      <c r="F41" s="5" t="str">
        <f>IFERROR(IF($B41="UAT2 - Execução",0,IF($C41&lt;=VLOOKUP($B41&amp;"_baixa",VALORES_TS!$E$4:$I$553,3,FALSE),VLOOKUP($B41&amp;"_baixa",VALORES_TS!$E$4:$I$553,4,FALSE),IF($C41&lt;=VLOOKUP($B41&amp;"_media",VALORES_TS!$E$4:$I$553,3,FALSE),VLOOKUP($B41&amp;"_media",VALORES_TS!$E$4:$I$553,4,FALSE),IF($C41&lt;=VLOOKUP($B41&amp;"_alta",VALORES_TS!$E$4:$I$553,3,FALSE),VLOOKUP($B41&amp;"_alta",VALORES_TS!$E$4:$I$553,4,FALSE),($C41/VLOOKUP($B41&amp;"_alta",VALORES_TS!$E$4:$I$553,3,FALSE))*VLOOKUP($B41&amp;"_alta",VALORES_TS!$E$4:$I$553,4,FALSE))))),"")</f>
        <v/>
      </c>
      <c r="G41" s="5" t="str">
        <f>IFERROR(IF($B41="UAT2 - Execução",0,IF($C41&lt;=VLOOKUP($B41&amp;"_baixa",VALORES_TS!$E$4:$I$553,3,FALSE),VLOOKUP($B41&amp;"_baixa",VALORES_TS!$E$4:$I$553,5,FALSE),IF($C41&lt;=VLOOKUP($B41&amp;"_media",VALORES_TS!$E$4:$I$553,3,FALSE),VLOOKUP($B41&amp;"_media",VALORES_TS!$E$4:$I$553,5,FALSE),IF($C41&lt;=VLOOKUP($B41&amp;"_alta",VALORES_TS!$E$4:$I$553,3,FALSE),VLOOKUP($B41&amp;"_alta",VALORES_TS!$E$4:$I$553,5,FALSE),($C41/VLOOKUP($B41&amp;"_alta",VALORES_TS!$E$4:$I$553,3,FALSE))*VLOOKUP($B41&amp;"_alta",VALORES_TS!$E$4:$I$553,5,FALSE))))),"")</f>
        <v/>
      </c>
      <c r="H41" s="53" t="str">
        <f t="shared" si="2"/>
        <v/>
      </c>
      <c r="I41" s="19" t="str">
        <f>IFERROR(IF($B41="UAT - Execução",0,IF($C41&lt;=VLOOKUP($B41&amp;"_f1",VALORES_TS!$E$4:$I$549,3,FALSE),VLOOKUP($B41&amp;"_f1",VALORES_TS!$E$4:$I$549,6,FALSE),IF($C41&lt;=VLOOKUP($B41&amp;"_f2",VALORES_TS!$E$4:$I$549,3,FALSE),VLOOKUP($B41&amp;"_f2",VALORES_TS!$E$4:$I$549,6,FALSE),IF($C41&lt;=VLOOKUP($B41&amp;"_f3",VALORES_TS!$E$4:$I$549,3,FALSE),VLOOKUP($B41&amp;"_f3",VALORES_TS!$E$4:$I$549,6,FALSE),($C41/VLOOKUP($B41&amp;"_f3",VALORES_TS!$E$4:$I$549,3,FALSE))*VLOOKUP($B41&amp;"_f3",VALORES_TS!$E$4:$I$549,6,FALSE))))),"")</f>
        <v/>
      </c>
      <c r="J41" s="12" t="str">
        <f>IFERROR(IF($B41="UAT - Execução",$C41*VALORES_TS!#REF!,IF($C41&lt;=VLOOKUP($B41&amp;"_f1",VALORES_TS!$E$4:$I$549,3,FALSE),VLOOKUP($B41&amp;"_f1",VALORES_TS!$E$4:$I$549,7,FALSE),IF($C41&lt;=VLOOKUP($B41&amp;"_f2",VALORES_TS!$E$4:$I$549,3,FALSE),VLOOKUP($B41&amp;"_f2",VALORES_TS!$E$4:$I$549,7,FALSE),IF($C41&lt;=VLOOKUP($B41&amp;"_f3",VALORES_TS!$E$4:$I$549,3,FALSE),VLOOKUP($B41&amp;"_f3",VALORES_TS!$E$4:$I$549,7,FALSE),($C41/VLOOKUP($B41&amp;"_f3",VALORES_TS!$E$4:$I$549,3,FALSE))*VLOOKUP($B41&amp;"_f3",VALORES_TS!$E$4:$I$549,7,FALSE))))),"")</f>
        <v/>
      </c>
      <c r="K41" s="12" t="str">
        <f t="shared" si="3"/>
        <v/>
      </c>
      <c r="L41" s="15"/>
    </row>
    <row r="42" spans="2:12" x14ac:dyDescent="0.25">
      <c r="B42" s="14"/>
      <c r="C42" s="3"/>
      <c r="D42" s="13"/>
      <c r="E42" s="13"/>
      <c r="F42" s="5" t="str">
        <f>IFERROR(IF($B42="UAT2 - Execução",0,IF($C42&lt;=VLOOKUP($B42&amp;"_baixa",VALORES_TS!$E$4:$I$553,3,FALSE),VLOOKUP($B42&amp;"_baixa",VALORES_TS!$E$4:$I$553,4,FALSE),IF($C42&lt;=VLOOKUP($B42&amp;"_media",VALORES_TS!$E$4:$I$553,3,FALSE),VLOOKUP($B42&amp;"_media",VALORES_TS!$E$4:$I$553,4,FALSE),IF($C42&lt;=VLOOKUP($B42&amp;"_alta",VALORES_TS!$E$4:$I$553,3,FALSE),VLOOKUP($B42&amp;"_alta",VALORES_TS!$E$4:$I$553,4,FALSE),($C42/VLOOKUP($B42&amp;"_alta",VALORES_TS!$E$4:$I$553,3,FALSE))*VLOOKUP($B42&amp;"_alta",VALORES_TS!$E$4:$I$553,4,FALSE))))),"")</f>
        <v/>
      </c>
      <c r="G42" s="5" t="str">
        <f>IFERROR(IF($B42="UAT2 - Execução",0,IF($C42&lt;=VLOOKUP($B42&amp;"_baixa",VALORES_TS!$E$4:$I$553,3,FALSE),VLOOKUP($B42&amp;"_baixa",VALORES_TS!$E$4:$I$553,5,FALSE),IF($C42&lt;=VLOOKUP($B42&amp;"_media",VALORES_TS!$E$4:$I$553,3,FALSE),VLOOKUP($B42&amp;"_media",VALORES_TS!$E$4:$I$553,5,FALSE),IF($C42&lt;=VLOOKUP($B42&amp;"_alta",VALORES_TS!$E$4:$I$553,3,FALSE),VLOOKUP($B42&amp;"_alta",VALORES_TS!$E$4:$I$553,5,FALSE),($C42/VLOOKUP($B42&amp;"_alta",VALORES_TS!$E$4:$I$553,3,FALSE))*VLOOKUP($B42&amp;"_alta",VALORES_TS!$E$4:$I$553,5,FALSE))))),"")</f>
        <v/>
      </c>
      <c r="H42" s="53" t="str">
        <f t="shared" si="2"/>
        <v/>
      </c>
      <c r="I42" s="19" t="str">
        <f>IFERROR(IF($B42="UAT - Execução",0,IF($C42&lt;=VLOOKUP($B42&amp;"_f1",VALORES_TS!$E$4:$I$549,3,FALSE),VLOOKUP($B42&amp;"_f1",VALORES_TS!$E$4:$I$549,6,FALSE),IF($C42&lt;=VLOOKUP($B42&amp;"_f2",VALORES_TS!$E$4:$I$549,3,FALSE),VLOOKUP($B42&amp;"_f2",VALORES_TS!$E$4:$I$549,6,FALSE),IF($C42&lt;=VLOOKUP($B42&amp;"_f3",VALORES_TS!$E$4:$I$549,3,FALSE),VLOOKUP($B42&amp;"_f3",VALORES_TS!$E$4:$I$549,6,FALSE),($C42/VLOOKUP($B42&amp;"_f3",VALORES_TS!$E$4:$I$549,3,FALSE))*VLOOKUP($B42&amp;"_f3",VALORES_TS!$E$4:$I$549,6,FALSE))))),"")</f>
        <v/>
      </c>
      <c r="J42" s="12" t="str">
        <f>IFERROR(IF($B42="UAT - Execução",$C42*VALORES_TS!#REF!,IF($C42&lt;=VLOOKUP($B42&amp;"_f1",VALORES_TS!$E$4:$I$549,3,FALSE),VLOOKUP($B42&amp;"_f1",VALORES_TS!$E$4:$I$549,7,FALSE),IF($C42&lt;=VLOOKUP($B42&amp;"_f2",VALORES_TS!$E$4:$I$549,3,FALSE),VLOOKUP($B42&amp;"_f2",VALORES_TS!$E$4:$I$549,7,FALSE),IF($C42&lt;=VLOOKUP($B42&amp;"_f3",VALORES_TS!$E$4:$I$549,3,FALSE),VLOOKUP($B42&amp;"_f3",VALORES_TS!$E$4:$I$549,7,FALSE),($C42/VLOOKUP($B42&amp;"_f3",VALORES_TS!$E$4:$I$549,3,FALSE))*VLOOKUP($B42&amp;"_f3",VALORES_TS!$E$4:$I$549,7,FALSE))))),"")</f>
        <v/>
      </c>
      <c r="K42" s="12" t="str">
        <f t="shared" si="3"/>
        <v/>
      </c>
      <c r="L42" s="15"/>
    </row>
    <row r="43" spans="2:12" x14ac:dyDescent="0.25">
      <c r="B43" s="14"/>
      <c r="C43" s="3"/>
      <c r="D43" s="13"/>
      <c r="E43" s="13"/>
      <c r="F43" s="5" t="str">
        <f>IFERROR(IF($B43="UAT2 - Execução",0,IF($C43&lt;=VLOOKUP($B43&amp;"_baixa",VALORES_TS!$E$4:$I$553,3,FALSE),VLOOKUP($B43&amp;"_baixa",VALORES_TS!$E$4:$I$553,4,FALSE),IF($C43&lt;=VLOOKUP($B43&amp;"_media",VALORES_TS!$E$4:$I$553,3,FALSE),VLOOKUP($B43&amp;"_media",VALORES_TS!$E$4:$I$553,4,FALSE),IF($C43&lt;=VLOOKUP($B43&amp;"_alta",VALORES_TS!$E$4:$I$553,3,FALSE),VLOOKUP($B43&amp;"_alta",VALORES_TS!$E$4:$I$553,4,FALSE),($C43/VLOOKUP($B43&amp;"_alta",VALORES_TS!$E$4:$I$553,3,FALSE))*VLOOKUP($B43&amp;"_alta",VALORES_TS!$E$4:$I$553,4,FALSE))))),"")</f>
        <v/>
      </c>
      <c r="G43" s="5" t="str">
        <f>IFERROR(IF($B43="UAT2 - Execução",0,IF($C43&lt;=VLOOKUP($B43&amp;"_baixa",VALORES_TS!$E$4:$I$553,3,FALSE),VLOOKUP($B43&amp;"_baixa",VALORES_TS!$E$4:$I$553,5,FALSE),IF($C43&lt;=VLOOKUP($B43&amp;"_media",VALORES_TS!$E$4:$I$553,3,FALSE),VLOOKUP($B43&amp;"_media",VALORES_TS!$E$4:$I$553,5,FALSE),IF($C43&lt;=VLOOKUP($B43&amp;"_alta",VALORES_TS!$E$4:$I$553,3,FALSE),VLOOKUP($B43&amp;"_alta",VALORES_TS!$E$4:$I$553,5,FALSE),($C43/VLOOKUP($B43&amp;"_alta",VALORES_TS!$E$4:$I$553,3,FALSE))*VLOOKUP($B43&amp;"_alta",VALORES_TS!$E$4:$I$553,5,FALSE))))),"")</f>
        <v/>
      </c>
      <c r="H43" s="53" t="str">
        <f t="shared" si="2"/>
        <v/>
      </c>
      <c r="I43" s="19" t="str">
        <f>IFERROR(IF($B43="UAT - Execução",0,IF($C43&lt;=VLOOKUP($B43&amp;"_f1",VALORES_TS!$E$4:$I$549,3,FALSE),VLOOKUP($B43&amp;"_f1",VALORES_TS!$E$4:$I$549,6,FALSE),IF($C43&lt;=VLOOKUP($B43&amp;"_f2",VALORES_TS!$E$4:$I$549,3,FALSE),VLOOKUP($B43&amp;"_f2",VALORES_TS!$E$4:$I$549,6,FALSE),IF($C43&lt;=VLOOKUP($B43&amp;"_f3",VALORES_TS!$E$4:$I$549,3,FALSE),VLOOKUP($B43&amp;"_f3",VALORES_TS!$E$4:$I$549,6,FALSE),($C43/VLOOKUP($B43&amp;"_f3",VALORES_TS!$E$4:$I$549,3,FALSE))*VLOOKUP($B43&amp;"_f3",VALORES_TS!$E$4:$I$549,6,FALSE))))),"")</f>
        <v/>
      </c>
      <c r="J43" s="12" t="str">
        <f>IFERROR(IF($B43="UAT - Execução",$C43*VALORES_TS!#REF!,IF($C43&lt;=VLOOKUP($B43&amp;"_f1",VALORES_TS!$E$4:$I$549,3,FALSE),VLOOKUP($B43&amp;"_f1",VALORES_TS!$E$4:$I$549,7,FALSE),IF($C43&lt;=VLOOKUP($B43&amp;"_f2",VALORES_TS!$E$4:$I$549,3,FALSE),VLOOKUP($B43&amp;"_f2",VALORES_TS!$E$4:$I$549,7,FALSE),IF($C43&lt;=VLOOKUP($B43&amp;"_f3",VALORES_TS!$E$4:$I$549,3,FALSE),VLOOKUP($B43&amp;"_f3",VALORES_TS!$E$4:$I$549,7,FALSE),($C43/VLOOKUP($B43&amp;"_f3",VALORES_TS!$E$4:$I$549,3,FALSE))*VLOOKUP($B43&amp;"_f3",VALORES_TS!$E$4:$I$549,7,FALSE))))),"")</f>
        <v/>
      </c>
      <c r="K43" s="12" t="str">
        <f t="shared" si="3"/>
        <v/>
      </c>
      <c r="L43" s="15"/>
    </row>
    <row r="44" spans="2:12" x14ac:dyDescent="0.25">
      <c r="B44" s="14"/>
      <c r="C44" s="3"/>
      <c r="D44" s="13"/>
      <c r="E44" s="13"/>
      <c r="F44" s="5" t="str">
        <f>IFERROR(IF($B44="UAT2 - Execução",0,IF($C44&lt;=VLOOKUP($B44&amp;"_baixa",VALORES_TS!$E$4:$I$553,3,FALSE),VLOOKUP($B44&amp;"_baixa",VALORES_TS!$E$4:$I$553,4,FALSE),IF($C44&lt;=VLOOKUP($B44&amp;"_media",VALORES_TS!$E$4:$I$553,3,FALSE),VLOOKUP($B44&amp;"_media",VALORES_TS!$E$4:$I$553,4,FALSE),IF($C44&lt;=VLOOKUP($B44&amp;"_alta",VALORES_TS!$E$4:$I$553,3,FALSE),VLOOKUP($B44&amp;"_alta",VALORES_TS!$E$4:$I$553,4,FALSE),($C44/VLOOKUP($B44&amp;"_alta",VALORES_TS!$E$4:$I$553,3,FALSE))*VLOOKUP($B44&amp;"_alta",VALORES_TS!$E$4:$I$553,4,FALSE))))),"")</f>
        <v/>
      </c>
      <c r="G44" s="5" t="str">
        <f>IFERROR(IF($B44="UAT2 - Execução",0,IF($C44&lt;=VLOOKUP($B44&amp;"_baixa",VALORES_TS!$E$4:$I$553,3,FALSE),VLOOKUP($B44&amp;"_baixa",VALORES_TS!$E$4:$I$553,5,FALSE),IF($C44&lt;=VLOOKUP($B44&amp;"_media",VALORES_TS!$E$4:$I$553,3,FALSE),VLOOKUP($B44&amp;"_media",VALORES_TS!$E$4:$I$553,5,FALSE),IF($C44&lt;=VLOOKUP($B44&amp;"_alta",VALORES_TS!$E$4:$I$553,3,FALSE),VLOOKUP($B44&amp;"_alta",VALORES_TS!$E$4:$I$553,5,FALSE),($C44/VLOOKUP($B44&amp;"_alta",VALORES_TS!$E$4:$I$553,3,FALSE))*VLOOKUP($B44&amp;"_alta",VALORES_TS!$E$4:$I$553,5,FALSE))))),"")</f>
        <v/>
      </c>
      <c r="H44" s="53" t="str">
        <f t="shared" si="2"/>
        <v/>
      </c>
      <c r="I44" s="19" t="str">
        <f>IFERROR(IF($B44="UAT - Execução",0,IF($C44&lt;=VLOOKUP($B44&amp;"_f1",VALORES_TS!$E$4:$I$549,3,FALSE),VLOOKUP($B44&amp;"_f1",VALORES_TS!$E$4:$I$549,6,FALSE),IF($C44&lt;=VLOOKUP($B44&amp;"_f2",VALORES_TS!$E$4:$I$549,3,FALSE),VLOOKUP($B44&amp;"_f2",VALORES_TS!$E$4:$I$549,6,FALSE),IF($C44&lt;=VLOOKUP($B44&amp;"_f3",VALORES_TS!$E$4:$I$549,3,FALSE),VLOOKUP($B44&amp;"_f3",VALORES_TS!$E$4:$I$549,6,FALSE),($C44/VLOOKUP($B44&amp;"_f3",VALORES_TS!$E$4:$I$549,3,FALSE))*VLOOKUP($B44&amp;"_f3",VALORES_TS!$E$4:$I$549,6,FALSE))))),"")</f>
        <v/>
      </c>
      <c r="J44" s="12" t="str">
        <f>IFERROR(IF($B44="UAT - Execução",$C44*VALORES_TS!#REF!,IF($C44&lt;=VLOOKUP($B44&amp;"_f1",VALORES_TS!$E$4:$I$549,3,FALSE),VLOOKUP($B44&amp;"_f1",VALORES_TS!$E$4:$I$549,7,FALSE),IF($C44&lt;=VLOOKUP($B44&amp;"_f2",VALORES_TS!$E$4:$I$549,3,FALSE),VLOOKUP($B44&amp;"_f2",VALORES_TS!$E$4:$I$549,7,FALSE),IF($C44&lt;=VLOOKUP($B44&amp;"_f3",VALORES_TS!$E$4:$I$549,3,FALSE),VLOOKUP($B44&amp;"_f3",VALORES_TS!$E$4:$I$549,7,FALSE),($C44/VLOOKUP($B44&amp;"_f3",VALORES_TS!$E$4:$I$549,3,FALSE))*VLOOKUP($B44&amp;"_f3",VALORES_TS!$E$4:$I$549,7,FALSE))))),"")</f>
        <v/>
      </c>
      <c r="K44" s="12" t="str">
        <f t="shared" si="3"/>
        <v/>
      </c>
      <c r="L44" s="15"/>
    </row>
    <row r="45" spans="2:12" x14ac:dyDescent="0.25">
      <c r="B45" s="14"/>
      <c r="C45" s="3"/>
      <c r="D45" s="13"/>
      <c r="E45" s="13"/>
      <c r="F45" s="5" t="str">
        <f>IFERROR(IF($B45="UAT2 - Execução",0,IF($C45&lt;=VLOOKUP($B45&amp;"_baixa",VALORES_TS!$E$4:$I$553,3,FALSE),VLOOKUP($B45&amp;"_baixa",VALORES_TS!$E$4:$I$553,4,FALSE),IF($C45&lt;=VLOOKUP($B45&amp;"_media",VALORES_TS!$E$4:$I$553,3,FALSE),VLOOKUP($B45&amp;"_media",VALORES_TS!$E$4:$I$553,4,FALSE),IF($C45&lt;=VLOOKUP($B45&amp;"_alta",VALORES_TS!$E$4:$I$553,3,FALSE),VLOOKUP($B45&amp;"_alta",VALORES_TS!$E$4:$I$553,4,FALSE),($C45/VLOOKUP($B45&amp;"_alta",VALORES_TS!$E$4:$I$553,3,FALSE))*VLOOKUP($B45&amp;"_alta",VALORES_TS!$E$4:$I$553,4,FALSE))))),"")</f>
        <v/>
      </c>
      <c r="G45" s="5" t="str">
        <f>IFERROR(IF($B45="UAT2 - Execução",0,IF($C45&lt;=VLOOKUP($B45&amp;"_baixa",VALORES_TS!$E$4:$I$553,3,FALSE),VLOOKUP($B45&amp;"_baixa",VALORES_TS!$E$4:$I$553,5,FALSE),IF($C45&lt;=VLOOKUP($B45&amp;"_media",VALORES_TS!$E$4:$I$553,3,FALSE),VLOOKUP($B45&amp;"_media",VALORES_TS!$E$4:$I$553,5,FALSE),IF($C45&lt;=VLOOKUP($B45&amp;"_alta",VALORES_TS!$E$4:$I$553,3,FALSE),VLOOKUP($B45&amp;"_alta",VALORES_TS!$E$4:$I$553,5,FALSE),($C45/VLOOKUP($B45&amp;"_alta",VALORES_TS!$E$4:$I$553,3,FALSE))*VLOOKUP($B45&amp;"_alta",VALORES_TS!$E$4:$I$553,5,FALSE))))),"")</f>
        <v/>
      </c>
      <c r="H45" s="53" t="str">
        <f t="shared" si="2"/>
        <v/>
      </c>
      <c r="I45" s="19" t="str">
        <f>IFERROR(IF($B45="UAT - Execução",0,IF($C45&lt;=VLOOKUP($B45&amp;"_f1",VALORES_TS!$E$4:$I$549,3,FALSE),VLOOKUP($B45&amp;"_f1",VALORES_TS!$E$4:$I$549,6,FALSE),IF($C45&lt;=VLOOKUP($B45&amp;"_f2",VALORES_TS!$E$4:$I$549,3,FALSE),VLOOKUP($B45&amp;"_f2",VALORES_TS!$E$4:$I$549,6,FALSE),IF($C45&lt;=VLOOKUP($B45&amp;"_f3",VALORES_TS!$E$4:$I$549,3,FALSE),VLOOKUP($B45&amp;"_f3",VALORES_TS!$E$4:$I$549,6,FALSE),($C45/VLOOKUP($B45&amp;"_f3",VALORES_TS!$E$4:$I$549,3,FALSE))*VLOOKUP($B45&amp;"_f3",VALORES_TS!$E$4:$I$549,6,FALSE))))),"")</f>
        <v/>
      </c>
      <c r="J45" s="12" t="str">
        <f>IFERROR(IF($B45="UAT - Execução",$C45*VALORES_TS!#REF!,IF($C45&lt;=VLOOKUP($B45&amp;"_f1",VALORES_TS!$E$4:$I$549,3,FALSE),VLOOKUP($B45&amp;"_f1",VALORES_TS!$E$4:$I$549,7,FALSE),IF($C45&lt;=VLOOKUP($B45&amp;"_f2",VALORES_TS!$E$4:$I$549,3,FALSE),VLOOKUP($B45&amp;"_f2",VALORES_TS!$E$4:$I$549,7,FALSE),IF($C45&lt;=VLOOKUP($B45&amp;"_f3",VALORES_TS!$E$4:$I$549,3,FALSE),VLOOKUP($B45&amp;"_f3",VALORES_TS!$E$4:$I$549,7,FALSE),($C45/VLOOKUP($B45&amp;"_f3",VALORES_TS!$E$4:$I$549,3,FALSE))*VLOOKUP($B45&amp;"_f3",VALORES_TS!$E$4:$I$549,7,FALSE))))),"")</f>
        <v/>
      </c>
      <c r="K45" s="12" t="str">
        <f t="shared" si="3"/>
        <v/>
      </c>
      <c r="L45" s="15"/>
    </row>
    <row r="46" spans="2:12" x14ac:dyDescent="0.25">
      <c r="B46" s="14"/>
      <c r="C46" s="3"/>
      <c r="D46" s="13"/>
      <c r="E46" s="13"/>
      <c r="F46" s="5" t="str">
        <f>IFERROR(IF($B46="UAT2 - Execução",0,IF($C46&lt;=VLOOKUP($B46&amp;"_baixa",VALORES_TS!$E$4:$I$553,3,FALSE),VLOOKUP($B46&amp;"_baixa",VALORES_TS!$E$4:$I$553,4,FALSE),IF($C46&lt;=VLOOKUP($B46&amp;"_media",VALORES_TS!$E$4:$I$553,3,FALSE),VLOOKUP($B46&amp;"_media",VALORES_TS!$E$4:$I$553,4,FALSE),IF($C46&lt;=VLOOKUP($B46&amp;"_alta",VALORES_TS!$E$4:$I$553,3,FALSE),VLOOKUP($B46&amp;"_alta",VALORES_TS!$E$4:$I$553,4,FALSE),($C46/VLOOKUP($B46&amp;"_alta",VALORES_TS!$E$4:$I$553,3,FALSE))*VLOOKUP($B46&amp;"_alta",VALORES_TS!$E$4:$I$553,4,FALSE))))),"")</f>
        <v/>
      </c>
      <c r="G46" s="5" t="str">
        <f>IFERROR(IF($B46="UAT2 - Execução",0,IF($C46&lt;=VLOOKUP($B46&amp;"_baixa",VALORES_TS!$E$4:$I$553,3,FALSE),VLOOKUP($B46&amp;"_baixa",VALORES_TS!$E$4:$I$553,5,FALSE),IF($C46&lt;=VLOOKUP($B46&amp;"_media",VALORES_TS!$E$4:$I$553,3,FALSE),VLOOKUP($B46&amp;"_media",VALORES_TS!$E$4:$I$553,5,FALSE),IF($C46&lt;=VLOOKUP($B46&amp;"_alta",VALORES_TS!$E$4:$I$553,3,FALSE),VLOOKUP($B46&amp;"_alta",VALORES_TS!$E$4:$I$553,5,FALSE),($C46/VLOOKUP($B46&amp;"_alta",VALORES_TS!$E$4:$I$553,3,FALSE))*VLOOKUP($B46&amp;"_alta",VALORES_TS!$E$4:$I$553,5,FALSE))))),"")</f>
        <v/>
      </c>
      <c r="H46" s="53" t="str">
        <f t="shared" si="2"/>
        <v/>
      </c>
      <c r="I46" s="19" t="str">
        <f>IFERROR(IF($B46="UAT - Execução",0,IF($C46&lt;=VLOOKUP($B46&amp;"_f1",VALORES_TS!$E$4:$I$549,3,FALSE),VLOOKUP($B46&amp;"_f1",VALORES_TS!$E$4:$I$549,6,FALSE),IF($C46&lt;=VLOOKUP($B46&amp;"_f2",VALORES_TS!$E$4:$I$549,3,FALSE),VLOOKUP($B46&amp;"_f2",VALORES_TS!$E$4:$I$549,6,FALSE),IF($C46&lt;=VLOOKUP($B46&amp;"_f3",VALORES_TS!$E$4:$I$549,3,FALSE),VLOOKUP($B46&amp;"_f3",VALORES_TS!$E$4:$I$549,6,FALSE),($C46/VLOOKUP($B46&amp;"_f3",VALORES_TS!$E$4:$I$549,3,FALSE))*VLOOKUP($B46&amp;"_f3",VALORES_TS!$E$4:$I$549,6,FALSE))))),"")</f>
        <v/>
      </c>
      <c r="J46" s="12" t="str">
        <f>IFERROR(IF($B46="UAT - Execução",$C46*VALORES_TS!#REF!,IF($C46&lt;=VLOOKUP($B46&amp;"_f1",VALORES_TS!$E$4:$I$549,3,FALSE),VLOOKUP($B46&amp;"_f1",VALORES_TS!$E$4:$I$549,7,FALSE),IF($C46&lt;=VLOOKUP($B46&amp;"_f2",VALORES_TS!$E$4:$I$549,3,FALSE),VLOOKUP($B46&amp;"_f2",VALORES_TS!$E$4:$I$549,7,FALSE),IF($C46&lt;=VLOOKUP($B46&amp;"_f3",VALORES_TS!$E$4:$I$549,3,FALSE),VLOOKUP($B46&amp;"_f3",VALORES_TS!$E$4:$I$549,7,FALSE),($C46/VLOOKUP($B46&amp;"_f3",VALORES_TS!$E$4:$I$549,3,FALSE))*VLOOKUP($B46&amp;"_f3",VALORES_TS!$E$4:$I$549,7,FALSE))))),"")</f>
        <v/>
      </c>
      <c r="K46" s="12" t="str">
        <f t="shared" si="3"/>
        <v/>
      </c>
      <c r="L46" s="15"/>
    </row>
    <row r="47" spans="2:12" x14ac:dyDescent="0.25">
      <c r="B47" s="14"/>
      <c r="C47" s="3"/>
      <c r="D47" s="13"/>
      <c r="E47" s="13"/>
      <c r="F47" s="5" t="str">
        <f>IFERROR(IF($B47="UAT2 - Execução",0,IF($C47&lt;=VLOOKUP($B47&amp;"_baixa",VALORES_TS!$E$4:$I$553,3,FALSE),VLOOKUP($B47&amp;"_baixa",VALORES_TS!$E$4:$I$553,4,FALSE),IF($C47&lt;=VLOOKUP($B47&amp;"_media",VALORES_TS!$E$4:$I$553,3,FALSE),VLOOKUP($B47&amp;"_media",VALORES_TS!$E$4:$I$553,4,FALSE),IF($C47&lt;=VLOOKUP($B47&amp;"_alta",VALORES_TS!$E$4:$I$553,3,FALSE),VLOOKUP($B47&amp;"_alta",VALORES_TS!$E$4:$I$553,4,FALSE),($C47/VLOOKUP($B47&amp;"_alta",VALORES_TS!$E$4:$I$553,3,FALSE))*VLOOKUP($B47&amp;"_alta",VALORES_TS!$E$4:$I$553,4,FALSE))))),"")</f>
        <v/>
      </c>
      <c r="G47" s="5" t="str">
        <f>IFERROR(IF($B47="UAT2 - Execução",0,IF($C47&lt;=VLOOKUP($B47&amp;"_baixa",VALORES_TS!$E$4:$I$553,3,FALSE),VLOOKUP($B47&amp;"_baixa",VALORES_TS!$E$4:$I$553,5,FALSE),IF($C47&lt;=VLOOKUP($B47&amp;"_media",VALORES_TS!$E$4:$I$553,3,FALSE),VLOOKUP($B47&amp;"_media",VALORES_TS!$E$4:$I$553,5,FALSE),IF($C47&lt;=VLOOKUP($B47&amp;"_alta",VALORES_TS!$E$4:$I$553,3,FALSE),VLOOKUP($B47&amp;"_alta",VALORES_TS!$E$4:$I$553,5,FALSE),($C47/VLOOKUP($B47&amp;"_alta",VALORES_TS!$E$4:$I$553,3,FALSE))*VLOOKUP($B47&amp;"_alta",VALORES_TS!$E$4:$I$553,5,FALSE))))),"")</f>
        <v/>
      </c>
      <c r="H47" s="53" t="str">
        <f t="shared" si="2"/>
        <v/>
      </c>
      <c r="I47" s="19" t="str">
        <f>IFERROR(IF($B47="UAT - Execução",0,IF($C47&lt;=VLOOKUP($B47&amp;"_f1",VALORES_TS!$E$4:$I$549,3,FALSE),VLOOKUP($B47&amp;"_f1",VALORES_TS!$E$4:$I$549,6,FALSE),IF($C47&lt;=VLOOKUP($B47&amp;"_f2",VALORES_TS!$E$4:$I$549,3,FALSE),VLOOKUP($B47&amp;"_f2",VALORES_TS!$E$4:$I$549,6,FALSE),IF($C47&lt;=VLOOKUP($B47&amp;"_f3",VALORES_TS!$E$4:$I$549,3,FALSE),VLOOKUP($B47&amp;"_f3",VALORES_TS!$E$4:$I$549,6,FALSE),($C47/VLOOKUP($B47&amp;"_f3",VALORES_TS!$E$4:$I$549,3,FALSE))*VLOOKUP($B47&amp;"_f3",VALORES_TS!$E$4:$I$549,6,FALSE))))),"")</f>
        <v/>
      </c>
      <c r="J47" s="12" t="str">
        <f>IFERROR(IF($B47="UAT - Execução",$C47*VALORES_TS!#REF!,IF($C47&lt;=VLOOKUP($B47&amp;"_f1",VALORES_TS!$E$4:$I$549,3,FALSE),VLOOKUP($B47&amp;"_f1",VALORES_TS!$E$4:$I$549,7,FALSE),IF($C47&lt;=VLOOKUP($B47&amp;"_f2",VALORES_TS!$E$4:$I$549,3,FALSE),VLOOKUP($B47&amp;"_f2",VALORES_TS!$E$4:$I$549,7,FALSE),IF($C47&lt;=VLOOKUP($B47&amp;"_f3",VALORES_TS!$E$4:$I$549,3,FALSE),VLOOKUP($B47&amp;"_f3",VALORES_TS!$E$4:$I$549,7,FALSE),($C47/VLOOKUP($B47&amp;"_f3",VALORES_TS!$E$4:$I$549,3,FALSE))*VLOOKUP($B47&amp;"_f3",VALORES_TS!$E$4:$I$549,7,FALSE))))),"")</f>
        <v/>
      </c>
      <c r="K47" s="12" t="str">
        <f t="shared" si="3"/>
        <v/>
      </c>
      <c r="L47" s="15"/>
    </row>
    <row r="48" spans="2:12" x14ac:dyDescent="0.25">
      <c r="B48" s="14"/>
      <c r="C48" s="3"/>
      <c r="D48" s="13"/>
      <c r="E48" s="13"/>
      <c r="F48" s="5" t="str">
        <f>IFERROR(IF($B48="UAT2 - Execução",0,IF($C48&lt;=VLOOKUP($B48&amp;"_baixa",VALORES_TS!$E$4:$I$553,3,FALSE),VLOOKUP($B48&amp;"_baixa",VALORES_TS!$E$4:$I$553,4,FALSE),IF($C48&lt;=VLOOKUP($B48&amp;"_media",VALORES_TS!$E$4:$I$553,3,FALSE),VLOOKUP($B48&amp;"_media",VALORES_TS!$E$4:$I$553,4,FALSE),IF($C48&lt;=VLOOKUP($B48&amp;"_alta",VALORES_TS!$E$4:$I$553,3,FALSE),VLOOKUP($B48&amp;"_alta",VALORES_TS!$E$4:$I$553,4,FALSE),($C48/VLOOKUP($B48&amp;"_alta",VALORES_TS!$E$4:$I$553,3,FALSE))*VLOOKUP($B48&amp;"_alta",VALORES_TS!$E$4:$I$553,4,FALSE))))),"")</f>
        <v/>
      </c>
      <c r="G48" s="5" t="str">
        <f>IFERROR(IF($B48="UAT2 - Execução",0,IF($C48&lt;=VLOOKUP($B48&amp;"_baixa",VALORES_TS!$E$4:$I$553,3,FALSE),VLOOKUP($B48&amp;"_baixa",VALORES_TS!$E$4:$I$553,5,FALSE),IF($C48&lt;=VLOOKUP($B48&amp;"_media",VALORES_TS!$E$4:$I$553,3,FALSE),VLOOKUP($B48&amp;"_media",VALORES_TS!$E$4:$I$553,5,FALSE),IF($C48&lt;=VLOOKUP($B48&amp;"_alta",VALORES_TS!$E$4:$I$553,3,FALSE),VLOOKUP($B48&amp;"_alta",VALORES_TS!$E$4:$I$553,5,FALSE),($C48/VLOOKUP($B48&amp;"_alta",VALORES_TS!$E$4:$I$553,3,FALSE))*VLOOKUP($B48&amp;"_alta",VALORES_TS!$E$4:$I$553,5,FALSE))))),"")</f>
        <v/>
      </c>
      <c r="H48" s="53" t="str">
        <f t="shared" si="2"/>
        <v/>
      </c>
      <c r="I48" s="19" t="str">
        <f>IFERROR(IF($B48="UAT - Execução",0,IF($C48&lt;=VLOOKUP($B48&amp;"_f1",VALORES_TS!$E$4:$I$549,3,FALSE),VLOOKUP($B48&amp;"_f1",VALORES_TS!$E$4:$I$549,6,FALSE),IF($C48&lt;=VLOOKUP($B48&amp;"_f2",VALORES_TS!$E$4:$I$549,3,FALSE),VLOOKUP($B48&amp;"_f2",VALORES_TS!$E$4:$I$549,6,FALSE),IF($C48&lt;=VLOOKUP($B48&amp;"_f3",VALORES_TS!$E$4:$I$549,3,FALSE),VLOOKUP($B48&amp;"_f3",VALORES_TS!$E$4:$I$549,6,FALSE),($C48/VLOOKUP($B48&amp;"_f3",VALORES_TS!$E$4:$I$549,3,FALSE))*VLOOKUP($B48&amp;"_f3",VALORES_TS!$E$4:$I$549,6,FALSE))))),"")</f>
        <v/>
      </c>
      <c r="J48" s="12" t="str">
        <f>IFERROR(IF($B48="UAT - Execução",$C48*VALORES_TS!#REF!,IF($C48&lt;=VLOOKUP($B48&amp;"_f1",VALORES_TS!$E$4:$I$549,3,FALSE),VLOOKUP($B48&amp;"_f1",VALORES_TS!$E$4:$I$549,7,FALSE),IF($C48&lt;=VLOOKUP($B48&amp;"_f2",VALORES_TS!$E$4:$I$549,3,FALSE),VLOOKUP($B48&amp;"_f2",VALORES_TS!$E$4:$I$549,7,FALSE),IF($C48&lt;=VLOOKUP($B48&amp;"_f3",VALORES_TS!$E$4:$I$549,3,FALSE),VLOOKUP($B48&amp;"_f3",VALORES_TS!$E$4:$I$549,7,FALSE),($C48/VLOOKUP($B48&amp;"_f3",VALORES_TS!$E$4:$I$549,3,FALSE))*VLOOKUP($B48&amp;"_f3",VALORES_TS!$E$4:$I$549,7,FALSE))))),"")</f>
        <v/>
      </c>
      <c r="K48" s="12" t="str">
        <f t="shared" si="3"/>
        <v/>
      </c>
      <c r="L48" s="15"/>
    </row>
    <row r="49" spans="2:12" x14ac:dyDescent="0.25">
      <c r="B49" s="14"/>
      <c r="C49" s="3"/>
      <c r="D49" s="13"/>
      <c r="E49" s="13"/>
      <c r="F49" s="5" t="str">
        <f>IFERROR(IF($B49="UAT2 - Execução",0,IF($C49&lt;=VLOOKUP($B49&amp;"_baixa",VALORES_TS!$E$4:$I$553,3,FALSE),VLOOKUP($B49&amp;"_baixa",VALORES_TS!$E$4:$I$553,4,FALSE),IF($C49&lt;=VLOOKUP($B49&amp;"_media",VALORES_TS!$E$4:$I$553,3,FALSE),VLOOKUP($B49&amp;"_media",VALORES_TS!$E$4:$I$553,4,FALSE),IF($C49&lt;=VLOOKUP($B49&amp;"_alta",VALORES_TS!$E$4:$I$553,3,FALSE),VLOOKUP($B49&amp;"_alta",VALORES_TS!$E$4:$I$553,4,FALSE),($C49/VLOOKUP($B49&amp;"_alta",VALORES_TS!$E$4:$I$553,3,FALSE))*VLOOKUP($B49&amp;"_alta",VALORES_TS!$E$4:$I$553,4,FALSE))))),"")</f>
        <v/>
      </c>
      <c r="G49" s="5" t="str">
        <f>IFERROR(IF($B49="UAT2 - Execução",0,IF($C49&lt;=VLOOKUP($B49&amp;"_baixa",VALORES_TS!$E$4:$I$553,3,FALSE),VLOOKUP($B49&amp;"_baixa",VALORES_TS!$E$4:$I$553,5,FALSE),IF($C49&lt;=VLOOKUP($B49&amp;"_media",VALORES_TS!$E$4:$I$553,3,FALSE),VLOOKUP($B49&amp;"_media",VALORES_TS!$E$4:$I$553,5,FALSE),IF($C49&lt;=VLOOKUP($B49&amp;"_alta",VALORES_TS!$E$4:$I$553,3,FALSE),VLOOKUP($B49&amp;"_alta",VALORES_TS!$E$4:$I$553,5,FALSE),($C49/VLOOKUP($B49&amp;"_alta",VALORES_TS!$E$4:$I$553,3,FALSE))*VLOOKUP($B49&amp;"_alta",VALORES_TS!$E$4:$I$553,5,FALSE))))),"")</f>
        <v/>
      </c>
      <c r="H49" s="53" t="str">
        <f t="shared" si="2"/>
        <v/>
      </c>
      <c r="I49" s="19" t="str">
        <f>IFERROR(IF($B49="UAT - Execução",0,IF($C49&lt;=VLOOKUP($B49&amp;"_f1",VALORES_TS!$E$4:$I$549,3,FALSE),VLOOKUP($B49&amp;"_f1",VALORES_TS!$E$4:$I$549,6,FALSE),IF($C49&lt;=VLOOKUP($B49&amp;"_f2",VALORES_TS!$E$4:$I$549,3,FALSE),VLOOKUP($B49&amp;"_f2",VALORES_TS!$E$4:$I$549,6,FALSE),IF($C49&lt;=VLOOKUP($B49&amp;"_f3",VALORES_TS!$E$4:$I$549,3,FALSE),VLOOKUP($B49&amp;"_f3",VALORES_TS!$E$4:$I$549,6,FALSE),($C49/VLOOKUP($B49&amp;"_f3",VALORES_TS!$E$4:$I$549,3,FALSE))*VLOOKUP($B49&amp;"_f3",VALORES_TS!$E$4:$I$549,6,FALSE))))),"")</f>
        <v/>
      </c>
      <c r="J49" s="12" t="str">
        <f>IFERROR(IF($B49="UAT - Execução",$C49*VALORES_TS!#REF!,IF($C49&lt;=VLOOKUP($B49&amp;"_f1",VALORES_TS!$E$4:$I$549,3,FALSE),VLOOKUP($B49&amp;"_f1",VALORES_TS!$E$4:$I$549,7,FALSE),IF($C49&lt;=VLOOKUP($B49&amp;"_f2",VALORES_TS!$E$4:$I$549,3,FALSE),VLOOKUP($B49&amp;"_f2",VALORES_TS!$E$4:$I$549,7,FALSE),IF($C49&lt;=VLOOKUP($B49&amp;"_f3",VALORES_TS!$E$4:$I$549,3,FALSE),VLOOKUP($B49&amp;"_f3",VALORES_TS!$E$4:$I$549,7,FALSE),($C49/VLOOKUP($B49&amp;"_f3",VALORES_TS!$E$4:$I$549,3,FALSE))*VLOOKUP($B49&amp;"_f3",VALORES_TS!$E$4:$I$549,7,FALSE))))),"")</f>
        <v/>
      </c>
      <c r="K49" s="12" t="str">
        <f t="shared" si="3"/>
        <v/>
      </c>
      <c r="L49" s="15"/>
    </row>
    <row r="50" spans="2:12" x14ac:dyDescent="0.25">
      <c r="B50" s="14"/>
      <c r="C50" s="3"/>
      <c r="D50" s="13"/>
      <c r="E50" s="13"/>
      <c r="F50" s="5" t="str">
        <f>IFERROR(IF($B50="UAT2 - Execução",0,IF($C50&lt;=VLOOKUP($B50&amp;"_baixa",VALORES_TS!$E$4:$I$553,3,FALSE),VLOOKUP($B50&amp;"_baixa",VALORES_TS!$E$4:$I$553,4,FALSE),IF($C50&lt;=VLOOKUP($B50&amp;"_media",VALORES_TS!$E$4:$I$553,3,FALSE),VLOOKUP($B50&amp;"_media",VALORES_TS!$E$4:$I$553,4,FALSE),IF($C50&lt;=VLOOKUP($B50&amp;"_alta",VALORES_TS!$E$4:$I$553,3,FALSE),VLOOKUP($B50&amp;"_alta",VALORES_TS!$E$4:$I$553,4,FALSE),($C50/VLOOKUP($B50&amp;"_alta",VALORES_TS!$E$4:$I$553,3,FALSE))*VLOOKUP($B50&amp;"_alta",VALORES_TS!$E$4:$I$553,4,FALSE))))),"")</f>
        <v/>
      </c>
      <c r="G50" s="5" t="str">
        <f>IFERROR(IF($B50="UAT2 - Execução",0,IF($C50&lt;=VLOOKUP($B50&amp;"_baixa",VALORES_TS!$E$4:$I$553,3,FALSE),VLOOKUP($B50&amp;"_baixa",VALORES_TS!$E$4:$I$553,5,FALSE),IF($C50&lt;=VLOOKUP($B50&amp;"_media",VALORES_TS!$E$4:$I$553,3,FALSE),VLOOKUP($B50&amp;"_media",VALORES_TS!$E$4:$I$553,5,FALSE),IF($C50&lt;=VLOOKUP($B50&amp;"_alta",VALORES_TS!$E$4:$I$553,3,FALSE),VLOOKUP($B50&amp;"_alta",VALORES_TS!$E$4:$I$553,5,FALSE),($C50/VLOOKUP($B50&amp;"_alta",VALORES_TS!$E$4:$I$553,3,FALSE))*VLOOKUP($B50&amp;"_alta",VALORES_TS!$E$4:$I$553,5,FALSE))))),"")</f>
        <v/>
      </c>
      <c r="H50" s="53" t="str">
        <f t="shared" si="2"/>
        <v/>
      </c>
      <c r="I50" s="19" t="str">
        <f>IFERROR(IF($B50="UAT - Execução",0,IF($C50&lt;=VLOOKUP($B50&amp;"_f1",VALORES_TS!$E$4:$I$549,3,FALSE),VLOOKUP($B50&amp;"_f1",VALORES_TS!$E$4:$I$549,6,FALSE),IF($C50&lt;=VLOOKUP($B50&amp;"_f2",VALORES_TS!$E$4:$I$549,3,FALSE),VLOOKUP($B50&amp;"_f2",VALORES_TS!$E$4:$I$549,6,FALSE),IF($C50&lt;=VLOOKUP($B50&amp;"_f3",VALORES_TS!$E$4:$I$549,3,FALSE),VLOOKUP($B50&amp;"_f3",VALORES_TS!$E$4:$I$549,6,FALSE),($C50/VLOOKUP($B50&amp;"_f3",VALORES_TS!$E$4:$I$549,3,FALSE))*VLOOKUP($B50&amp;"_f3",VALORES_TS!$E$4:$I$549,6,FALSE))))),"")</f>
        <v/>
      </c>
      <c r="J50" s="12" t="str">
        <f>IFERROR(IF($B50="UAT - Execução",$C50*VALORES_TS!#REF!,IF($C50&lt;=VLOOKUP($B50&amp;"_f1",VALORES_TS!$E$4:$I$549,3,FALSE),VLOOKUP($B50&amp;"_f1",VALORES_TS!$E$4:$I$549,7,FALSE),IF($C50&lt;=VLOOKUP($B50&amp;"_f2",VALORES_TS!$E$4:$I$549,3,FALSE),VLOOKUP($B50&amp;"_f2",VALORES_TS!$E$4:$I$549,7,FALSE),IF($C50&lt;=VLOOKUP($B50&amp;"_f3",VALORES_TS!$E$4:$I$549,3,FALSE),VLOOKUP($B50&amp;"_f3",VALORES_TS!$E$4:$I$549,7,FALSE),($C50/VLOOKUP($B50&amp;"_f3",VALORES_TS!$E$4:$I$549,3,FALSE))*VLOOKUP($B50&amp;"_f3",VALORES_TS!$E$4:$I$549,7,FALSE))))),"")</f>
        <v/>
      </c>
      <c r="K50" s="12" t="str">
        <f t="shared" si="3"/>
        <v/>
      </c>
      <c r="L50" s="15"/>
    </row>
    <row r="51" spans="2:12" x14ac:dyDescent="0.25">
      <c r="B51" s="14"/>
      <c r="C51" s="3"/>
      <c r="D51" s="13"/>
      <c r="E51" s="13"/>
      <c r="F51" s="5" t="str">
        <f>IFERROR(IF($B51="UAT2 - Execução",0,IF($C51&lt;=VLOOKUP($B51&amp;"_baixa",VALORES_TS!$E$4:$I$553,3,FALSE),VLOOKUP($B51&amp;"_baixa",VALORES_TS!$E$4:$I$553,4,FALSE),IF($C51&lt;=VLOOKUP($B51&amp;"_media",VALORES_TS!$E$4:$I$553,3,FALSE),VLOOKUP($B51&amp;"_media",VALORES_TS!$E$4:$I$553,4,FALSE),IF($C51&lt;=VLOOKUP($B51&amp;"_alta",VALORES_TS!$E$4:$I$553,3,FALSE),VLOOKUP($B51&amp;"_alta",VALORES_TS!$E$4:$I$553,4,FALSE),($C51/VLOOKUP($B51&amp;"_alta",VALORES_TS!$E$4:$I$553,3,FALSE))*VLOOKUP($B51&amp;"_alta",VALORES_TS!$E$4:$I$553,4,FALSE))))),"")</f>
        <v/>
      </c>
      <c r="G51" s="5" t="str">
        <f>IFERROR(IF($B51="UAT2 - Execução",0,IF($C51&lt;=VLOOKUP($B51&amp;"_baixa",VALORES_TS!$E$4:$I$553,3,FALSE),VLOOKUP($B51&amp;"_baixa",VALORES_TS!$E$4:$I$553,5,FALSE),IF($C51&lt;=VLOOKUP($B51&amp;"_media",VALORES_TS!$E$4:$I$553,3,FALSE),VLOOKUP($B51&amp;"_media",VALORES_TS!$E$4:$I$553,5,FALSE),IF($C51&lt;=VLOOKUP($B51&amp;"_alta",VALORES_TS!$E$4:$I$553,3,FALSE),VLOOKUP($B51&amp;"_alta",VALORES_TS!$E$4:$I$553,5,FALSE),($C51/VLOOKUP($B51&amp;"_alta",VALORES_TS!$E$4:$I$553,3,FALSE))*VLOOKUP($B51&amp;"_alta",VALORES_TS!$E$4:$I$553,5,FALSE))))),"")</f>
        <v/>
      </c>
      <c r="H51" s="53" t="str">
        <f t="shared" si="2"/>
        <v/>
      </c>
      <c r="I51" s="19" t="str">
        <f>IFERROR(IF($B51="UAT - Execução",0,IF($C51&lt;=VLOOKUP($B51&amp;"_f1",VALORES_TS!$E$4:$I$549,3,FALSE),VLOOKUP($B51&amp;"_f1",VALORES_TS!$E$4:$I$549,6,FALSE),IF($C51&lt;=VLOOKUP($B51&amp;"_f2",VALORES_TS!$E$4:$I$549,3,FALSE),VLOOKUP($B51&amp;"_f2",VALORES_TS!$E$4:$I$549,6,FALSE),IF($C51&lt;=VLOOKUP($B51&amp;"_f3",VALORES_TS!$E$4:$I$549,3,FALSE),VLOOKUP($B51&amp;"_f3",VALORES_TS!$E$4:$I$549,6,FALSE),($C51/VLOOKUP($B51&amp;"_f3",VALORES_TS!$E$4:$I$549,3,FALSE))*VLOOKUP($B51&amp;"_f3",VALORES_TS!$E$4:$I$549,6,FALSE))))),"")</f>
        <v/>
      </c>
      <c r="J51" s="12" t="str">
        <f>IFERROR(IF($B51="UAT - Execução",$C51*VALORES_TS!#REF!,IF($C51&lt;=VLOOKUP($B51&amp;"_f1",VALORES_TS!$E$4:$I$549,3,FALSE),VLOOKUP($B51&amp;"_f1",VALORES_TS!$E$4:$I$549,7,FALSE),IF($C51&lt;=VLOOKUP($B51&amp;"_f2",VALORES_TS!$E$4:$I$549,3,FALSE),VLOOKUP($B51&amp;"_f2",VALORES_TS!$E$4:$I$549,7,FALSE),IF($C51&lt;=VLOOKUP($B51&amp;"_f3",VALORES_TS!$E$4:$I$549,3,FALSE),VLOOKUP($B51&amp;"_f3",VALORES_TS!$E$4:$I$549,7,FALSE),($C51/VLOOKUP($B51&amp;"_f3",VALORES_TS!$E$4:$I$549,3,FALSE))*VLOOKUP($B51&amp;"_f3",VALORES_TS!$E$4:$I$549,7,FALSE))))),"")</f>
        <v/>
      </c>
      <c r="K51" s="12" t="str">
        <f t="shared" si="3"/>
        <v/>
      </c>
      <c r="L51" s="15"/>
    </row>
    <row r="52" spans="2:12" x14ac:dyDescent="0.25">
      <c r="B52" s="14"/>
      <c r="C52" s="3"/>
      <c r="D52" s="13"/>
      <c r="E52" s="13"/>
      <c r="F52" s="5" t="str">
        <f>IFERROR(IF($B52="UAT2 - Execução",0,IF($C52&lt;=VLOOKUP($B52&amp;"_baixa",VALORES_TS!$E$4:$I$553,3,FALSE),VLOOKUP($B52&amp;"_baixa",VALORES_TS!$E$4:$I$553,4,FALSE),IF($C52&lt;=VLOOKUP($B52&amp;"_media",VALORES_TS!$E$4:$I$553,3,FALSE),VLOOKUP($B52&amp;"_media",VALORES_TS!$E$4:$I$553,4,FALSE),IF($C52&lt;=VLOOKUP($B52&amp;"_alta",VALORES_TS!$E$4:$I$553,3,FALSE),VLOOKUP($B52&amp;"_alta",VALORES_TS!$E$4:$I$553,4,FALSE),($C52/VLOOKUP($B52&amp;"_alta",VALORES_TS!$E$4:$I$553,3,FALSE))*VLOOKUP($B52&amp;"_alta",VALORES_TS!$E$4:$I$553,4,FALSE))))),"")</f>
        <v/>
      </c>
      <c r="G52" s="5" t="str">
        <f>IFERROR(IF($B52="UAT2 - Execução",0,IF($C52&lt;=VLOOKUP($B52&amp;"_baixa",VALORES_TS!$E$4:$I$553,3,FALSE),VLOOKUP($B52&amp;"_baixa",VALORES_TS!$E$4:$I$553,5,FALSE),IF($C52&lt;=VLOOKUP($B52&amp;"_media",VALORES_TS!$E$4:$I$553,3,FALSE),VLOOKUP($B52&amp;"_media",VALORES_TS!$E$4:$I$553,5,FALSE),IF($C52&lt;=VLOOKUP($B52&amp;"_alta",VALORES_TS!$E$4:$I$553,3,FALSE),VLOOKUP($B52&amp;"_alta",VALORES_TS!$E$4:$I$553,5,FALSE),($C52/VLOOKUP($B52&amp;"_alta",VALORES_TS!$E$4:$I$553,3,FALSE))*VLOOKUP($B52&amp;"_alta",VALORES_TS!$E$4:$I$553,5,FALSE))))),"")</f>
        <v/>
      </c>
      <c r="H52" s="53" t="str">
        <f t="shared" si="2"/>
        <v/>
      </c>
      <c r="I52" s="19" t="str">
        <f>IFERROR(IF($B52="UAT - Execução",0,IF($C52&lt;=VLOOKUP($B52&amp;"_f1",VALORES_TS!$E$4:$I$549,3,FALSE),VLOOKUP($B52&amp;"_f1",VALORES_TS!$E$4:$I$549,6,FALSE),IF($C52&lt;=VLOOKUP($B52&amp;"_f2",VALORES_TS!$E$4:$I$549,3,FALSE),VLOOKUP($B52&amp;"_f2",VALORES_TS!$E$4:$I$549,6,FALSE),IF($C52&lt;=VLOOKUP($B52&amp;"_f3",VALORES_TS!$E$4:$I$549,3,FALSE),VLOOKUP($B52&amp;"_f3",VALORES_TS!$E$4:$I$549,6,FALSE),($C52/VLOOKUP($B52&amp;"_f3",VALORES_TS!$E$4:$I$549,3,FALSE))*VLOOKUP($B52&amp;"_f3",VALORES_TS!$E$4:$I$549,6,FALSE))))),"")</f>
        <v/>
      </c>
      <c r="J52" s="12" t="str">
        <f>IFERROR(IF($B52="UAT - Execução",$C52*VALORES_TS!#REF!,IF($C52&lt;=VLOOKUP($B52&amp;"_f1",VALORES_TS!$E$4:$I$549,3,FALSE),VLOOKUP($B52&amp;"_f1",VALORES_TS!$E$4:$I$549,7,FALSE),IF($C52&lt;=VLOOKUP($B52&amp;"_f2",VALORES_TS!$E$4:$I$549,3,FALSE),VLOOKUP($B52&amp;"_f2",VALORES_TS!$E$4:$I$549,7,FALSE),IF($C52&lt;=VLOOKUP($B52&amp;"_f3",VALORES_TS!$E$4:$I$549,3,FALSE),VLOOKUP($B52&amp;"_f3",VALORES_TS!$E$4:$I$549,7,FALSE),($C52/VLOOKUP($B52&amp;"_f3",VALORES_TS!$E$4:$I$549,3,FALSE))*VLOOKUP($B52&amp;"_f3",VALORES_TS!$E$4:$I$549,7,FALSE))))),"")</f>
        <v/>
      </c>
      <c r="K52" s="12" t="str">
        <f t="shared" si="3"/>
        <v/>
      </c>
      <c r="L52" s="15"/>
    </row>
    <row r="53" spans="2:12" x14ac:dyDescent="0.25">
      <c r="B53" s="14"/>
      <c r="C53" s="3"/>
      <c r="D53" s="13"/>
      <c r="E53" s="13"/>
      <c r="F53" s="5" t="str">
        <f>IFERROR(IF($B53="UAT2 - Execução",0,IF($C53&lt;=VLOOKUP($B53&amp;"_baixa",VALORES_TS!$E$4:$I$553,3,FALSE),VLOOKUP($B53&amp;"_baixa",VALORES_TS!$E$4:$I$553,4,FALSE),IF($C53&lt;=VLOOKUP($B53&amp;"_media",VALORES_TS!$E$4:$I$553,3,FALSE),VLOOKUP($B53&amp;"_media",VALORES_TS!$E$4:$I$553,4,FALSE),IF($C53&lt;=VLOOKUP($B53&amp;"_alta",VALORES_TS!$E$4:$I$553,3,FALSE),VLOOKUP($B53&amp;"_alta",VALORES_TS!$E$4:$I$553,4,FALSE),($C53/VLOOKUP($B53&amp;"_alta",VALORES_TS!$E$4:$I$553,3,FALSE))*VLOOKUP($B53&amp;"_alta",VALORES_TS!$E$4:$I$553,4,FALSE))))),"")</f>
        <v/>
      </c>
      <c r="G53" s="5" t="str">
        <f>IFERROR(IF($B53="UAT2 - Execução",0,IF($C53&lt;=VLOOKUP($B53&amp;"_baixa",VALORES_TS!$E$4:$I$553,3,FALSE),VLOOKUP($B53&amp;"_baixa",VALORES_TS!$E$4:$I$553,5,FALSE),IF($C53&lt;=VLOOKUP($B53&amp;"_media",VALORES_TS!$E$4:$I$553,3,FALSE),VLOOKUP($B53&amp;"_media",VALORES_TS!$E$4:$I$553,5,FALSE),IF($C53&lt;=VLOOKUP($B53&amp;"_alta",VALORES_TS!$E$4:$I$553,3,FALSE),VLOOKUP($B53&amp;"_alta",VALORES_TS!$E$4:$I$553,5,FALSE),($C53/VLOOKUP($B53&amp;"_alta",VALORES_TS!$E$4:$I$553,3,FALSE))*VLOOKUP($B53&amp;"_alta",VALORES_TS!$E$4:$I$553,5,FALSE))))),"")</f>
        <v/>
      </c>
      <c r="H53" s="53" t="str">
        <f t="shared" si="2"/>
        <v/>
      </c>
      <c r="I53" s="19" t="str">
        <f>IFERROR(IF($B53="UAT - Execução",0,IF($C53&lt;=VLOOKUP($B53&amp;"_f1",VALORES_TS!$E$4:$I$549,3,FALSE),VLOOKUP($B53&amp;"_f1",VALORES_TS!$E$4:$I$549,6,FALSE),IF($C53&lt;=VLOOKUP($B53&amp;"_f2",VALORES_TS!$E$4:$I$549,3,FALSE),VLOOKUP($B53&amp;"_f2",VALORES_TS!$E$4:$I$549,6,FALSE),IF($C53&lt;=VLOOKUP($B53&amp;"_f3",VALORES_TS!$E$4:$I$549,3,FALSE),VLOOKUP($B53&amp;"_f3",VALORES_TS!$E$4:$I$549,6,FALSE),($C53/VLOOKUP($B53&amp;"_f3",VALORES_TS!$E$4:$I$549,3,FALSE))*VLOOKUP($B53&amp;"_f3",VALORES_TS!$E$4:$I$549,6,FALSE))))),"")</f>
        <v/>
      </c>
      <c r="J53" s="12" t="str">
        <f>IFERROR(IF($B53="UAT - Execução",$C53*VALORES_TS!#REF!,IF($C53&lt;=VLOOKUP($B53&amp;"_f1",VALORES_TS!$E$4:$I$549,3,FALSE),VLOOKUP($B53&amp;"_f1",VALORES_TS!$E$4:$I$549,7,FALSE),IF($C53&lt;=VLOOKUP($B53&amp;"_f2",VALORES_TS!$E$4:$I$549,3,FALSE),VLOOKUP($B53&amp;"_f2",VALORES_TS!$E$4:$I$549,7,FALSE),IF($C53&lt;=VLOOKUP($B53&amp;"_f3",VALORES_TS!$E$4:$I$549,3,FALSE),VLOOKUP($B53&amp;"_f3",VALORES_TS!$E$4:$I$549,7,FALSE),($C53/VLOOKUP($B53&amp;"_f3",VALORES_TS!$E$4:$I$549,3,FALSE))*VLOOKUP($B53&amp;"_f3",VALORES_TS!$E$4:$I$549,7,FALSE))))),"")</f>
        <v/>
      </c>
      <c r="K53" s="12" t="str">
        <f t="shared" si="3"/>
        <v/>
      </c>
      <c r="L53" s="15"/>
    </row>
    <row r="54" spans="2:12" x14ac:dyDescent="0.25">
      <c r="B54" s="14"/>
      <c r="C54" s="3"/>
      <c r="D54" s="13"/>
      <c r="E54" s="13"/>
      <c r="F54" s="5" t="str">
        <f>IFERROR(IF($B54="UAT2 - Execução",0,IF($C54&lt;=VLOOKUP($B54&amp;"_baixa",VALORES_TS!$E$4:$I$553,3,FALSE),VLOOKUP($B54&amp;"_baixa",VALORES_TS!$E$4:$I$553,4,FALSE),IF($C54&lt;=VLOOKUP($B54&amp;"_media",VALORES_TS!$E$4:$I$553,3,FALSE),VLOOKUP($B54&amp;"_media",VALORES_TS!$E$4:$I$553,4,FALSE),IF($C54&lt;=VLOOKUP($B54&amp;"_alta",VALORES_TS!$E$4:$I$553,3,FALSE),VLOOKUP($B54&amp;"_alta",VALORES_TS!$E$4:$I$553,4,FALSE),($C54/VLOOKUP($B54&amp;"_alta",VALORES_TS!$E$4:$I$553,3,FALSE))*VLOOKUP($B54&amp;"_alta",VALORES_TS!$E$4:$I$553,4,FALSE))))),"")</f>
        <v/>
      </c>
      <c r="G54" s="5" t="str">
        <f>IFERROR(IF($B54="UAT2 - Execução",0,IF($C54&lt;=VLOOKUP($B54&amp;"_baixa",VALORES_TS!$E$4:$I$553,3,FALSE),VLOOKUP($B54&amp;"_baixa",VALORES_TS!$E$4:$I$553,5,FALSE),IF($C54&lt;=VLOOKUP($B54&amp;"_media",VALORES_TS!$E$4:$I$553,3,FALSE),VLOOKUP($B54&amp;"_media",VALORES_TS!$E$4:$I$553,5,FALSE),IF($C54&lt;=VLOOKUP($B54&amp;"_alta",VALORES_TS!$E$4:$I$553,3,FALSE),VLOOKUP($B54&amp;"_alta",VALORES_TS!$E$4:$I$553,5,FALSE),($C54/VLOOKUP($B54&amp;"_alta",VALORES_TS!$E$4:$I$553,3,FALSE))*VLOOKUP($B54&amp;"_alta",VALORES_TS!$E$4:$I$553,5,FALSE))))),"")</f>
        <v/>
      </c>
      <c r="H54" s="53" t="str">
        <f t="shared" si="2"/>
        <v/>
      </c>
      <c r="I54" s="19" t="str">
        <f>IFERROR(IF($B54="UAT - Execução",0,IF($C54&lt;=VLOOKUP($B54&amp;"_f1",VALORES_TS!$E$4:$I$549,3,FALSE),VLOOKUP($B54&amp;"_f1",VALORES_TS!$E$4:$I$549,6,FALSE),IF($C54&lt;=VLOOKUP($B54&amp;"_f2",VALORES_TS!$E$4:$I$549,3,FALSE),VLOOKUP($B54&amp;"_f2",VALORES_TS!$E$4:$I$549,6,FALSE),IF($C54&lt;=VLOOKUP($B54&amp;"_f3",VALORES_TS!$E$4:$I$549,3,FALSE),VLOOKUP($B54&amp;"_f3",VALORES_TS!$E$4:$I$549,6,FALSE),($C54/VLOOKUP($B54&amp;"_f3",VALORES_TS!$E$4:$I$549,3,FALSE))*VLOOKUP($B54&amp;"_f3",VALORES_TS!$E$4:$I$549,6,FALSE))))),"")</f>
        <v/>
      </c>
      <c r="J54" s="12" t="str">
        <f>IFERROR(IF($B54="UAT - Execução",$C54*VALORES_TS!#REF!,IF($C54&lt;=VLOOKUP($B54&amp;"_f1",VALORES_TS!$E$4:$I$549,3,FALSE),VLOOKUP($B54&amp;"_f1",VALORES_TS!$E$4:$I$549,7,FALSE),IF($C54&lt;=VLOOKUP($B54&amp;"_f2",VALORES_TS!$E$4:$I$549,3,FALSE),VLOOKUP($B54&amp;"_f2",VALORES_TS!$E$4:$I$549,7,FALSE),IF($C54&lt;=VLOOKUP($B54&amp;"_f3",VALORES_TS!$E$4:$I$549,3,FALSE),VLOOKUP($B54&amp;"_f3",VALORES_TS!$E$4:$I$549,7,FALSE),($C54/VLOOKUP($B54&amp;"_f3",VALORES_TS!$E$4:$I$549,3,FALSE))*VLOOKUP($B54&amp;"_f3",VALORES_TS!$E$4:$I$549,7,FALSE))))),"")</f>
        <v/>
      </c>
      <c r="K54" s="12" t="str">
        <f t="shared" si="3"/>
        <v/>
      </c>
      <c r="L54" s="15"/>
    </row>
    <row r="55" spans="2:12" x14ac:dyDescent="0.25">
      <c r="B55" s="14"/>
      <c r="C55" s="3"/>
      <c r="D55" s="13"/>
      <c r="E55" s="13"/>
      <c r="F55" s="5" t="str">
        <f>IFERROR(IF($B55="UAT2 - Execução",0,IF($C55&lt;=VLOOKUP($B55&amp;"_baixa",VALORES_TS!$E$4:$I$553,3,FALSE),VLOOKUP($B55&amp;"_baixa",VALORES_TS!$E$4:$I$553,4,FALSE),IF($C55&lt;=VLOOKUP($B55&amp;"_media",VALORES_TS!$E$4:$I$553,3,FALSE),VLOOKUP($B55&amp;"_media",VALORES_TS!$E$4:$I$553,4,FALSE),IF($C55&lt;=VLOOKUP($B55&amp;"_alta",VALORES_TS!$E$4:$I$553,3,FALSE),VLOOKUP($B55&amp;"_alta",VALORES_TS!$E$4:$I$553,4,FALSE),($C55/VLOOKUP($B55&amp;"_alta",VALORES_TS!$E$4:$I$553,3,FALSE))*VLOOKUP($B55&amp;"_alta",VALORES_TS!$E$4:$I$553,4,FALSE))))),"")</f>
        <v/>
      </c>
      <c r="G55" s="5" t="str">
        <f>IFERROR(IF($B55="UAT2 - Execução",0,IF($C55&lt;=VLOOKUP($B55&amp;"_baixa",VALORES_TS!$E$4:$I$553,3,FALSE),VLOOKUP($B55&amp;"_baixa",VALORES_TS!$E$4:$I$553,5,FALSE),IF($C55&lt;=VLOOKUP($B55&amp;"_media",VALORES_TS!$E$4:$I$553,3,FALSE),VLOOKUP($B55&amp;"_media",VALORES_TS!$E$4:$I$553,5,FALSE),IF($C55&lt;=VLOOKUP($B55&amp;"_alta",VALORES_TS!$E$4:$I$553,3,FALSE),VLOOKUP($B55&amp;"_alta",VALORES_TS!$E$4:$I$553,5,FALSE),($C55/VLOOKUP($B55&amp;"_alta",VALORES_TS!$E$4:$I$553,3,FALSE))*VLOOKUP($B55&amp;"_alta",VALORES_TS!$E$4:$I$553,5,FALSE))))),"")</f>
        <v/>
      </c>
      <c r="H55" s="53" t="str">
        <f t="shared" si="2"/>
        <v/>
      </c>
      <c r="I55" s="19" t="str">
        <f>IFERROR(IF($B55="UAT - Execução",0,IF($C55&lt;=VLOOKUP($B55&amp;"_f1",VALORES_TS!$E$4:$I$549,3,FALSE),VLOOKUP($B55&amp;"_f1",VALORES_TS!$E$4:$I$549,6,FALSE),IF($C55&lt;=VLOOKUP($B55&amp;"_f2",VALORES_TS!$E$4:$I$549,3,FALSE),VLOOKUP($B55&amp;"_f2",VALORES_TS!$E$4:$I$549,6,FALSE),IF($C55&lt;=VLOOKUP($B55&amp;"_f3",VALORES_TS!$E$4:$I$549,3,FALSE),VLOOKUP($B55&amp;"_f3",VALORES_TS!$E$4:$I$549,6,FALSE),($C55/VLOOKUP($B55&amp;"_f3",VALORES_TS!$E$4:$I$549,3,FALSE))*VLOOKUP($B55&amp;"_f3",VALORES_TS!$E$4:$I$549,6,FALSE))))),"")</f>
        <v/>
      </c>
      <c r="J55" s="12" t="str">
        <f>IFERROR(IF($B55="UAT - Execução",$C55*VALORES_TS!#REF!,IF($C55&lt;=VLOOKUP($B55&amp;"_f1",VALORES_TS!$E$4:$I$549,3,FALSE),VLOOKUP($B55&amp;"_f1",VALORES_TS!$E$4:$I$549,7,FALSE),IF($C55&lt;=VLOOKUP($B55&amp;"_f2",VALORES_TS!$E$4:$I$549,3,FALSE),VLOOKUP($B55&amp;"_f2",VALORES_TS!$E$4:$I$549,7,FALSE),IF($C55&lt;=VLOOKUP($B55&amp;"_f3",VALORES_TS!$E$4:$I$549,3,FALSE),VLOOKUP($B55&amp;"_f3",VALORES_TS!$E$4:$I$549,7,FALSE),($C55/VLOOKUP($B55&amp;"_f3",VALORES_TS!$E$4:$I$549,3,FALSE))*VLOOKUP($B55&amp;"_f3",VALORES_TS!$E$4:$I$549,7,FALSE))))),"")</f>
        <v/>
      </c>
      <c r="K55" s="12" t="str">
        <f t="shared" si="3"/>
        <v/>
      </c>
      <c r="L55" s="15"/>
    </row>
    <row r="56" spans="2:12" x14ac:dyDescent="0.25">
      <c r="B56" s="14"/>
      <c r="C56" s="3"/>
      <c r="D56" s="13"/>
      <c r="E56" s="13"/>
      <c r="F56" s="5" t="str">
        <f>IFERROR(IF($B56="UAT2 - Execução",0,IF($C56&lt;=VLOOKUP($B56&amp;"_baixa",VALORES_TS!$E$4:$I$553,3,FALSE),VLOOKUP($B56&amp;"_baixa",VALORES_TS!$E$4:$I$553,4,FALSE),IF($C56&lt;=VLOOKUP($B56&amp;"_media",VALORES_TS!$E$4:$I$553,3,FALSE),VLOOKUP($B56&amp;"_media",VALORES_TS!$E$4:$I$553,4,FALSE),IF($C56&lt;=VLOOKUP($B56&amp;"_alta",VALORES_TS!$E$4:$I$553,3,FALSE),VLOOKUP($B56&amp;"_alta",VALORES_TS!$E$4:$I$553,4,FALSE),($C56/VLOOKUP($B56&amp;"_alta",VALORES_TS!$E$4:$I$553,3,FALSE))*VLOOKUP($B56&amp;"_alta",VALORES_TS!$E$4:$I$553,4,FALSE))))),"")</f>
        <v/>
      </c>
      <c r="G56" s="5" t="str">
        <f>IFERROR(IF($B56="UAT2 - Execução",0,IF($C56&lt;=VLOOKUP($B56&amp;"_baixa",VALORES_TS!$E$4:$I$553,3,FALSE),VLOOKUP($B56&amp;"_baixa",VALORES_TS!$E$4:$I$553,5,FALSE),IF($C56&lt;=VLOOKUP($B56&amp;"_media",VALORES_TS!$E$4:$I$553,3,FALSE),VLOOKUP($B56&amp;"_media",VALORES_TS!$E$4:$I$553,5,FALSE),IF($C56&lt;=VLOOKUP($B56&amp;"_alta",VALORES_TS!$E$4:$I$553,3,FALSE),VLOOKUP($B56&amp;"_alta",VALORES_TS!$E$4:$I$553,5,FALSE),($C56/VLOOKUP($B56&amp;"_alta",VALORES_TS!$E$4:$I$553,3,FALSE))*VLOOKUP($B56&amp;"_alta",VALORES_TS!$E$4:$I$553,5,FALSE))))),"")</f>
        <v/>
      </c>
      <c r="H56" s="53" t="str">
        <f t="shared" si="2"/>
        <v/>
      </c>
      <c r="I56" s="19" t="str">
        <f>IFERROR(IF($B56="UAT - Execução",0,IF($C56&lt;=VLOOKUP($B56&amp;"_f1",VALORES_TS!$E$4:$I$549,3,FALSE),VLOOKUP($B56&amp;"_f1",VALORES_TS!$E$4:$I$549,6,FALSE),IF($C56&lt;=VLOOKUP($B56&amp;"_f2",VALORES_TS!$E$4:$I$549,3,FALSE),VLOOKUP($B56&amp;"_f2",VALORES_TS!$E$4:$I$549,6,FALSE),IF($C56&lt;=VLOOKUP($B56&amp;"_f3",VALORES_TS!$E$4:$I$549,3,FALSE),VLOOKUP($B56&amp;"_f3",VALORES_TS!$E$4:$I$549,6,FALSE),($C56/VLOOKUP($B56&amp;"_f3",VALORES_TS!$E$4:$I$549,3,FALSE))*VLOOKUP($B56&amp;"_f3",VALORES_TS!$E$4:$I$549,6,FALSE))))),"")</f>
        <v/>
      </c>
      <c r="J56" s="12" t="str">
        <f>IFERROR(IF($B56="UAT - Execução",$C56*VALORES_TS!#REF!,IF($C56&lt;=VLOOKUP($B56&amp;"_f1",VALORES_TS!$E$4:$I$549,3,FALSE),VLOOKUP($B56&amp;"_f1",VALORES_TS!$E$4:$I$549,7,FALSE),IF($C56&lt;=VLOOKUP($B56&amp;"_f2",VALORES_TS!$E$4:$I$549,3,FALSE),VLOOKUP($B56&amp;"_f2",VALORES_TS!$E$4:$I$549,7,FALSE),IF($C56&lt;=VLOOKUP($B56&amp;"_f3",VALORES_TS!$E$4:$I$549,3,FALSE),VLOOKUP($B56&amp;"_f3",VALORES_TS!$E$4:$I$549,7,FALSE),($C56/VLOOKUP($B56&amp;"_f3",VALORES_TS!$E$4:$I$549,3,FALSE))*VLOOKUP($B56&amp;"_f3",VALORES_TS!$E$4:$I$549,7,FALSE))))),"")</f>
        <v/>
      </c>
      <c r="K56" s="12" t="str">
        <f t="shared" si="3"/>
        <v/>
      </c>
      <c r="L56" s="15"/>
    </row>
    <row r="57" spans="2:12" x14ac:dyDescent="0.25">
      <c r="B57" s="14"/>
      <c r="C57" s="3"/>
      <c r="D57" s="13"/>
      <c r="E57" s="13"/>
      <c r="F57" s="5" t="str">
        <f>IFERROR(IF($B57="UAT2 - Execução",0,IF($C57&lt;=VLOOKUP($B57&amp;"_baixa",VALORES_TS!$E$4:$I$553,3,FALSE),VLOOKUP($B57&amp;"_baixa",VALORES_TS!$E$4:$I$553,4,FALSE),IF($C57&lt;=VLOOKUP($B57&amp;"_media",VALORES_TS!$E$4:$I$553,3,FALSE),VLOOKUP($B57&amp;"_media",VALORES_TS!$E$4:$I$553,4,FALSE),IF($C57&lt;=VLOOKUP($B57&amp;"_alta",VALORES_TS!$E$4:$I$553,3,FALSE),VLOOKUP($B57&amp;"_alta",VALORES_TS!$E$4:$I$553,4,FALSE),($C57/VLOOKUP($B57&amp;"_alta",VALORES_TS!$E$4:$I$553,3,FALSE))*VLOOKUP($B57&amp;"_alta",VALORES_TS!$E$4:$I$553,4,FALSE))))),"")</f>
        <v/>
      </c>
      <c r="G57" s="5" t="str">
        <f>IFERROR(IF($B57="UAT2 - Execução",0,IF($C57&lt;=VLOOKUP($B57&amp;"_baixa",VALORES_TS!$E$4:$I$553,3,FALSE),VLOOKUP($B57&amp;"_baixa",VALORES_TS!$E$4:$I$553,5,FALSE),IF($C57&lt;=VLOOKUP($B57&amp;"_media",VALORES_TS!$E$4:$I$553,3,FALSE),VLOOKUP($B57&amp;"_media",VALORES_TS!$E$4:$I$553,5,FALSE),IF($C57&lt;=VLOOKUP($B57&amp;"_alta",VALORES_TS!$E$4:$I$553,3,FALSE),VLOOKUP($B57&amp;"_alta",VALORES_TS!$E$4:$I$553,5,FALSE),($C57/VLOOKUP($B57&amp;"_alta",VALORES_TS!$E$4:$I$553,3,FALSE))*VLOOKUP($B57&amp;"_alta",VALORES_TS!$E$4:$I$553,5,FALSE))))),"")</f>
        <v/>
      </c>
      <c r="H57" s="53" t="str">
        <f t="shared" si="2"/>
        <v/>
      </c>
      <c r="I57" s="19" t="str">
        <f>IFERROR(IF($B57="UAT - Execução",0,IF($C57&lt;=VLOOKUP($B57&amp;"_f1",VALORES_TS!$E$4:$I$549,3,FALSE),VLOOKUP($B57&amp;"_f1",VALORES_TS!$E$4:$I$549,6,FALSE),IF($C57&lt;=VLOOKUP($B57&amp;"_f2",VALORES_TS!$E$4:$I$549,3,FALSE),VLOOKUP($B57&amp;"_f2",VALORES_TS!$E$4:$I$549,6,FALSE),IF($C57&lt;=VLOOKUP($B57&amp;"_f3",VALORES_TS!$E$4:$I$549,3,FALSE),VLOOKUP($B57&amp;"_f3",VALORES_TS!$E$4:$I$549,6,FALSE),($C57/VLOOKUP($B57&amp;"_f3",VALORES_TS!$E$4:$I$549,3,FALSE))*VLOOKUP($B57&amp;"_f3",VALORES_TS!$E$4:$I$549,6,FALSE))))),"")</f>
        <v/>
      </c>
      <c r="J57" s="12" t="str">
        <f>IFERROR(IF($B57="UAT - Execução",$C57*VALORES_TS!#REF!,IF($C57&lt;=VLOOKUP($B57&amp;"_f1",VALORES_TS!$E$4:$I$549,3,FALSE),VLOOKUP($B57&amp;"_f1",VALORES_TS!$E$4:$I$549,7,FALSE),IF($C57&lt;=VLOOKUP($B57&amp;"_f2",VALORES_TS!$E$4:$I$549,3,FALSE),VLOOKUP($B57&amp;"_f2",VALORES_TS!$E$4:$I$549,7,FALSE),IF($C57&lt;=VLOOKUP($B57&amp;"_f3",VALORES_TS!$E$4:$I$549,3,FALSE),VLOOKUP($B57&amp;"_f3",VALORES_TS!$E$4:$I$549,7,FALSE),($C57/VLOOKUP($B57&amp;"_f3",VALORES_TS!$E$4:$I$549,3,FALSE))*VLOOKUP($B57&amp;"_f3",VALORES_TS!$E$4:$I$549,7,FALSE))))),"")</f>
        <v/>
      </c>
      <c r="K57" s="12" t="str">
        <f t="shared" si="3"/>
        <v/>
      </c>
      <c r="L57" s="15"/>
    </row>
    <row r="58" spans="2:12" x14ac:dyDescent="0.25">
      <c r="B58" s="14"/>
      <c r="C58" s="3"/>
      <c r="D58" s="13"/>
      <c r="E58" s="13"/>
      <c r="F58" s="5" t="str">
        <f>IFERROR(IF($B58="UAT2 - Execução",0,IF($C58&lt;=VLOOKUP($B58&amp;"_baixa",VALORES_TS!$E$4:$I$553,3,FALSE),VLOOKUP($B58&amp;"_baixa",VALORES_TS!$E$4:$I$553,4,FALSE),IF($C58&lt;=VLOOKUP($B58&amp;"_media",VALORES_TS!$E$4:$I$553,3,FALSE),VLOOKUP($B58&amp;"_media",VALORES_TS!$E$4:$I$553,4,FALSE),IF($C58&lt;=VLOOKUP($B58&amp;"_alta",VALORES_TS!$E$4:$I$553,3,FALSE),VLOOKUP($B58&amp;"_alta",VALORES_TS!$E$4:$I$553,4,FALSE),($C58/VLOOKUP($B58&amp;"_alta",VALORES_TS!$E$4:$I$553,3,FALSE))*VLOOKUP($B58&amp;"_alta",VALORES_TS!$E$4:$I$553,4,FALSE))))),"")</f>
        <v/>
      </c>
      <c r="G58" s="5" t="str">
        <f>IFERROR(IF($B58="UAT2 - Execução",0,IF($C58&lt;=VLOOKUP($B58&amp;"_baixa",VALORES_TS!$E$4:$I$553,3,FALSE),VLOOKUP($B58&amp;"_baixa",VALORES_TS!$E$4:$I$553,5,FALSE),IF($C58&lt;=VLOOKUP($B58&amp;"_media",VALORES_TS!$E$4:$I$553,3,FALSE),VLOOKUP($B58&amp;"_media",VALORES_TS!$E$4:$I$553,5,FALSE),IF($C58&lt;=VLOOKUP($B58&amp;"_alta",VALORES_TS!$E$4:$I$553,3,FALSE),VLOOKUP($B58&amp;"_alta",VALORES_TS!$E$4:$I$553,5,FALSE),($C58/VLOOKUP($B58&amp;"_alta",VALORES_TS!$E$4:$I$553,3,FALSE))*VLOOKUP($B58&amp;"_alta",VALORES_TS!$E$4:$I$553,5,FALSE))))),"")</f>
        <v/>
      </c>
      <c r="H58" s="53" t="str">
        <f t="shared" si="2"/>
        <v/>
      </c>
      <c r="I58" s="19" t="str">
        <f>IFERROR(IF($B58="UAT - Execução",0,IF($C58&lt;=VLOOKUP($B58&amp;"_f1",VALORES_TS!$E$4:$I$549,3,FALSE),VLOOKUP($B58&amp;"_f1",VALORES_TS!$E$4:$I$549,6,FALSE),IF($C58&lt;=VLOOKUP($B58&amp;"_f2",VALORES_TS!$E$4:$I$549,3,FALSE),VLOOKUP($B58&amp;"_f2",VALORES_TS!$E$4:$I$549,6,FALSE),IF($C58&lt;=VLOOKUP($B58&amp;"_f3",VALORES_TS!$E$4:$I$549,3,FALSE),VLOOKUP($B58&amp;"_f3",VALORES_TS!$E$4:$I$549,6,FALSE),($C58/VLOOKUP($B58&amp;"_f3",VALORES_TS!$E$4:$I$549,3,FALSE))*VLOOKUP($B58&amp;"_f3",VALORES_TS!$E$4:$I$549,6,FALSE))))),"")</f>
        <v/>
      </c>
      <c r="J58" s="12" t="str">
        <f>IFERROR(IF($B58="UAT - Execução",$C58*VALORES_TS!#REF!,IF($C58&lt;=VLOOKUP($B58&amp;"_f1",VALORES_TS!$E$4:$I$549,3,FALSE),VLOOKUP($B58&amp;"_f1",VALORES_TS!$E$4:$I$549,7,FALSE),IF($C58&lt;=VLOOKUP($B58&amp;"_f2",VALORES_TS!$E$4:$I$549,3,FALSE),VLOOKUP($B58&amp;"_f2",VALORES_TS!$E$4:$I$549,7,FALSE),IF($C58&lt;=VLOOKUP($B58&amp;"_f3",VALORES_TS!$E$4:$I$549,3,FALSE),VLOOKUP($B58&amp;"_f3",VALORES_TS!$E$4:$I$549,7,FALSE),($C58/VLOOKUP($B58&amp;"_f3",VALORES_TS!$E$4:$I$549,3,FALSE))*VLOOKUP($B58&amp;"_f3",VALORES_TS!$E$4:$I$549,7,FALSE))))),"")</f>
        <v/>
      </c>
      <c r="K58" s="12" t="str">
        <f t="shared" si="3"/>
        <v/>
      </c>
      <c r="L58" s="15"/>
    </row>
    <row r="59" spans="2:12" x14ac:dyDescent="0.25">
      <c r="B59" s="14"/>
      <c r="C59" s="3"/>
      <c r="D59" s="13"/>
      <c r="E59" s="13"/>
      <c r="F59" s="5" t="str">
        <f>IFERROR(IF($B59="UAT2 - Execução",0,IF($C59&lt;=VLOOKUP($B59&amp;"_baixa",VALORES_TS!$E$4:$I$553,3,FALSE),VLOOKUP($B59&amp;"_baixa",VALORES_TS!$E$4:$I$553,4,FALSE),IF($C59&lt;=VLOOKUP($B59&amp;"_media",VALORES_TS!$E$4:$I$553,3,FALSE),VLOOKUP($B59&amp;"_media",VALORES_TS!$E$4:$I$553,4,FALSE),IF($C59&lt;=VLOOKUP($B59&amp;"_alta",VALORES_TS!$E$4:$I$553,3,FALSE),VLOOKUP($B59&amp;"_alta",VALORES_TS!$E$4:$I$553,4,FALSE),($C59/VLOOKUP($B59&amp;"_alta",VALORES_TS!$E$4:$I$553,3,FALSE))*VLOOKUP($B59&amp;"_alta",VALORES_TS!$E$4:$I$553,4,FALSE))))),"")</f>
        <v/>
      </c>
      <c r="G59" s="5" t="str">
        <f>IFERROR(IF($B59="UAT2 - Execução",0,IF($C59&lt;=VLOOKUP($B59&amp;"_baixa",VALORES_TS!$E$4:$I$553,3,FALSE),VLOOKUP($B59&amp;"_baixa",VALORES_TS!$E$4:$I$553,5,FALSE),IF($C59&lt;=VLOOKUP($B59&amp;"_media",VALORES_TS!$E$4:$I$553,3,FALSE),VLOOKUP($B59&amp;"_media",VALORES_TS!$E$4:$I$553,5,FALSE),IF($C59&lt;=VLOOKUP($B59&amp;"_alta",VALORES_TS!$E$4:$I$553,3,FALSE),VLOOKUP($B59&amp;"_alta",VALORES_TS!$E$4:$I$553,5,FALSE),($C59/VLOOKUP($B59&amp;"_alta",VALORES_TS!$E$4:$I$553,3,FALSE))*VLOOKUP($B59&amp;"_alta",VALORES_TS!$E$4:$I$553,5,FALSE))))),"")</f>
        <v/>
      </c>
      <c r="H59" s="53" t="str">
        <f t="shared" si="2"/>
        <v/>
      </c>
      <c r="I59" s="19" t="str">
        <f>IFERROR(IF($B59="UAT - Execução",0,IF($C59&lt;=VLOOKUP($B59&amp;"_f1",VALORES_TS!$E$4:$I$549,3,FALSE),VLOOKUP($B59&amp;"_f1",VALORES_TS!$E$4:$I$549,6,FALSE),IF($C59&lt;=VLOOKUP($B59&amp;"_f2",VALORES_TS!$E$4:$I$549,3,FALSE),VLOOKUP($B59&amp;"_f2",VALORES_TS!$E$4:$I$549,6,FALSE),IF($C59&lt;=VLOOKUP($B59&amp;"_f3",VALORES_TS!$E$4:$I$549,3,FALSE),VLOOKUP($B59&amp;"_f3",VALORES_TS!$E$4:$I$549,6,FALSE),($C59/VLOOKUP($B59&amp;"_f3",VALORES_TS!$E$4:$I$549,3,FALSE))*VLOOKUP($B59&amp;"_f3",VALORES_TS!$E$4:$I$549,6,FALSE))))),"")</f>
        <v/>
      </c>
      <c r="J59" s="12" t="str">
        <f>IFERROR(IF($B59="UAT - Execução",$C59*VALORES_TS!#REF!,IF($C59&lt;=VLOOKUP($B59&amp;"_f1",VALORES_TS!$E$4:$I$549,3,FALSE),VLOOKUP($B59&amp;"_f1",VALORES_TS!$E$4:$I$549,7,FALSE),IF($C59&lt;=VLOOKUP($B59&amp;"_f2",VALORES_TS!$E$4:$I$549,3,FALSE),VLOOKUP($B59&amp;"_f2",VALORES_TS!$E$4:$I$549,7,FALSE),IF($C59&lt;=VLOOKUP($B59&amp;"_f3",VALORES_TS!$E$4:$I$549,3,FALSE),VLOOKUP($B59&amp;"_f3",VALORES_TS!$E$4:$I$549,7,FALSE),($C59/VLOOKUP($B59&amp;"_f3",VALORES_TS!$E$4:$I$549,3,FALSE))*VLOOKUP($B59&amp;"_f3",VALORES_TS!$E$4:$I$549,7,FALSE))))),"")</f>
        <v/>
      </c>
      <c r="K59" s="12" t="str">
        <f t="shared" si="3"/>
        <v/>
      </c>
      <c r="L59" s="15"/>
    </row>
    <row r="60" spans="2:12" x14ac:dyDescent="0.25">
      <c r="B60" s="14"/>
      <c r="C60" s="3"/>
      <c r="D60" s="13"/>
      <c r="E60" s="13"/>
      <c r="F60" s="5" t="str">
        <f>IFERROR(IF($B60="UAT2 - Execução",0,IF($C60&lt;=VLOOKUP($B60&amp;"_baixa",VALORES_TS!$E$4:$I$553,3,FALSE),VLOOKUP($B60&amp;"_baixa",VALORES_TS!$E$4:$I$553,4,FALSE),IF($C60&lt;=VLOOKUP($B60&amp;"_media",VALORES_TS!$E$4:$I$553,3,FALSE),VLOOKUP($B60&amp;"_media",VALORES_TS!$E$4:$I$553,4,FALSE),IF($C60&lt;=VLOOKUP($B60&amp;"_alta",VALORES_TS!$E$4:$I$553,3,FALSE),VLOOKUP($B60&amp;"_alta",VALORES_TS!$E$4:$I$553,4,FALSE),($C60/VLOOKUP($B60&amp;"_alta",VALORES_TS!$E$4:$I$553,3,FALSE))*VLOOKUP($B60&amp;"_alta",VALORES_TS!$E$4:$I$553,4,FALSE))))),"")</f>
        <v/>
      </c>
      <c r="G60" s="5" t="str">
        <f>IFERROR(IF($B60="UAT2 - Execução",0,IF($C60&lt;=VLOOKUP($B60&amp;"_baixa",VALORES_TS!$E$4:$I$553,3,FALSE),VLOOKUP($B60&amp;"_baixa",VALORES_TS!$E$4:$I$553,5,FALSE),IF($C60&lt;=VLOOKUP($B60&amp;"_media",VALORES_TS!$E$4:$I$553,3,FALSE),VLOOKUP($B60&amp;"_media",VALORES_TS!$E$4:$I$553,5,FALSE),IF($C60&lt;=VLOOKUP($B60&amp;"_alta",VALORES_TS!$E$4:$I$553,3,FALSE),VLOOKUP($B60&amp;"_alta",VALORES_TS!$E$4:$I$553,5,FALSE),($C60/VLOOKUP($B60&amp;"_alta",VALORES_TS!$E$4:$I$553,3,FALSE))*VLOOKUP($B60&amp;"_alta",VALORES_TS!$E$4:$I$553,5,FALSE))))),"")</f>
        <v/>
      </c>
      <c r="H60" s="53" t="str">
        <f t="shared" si="2"/>
        <v/>
      </c>
      <c r="I60" s="19" t="str">
        <f>IFERROR(IF($B60="UAT - Execução",0,IF($C60&lt;=VLOOKUP($B60&amp;"_f1",VALORES_TS!$E$4:$I$549,3,FALSE),VLOOKUP($B60&amp;"_f1",VALORES_TS!$E$4:$I$549,6,FALSE),IF($C60&lt;=VLOOKUP($B60&amp;"_f2",VALORES_TS!$E$4:$I$549,3,FALSE),VLOOKUP($B60&amp;"_f2",VALORES_TS!$E$4:$I$549,6,FALSE),IF($C60&lt;=VLOOKUP($B60&amp;"_f3",VALORES_TS!$E$4:$I$549,3,FALSE),VLOOKUP($B60&amp;"_f3",VALORES_TS!$E$4:$I$549,6,FALSE),($C60/VLOOKUP($B60&amp;"_f3",VALORES_TS!$E$4:$I$549,3,FALSE))*VLOOKUP($B60&amp;"_f3",VALORES_TS!$E$4:$I$549,6,FALSE))))),"")</f>
        <v/>
      </c>
      <c r="J60" s="12" t="str">
        <f>IFERROR(IF($B60="UAT - Execução",$C60*VALORES_TS!#REF!,IF($C60&lt;=VLOOKUP($B60&amp;"_f1",VALORES_TS!$E$4:$I$549,3,FALSE),VLOOKUP($B60&amp;"_f1",VALORES_TS!$E$4:$I$549,7,FALSE),IF($C60&lt;=VLOOKUP($B60&amp;"_f2",VALORES_TS!$E$4:$I$549,3,FALSE),VLOOKUP($B60&amp;"_f2",VALORES_TS!$E$4:$I$549,7,FALSE),IF($C60&lt;=VLOOKUP($B60&amp;"_f3",VALORES_TS!$E$4:$I$549,3,FALSE),VLOOKUP($B60&amp;"_f3",VALORES_TS!$E$4:$I$549,7,FALSE),($C60/VLOOKUP($B60&amp;"_f3",VALORES_TS!$E$4:$I$549,3,FALSE))*VLOOKUP($B60&amp;"_f3",VALORES_TS!$E$4:$I$549,7,FALSE))))),"")</f>
        <v/>
      </c>
      <c r="K60" s="12" t="str">
        <f t="shared" si="3"/>
        <v/>
      </c>
      <c r="L60" s="15"/>
    </row>
    <row r="61" spans="2:12" x14ac:dyDescent="0.25">
      <c r="B61" s="14"/>
      <c r="C61" s="3"/>
      <c r="D61" s="13"/>
      <c r="E61" s="13"/>
      <c r="F61" s="5" t="str">
        <f>IFERROR(IF($B61="UAT2 - Execução",0,IF($C61&lt;=VLOOKUP($B61&amp;"_baixa",VALORES_TS!$E$4:$I$553,3,FALSE),VLOOKUP($B61&amp;"_baixa",VALORES_TS!$E$4:$I$553,4,FALSE),IF($C61&lt;=VLOOKUP($B61&amp;"_media",VALORES_TS!$E$4:$I$553,3,FALSE),VLOOKUP($B61&amp;"_media",VALORES_TS!$E$4:$I$553,4,FALSE),IF($C61&lt;=VLOOKUP($B61&amp;"_alta",VALORES_TS!$E$4:$I$553,3,FALSE),VLOOKUP($B61&amp;"_alta",VALORES_TS!$E$4:$I$553,4,FALSE),($C61/VLOOKUP($B61&amp;"_alta",VALORES_TS!$E$4:$I$553,3,FALSE))*VLOOKUP($B61&amp;"_alta",VALORES_TS!$E$4:$I$553,4,FALSE))))),"")</f>
        <v/>
      </c>
      <c r="G61" s="5" t="str">
        <f>IFERROR(IF($B61="UAT2 - Execução",0,IF($C61&lt;=VLOOKUP($B61&amp;"_baixa",VALORES_TS!$E$4:$I$553,3,FALSE),VLOOKUP($B61&amp;"_baixa",VALORES_TS!$E$4:$I$553,5,FALSE),IF($C61&lt;=VLOOKUP($B61&amp;"_media",VALORES_TS!$E$4:$I$553,3,FALSE),VLOOKUP($B61&amp;"_media",VALORES_TS!$E$4:$I$553,5,FALSE),IF($C61&lt;=VLOOKUP($B61&amp;"_alta",VALORES_TS!$E$4:$I$553,3,FALSE),VLOOKUP($B61&amp;"_alta",VALORES_TS!$E$4:$I$553,5,FALSE),($C61/VLOOKUP($B61&amp;"_alta",VALORES_TS!$E$4:$I$553,3,FALSE))*VLOOKUP($B61&amp;"_alta",VALORES_TS!$E$4:$I$553,5,FALSE))))),"")</f>
        <v/>
      </c>
      <c r="H61" s="53" t="str">
        <f t="shared" si="2"/>
        <v/>
      </c>
      <c r="I61" s="19" t="str">
        <f>IFERROR(IF($B61="UAT - Execução",0,IF($C61&lt;=VLOOKUP($B61&amp;"_f1",VALORES_TS!$E$4:$I$549,3,FALSE),VLOOKUP($B61&amp;"_f1",VALORES_TS!$E$4:$I$549,6,FALSE),IF($C61&lt;=VLOOKUP($B61&amp;"_f2",VALORES_TS!$E$4:$I$549,3,FALSE),VLOOKUP($B61&amp;"_f2",VALORES_TS!$E$4:$I$549,6,FALSE),IF($C61&lt;=VLOOKUP($B61&amp;"_f3",VALORES_TS!$E$4:$I$549,3,FALSE),VLOOKUP($B61&amp;"_f3",VALORES_TS!$E$4:$I$549,6,FALSE),($C61/VLOOKUP($B61&amp;"_f3",VALORES_TS!$E$4:$I$549,3,FALSE))*VLOOKUP($B61&amp;"_f3",VALORES_TS!$E$4:$I$549,6,FALSE))))),"")</f>
        <v/>
      </c>
      <c r="J61" s="12" t="str">
        <f>IFERROR(IF($B61="UAT - Execução",$C61*VALORES_TS!#REF!,IF($C61&lt;=VLOOKUP($B61&amp;"_f1",VALORES_TS!$E$4:$I$549,3,FALSE),VLOOKUP($B61&amp;"_f1",VALORES_TS!$E$4:$I$549,7,FALSE),IF($C61&lt;=VLOOKUP($B61&amp;"_f2",VALORES_TS!$E$4:$I$549,3,FALSE),VLOOKUP($B61&amp;"_f2",VALORES_TS!$E$4:$I$549,7,FALSE),IF($C61&lt;=VLOOKUP($B61&amp;"_f3",VALORES_TS!$E$4:$I$549,3,FALSE),VLOOKUP($B61&amp;"_f3",VALORES_TS!$E$4:$I$549,7,FALSE),($C61/VLOOKUP($B61&amp;"_f3",VALORES_TS!$E$4:$I$549,3,FALSE))*VLOOKUP($B61&amp;"_f3",VALORES_TS!$E$4:$I$549,7,FALSE))))),"")</f>
        <v/>
      </c>
      <c r="K61" s="12" t="str">
        <f t="shared" si="3"/>
        <v/>
      </c>
      <c r="L61" s="15"/>
    </row>
    <row r="62" spans="2:12" x14ac:dyDescent="0.25">
      <c r="B62" s="14"/>
      <c r="C62" s="3"/>
      <c r="D62" s="13"/>
      <c r="E62" s="13"/>
      <c r="F62" s="5" t="str">
        <f>IFERROR(IF($B62="UAT2 - Execução",0,IF($C62&lt;=VLOOKUP($B62&amp;"_baixa",VALORES_TS!$E$4:$I$553,3,FALSE),VLOOKUP($B62&amp;"_baixa",VALORES_TS!$E$4:$I$553,4,FALSE),IF($C62&lt;=VLOOKUP($B62&amp;"_media",VALORES_TS!$E$4:$I$553,3,FALSE),VLOOKUP($B62&amp;"_media",VALORES_TS!$E$4:$I$553,4,FALSE),IF($C62&lt;=VLOOKUP($B62&amp;"_alta",VALORES_TS!$E$4:$I$553,3,FALSE),VLOOKUP($B62&amp;"_alta",VALORES_TS!$E$4:$I$553,4,FALSE),($C62/VLOOKUP($B62&amp;"_alta",VALORES_TS!$E$4:$I$553,3,FALSE))*VLOOKUP($B62&amp;"_alta",VALORES_TS!$E$4:$I$553,4,FALSE))))),"")</f>
        <v/>
      </c>
      <c r="G62" s="5" t="str">
        <f>IFERROR(IF($B62="UAT2 - Execução",0,IF($C62&lt;=VLOOKUP($B62&amp;"_baixa",VALORES_TS!$E$4:$I$553,3,FALSE),VLOOKUP($B62&amp;"_baixa",VALORES_TS!$E$4:$I$553,5,FALSE),IF($C62&lt;=VLOOKUP($B62&amp;"_media",VALORES_TS!$E$4:$I$553,3,FALSE),VLOOKUP($B62&amp;"_media",VALORES_TS!$E$4:$I$553,5,FALSE),IF($C62&lt;=VLOOKUP($B62&amp;"_alta",VALORES_TS!$E$4:$I$553,3,FALSE),VLOOKUP($B62&amp;"_alta",VALORES_TS!$E$4:$I$553,5,FALSE),($C62/VLOOKUP($B62&amp;"_alta",VALORES_TS!$E$4:$I$553,3,FALSE))*VLOOKUP($B62&amp;"_alta",VALORES_TS!$E$4:$I$553,5,FALSE))))),"")</f>
        <v/>
      </c>
      <c r="H62" s="53" t="str">
        <f t="shared" si="2"/>
        <v/>
      </c>
      <c r="I62" s="19" t="str">
        <f>IFERROR(IF($B62="UAT - Execução",0,IF($C62&lt;=VLOOKUP($B62&amp;"_f1",VALORES_TS!$E$4:$I$549,3,FALSE),VLOOKUP($B62&amp;"_f1",VALORES_TS!$E$4:$I$549,6,FALSE),IF($C62&lt;=VLOOKUP($B62&amp;"_f2",VALORES_TS!$E$4:$I$549,3,FALSE),VLOOKUP($B62&amp;"_f2",VALORES_TS!$E$4:$I$549,6,FALSE),IF($C62&lt;=VLOOKUP($B62&amp;"_f3",VALORES_TS!$E$4:$I$549,3,FALSE),VLOOKUP($B62&amp;"_f3",VALORES_TS!$E$4:$I$549,6,FALSE),($C62/VLOOKUP($B62&amp;"_f3",VALORES_TS!$E$4:$I$549,3,FALSE))*VLOOKUP($B62&amp;"_f3",VALORES_TS!$E$4:$I$549,6,FALSE))))),"")</f>
        <v/>
      </c>
      <c r="J62" s="12" t="str">
        <f>IFERROR(IF($B62="UAT - Execução",$C62*VALORES_TS!#REF!,IF($C62&lt;=VLOOKUP($B62&amp;"_f1",VALORES_TS!$E$4:$I$549,3,FALSE),VLOOKUP($B62&amp;"_f1",VALORES_TS!$E$4:$I$549,7,FALSE),IF($C62&lt;=VLOOKUP($B62&amp;"_f2",VALORES_TS!$E$4:$I$549,3,FALSE),VLOOKUP($B62&amp;"_f2",VALORES_TS!$E$4:$I$549,7,FALSE),IF($C62&lt;=VLOOKUP($B62&amp;"_f3",VALORES_TS!$E$4:$I$549,3,FALSE),VLOOKUP($B62&amp;"_f3",VALORES_TS!$E$4:$I$549,7,FALSE),($C62/VLOOKUP($B62&amp;"_f3",VALORES_TS!$E$4:$I$549,3,FALSE))*VLOOKUP($B62&amp;"_f3",VALORES_TS!$E$4:$I$549,7,FALSE))))),"")</f>
        <v/>
      </c>
      <c r="K62" s="12" t="str">
        <f t="shared" si="3"/>
        <v/>
      </c>
      <c r="L62" s="15"/>
    </row>
    <row r="63" spans="2:12" x14ac:dyDescent="0.25">
      <c r="B63" s="14"/>
      <c r="C63" s="3"/>
      <c r="D63" s="13"/>
      <c r="E63" s="13"/>
      <c r="F63" s="5" t="str">
        <f>IFERROR(IF($B63="UAT2 - Execução",0,IF($C63&lt;=VLOOKUP($B63&amp;"_baixa",VALORES_TS!$E$4:$I$553,3,FALSE),VLOOKUP($B63&amp;"_baixa",VALORES_TS!$E$4:$I$553,4,FALSE),IF($C63&lt;=VLOOKUP($B63&amp;"_media",VALORES_TS!$E$4:$I$553,3,FALSE),VLOOKUP($B63&amp;"_media",VALORES_TS!$E$4:$I$553,4,FALSE),IF($C63&lt;=VLOOKUP($B63&amp;"_alta",VALORES_TS!$E$4:$I$553,3,FALSE),VLOOKUP($B63&amp;"_alta",VALORES_TS!$E$4:$I$553,4,FALSE),($C63/VLOOKUP($B63&amp;"_alta",VALORES_TS!$E$4:$I$553,3,FALSE))*VLOOKUP($B63&amp;"_alta",VALORES_TS!$E$4:$I$553,4,FALSE))))),"")</f>
        <v/>
      </c>
      <c r="G63" s="5" t="str">
        <f>IFERROR(IF($B63="UAT2 - Execução",0,IF($C63&lt;=VLOOKUP($B63&amp;"_baixa",VALORES_TS!$E$4:$I$553,3,FALSE),VLOOKUP($B63&amp;"_baixa",VALORES_TS!$E$4:$I$553,5,FALSE),IF($C63&lt;=VLOOKUP($B63&amp;"_media",VALORES_TS!$E$4:$I$553,3,FALSE),VLOOKUP($B63&amp;"_media",VALORES_TS!$E$4:$I$553,5,FALSE),IF($C63&lt;=VLOOKUP($B63&amp;"_alta",VALORES_TS!$E$4:$I$553,3,FALSE),VLOOKUP($B63&amp;"_alta",VALORES_TS!$E$4:$I$553,5,FALSE),($C63/VLOOKUP($B63&amp;"_alta",VALORES_TS!$E$4:$I$553,3,FALSE))*VLOOKUP($B63&amp;"_alta",VALORES_TS!$E$4:$I$553,5,FALSE))))),"")</f>
        <v/>
      </c>
      <c r="H63" s="53" t="str">
        <f t="shared" si="2"/>
        <v/>
      </c>
      <c r="I63" s="19" t="str">
        <f>IFERROR(IF($B63="UAT - Execução",0,IF($C63&lt;=VLOOKUP($B63&amp;"_f1",VALORES_TS!$E$4:$I$549,3,FALSE),VLOOKUP($B63&amp;"_f1",VALORES_TS!$E$4:$I$549,6,FALSE),IF($C63&lt;=VLOOKUP($B63&amp;"_f2",VALORES_TS!$E$4:$I$549,3,FALSE),VLOOKUP($B63&amp;"_f2",VALORES_TS!$E$4:$I$549,6,FALSE),IF($C63&lt;=VLOOKUP($B63&amp;"_f3",VALORES_TS!$E$4:$I$549,3,FALSE),VLOOKUP($B63&amp;"_f3",VALORES_TS!$E$4:$I$549,6,FALSE),($C63/VLOOKUP($B63&amp;"_f3",VALORES_TS!$E$4:$I$549,3,FALSE))*VLOOKUP($B63&amp;"_f3",VALORES_TS!$E$4:$I$549,6,FALSE))))),"")</f>
        <v/>
      </c>
      <c r="J63" s="12" t="str">
        <f>IFERROR(IF($B63="UAT - Execução",$C63*VALORES_TS!#REF!,IF($C63&lt;=VLOOKUP($B63&amp;"_f1",VALORES_TS!$E$4:$I$549,3,FALSE),VLOOKUP($B63&amp;"_f1",VALORES_TS!$E$4:$I$549,7,FALSE),IF($C63&lt;=VLOOKUP($B63&amp;"_f2",VALORES_TS!$E$4:$I$549,3,FALSE),VLOOKUP($B63&amp;"_f2",VALORES_TS!$E$4:$I$549,7,FALSE),IF($C63&lt;=VLOOKUP($B63&amp;"_f3",VALORES_TS!$E$4:$I$549,3,FALSE),VLOOKUP($B63&amp;"_f3",VALORES_TS!$E$4:$I$549,7,FALSE),($C63/VLOOKUP($B63&amp;"_f3",VALORES_TS!$E$4:$I$549,3,FALSE))*VLOOKUP($B63&amp;"_f3",VALORES_TS!$E$4:$I$549,7,FALSE))))),"")</f>
        <v/>
      </c>
      <c r="K63" s="12" t="str">
        <f t="shared" si="3"/>
        <v/>
      </c>
      <c r="L63" s="15"/>
    </row>
    <row r="64" spans="2:12" x14ac:dyDescent="0.25">
      <c r="B64" s="14"/>
      <c r="C64" s="3"/>
      <c r="D64" s="13"/>
      <c r="E64" s="13"/>
      <c r="F64" s="5" t="str">
        <f>IFERROR(IF($B64="UAT2 - Execução",0,IF($C64&lt;=VLOOKUP($B64&amp;"_baixa",VALORES_TS!$E$4:$I$553,3,FALSE),VLOOKUP($B64&amp;"_baixa",VALORES_TS!$E$4:$I$553,4,FALSE),IF($C64&lt;=VLOOKUP($B64&amp;"_media",VALORES_TS!$E$4:$I$553,3,FALSE),VLOOKUP($B64&amp;"_media",VALORES_TS!$E$4:$I$553,4,FALSE),IF($C64&lt;=VLOOKUP($B64&amp;"_alta",VALORES_TS!$E$4:$I$553,3,FALSE),VLOOKUP($B64&amp;"_alta",VALORES_TS!$E$4:$I$553,4,FALSE),($C64/VLOOKUP($B64&amp;"_alta",VALORES_TS!$E$4:$I$553,3,FALSE))*VLOOKUP($B64&amp;"_alta",VALORES_TS!$E$4:$I$553,4,FALSE))))),"")</f>
        <v/>
      </c>
      <c r="G64" s="5" t="str">
        <f>IFERROR(IF($B64="UAT2 - Execução",0,IF($C64&lt;=VLOOKUP($B64&amp;"_baixa",VALORES_TS!$E$4:$I$553,3,FALSE),VLOOKUP($B64&amp;"_baixa",VALORES_TS!$E$4:$I$553,5,FALSE),IF($C64&lt;=VLOOKUP($B64&amp;"_media",VALORES_TS!$E$4:$I$553,3,FALSE),VLOOKUP($B64&amp;"_media",VALORES_TS!$E$4:$I$553,5,FALSE),IF($C64&lt;=VLOOKUP($B64&amp;"_alta",VALORES_TS!$E$4:$I$553,3,FALSE),VLOOKUP($B64&amp;"_alta",VALORES_TS!$E$4:$I$553,5,FALSE),($C64/VLOOKUP($B64&amp;"_alta",VALORES_TS!$E$4:$I$553,3,FALSE))*VLOOKUP($B64&amp;"_alta",VALORES_TS!$E$4:$I$553,5,FALSE))))),"")</f>
        <v/>
      </c>
      <c r="H64" s="53" t="str">
        <f t="shared" si="2"/>
        <v/>
      </c>
      <c r="I64" s="19" t="str">
        <f>IFERROR(IF($B64="UAT - Execução",0,IF($C64&lt;=VLOOKUP($B64&amp;"_f1",VALORES_TS!$E$4:$I$549,3,FALSE),VLOOKUP($B64&amp;"_f1",VALORES_TS!$E$4:$I$549,6,FALSE),IF($C64&lt;=VLOOKUP($B64&amp;"_f2",VALORES_TS!$E$4:$I$549,3,FALSE),VLOOKUP($B64&amp;"_f2",VALORES_TS!$E$4:$I$549,6,FALSE),IF($C64&lt;=VLOOKUP($B64&amp;"_f3",VALORES_TS!$E$4:$I$549,3,FALSE),VLOOKUP($B64&amp;"_f3",VALORES_TS!$E$4:$I$549,6,FALSE),($C64/VLOOKUP($B64&amp;"_f3",VALORES_TS!$E$4:$I$549,3,FALSE))*VLOOKUP($B64&amp;"_f3",VALORES_TS!$E$4:$I$549,6,FALSE))))),"")</f>
        <v/>
      </c>
      <c r="J64" s="12" t="str">
        <f>IFERROR(IF($B64="UAT - Execução",$C64*VALORES_TS!#REF!,IF($C64&lt;=VLOOKUP($B64&amp;"_f1",VALORES_TS!$E$4:$I$549,3,FALSE),VLOOKUP($B64&amp;"_f1",VALORES_TS!$E$4:$I$549,7,FALSE),IF($C64&lt;=VLOOKUP($B64&amp;"_f2",VALORES_TS!$E$4:$I$549,3,FALSE),VLOOKUP($B64&amp;"_f2",VALORES_TS!$E$4:$I$549,7,FALSE),IF($C64&lt;=VLOOKUP($B64&amp;"_f3",VALORES_TS!$E$4:$I$549,3,FALSE),VLOOKUP($B64&amp;"_f3",VALORES_TS!$E$4:$I$549,7,FALSE),($C64/VLOOKUP($B64&amp;"_f3",VALORES_TS!$E$4:$I$549,3,FALSE))*VLOOKUP($B64&amp;"_f3",VALORES_TS!$E$4:$I$549,7,FALSE))))),"")</f>
        <v/>
      </c>
      <c r="K64" s="12" t="str">
        <f t="shared" si="3"/>
        <v/>
      </c>
      <c r="L64" s="15"/>
    </row>
    <row r="65" spans="2:12" x14ac:dyDescent="0.25">
      <c r="B65" s="14"/>
      <c r="C65" s="3"/>
      <c r="D65" s="13"/>
      <c r="E65" s="13"/>
      <c r="F65" s="5" t="str">
        <f>IFERROR(IF($B65="UAT2 - Execução",0,IF($C65&lt;=VLOOKUP($B65&amp;"_baixa",VALORES_TS!$E$4:$I$553,3,FALSE),VLOOKUP($B65&amp;"_baixa",VALORES_TS!$E$4:$I$553,4,FALSE),IF($C65&lt;=VLOOKUP($B65&amp;"_media",VALORES_TS!$E$4:$I$553,3,FALSE),VLOOKUP($B65&amp;"_media",VALORES_TS!$E$4:$I$553,4,FALSE),IF($C65&lt;=VLOOKUP($B65&amp;"_alta",VALORES_TS!$E$4:$I$553,3,FALSE),VLOOKUP($B65&amp;"_alta",VALORES_TS!$E$4:$I$553,4,FALSE),($C65/VLOOKUP($B65&amp;"_alta",VALORES_TS!$E$4:$I$553,3,FALSE))*VLOOKUP($B65&amp;"_alta",VALORES_TS!$E$4:$I$553,4,FALSE))))),"")</f>
        <v/>
      </c>
      <c r="G65" s="5" t="str">
        <f>IFERROR(IF($B65="UAT2 - Execução",0,IF($C65&lt;=VLOOKUP($B65&amp;"_baixa",VALORES_TS!$E$4:$I$553,3,FALSE),VLOOKUP($B65&amp;"_baixa",VALORES_TS!$E$4:$I$553,5,FALSE),IF($C65&lt;=VLOOKUP($B65&amp;"_media",VALORES_TS!$E$4:$I$553,3,FALSE),VLOOKUP($B65&amp;"_media",VALORES_TS!$E$4:$I$553,5,FALSE),IF($C65&lt;=VLOOKUP($B65&amp;"_alta",VALORES_TS!$E$4:$I$553,3,FALSE),VLOOKUP($B65&amp;"_alta",VALORES_TS!$E$4:$I$553,5,FALSE),($C65/VLOOKUP($B65&amp;"_alta",VALORES_TS!$E$4:$I$553,3,FALSE))*VLOOKUP($B65&amp;"_alta",VALORES_TS!$E$4:$I$553,5,FALSE))))),"")</f>
        <v/>
      </c>
      <c r="H65" s="53" t="str">
        <f t="shared" si="2"/>
        <v/>
      </c>
      <c r="I65" s="19" t="str">
        <f>IFERROR(IF($B65="UAT - Execução",0,IF($C65&lt;=VLOOKUP($B65&amp;"_f1",VALORES_TS!$E$4:$I$549,3,FALSE),VLOOKUP($B65&amp;"_f1",VALORES_TS!$E$4:$I$549,6,FALSE),IF($C65&lt;=VLOOKUP($B65&amp;"_f2",VALORES_TS!$E$4:$I$549,3,FALSE),VLOOKUP($B65&amp;"_f2",VALORES_TS!$E$4:$I$549,6,FALSE),IF($C65&lt;=VLOOKUP($B65&amp;"_f3",VALORES_TS!$E$4:$I$549,3,FALSE),VLOOKUP($B65&amp;"_f3",VALORES_TS!$E$4:$I$549,6,FALSE),($C65/VLOOKUP($B65&amp;"_f3",VALORES_TS!$E$4:$I$549,3,FALSE))*VLOOKUP($B65&amp;"_f3",VALORES_TS!$E$4:$I$549,6,FALSE))))),"")</f>
        <v/>
      </c>
      <c r="J65" s="12" t="str">
        <f>IFERROR(IF($B65="UAT - Execução",$C65*VALORES_TS!#REF!,IF($C65&lt;=VLOOKUP($B65&amp;"_f1",VALORES_TS!$E$4:$I$549,3,FALSE),VLOOKUP($B65&amp;"_f1",VALORES_TS!$E$4:$I$549,7,FALSE),IF($C65&lt;=VLOOKUP($B65&amp;"_f2",VALORES_TS!$E$4:$I$549,3,FALSE),VLOOKUP($B65&amp;"_f2",VALORES_TS!$E$4:$I$549,7,FALSE),IF($C65&lt;=VLOOKUP($B65&amp;"_f3",VALORES_TS!$E$4:$I$549,3,FALSE),VLOOKUP($B65&amp;"_f3",VALORES_TS!$E$4:$I$549,7,FALSE),($C65/VLOOKUP($B65&amp;"_f3",VALORES_TS!$E$4:$I$549,3,FALSE))*VLOOKUP($B65&amp;"_f3",VALORES_TS!$E$4:$I$549,7,FALSE))))),"")</f>
        <v/>
      </c>
      <c r="K65" s="12" t="str">
        <f t="shared" si="3"/>
        <v/>
      </c>
      <c r="L65" s="15"/>
    </row>
    <row r="66" spans="2:12" x14ac:dyDescent="0.25">
      <c r="B66" s="14"/>
      <c r="C66" s="3"/>
      <c r="D66" s="13"/>
      <c r="E66" s="13"/>
      <c r="F66" s="5" t="str">
        <f>IFERROR(IF($B66="UAT2 - Execução",0,IF($C66&lt;=VLOOKUP($B66&amp;"_baixa",VALORES_TS!$E$4:$I$553,3,FALSE),VLOOKUP($B66&amp;"_baixa",VALORES_TS!$E$4:$I$553,4,FALSE),IF($C66&lt;=VLOOKUP($B66&amp;"_media",VALORES_TS!$E$4:$I$553,3,FALSE),VLOOKUP($B66&amp;"_media",VALORES_TS!$E$4:$I$553,4,FALSE),IF($C66&lt;=VLOOKUP($B66&amp;"_alta",VALORES_TS!$E$4:$I$553,3,FALSE),VLOOKUP($B66&amp;"_alta",VALORES_TS!$E$4:$I$553,4,FALSE),($C66/VLOOKUP($B66&amp;"_alta",VALORES_TS!$E$4:$I$553,3,FALSE))*VLOOKUP($B66&amp;"_alta",VALORES_TS!$E$4:$I$553,4,FALSE))))),"")</f>
        <v/>
      </c>
      <c r="G66" s="5" t="str">
        <f>IFERROR(IF($B66="UAT2 - Execução",0,IF($C66&lt;=VLOOKUP($B66&amp;"_baixa",VALORES_TS!$E$4:$I$553,3,FALSE),VLOOKUP($B66&amp;"_baixa",VALORES_TS!$E$4:$I$553,5,FALSE),IF($C66&lt;=VLOOKUP($B66&amp;"_media",VALORES_TS!$E$4:$I$553,3,FALSE),VLOOKUP($B66&amp;"_media",VALORES_TS!$E$4:$I$553,5,FALSE),IF($C66&lt;=VLOOKUP($B66&amp;"_alta",VALORES_TS!$E$4:$I$553,3,FALSE),VLOOKUP($B66&amp;"_alta",VALORES_TS!$E$4:$I$553,5,FALSE),($C66/VLOOKUP($B66&amp;"_alta",VALORES_TS!$E$4:$I$553,3,FALSE))*VLOOKUP($B66&amp;"_alta",VALORES_TS!$E$4:$I$553,5,FALSE))))),"")</f>
        <v/>
      </c>
      <c r="H66" s="53" t="str">
        <f t="shared" si="2"/>
        <v/>
      </c>
      <c r="I66" s="19" t="str">
        <f>IFERROR(IF($B66="UAT - Execução",0,IF($C66&lt;=VLOOKUP($B66&amp;"_f1",VALORES_TS!$E$4:$I$549,3,FALSE),VLOOKUP($B66&amp;"_f1",VALORES_TS!$E$4:$I$549,6,FALSE),IF($C66&lt;=VLOOKUP($B66&amp;"_f2",VALORES_TS!$E$4:$I$549,3,FALSE),VLOOKUP($B66&amp;"_f2",VALORES_TS!$E$4:$I$549,6,FALSE),IF($C66&lt;=VLOOKUP($B66&amp;"_f3",VALORES_TS!$E$4:$I$549,3,FALSE),VLOOKUP($B66&amp;"_f3",VALORES_TS!$E$4:$I$549,6,FALSE),($C66/VLOOKUP($B66&amp;"_f3",VALORES_TS!$E$4:$I$549,3,FALSE))*VLOOKUP($B66&amp;"_f3",VALORES_TS!$E$4:$I$549,6,FALSE))))),"")</f>
        <v/>
      </c>
      <c r="J66" s="12" t="str">
        <f>IFERROR(IF($B66="UAT - Execução",$C66*VALORES_TS!#REF!,IF($C66&lt;=VLOOKUP($B66&amp;"_f1",VALORES_TS!$E$4:$I$549,3,FALSE),VLOOKUP($B66&amp;"_f1",VALORES_TS!$E$4:$I$549,7,FALSE),IF($C66&lt;=VLOOKUP($B66&amp;"_f2",VALORES_TS!$E$4:$I$549,3,FALSE),VLOOKUP($B66&amp;"_f2",VALORES_TS!$E$4:$I$549,7,FALSE),IF($C66&lt;=VLOOKUP($B66&amp;"_f3",VALORES_TS!$E$4:$I$549,3,FALSE),VLOOKUP($B66&amp;"_f3",VALORES_TS!$E$4:$I$549,7,FALSE),($C66/VLOOKUP($B66&amp;"_f3",VALORES_TS!$E$4:$I$549,3,FALSE))*VLOOKUP($B66&amp;"_f3",VALORES_TS!$E$4:$I$549,7,FALSE))))),"")</f>
        <v/>
      </c>
      <c r="K66" s="12" t="str">
        <f t="shared" si="3"/>
        <v/>
      </c>
      <c r="L66" s="15"/>
    </row>
    <row r="67" spans="2:12" x14ac:dyDescent="0.25">
      <c r="B67" s="14"/>
      <c r="C67" s="3"/>
      <c r="D67" s="13"/>
      <c r="E67" s="13"/>
      <c r="F67" s="5" t="str">
        <f>IFERROR(IF($B67="UAT2 - Execução",0,IF($C67&lt;=VLOOKUP($B67&amp;"_baixa",VALORES_TS!$E$4:$I$553,3,FALSE),VLOOKUP($B67&amp;"_baixa",VALORES_TS!$E$4:$I$553,4,FALSE),IF($C67&lt;=VLOOKUP($B67&amp;"_media",VALORES_TS!$E$4:$I$553,3,FALSE),VLOOKUP($B67&amp;"_media",VALORES_TS!$E$4:$I$553,4,FALSE),IF($C67&lt;=VLOOKUP($B67&amp;"_alta",VALORES_TS!$E$4:$I$553,3,FALSE),VLOOKUP($B67&amp;"_alta",VALORES_TS!$E$4:$I$553,4,FALSE),($C67/VLOOKUP($B67&amp;"_alta",VALORES_TS!$E$4:$I$553,3,FALSE))*VLOOKUP($B67&amp;"_alta",VALORES_TS!$E$4:$I$553,4,FALSE))))),"")</f>
        <v/>
      </c>
      <c r="G67" s="5" t="str">
        <f>IFERROR(IF($B67="UAT2 - Execução",0,IF($C67&lt;=VLOOKUP($B67&amp;"_baixa",VALORES_TS!$E$4:$I$553,3,FALSE),VLOOKUP($B67&amp;"_baixa",VALORES_TS!$E$4:$I$553,5,FALSE),IF($C67&lt;=VLOOKUP($B67&amp;"_media",VALORES_TS!$E$4:$I$553,3,FALSE),VLOOKUP($B67&amp;"_media",VALORES_TS!$E$4:$I$553,5,FALSE),IF($C67&lt;=VLOOKUP($B67&amp;"_alta",VALORES_TS!$E$4:$I$553,3,FALSE),VLOOKUP($B67&amp;"_alta",VALORES_TS!$E$4:$I$553,5,FALSE),($C67/VLOOKUP($B67&amp;"_alta",VALORES_TS!$E$4:$I$553,3,FALSE))*VLOOKUP($B67&amp;"_alta",VALORES_TS!$E$4:$I$553,5,FALSE))))),"")</f>
        <v/>
      </c>
      <c r="H67" s="53" t="str">
        <f t="shared" si="2"/>
        <v/>
      </c>
      <c r="I67" s="19" t="str">
        <f>IFERROR(IF($B67="UAT - Execução",0,IF($C67&lt;=VLOOKUP($B67&amp;"_f1",VALORES_TS!$E$4:$I$549,3,FALSE),VLOOKUP($B67&amp;"_f1",VALORES_TS!$E$4:$I$549,6,FALSE),IF($C67&lt;=VLOOKUP($B67&amp;"_f2",VALORES_TS!$E$4:$I$549,3,FALSE),VLOOKUP($B67&amp;"_f2",VALORES_TS!$E$4:$I$549,6,FALSE),IF($C67&lt;=VLOOKUP($B67&amp;"_f3",VALORES_TS!$E$4:$I$549,3,FALSE),VLOOKUP($B67&amp;"_f3",VALORES_TS!$E$4:$I$549,6,FALSE),($C67/VLOOKUP($B67&amp;"_f3",VALORES_TS!$E$4:$I$549,3,FALSE))*VLOOKUP($B67&amp;"_f3",VALORES_TS!$E$4:$I$549,6,FALSE))))),"")</f>
        <v/>
      </c>
      <c r="J67" s="12" t="str">
        <f>IFERROR(IF($B67="UAT - Execução",$C67*VALORES_TS!#REF!,IF($C67&lt;=VLOOKUP($B67&amp;"_f1",VALORES_TS!$E$4:$I$549,3,FALSE),VLOOKUP($B67&amp;"_f1",VALORES_TS!$E$4:$I$549,7,FALSE),IF($C67&lt;=VLOOKUP($B67&amp;"_f2",VALORES_TS!$E$4:$I$549,3,FALSE),VLOOKUP($B67&amp;"_f2",VALORES_TS!$E$4:$I$549,7,FALSE),IF($C67&lt;=VLOOKUP($B67&amp;"_f3",VALORES_TS!$E$4:$I$549,3,FALSE),VLOOKUP($B67&amp;"_f3",VALORES_TS!$E$4:$I$549,7,FALSE),($C67/VLOOKUP($B67&amp;"_f3",VALORES_TS!$E$4:$I$549,3,FALSE))*VLOOKUP($B67&amp;"_f3",VALORES_TS!$E$4:$I$549,7,FALSE))))),"")</f>
        <v/>
      </c>
      <c r="K67" s="12" t="str">
        <f t="shared" si="3"/>
        <v/>
      </c>
      <c r="L67" s="15"/>
    </row>
    <row r="68" spans="2:12" x14ac:dyDescent="0.25">
      <c r="B68" s="14"/>
      <c r="C68" s="3"/>
      <c r="D68" s="13"/>
      <c r="E68" s="13"/>
      <c r="F68" s="5" t="str">
        <f>IFERROR(IF($B68="UAT2 - Execução",0,IF($C68&lt;=VLOOKUP($B68&amp;"_baixa",VALORES_TS!$E$4:$I$553,3,FALSE),VLOOKUP($B68&amp;"_baixa",VALORES_TS!$E$4:$I$553,4,FALSE),IF($C68&lt;=VLOOKUP($B68&amp;"_media",VALORES_TS!$E$4:$I$553,3,FALSE),VLOOKUP($B68&amp;"_media",VALORES_TS!$E$4:$I$553,4,FALSE),IF($C68&lt;=VLOOKUP($B68&amp;"_alta",VALORES_TS!$E$4:$I$553,3,FALSE),VLOOKUP($B68&amp;"_alta",VALORES_TS!$E$4:$I$553,4,FALSE),($C68/VLOOKUP($B68&amp;"_alta",VALORES_TS!$E$4:$I$553,3,FALSE))*VLOOKUP($B68&amp;"_alta",VALORES_TS!$E$4:$I$553,4,FALSE))))),"")</f>
        <v/>
      </c>
      <c r="G68" s="5" t="str">
        <f>IFERROR(IF($B68="UAT2 - Execução",0,IF($C68&lt;=VLOOKUP($B68&amp;"_baixa",VALORES_TS!$E$4:$I$553,3,FALSE),VLOOKUP($B68&amp;"_baixa",VALORES_TS!$E$4:$I$553,5,FALSE),IF($C68&lt;=VLOOKUP($B68&amp;"_media",VALORES_TS!$E$4:$I$553,3,FALSE),VLOOKUP($B68&amp;"_media",VALORES_TS!$E$4:$I$553,5,FALSE),IF($C68&lt;=VLOOKUP($B68&amp;"_alta",VALORES_TS!$E$4:$I$553,3,FALSE),VLOOKUP($B68&amp;"_alta",VALORES_TS!$E$4:$I$553,5,FALSE),($C68/VLOOKUP($B68&amp;"_alta",VALORES_TS!$E$4:$I$553,3,FALSE))*VLOOKUP($B68&amp;"_alta",VALORES_TS!$E$4:$I$553,5,FALSE))))),"")</f>
        <v/>
      </c>
      <c r="H68" s="53" t="str">
        <f t="shared" si="2"/>
        <v/>
      </c>
      <c r="I68" s="19" t="str">
        <f>IFERROR(IF($B68="UAT - Execução",0,IF($C68&lt;=VLOOKUP($B68&amp;"_f1",VALORES_TS!$E$4:$I$549,3,FALSE),VLOOKUP($B68&amp;"_f1",VALORES_TS!$E$4:$I$549,6,FALSE),IF($C68&lt;=VLOOKUP($B68&amp;"_f2",VALORES_TS!$E$4:$I$549,3,FALSE),VLOOKUP($B68&amp;"_f2",VALORES_TS!$E$4:$I$549,6,FALSE),IF($C68&lt;=VLOOKUP($B68&amp;"_f3",VALORES_TS!$E$4:$I$549,3,FALSE),VLOOKUP($B68&amp;"_f3",VALORES_TS!$E$4:$I$549,6,FALSE),($C68/VLOOKUP($B68&amp;"_f3",VALORES_TS!$E$4:$I$549,3,FALSE))*VLOOKUP($B68&amp;"_f3",VALORES_TS!$E$4:$I$549,6,FALSE))))),"")</f>
        <v/>
      </c>
      <c r="J68" s="12" t="str">
        <f>IFERROR(IF($B68="UAT - Execução",$C68*VALORES_TS!#REF!,IF($C68&lt;=VLOOKUP($B68&amp;"_f1",VALORES_TS!$E$4:$I$549,3,FALSE),VLOOKUP($B68&amp;"_f1",VALORES_TS!$E$4:$I$549,7,FALSE),IF($C68&lt;=VLOOKUP($B68&amp;"_f2",VALORES_TS!$E$4:$I$549,3,FALSE),VLOOKUP($B68&amp;"_f2",VALORES_TS!$E$4:$I$549,7,FALSE),IF($C68&lt;=VLOOKUP($B68&amp;"_f3",VALORES_TS!$E$4:$I$549,3,FALSE),VLOOKUP($B68&amp;"_f3",VALORES_TS!$E$4:$I$549,7,FALSE),($C68/VLOOKUP($B68&amp;"_f3",VALORES_TS!$E$4:$I$549,3,FALSE))*VLOOKUP($B68&amp;"_f3",VALORES_TS!$E$4:$I$549,7,FALSE))))),"")</f>
        <v/>
      </c>
      <c r="K68" s="12" t="str">
        <f t="shared" si="3"/>
        <v/>
      </c>
      <c r="L68" s="15"/>
    </row>
    <row r="69" spans="2:12" x14ac:dyDescent="0.25">
      <c r="B69" s="14"/>
      <c r="C69" s="3"/>
      <c r="D69" s="13"/>
      <c r="E69" s="13"/>
      <c r="F69" s="5" t="str">
        <f>IFERROR(IF($B69="UAT2 - Execução",0,IF($C69&lt;=VLOOKUP($B69&amp;"_baixa",VALORES_TS!$E$4:$I$553,3,FALSE),VLOOKUP($B69&amp;"_baixa",VALORES_TS!$E$4:$I$553,4,FALSE),IF($C69&lt;=VLOOKUP($B69&amp;"_media",VALORES_TS!$E$4:$I$553,3,FALSE),VLOOKUP($B69&amp;"_media",VALORES_TS!$E$4:$I$553,4,FALSE),IF($C69&lt;=VLOOKUP($B69&amp;"_alta",VALORES_TS!$E$4:$I$553,3,FALSE),VLOOKUP($B69&amp;"_alta",VALORES_TS!$E$4:$I$553,4,FALSE),($C69/VLOOKUP($B69&amp;"_alta",VALORES_TS!$E$4:$I$553,3,FALSE))*VLOOKUP($B69&amp;"_alta",VALORES_TS!$E$4:$I$553,4,FALSE))))),"")</f>
        <v/>
      </c>
      <c r="G69" s="5" t="str">
        <f>IFERROR(IF($B69="UAT2 - Execução",0,IF($C69&lt;=VLOOKUP($B69&amp;"_baixa",VALORES_TS!$E$4:$I$553,3,FALSE),VLOOKUP($B69&amp;"_baixa",VALORES_TS!$E$4:$I$553,5,FALSE),IF($C69&lt;=VLOOKUP($B69&amp;"_media",VALORES_TS!$E$4:$I$553,3,FALSE),VLOOKUP($B69&amp;"_media",VALORES_TS!$E$4:$I$553,5,FALSE),IF($C69&lt;=VLOOKUP($B69&amp;"_alta",VALORES_TS!$E$4:$I$553,3,FALSE),VLOOKUP($B69&amp;"_alta",VALORES_TS!$E$4:$I$553,5,FALSE),($C69/VLOOKUP($B69&amp;"_alta",VALORES_TS!$E$4:$I$553,3,FALSE))*VLOOKUP($B69&amp;"_alta",VALORES_TS!$E$4:$I$553,5,FALSE))))),"")</f>
        <v/>
      </c>
      <c r="H69" s="53" t="str">
        <f t="shared" si="2"/>
        <v/>
      </c>
      <c r="I69" s="19" t="str">
        <f>IFERROR(IF($B69="UAT - Execução",0,IF($C69&lt;=VLOOKUP($B69&amp;"_f1",VALORES_TS!$E$4:$I$549,3,FALSE),VLOOKUP($B69&amp;"_f1",VALORES_TS!$E$4:$I$549,6,FALSE),IF($C69&lt;=VLOOKUP($B69&amp;"_f2",VALORES_TS!$E$4:$I$549,3,FALSE),VLOOKUP($B69&amp;"_f2",VALORES_TS!$E$4:$I$549,6,FALSE),IF($C69&lt;=VLOOKUP($B69&amp;"_f3",VALORES_TS!$E$4:$I$549,3,FALSE),VLOOKUP($B69&amp;"_f3",VALORES_TS!$E$4:$I$549,6,FALSE),($C69/VLOOKUP($B69&amp;"_f3",VALORES_TS!$E$4:$I$549,3,FALSE))*VLOOKUP($B69&amp;"_f3",VALORES_TS!$E$4:$I$549,6,FALSE))))),"")</f>
        <v/>
      </c>
      <c r="J69" s="12" t="str">
        <f>IFERROR(IF($B69="UAT - Execução",$C69*VALORES_TS!#REF!,IF($C69&lt;=VLOOKUP($B69&amp;"_f1",VALORES_TS!$E$4:$I$549,3,FALSE),VLOOKUP($B69&amp;"_f1",VALORES_TS!$E$4:$I$549,7,FALSE),IF($C69&lt;=VLOOKUP($B69&amp;"_f2",VALORES_TS!$E$4:$I$549,3,FALSE),VLOOKUP($B69&amp;"_f2",VALORES_TS!$E$4:$I$549,7,FALSE),IF($C69&lt;=VLOOKUP($B69&amp;"_f3",VALORES_TS!$E$4:$I$549,3,FALSE),VLOOKUP($B69&amp;"_f3",VALORES_TS!$E$4:$I$549,7,FALSE),($C69/VLOOKUP($B69&amp;"_f3",VALORES_TS!$E$4:$I$549,3,FALSE))*VLOOKUP($B69&amp;"_f3",VALORES_TS!$E$4:$I$549,7,FALSE))))),"")</f>
        <v/>
      </c>
      <c r="K69" s="12" t="str">
        <f t="shared" si="3"/>
        <v/>
      </c>
      <c r="L69" s="15"/>
    </row>
    <row r="70" spans="2:12" x14ac:dyDescent="0.25">
      <c r="B70" s="14"/>
      <c r="C70" s="3"/>
      <c r="D70" s="13"/>
      <c r="E70" s="13"/>
      <c r="F70" s="5" t="str">
        <f>IFERROR(IF($B70="UAT2 - Execução",0,IF($C70&lt;=VLOOKUP($B70&amp;"_baixa",VALORES_TS!$E$4:$I$553,3,FALSE),VLOOKUP($B70&amp;"_baixa",VALORES_TS!$E$4:$I$553,4,FALSE),IF($C70&lt;=VLOOKUP($B70&amp;"_media",VALORES_TS!$E$4:$I$553,3,FALSE),VLOOKUP($B70&amp;"_media",VALORES_TS!$E$4:$I$553,4,FALSE),IF($C70&lt;=VLOOKUP($B70&amp;"_alta",VALORES_TS!$E$4:$I$553,3,FALSE),VLOOKUP($B70&amp;"_alta",VALORES_TS!$E$4:$I$553,4,FALSE),($C70/VLOOKUP($B70&amp;"_alta",VALORES_TS!$E$4:$I$553,3,FALSE))*VLOOKUP($B70&amp;"_alta",VALORES_TS!$E$4:$I$553,4,FALSE))))),"")</f>
        <v/>
      </c>
      <c r="G70" s="5" t="str">
        <f>IFERROR(IF($B70="UAT2 - Execução",0,IF($C70&lt;=VLOOKUP($B70&amp;"_baixa",VALORES_TS!$E$4:$I$553,3,FALSE),VLOOKUP($B70&amp;"_baixa",VALORES_TS!$E$4:$I$553,5,FALSE),IF($C70&lt;=VLOOKUP($B70&amp;"_media",VALORES_TS!$E$4:$I$553,3,FALSE),VLOOKUP($B70&amp;"_media",VALORES_TS!$E$4:$I$553,5,FALSE),IF($C70&lt;=VLOOKUP($B70&amp;"_alta",VALORES_TS!$E$4:$I$553,3,FALSE),VLOOKUP($B70&amp;"_alta",VALORES_TS!$E$4:$I$553,5,FALSE),($C70/VLOOKUP($B70&amp;"_alta",VALORES_TS!$E$4:$I$553,3,FALSE))*VLOOKUP($B70&amp;"_alta",VALORES_TS!$E$4:$I$553,5,FALSE))))),"")</f>
        <v/>
      </c>
      <c r="H70" s="53" t="str">
        <f t="shared" si="2"/>
        <v/>
      </c>
      <c r="I70" s="19" t="str">
        <f>IFERROR(IF($B70="UAT - Execução",0,IF($C70&lt;=VLOOKUP($B70&amp;"_f1",VALORES_TS!$E$4:$I$549,3,FALSE),VLOOKUP($B70&amp;"_f1",VALORES_TS!$E$4:$I$549,6,FALSE),IF($C70&lt;=VLOOKUP($B70&amp;"_f2",VALORES_TS!$E$4:$I$549,3,FALSE),VLOOKUP($B70&amp;"_f2",VALORES_TS!$E$4:$I$549,6,FALSE),IF($C70&lt;=VLOOKUP($B70&amp;"_f3",VALORES_TS!$E$4:$I$549,3,FALSE),VLOOKUP($B70&amp;"_f3",VALORES_TS!$E$4:$I$549,6,FALSE),($C70/VLOOKUP($B70&amp;"_f3",VALORES_TS!$E$4:$I$549,3,FALSE))*VLOOKUP($B70&amp;"_f3",VALORES_TS!$E$4:$I$549,6,FALSE))))),"")</f>
        <v/>
      </c>
      <c r="J70" s="12" t="str">
        <f>IFERROR(IF($B70="UAT - Execução",$C70*VALORES_TS!#REF!,IF($C70&lt;=VLOOKUP($B70&amp;"_f1",VALORES_TS!$E$4:$I$549,3,FALSE),VLOOKUP($B70&amp;"_f1",VALORES_TS!$E$4:$I$549,7,FALSE),IF($C70&lt;=VLOOKUP($B70&amp;"_f2",VALORES_TS!$E$4:$I$549,3,FALSE),VLOOKUP($B70&amp;"_f2",VALORES_TS!$E$4:$I$549,7,FALSE),IF($C70&lt;=VLOOKUP($B70&amp;"_f3",VALORES_TS!$E$4:$I$549,3,FALSE),VLOOKUP($B70&amp;"_f3",VALORES_TS!$E$4:$I$549,7,FALSE),($C70/VLOOKUP($B70&amp;"_f3",VALORES_TS!$E$4:$I$549,3,FALSE))*VLOOKUP($B70&amp;"_f3",VALORES_TS!$E$4:$I$549,7,FALSE))))),"")</f>
        <v/>
      </c>
      <c r="K70" s="12" t="str">
        <f t="shared" si="3"/>
        <v/>
      </c>
      <c r="L70" s="15"/>
    </row>
    <row r="71" spans="2:12" x14ac:dyDescent="0.25">
      <c r="B71" s="14"/>
      <c r="C71" s="3"/>
      <c r="D71" s="13"/>
      <c r="E71" s="13"/>
      <c r="F71" s="5" t="str">
        <f>IFERROR(IF($B71="UAT2 - Execução",0,IF($C71&lt;=VLOOKUP($B71&amp;"_baixa",VALORES_TS!$E$4:$I$553,3,FALSE),VLOOKUP($B71&amp;"_baixa",VALORES_TS!$E$4:$I$553,4,FALSE),IF($C71&lt;=VLOOKUP($B71&amp;"_media",VALORES_TS!$E$4:$I$553,3,FALSE),VLOOKUP($B71&amp;"_media",VALORES_TS!$E$4:$I$553,4,FALSE),IF($C71&lt;=VLOOKUP($B71&amp;"_alta",VALORES_TS!$E$4:$I$553,3,FALSE),VLOOKUP($B71&amp;"_alta",VALORES_TS!$E$4:$I$553,4,FALSE),($C71/VLOOKUP($B71&amp;"_alta",VALORES_TS!$E$4:$I$553,3,FALSE))*VLOOKUP($B71&amp;"_alta",VALORES_TS!$E$4:$I$553,4,FALSE))))),"")</f>
        <v/>
      </c>
      <c r="G71" s="5" t="str">
        <f>IFERROR(IF($B71="UAT2 - Execução",0,IF($C71&lt;=VLOOKUP($B71&amp;"_baixa",VALORES_TS!$E$4:$I$553,3,FALSE),VLOOKUP($B71&amp;"_baixa",VALORES_TS!$E$4:$I$553,5,FALSE),IF($C71&lt;=VLOOKUP($B71&amp;"_media",VALORES_TS!$E$4:$I$553,3,FALSE),VLOOKUP($B71&amp;"_media",VALORES_TS!$E$4:$I$553,5,FALSE),IF($C71&lt;=VLOOKUP($B71&amp;"_alta",VALORES_TS!$E$4:$I$553,3,FALSE),VLOOKUP($B71&amp;"_alta",VALORES_TS!$E$4:$I$553,5,FALSE),($C71/VLOOKUP($B71&amp;"_alta",VALORES_TS!$E$4:$I$553,3,FALSE))*VLOOKUP($B71&amp;"_alta",VALORES_TS!$E$4:$I$553,5,FALSE))))),"")</f>
        <v/>
      </c>
      <c r="H71" s="53" t="str">
        <f t="shared" si="2"/>
        <v/>
      </c>
      <c r="I71" s="19" t="str">
        <f>IFERROR(IF($B71="UAT - Execução",0,IF($C71&lt;=VLOOKUP($B71&amp;"_f1",VALORES_TS!$E$4:$I$549,3,FALSE),VLOOKUP($B71&amp;"_f1",VALORES_TS!$E$4:$I$549,6,FALSE),IF($C71&lt;=VLOOKUP($B71&amp;"_f2",VALORES_TS!$E$4:$I$549,3,FALSE),VLOOKUP($B71&amp;"_f2",VALORES_TS!$E$4:$I$549,6,FALSE),IF($C71&lt;=VLOOKUP($B71&amp;"_f3",VALORES_TS!$E$4:$I$549,3,FALSE),VLOOKUP($B71&amp;"_f3",VALORES_TS!$E$4:$I$549,6,FALSE),($C71/VLOOKUP($B71&amp;"_f3",VALORES_TS!$E$4:$I$549,3,FALSE))*VLOOKUP($B71&amp;"_f3",VALORES_TS!$E$4:$I$549,6,FALSE))))),"")</f>
        <v/>
      </c>
      <c r="J71" s="12" t="str">
        <f>IFERROR(IF($B71="UAT - Execução",$C71*VALORES_TS!#REF!,IF($C71&lt;=VLOOKUP($B71&amp;"_f1",VALORES_TS!$E$4:$I$549,3,FALSE),VLOOKUP($B71&amp;"_f1",VALORES_TS!$E$4:$I$549,7,FALSE),IF($C71&lt;=VLOOKUP($B71&amp;"_f2",VALORES_TS!$E$4:$I$549,3,FALSE),VLOOKUP($B71&amp;"_f2",VALORES_TS!$E$4:$I$549,7,FALSE),IF($C71&lt;=VLOOKUP($B71&amp;"_f3",VALORES_TS!$E$4:$I$549,3,FALSE),VLOOKUP($B71&amp;"_f3",VALORES_TS!$E$4:$I$549,7,FALSE),($C71/VLOOKUP($B71&amp;"_f3",VALORES_TS!$E$4:$I$549,3,FALSE))*VLOOKUP($B71&amp;"_f3",VALORES_TS!$E$4:$I$549,7,FALSE))))),"")</f>
        <v/>
      </c>
      <c r="K71" s="12" t="str">
        <f t="shared" si="3"/>
        <v/>
      </c>
      <c r="L71" s="15"/>
    </row>
    <row r="72" spans="2:12" x14ac:dyDescent="0.25">
      <c r="B72" s="14"/>
      <c r="C72" s="3"/>
      <c r="D72" s="13"/>
      <c r="E72" s="13"/>
      <c r="F72" s="5" t="str">
        <f>IFERROR(IF($B72="UAT2 - Execução",0,IF($C72&lt;=VLOOKUP($B72&amp;"_baixa",VALORES_TS!$E$4:$I$553,3,FALSE),VLOOKUP($B72&amp;"_baixa",VALORES_TS!$E$4:$I$553,4,FALSE),IF($C72&lt;=VLOOKUP($B72&amp;"_media",VALORES_TS!$E$4:$I$553,3,FALSE),VLOOKUP($B72&amp;"_media",VALORES_TS!$E$4:$I$553,4,FALSE),IF($C72&lt;=VLOOKUP($B72&amp;"_alta",VALORES_TS!$E$4:$I$553,3,FALSE),VLOOKUP($B72&amp;"_alta",VALORES_TS!$E$4:$I$553,4,FALSE),($C72/VLOOKUP($B72&amp;"_alta",VALORES_TS!$E$4:$I$553,3,FALSE))*VLOOKUP($B72&amp;"_alta",VALORES_TS!$E$4:$I$553,4,FALSE))))),"")</f>
        <v/>
      </c>
      <c r="G72" s="5" t="str">
        <f>IFERROR(IF($B72="UAT2 - Execução",0,IF($C72&lt;=VLOOKUP($B72&amp;"_baixa",VALORES_TS!$E$4:$I$553,3,FALSE),VLOOKUP($B72&amp;"_baixa",VALORES_TS!$E$4:$I$553,5,FALSE),IF($C72&lt;=VLOOKUP($B72&amp;"_media",VALORES_TS!$E$4:$I$553,3,FALSE),VLOOKUP($B72&amp;"_media",VALORES_TS!$E$4:$I$553,5,FALSE),IF($C72&lt;=VLOOKUP($B72&amp;"_alta",VALORES_TS!$E$4:$I$553,3,FALSE),VLOOKUP($B72&amp;"_alta",VALORES_TS!$E$4:$I$553,5,FALSE),($C72/VLOOKUP($B72&amp;"_alta",VALORES_TS!$E$4:$I$553,3,FALSE))*VLOOKUP($B72&amp;"_alta",VALORES_TS!$E$4:$I$553,5,FALSE))))),"")</f>
        <v/>
      </c>
      <c r="H72" s="53" t="str">
        <f t="shared" si="2"/>
        <v/>
      </c>
      <c r="I72" s="19" t="str">
        <f>IFERROR(IF($B72="UAT - Execução",0,IF($C72&lt;=VLOOKUP($B72&amp;"_f1",VALORES_TS!$E$4:$I$549,3,FALSE),VLOOKUP($B72&amp;"_f1",VALORES_TS!$E$4:$I$549,6,FALSE),IF($C72&lt;=VLOOKUP($B72&amp;"_f2",VALORES_TS!$E$4:$I$549,3,FALSE),VLOOKUP($B72&amp;"_f2",VALORES_TS!$E$4:$I$549,6,FALSE),IF($C72&lt;=VLOOKUP($B72&amp;"_f3",VALORES_TS!$E$4:$I$549,3,FALSE),VLOOKUP($B72&amp;"_f3",VALORES_TS!$E$4:$I$549,6,FALSE),($C72/VLOOKUP($B72&amp;"_f3",VALORES_TS!$E$4:$I$549,3,FALSE))*VLOOKUP($B72&amp;"_f3",VALORES_TS!$E$4:$I$549,6,FALSE))))),"")</f>
        <v/>
      </c>
      <c r="J72" s="12" t="str">
        <f>IFERROR(IF($B72="UAT - Execução",$C72*VALORES_TS!#REF!,IF($C72&lt;=VLOOKUP($B72&amp;"_f1",VALORES_TS!$E$4:$I$549,3,FALSE),VLOOKUP($B72&amp;"_f1",VALORES_TS!$E$4:$I$549,7,FALSE),IF($C72&lt;=VLOOKUP($B72&amp;"_f2",VALORES_TS!$E$4:$I$549,3,FALSE),VLOOKUP($B72&amp;"_f2",VALORES_TS!$E$4:$I$549,7,FALSE),IF($C72&lt;=VLOOKUP($B72&amp;"_f3",VALORES_TS!$E$4:$I$549,3,FALSE),VLOOKUP($B72&amp;"_f3",VALORES_TS!$E$4:$I$549,7,FALSE),($C72/VLOOKUP($B72&amp;"_f3",VALORES_TS!$E$4:$I$549,3,FALSE))*VLOOKUP($B72&amp;"_f3",VALORES_TS!$E$4:$I$549,7,FALSE))))),"")</f>
        <v/>
      </c>
      <c r="K72" s="12" t="str">
        <f t="shared" si="3"/>
        <v/>
      </c>
      <c r="L72" s="15"/>
    </row>
    <row r="73" spans="2:12" x14ac:dyDescent="0.25">
      <c r="B73" s="14"/>
      <c r="C73" s="3"/>
      <c r="D73" s="13"/>
      <c r="E73" s="13"/>
      <c r="F73" s="5" t="str">
        <f>IFERROR(IF($B73="UAT2 - Execução",0,IF($C73&lt;=VLOOKUP($B73&amp;"_baixa",VALORES_TS!$E$4:$I$553,3,FALSE),VLOOKUP($B73&amp;"_baixa",VALORES_TS!$E$4:$I$553,4,FALSE),IF($C73&lt;=VLOOKUP($B73&amp;"_media",VALORES_TS!$E$4:$I$553,3,FALSE),VLOOKUP($B73&amp;"_media",VALORES_TS!$E$4:$I$553,4,FALSE),IF($C73&lt;=VLOOKUP($B73&amp;"_alta",VALORES_TS!$E$4:$I$553,3,FALSE),VLOOKUP($B73&amp;"_alta",VALORES_TS!$E$4:$I$553,4,FALSE),($C73/VLOOKUP($B73&amp;"_alta",VALORES_TS!$E$4:$I$553,3,FALSE))*VLOOKUP($B73&amp;"_alta",VALORES_TS!$E$4:$I$553,4,FALSE))))),"")</f>
        <v/>
      </c>
      <c r="G73" s="5" t="str">
        <f>IFERROR(IF($B73="UAT2 - Execução",0,IF($C73&lt;=VLOOKUP($B73&amp;"_baixa",VALORES_TS!$E$4:$I$553,3,FALSE),VLOOKUP($B73&amp;"_baixa",VALORES_TS!$E$4:$I$553,5,FALSE),IF($C73&lt;=VLOOKUP($B73&amp;"_media",VALORES_TS!$E$4:$I$553,3,FALSE),VLOOKUP($B73&amp;"_media",VALORES_TS!$E$4:$I$553,5,FALSE),IF($C73&lt;=VLOOKUP($B73&amp;"_alta",VALORES_TS!$E$4:$I$553,3,FALSE),VLOOKUP($B73&amp;"_alta",VALORES_TS!$E$4:$I$553,5,FALSE),($C73/VLOOKUP($B73&amp;"_alta",VALORES_TS!$E$4:$I$553,3,FALSE))*VLOOKUP($B73&amp;"_alta",VALORES_TS!$E$4:$I$553,5,FALSE))))),"")</f>
        <v/>
      </c>
      <c r="H73" s="53" t="str">
        <f t="shared" si="2"/>
        <v/>
      </c>
      <c r="I73" s="19" t="str">
        <f>IFERROR(IF($B73="UAT - Execução",0,IF($C73&lt;=VLOOKUP($B73&amp;"_f1",VALORES_TS!$E$4:$I$549,3,FALSE),VLOOKUP($B73&amp;"_f1",VALORES_TS!$E$4:$I$549,6,FALSE),IF($C73&lt;=VLOOKUP($B73&amp;"_f2",VALORES_TS!$E$4:$I$549,3,FALSE),VLOOKUP($B73&amp;"_f2",VALORES_TS!$E$4:$I$549,6,FALSE),IF($C73&lt;=VLOOKUP($B73&amp;"_f3",VALORES_TS!$E$4:$I$549,3,FALSE),VLOOKUP($B73&amp;"_f3",VALORES_TS!$E$4:$I$549,6,FALSE),($C73/VLOOKUP($B73&amp;"_f3",VALORES_TS!$E$4:$I$549,3,FALSE))*VLOOKUP($B73&amp;"_f3",VALORES_TS!$E$4:$I$549,6,FALSE))))),"")</f>
        <v/>
      </c>
      <c r="J73" s="12" t="str">
        <f>IFERROR(IF($B73="UAT - Execução",$C73*VALORES_TS!#REF!,IF($C73&lt;=VLOOKUP($B73&amp;"_f1",VALORES_TS!$E$4:$I$549,3,FALSE),VLOOKUP($B73&amp;"_f1",VALORES_TS!$E$4:$I$549,7,FALSE),IF($C73&lt;=VLOOKUP($B73&amp;"_f2",VALORES_TS!$E$4:$I$549,3,FALSE),VLOOKUP($B73&amp;"_f2",VALORES_TS!$E$4:$I$549,7,FALSE),IF($C73&lt;=VLOOKUP($B73&amp;"_f3",VALORES_TS!$E$4:$I$549,3,FALSE),VLOOKUP($B73&amp;"_f3",VALORES_TS!$E$4:$I$549,7,FALSE),($C73/VLOOKUP($B73&amp;"_f3",VALORES_TS!$E$4:$I$549,3,FALSE))*VLOOKUP($B73&amp;"_f3",VALORES_TS!$E$4:$I$549,7,FALSE))))),"")</f>
        <v/>
      </c>
      <c r="K73" s="12" t="str">
        <f t="shared" si="3"/>
        <v/>
      </c>
      <c r="L73" s="15"/>
    </row>
    <row r="74" spans="2:12" x14ac:dyDescent="0.25">
      <c r="B74" s="14"/>
      <c r="C74" s="3"/>
      <c r="D74" s="13"/>
      <c r="E74" s="13"/>
      <c r="F74" s="5" t="str">
        <f>IFERROR(IF($B74="UAT2 - Execução",0,IF($C74&lt;=VLOOKUP($B74&amp;"_baixa",VALORES_TS!$E$4:$I$553,3,FALSE),VLOOKUP($B74&amp;"_baixa",VALORES_TS!$E$4:$I$553,4,FALSE),IF($C74&lt;=VLOOKUP($B74&amp;"_media",VALORES_TS!$E$4:$I$553,3,FALSE),VLOOKUP($B74&amp;"_media",VALORES_TS!$E$4:$I$553,4,FALSE),IF($C74&lt;=VLOOKUP($B74&amp;"_alta",VALORES_TS!$E$4:$I$553,3,FALSE),VLOOKUP($B74&amp;"_alta",VALORES_TS!$E$4:$I$553,4,FALSE),($C74/VLOOKUP($B74&amp;"_alta",VALORES_TS!$E$4:$I$553,3,FALSE))*VLOOKUP($B74&amp;"_alta",VALORES_TS!$E$4:$I$553,4,FALSE))))),"")</f>
        <v/>
      </c>
      <c r="G74" s="5" t="str">
        <f>IFERROR(IF($B74="UAT2 - Execução",0,IF($C74&lt;=VLOOKUP($B74&amp;"_baixa",VALORES_TS!$E$4:$I$553,3,FALSE),VLOOKUP($B74&amp;"_baixa",VALORES_TS!$E$4:$I$553,5,FALSE),IF($C74&lt;=VLOOKUP($B74&amp;"_media",VALORES_TS!$E$4:$I$553,3,FALSE),VLOOKUP($B74&amp;"_media",VALORES_TS!$E$4:$I$553,5,FALSE),IF($C74&lt;=VLOOKUP($B74&amp;"_alta",VALORES_TS!$E$4:$I$553,3,FALSE),VLOOKUP($B74&amp;"_alta",VALORES_TS!$E$4:$I$553,5,FALSE),($C74/VLOOKUP($B74&amp;"_alta",VALORES_TS!$E$4:$I$553,3,FALSE))*VLOOKUP($B74&amp;"_alta",VALORES_TS!$E$4:$I$553,5,FALSE))))),"")</f>
        <v/>
      </c>
      <c r="H74" s="53" t="str">
        <f t="shared" si="2"/>
        <v/>
      </c>
      <c r="I74" s="19" t="str">
        <f>IFERROR(IF($B74="UAT - Execução",0,IF($C74&lt;=VLOOKUP($B74&amp;"_f1",VALORES_TS!$E$4:$I$549,3,FALSE),VLOOKUP($B74&amp;"_f1",VALORES_TS!$E$4:$I$549,6,FALSE),IF($C74&lt;=VLOOKUP($B74&amp;"_f2",VALORES_TS!$E$4:$I$549,3,FALSE),VLOOKUP($B74&amp;"_f2",VALORES_TS!$E$4:$I$549,6,FALSE),IF($C74&lt;=VLOOKUP($B74&amp;"_f3",VALORES_TS!$E$4:$I$549,3,FALSE),VLOOKUP($B74&amp;"_f3",VALORES_TS!$E$4:$I$549,6,FALSE),($C74/VLOOKUP($B74&amp;"_f3",VALORES_TS!$E$4:$I$549,3,FALSE))*VLOOKUP($B74&amp;"_f3",VALORES_TS!$E$4:$I$549,6,FALSE))))),"")</f>
        <v/>
      </c>
      <c r="J74" s="12" t="str">
        <f>IFERROR(IF($B74="UAT - Execução",$C74*VALORES_TS!#REF!,IF($C74&lt;=VLOOKUP($B74&amp;"_f1",VALORES_TS!$E$4:$I$549,3,FALSE),VLOOKUP($B74&amp;"_f1",VALORES_TS!$E$4:$I$549,7,FALSE),IF($C74&lt;=VLOOKUP($B74&amp;"_f2",VALORES_TS!$E$4:$I$549,3,FALSE),VLOOKUP($B74&amp;"_f2",VALORES_TS!$E$4:$I$549,7,FALSE),IF($C74&lt;=VLOOKUP($B74&amp;"_f3",VALORES_TS!$E$4:$I$549,3,FALSE),VLOOKUP($B74&amp;"_f3",VALORES_TS!$E$4:$I$549,7,FALSE),($C74/VLOOKUP($B74&amp;"_f3",VALORES_TS!$E$4:$I$549,3,FALSE))*VLOOKUP($B74&amp;"_f3",VALORES_TS!$E$4:$I$549,7,FALSE))))),"")</f>
        <v/>
      </c>
      <c r="K74" s="12" t="str">
        <f t="shared" si="3"/>
        <v/>
      </c>
      <c r="L74" s="15"/>
    </row>
    <row r="75" spans="2:12" x14ac:dyDescent="0.25">
      <c r="B75" s="14"/>
      <c r="C75" s="3"/>
      <c r="D75" s="13"/>
      <c r="E75" s="13"/>
      <c r="F75" s="5" t="str">
        <f>IFERROR(IF($B75="UAT2 - Execução",0,IF($C75&lt;=VLOOKUP($B75&amp;"_baixa",VALORES_TS!$E$4:$I$553,3,FALSE),VLOOKUP($B75&amp;"_baixa",VALORES_TS!$E$4:$I$553,4,FALSE),IF($C75&lt;=VLOOKUP($B75&amp;"_media",VALORES_TS!$E$4:$I$553,3,FALSE),VLOOKUP($B75&amp;"_media",VALORES_TS!$E$4:$I$553,4,FALSE),IF($C75&lt;=VLOOKUP($B75&amp;"_alta",VALORES_TS!$E$4:$I$553,3,FALSE),VLOOKUP($B75&amp;"_alta",VALORES_TS!$E$4:$I$553,4,FALSE),($C75/VLOOKUP($B75&amp;"_alta",VALORES_TS!$E$4:$I$553,3,FALSE))*VLOOKUP($B75&amp;"_alta",VALORES_TS!$E$4:$I$553,4,FALSE))))),"")</f>
        <v/>
      </c>
      <c r="G75" s="5" t="str">
        <f>IFERROR(IF($B75="UAT2 - Execução",0,IF($C75&lt;=VLOOKUP($B75&amp;"_baixa",VALORES_TS!$E$4:$I$553,3,FALSE),VLOOKUP($B75&amp;"_baixa",VALORES_TS!$E$4:$I$553,5,FALSE),IF($C75&lt;=VLOOKUP($B75&amp;"_media",VALORES_TS!$E$4:$I$553,3,FALSE),VLOOKUP($B75&amp;"_media",VALORES_TS!$E$4:$I$553,5,FALSE),IF($C75&lt;=VLOOKUP($B75&amp;"_alta",VALORES_TS!$E$4:$I$553,3,FALSE),VLOOKUP($B75&amp;"_alta",VALORES_TS!$E$4:$I$553,5,FALSE),($C75/VLOOKUP($B75&amp;"_alta",VALORES_TS!$E$4:$I$553,3,FALSE))*VLOOKUP($B75&amp;"_alta",VALORES_TS!$E$4:$I$553,5,FALSE))))),"")</f>
        <v/>
      </c>
      <c r="H75" s="53" t="str">
        <f t="shared" si="2"/>
        <v/>
      </c>
      <c r="I75" s="19" t="str">
        <f>IFERROR(IF($B75="UAT - Execução",0,IF($C75&lt;=VLOOKUP($B75&amp;"_f1",VALORES_TS!$E$4:$I$549,3,FALSE),VLOOKUP($B75&amp;"_f1",VALORES_TS!$E$4:$I$549,6,FALSE),IF($C75&lt;=VLOOKUP($B75&amp;"_f2",VALORES_TS!$E$4:$I$549,3,FALSE),VLOOKUP($B75&amp;"_f2",VALORES_TS!$E$4:$I$549,6,FALSE),IF($C75&lt;=VLOOKUP($B75&amp;"_f3",VALORES_TS!$E$4:$I$549,3,FALSE),VLOOKUP($B75&amp;"_f3",VALORES_TS!$E$4:$I$549,6,FALSE),($C75/VLOOKUP($B75&amp;"_f3",VALORES_TS!$E$4:$I$549,3,FALSE))*VLOOKUP($B75&amp;"_f3",VALORES_TS!$E$4:$I$549,6,FALSE))))),"")</f>
        <v/>
      </c>
      <c r="J75" s="12" t="str">
        <f>IFERROR(IF($B75="UAT - Execução",$C75*VALORES_TS!#REF!,IF($C75&lt;=VLOOKUP($B75&amp;"_f1",VALORES_TS!$E$4:$I$549,3,FALSE),VLOOKUP($B75&amp;"_f1",VALORES_TS!$E$4:$I$549,7,FALSE),IF($C75&lt;=VLOOKUP($B75&amp;"_f2",VALORES_TS!$E$4:$I$549,3,FALSE),VLOOKUP($B75&amp;"_f2",VALORES_TS!$E$4:$I$549,7,FALSE),IF($C75&lt;=VLOOKUP($B75&amp;"_f3",VALORES_TS!$E$4:$I$549,3,FALSE),VLOOKUP($B75&amp;"_f3",VALORES_TS!$E$4:$I$549,7,FALSE),($C75/VLOOKUP($B75&amp;"_f3",VALORES_TS!$E$4:$I$549,3,FALSE))*VLOOKUP($B75&amp;"_f3",VALORES_TS!$E$4:$I$549,7,FALSE))))),"")</f>
        <v/>
      </c>
      <c r="K75" s="12" t="str">
        <f t="shared" si="3"/>
        <v/>
      </c>
      <c r="L75" s="15"/>
    </row>
    <row r="76" spans="2:12" x14ac:dyDescent="0.25">
      <c r="B76" s="14"/>
      <c r="C76" s="3"/>
      <c r="D76" s="13"/>
      <c r="E76" s="13"/>
      <c r="F76" s="5" t="str">
        <f>IFERROR(IF($B76="UAT2 - Execução",0,IF($C76&lt;=VLOOKUP($B76&amp;"_baixa",VALORES_TS!$E$4:$I$553,3,FALSE),VLOOKUP($B76&amp;"_baixa",VALORES_TS!$E$4:$I$553,4,FALSE),IF($C76&lt;=VLOOKUP($B76&amp;"_media",VALORES_TS!$E$4:$I$553,3,FALSE),VLOOKUP($B76&amp;"_media",VALORES_TS!$E$4:$I$553,4,FALSE),IF($C76&lt;=VLOOKUP($B76&amp;"_alta",VALORES_TS!$E$4:$I$553,3,FALSE),VLOOKUP($B76&amp;"_alta",VALORES_TS!$E$4:$I$553,4,FALSE),($C76/VLOOKUP($B76&amp;"_alta",VALORES_TS!$E$4:$I$553,3,FALSE))*VLOOKUP($B76&amp;"_alta",VALORES_TS!$E$4:$I$553,4,FALSE))))),"")</f>
        <v/>
      </c>
      <c r="G76" s="5" t="str">
        <f>IFERROR(IF($B76="UAT2 - Execução",0,IF($C76&lt;=VLOOKUP($B76&amp;"_baixa",VALORES_TS!$E$4:$I$553,3,FALSE),VLOOKUP($B76&amp;"_baixa",VALORES_TS!$E$4:$I$553,5,FALSE),IF($C76&lt;=VLOOKUP($B76&amp;"_media",VALORES_TS!$E$4:$I$553,3,FALSE),VLOOKUP($B76&amp;"_media",VALORES_TS!$E$4:$I$553,5,FALSE),IF($C76&lt;=VLOOKUP($B76&amp;"_alta",VALORES_TS!$E$4:$I$553,3,FALSE),VLOOKUP($B76&amp;"_alta",VALORES_TS!$E$4:$I$553,5,FALSE),($C76/VLOOKUP($B76&amp;"_alta",VALORES_TS!$E$4:$I$553,3,FALSE))*VLOOKUP($B76&amp;"_alta",VALORES_TS!$E$4:$I$553,5,FALSE))))),"")</f>
        <v/>
      </c>
      <c r="H76" s="53" t="str">
        <f t="shared" si="2"/>
        <v/>
      </c>
      <c r="I76" s="19" t="str">
        <f>IFERROR(IF($B76="UAT - Execução",0,IF($C76&lt;=VLOOKUP($B76&amp;"_f1",VALORES_TS!$E$4:$I$549,3,FALSE),VLOOKUP($B76&amp;"_f1",VALORES_TS!$E$4:$I$549,6,FALSE),IF($C76&lt;=VLOOKUP($B76&amp;"_f2",VALORES_TS!$E$4:$I$549,3,FALSE),VLOOKUP($B76&amp;"_f2",VALORES_TS!$E$4:$I$549,6,FALSE),IF($C76&lt;=VLOOKUP($B76&amp;"_f3",VALORES_TS!$E$4:$I$549,3,FALSE),VLOOKUP($B76&amp;"_f3",VALORES_TS!$E$4:$I$549,6,FALSE),($C76/VLOOKUP($B76&amp;"_f3",VALORES_TS!$E$4:$I$549,3,FALSE))*VLOOKUP($B76&amp;"_f3",VALORES_TS!$E$4:$I$549,6,FALSE))))),"")</f>
        <v/>
      </c>
      <c r="J76" s="12" t="str">
        <f>IFERROR(IF($B76="UAT - Execução",$C76*VALORES_TS!#REF!,IF($C76&lt;=VLOOKUP($B76&amp;"_f1",VALORES_TS!$E$4:$I$549,3,FALSE),VLOOKUP($B76&amp;"_f1",VALORES_TS!$E$4:$I$549,7,FALSE),IF($C76&lt;=VLOOKUP($B76&amp;"_f2",VALORES_TS!$E$4:$I$549,3,FALSE),VLOOKUP($B76&amp;"_f2",VALORES_TS!$E$4:$I$549,7,FALSE),IF($C76&lt;=VLOOKUP($B76&amp;"_f3",VALORES_TS!$E$4:$I$549,3,FALSE),VLOOKUP($B76&amp;"_f3",VALORES_TS!$E$4:$I$549,7,FALSE),($C76/VLOOKUP($B76&amp;"_f3",VALORES_TS!$E$4:$I$549,3,FALSE))*VLOOKUP($B76&amp;"_f3",VALORES_TS!$E$4:$I$549,7,FALSE))))),"")</f>
        <v/>
      </c>
      <c r="K76" s="12" t="str">
        <f t="shared" si="3"/>
        <v/>
      </c>
      <c r="L76" s="15"/>
    </row>
    <row r="77" spans="2:12" x14ac:dyDescent="0.25">
      <c r="B77" s="14"/>
      <c r="C77" s="3"/>
      <c r="D77" s="13"/>
      <c r="E77" s="13"/>
      <c r="F77" s="5" t="str">
        <f>IFERROR(IF($B77="UAT2 - Execução",0,IF($C77&lt;=VLOOKUP($B77&amp;"_baixa",VALORES_TS!$E$4:$I$553,3,FALSE),VLOOKUP($B77&amp;"_baixa",VALORES_TS!$E$4:$I$553,4,FALSE),IF($C77&lt;=VLOOKUP($B77&amp;"_media",VALORES_TS!$E$4:$I$553,3,FALSE),VLOOKUP($B77&amp;"_media",VALORES_TS!$E$4:$I$553,4,FALSE),IF($C77&lt;=VLOOKUP($B77&amp;"_alta",VALORES_TS!$E$4:$I$553,3,FALSE),VLOOKUP($B77&amp;"_alta",VALORES_TS!$E$4:$I$553,4,FALSE),($C77/VLOOKUP($B77&amp;"_alta",VALORES_TS!$E$4:$I$553,3,FALSE))*VLOOKUP($B77&amp;"_alta",VALORES_TS!$E$4:$I$553,4,FALSE))))),"")</f>
        <v/>
      </c>
      <c r="G77" s="5" t="str">
        <f>IFERROR(IF($B77="UAT2 - Execução",0,IF($C77&lt;=VLOOKUP($B77&amp;"_baixa",VALORES_TS!$E$4:$I$553,3,FALSE),VLOOKUP($B77&amp;"_baixa",VALORES_TS!$E$4:$I$553,5,FALSE),IF($C77&lt;=VLOOKUP($B77&amp;"_media",VALORES_TS!$E$4:$I$553,3,FALSE),VLOOKUP($B77&amp;"_media",VALORES_TS!$E$4:$I$553,5,FALSE),IF($C77&lt;=VLOOKUP($B77&amp;"_alta",VALORES_TS!$E$4:$I$553,3,FALSE),VLOOKUP($B77&amp;"_alta",VALORES_TS!$E$4:$I$553,5,FALSE),($C77/VLOOKUP($B77&amp;"_alta",VALORES_TS!$E$4:$I$553,3,FALSE))*VLOOKUP($B77&amp;"_alta",VALORES_TS!$E$4:$I$553,5,FALSE))))),"")</f>
        <v/>
      </c>
      <c r="H77" s="53" t="str">
        <f t="shared" ref="H77:H140" si="4">IF(G77="","",IF($D77="s",F77+G77,0))</f>
        <v/>
      </c>
      <c r="I77" s="19" t="str">
        <f>IFERROR(IF($B77="UAT - Execução",0,IF($C77&lt;=VLOOKUP($B77&amp;"_f1",VALORES_TS!$E$4:$I$549,3,FALSE),VLOOKUP($B77&amp;"_f1",VALORES_TS!$E$4:$I$549,6,FALSE),IF($C77&lt;=VLOOKUP($B77&amp;"_f2",VALORES_TS!$E$4:$I$549,3,FALSE),VLOOKUP($B77&amp;"_f2",VALORES_TS!$E$4:$I$549,6,FALSE),IF($C77&lt;=VLOOKUP($B77&amp;"_f3",VALORES_TS!$E$4:$I$549,3,FALSE),VLOOKUP($B77&amp;"_f3",VALORES_TS!$E$4:$I$549,6,FALSE),($C77/VLOOKUP($B77&amp;"_f3",VALORES_TS!$E$4:$I$549,3,FALSE))*VLOOKUP($B77&amp;"_f3",VALORES_TS!$E$4:$I$549,6,FALSE))))),"")</f>
        <v/>
      </c>
      <c r="J77" s="12" t="str">
        <f>IFERROR(IF($B77="UAT - Execução",$C77*VALORES_TS!#REF!,IF($C77&lt;=VLOOKUP($B77&amp;"_f1",VALORES_TS!$E$4:$I$549,3,FALSE),VLOOKUP($B77&amp;"_f1",VALORES_TS!$E$4:$I$549,7,FALSE),IF($C77&lt;=VLOOKUP($B77&amp;"_f2",VALORES_TS!$E$4:$I$549,3,FALSE),VLOOKUP($B77&amp;"_f2",VALORES_TS!$E$4:$I$549,7,FALSE),IF($C77&lt;=VLOOKUP($B77&amp;"_f3",VALORES_TS!$E$4:$I$549,3,FALSE),VLOOKUP($B77&amp;"_f3",VALORES_TS!$E$4:$I$549,7,FALSE),($C77/VLOOKUP($B77&amp;"_f3",VALORES_TS!$E$4:$I$549,3,FALSE))*VLOOKUP($B77&amp;"_f3",VALORES_TS!$E$4:$I$549,7,FALSE))))),"")</f>
        <v/>
      </c>
      <c r="K77" s="12" t="str">
        <f t="shared" si="3"/>
        <v/>
      </c>
      <c r="L77" s="15"/>
    </row>
    <row r="78" spans="2:12" x14ac:dyDescent="0.25">
      <c r="B78" s="14"/>
      <c r="C78" s="3"/>
      <c r="D78" s="13"/>
      <c r="E78" s="13"/>
      <c r="F78" s="5" t="str">
        <f>IFERROR(IF($B78="UAT2 - Execução",0,IF($C78&lt;=VLOOKUP($B78&amp;"_baixa",VALORES_TS!$E$4:$I$553,3,FALSE),VLOOKUP($B78&amp;"_baixa",VALORES_TS!$E$4:$I$553,4,FALSE),IF($C78&lt;=VLOOKUP($B78&amp;"_media",VALORES_TS!$E$4:$I$553,3,FALSE),VLOOKUP($B78&amp;"_media",VALORES_TS!$E$4:$I$553,4,FALSE),IF($C78&lt;=VLOOKUP($B78&amp;"_alta",VALORES_TS!$E$4:$I$553,3,FALSE),VLOOKUP($B78&amp;"_alta",VALORES_TS!$E$4:$I$553,4,FALSE),($C78/VLOOKUP($B78&amp;"_alta",VALORES_TS!$E$4:$I$553,3,FALSE))*VLOOKUP($B78&amp;"_alta",VALORES_TS!$E$4:$I$553,4,FALSE))))),"")</f>
        <v/>
      </c>
      <c r="G78" s="5" t="str">
        <f>IFERROR(IF($B78="UAT2 - Execução",0,IF($C78&lt;=VLOOKUP($B78&amp;"_baixa",VALORES_TS!$E$4:$I$553,3,FALSE),VLOOKUP($B78&amp;"_baixa",VALORES_TS!$E$4:$I$553,5,FALSE),IF($C78&lt;=VLOOKUP($B78&amp;"_media",VALORES_TS!$E$4:$I$553,3,FALSE),VLOOKUP($B78&amp;"_media",VALORES_TS!$E$4:$I$553,5,FALSE),IF($C78&lt;=VLOOKUP($B78&amp;"_alta",VALORES_TS!$E$4:$I$553,3,FALSE),VLOOKUP($B78&amp;"_alta",VALORES_TS!$E$4:$I$553,5,FALSE),($C78/VLOOKUP($B78&amp;"_alta",VALORES_TS!$E$4:$I$553,3,FALSE))*VLOOKUP($B78&amp;"_alta",VALORES_TS!$E$4:$I$553,5,FALSE))))),"")</f>
        <v/>
      </c>
      <c r="H78" s="53" t="str">
        <f t="shared" si="4"/>
        <v/>
      </c>
      <c r="I78" s="19" t="str">
        <f>IFERROR(IF($B78="UAT - Execução",0,IF($C78&lt;=VLOOKUP($B78&amp;"_f1",VALORES_TS!$E$4:$I$549,3,FALSE),VLOOKUP($B78&amp;"_f1",VALORES_TS!$E$4:$I$549,6,FALSE),IF($C78&lt;=VLOOKUP($B78&amp;"_f2",VALORES_TS!$E$4:$I$549,3,FALSE),VLOOKUP($B78&amp;"_f2",VALORES_TS!$E$4:$I$549,6,FALSE),IF($C78&lt;=VLOOKUP($B78&amp;"_f3",VALORES_TS!$E$4:$I$549,3,FALSE),VLOOKUP($B78&amp;"_f3",VALORES_TS!$E$4:$I$549,6,FALSE),($C78/VLOOKUP($B78&amp;"_f3",VALORES_TS!$E$4:$I$549,3,FALSE))*VLOOKUP($B78&amp;"_f3",VALORES_TS!$E$4:$I$549,6,FALSE))))),"")</f>
        <v/>
      </c>
      <c r="J78" s="12" t="str">
        <f>IFERROR(IF($B78="UAT - Execução",$C78*VALORES_TS!#REF!,IF($C78&lt;=VLOOKUP($B78&amp;"_f1",VALORES_TS!$E$4:$I$549,3,FALSE),VLOOKUP($B78&amp;"_f1",VALORES_TS!$E$4:$I$549,7,FALSE),IF($C78&lt;=VLOOKUP($B78&amp;"_f2",VALORES_TS!$E$4:$I$549,3,FALSE),VLOOKUP($B78&amp;"_f2",VALORES_TS!$E$4:$I$549,7,FALSE),IF($C78&lt;=VLOOKUP($B78&amp;"_f3",VALORES_TS!$E$4:$I$549,3,FALSE),VLOOKUP($B78&amp;"_f3",VALORES_TS!$E$4:$I$549,7,FALSE),($C78/VLOOKUP($B78&amp;"_f3",VALORES_TS!$E$4:$I$549,3,FALSE))*VLOOKUP($B78&amp;"_f3",VALORES_TS!$E$4:$I$549,7,FALSE))))),"")</f>
        <v/>
      </c>
      <c r="K78" s="12" t="str">
        <f t="shared" si="3"/>
        <v/>
      </c>
      <c r="L78" s="15"/>
    </row>
    <row r="79" spans="2:12" x14ac:dyDescent="0.25">
      <c r="B79" s="14"/>
      <c r="C79" s="3"/>
      <c r="D79" s="13"/>
      <c r="E79" s="13"/>
      <c r="F79" s="5" t="str">
        <f>IFERROR(IF($B79="UAT2 - Execução",0,IF($C79&lt;=VLOOKUP($B79&amp;"_baixa",VALORES_TS!$E$4:$I$553,3,FALSE),VLOOKUP($B79&amp;"_baixa",VALORES_TS!$E$4:$I$553,4,FALSE),IF($C79&lt;=VLOOKUP($B79&amp;"_media",VALORES_TS!$E$4:$I$553,3,FALSE),VLOOKUP($B79&amp;"_media",VALORES_TS!$E$4:$I$553,4,FALSE),IF($C79&lt;=VLOOKUP($B79&amp;"_alta",VALORES_TS!$E$4:$I$553,3,FALSE),VLOOKUP($B79&amp;"_alta",VALORES_TS!$E$4:$I$553,4,FALSE),($C79/VLOOKUP($B79&amp;"_alta",VALORES_TS!$E$4:$I$553,3,FALSE))*VLOOKUP($B79&amp;"_alta",VALORES_TS!$E$4:$I$553,4,FALSE))))),"")</f>
        <v/>
      </c>
      <c r="G79" s="5" t="str">
        <f>IFERROR(IF($B79="UAT2 - Execução",0,IF($C79&lt;=VLOOKUP($B79&amp;"_baixa",VALORES_TS!$E$4:$I$553,3,FALSE),VLOOKUP($B79&amp;"_baixa",VALORES_TS!$E$4:$I$553,5,FALSE),IF($C79&lt;=VLOOKUP($B79&amp;"_media",VALORES_TS!$E$4:$I$553,3,FALSE),VLOOKUP($B79&amp;"_media",VALORES_TS!$E$4:$I$553,5,FALSE),IF($C79&lt;=VLOOKUP($B79&amp;"_alta",VALORES_TS!$E$4:$I$553,3,FALSE),VLOOKUP($B79&amp;"_alta",VALORES_TS!$E$4:$I$553,5,FALSE),($C79/VLOOKUP($B79&amp;"_alta",VALORES_TS!$E$4:$I$553,3,FALSE))*VLOOKUP($B79&amp;"_alta",VALORES_TS!$E$4:$I$553,5,FALSE))))),"")</f>
        <v/>
      </c>
      <c r="H79" s="53" t="str">
        <f t="shared" si="4"/>
        <v/>
      </c>
      <c r="I79" s="19" t="str">
        <f>IFERROR(IF($B79="UAT - Execução",0,IF($C79&lt;=VLOOKUP($B79&amp;"_f1",VALORES_TS!$E$4:$I$549,3,FALSE),VLOOKUP($B79&amp;"_f1",VALORES_TS!$E$4:$I$549,6,FALSE),IF($C79&lt;=VLOOKUP($B79&amp;"_f2",VALORES_TS!$E$4:$I$549,3,FALSE),VLOOKUP($B79&amp;"_f2",VALORES_TS!$E$4:$I$549,6,FALSE),IF($C79&lt;=VLOOKUP($B79&amp;"_f3",VALORES_TS!$E$4:$I$549,3,FALSE),VLOOKUP($B79&amp;"_f3",VALORES_TS!$E$4:$I$549,6,FALSE),($C79/VLOOKUP($B79&amp;"_f3",VALORES_TS!$E$4:$I$549,3,FALSE))*VLOOKUP($B79&amp;"_f3",VALORES_TS!$E$4:$I$549,6,FALSE))))),"")</f>
        <v/>
      </c>
      <c r="J79" s="12" t="str">
        <f>IFERROR(IF($B79="UAT - Execução",$C79*VALORES_TS!#REF!,IF($C79&lt;=VLOOKUP($B79&amp;"_f1",VALORES_TS!$E$4:$I$549,3,FALSE),VLOOKUP($B79&amp;"_f1",VALORES_TS!$E$4:$I$549,7,FALSE),IF($C79&lt;=VLOOKUP($B79&amp;"_f2",VALORES_TS!$E$4:$I$549,3,FALSE),VLOOKUP($B79&amp;"_f2",VALORES_TS!$E$4:$I$549,7,FALSE),IF($C79&lt;=VLOOKUP($B79&amp;"_f3",VALORES_TS!$E$4:$I$549,3,FALSE),VLOOKUP($B79&amp;"_f3",VALORES_TS!$E$4:$I$549,7,FALSE),($C79/VLOOKUP($B79&amp;"_f3",VALORES_TS!$E$4:$I$549,3,FALSE))*VLOOKUP($B79&amp;"_f3",VALORES_TS!$E$4:$I$549,7,FALSE))))),"")</f>
        <v/>
      </c>
      <c r="K79" s="12" t="str">
        <f t="shared" si="3"/>
        <v/>
      </c>
      <c r="L79" s="15"/>
    </row>
    <row r="80" spans="2:12" x14ac:dyDescent="0.25">
      <c r="B80" s="14"/>
      <c r="C80" s="3"/>
      <c r="D80" s="13"/>
      <c r="E80" s="13"/>
      <c r="F80" s="5" t="str">
        <f>IFERROR(IF($B80="UAT2 - Execução",0,IF($C80&lt;=VLOOKUP($B80&amp;"_baixa",VALORES_TS!$E$4:$I$553,3,FALSE),VLOOKUP($B80&amp;"_baixa",VALORES_TS!$E$4:$I$553,4,FALSE),IF($C80&lt;=VLOOKUP($B80&amp;"_media",VALORES_TS!$E$4:$I$553,3,FALSE),VLOOKUP($B80&amp;"_media",VALORES_TS!$E$4:$I$553,4,FALSE),IF($C80&lt;=VLOOKUP($B80&amp;"_alta",VALORES_TS!$E$4:$I$553,3,FALSE),VLOOKUP($B80&amp;"_alta",VALORES_TS!$E$4:$I$553,4,FALSE),($C80/VLOOKUP($B80&amp;"_alta",VALORES_TS!$E$4:$I$553,3,FALSE))*VLOOKUP($B80&amp;"_alta",VALORES_TS!$E$4:$I$553,4,FALSE))))),"")</f>
        <v/>
      </c>
      <c r="G80" s="5" t="str">
        <f>IFERROR(IF($B80="UAT2 - Execução",0,IF($C80&lt;=VLOOKUP($B80&amp;"_baixa",VALORES_TS!$E$4:$I$553,3,FALSE),VLOOKUP($B80&amp;"_baixa",VALORES_TS!$E$4:$I$553,5,FALSE),IF($C80&lt;=VLOOKUP($B80&amp;"_media",VALORES_TS!$E$4:$I$553,3,FALSE),VLOOKUP($B80&amp;"_media",VALORES_TS!$E$4:$I$553,5,FALSE),IF($C80&lt;=VLOOKUP($B80&amp;"_alta",VALORES_TS!$E$4:$I$553,3,FALSE),VLOOKUP($B80&amp;"_alta",VALORES_TS!$E$4:$I$553,5,FALSE),($C80/VLOOKUP($B80&amp;"_alta",VALORES_TS!$E$4:$I$553,3,FALSE))*VLOOKUP($B80&amp;"_alta",VALORES_TS!$E$4:$I$553,5,FALSE))))),"")</f>
        <v/>
      </c>
      <c r="H80" s="53" t="str">
        <f t="shared" si="4"/>
        <v/>
      </c>
      <c r="I80" s="19" t="str">
        <f>IFERROR(IF($B80="UAT - Execução",0,IF($C80&lt;=VLOOKUP($B80&amp;"_f1",VALORES_TS!$E$4:$I$549,3,FALSE),VLOOKUP($B80&amp;"_f1",VALORES_TS!$E$4:$I$549,6,FALSE),IF($C80&lt;=VLOOKUP($B80&amp;"_f2",VALORES_TS!$E$4:$I$549,3,FALSE),VLOOKUP($B80&amp;"_f2",VALORES_TS!$E$4:$I$549,6,FALSE),IF($C80&lt;=VLOOKUP($B80&amp;"_f3",VALORES_TS!$E$4:$I$549,3,FALSE),VLOOKUP($B80&amp;"_f3",VALORES_TS!$E$4:$I$549,6,FALSE),($C80/VLOOKUP($B80&amp;"_f3",VALORES_TS!$E$4:$I$549,3,FALSE))*VLOOKUP($B80&amp;"_f3",VALORES_TS!$E$4:$I$549,6,FALSE))))),"")</f>
        <v/>
      </c>
      <c r="J80" s="12" t="str">
        <f>IFERROR(IF($B80="UAT - Execução",$C80*VALORES_TS!#REF!,IF($C80&lt;=VLOOKUP($B80&amp;"_f1",VALORES_TS!$E$4:$I$549,3,FALSE),VLOOKUP($B80&amp;"_f1",VALORES_TS!$E$4:$I$549,7,FALSE),IF($C80&lt;=VLOOKUP($B80&amp;"_f2",VALORES_TS!$E$4:$I$549,3,FALSE),VLOOKUP($B80&amp;"_f2",VALORES_TS!$E$4:$I$549,7,FALSE),IF($C80&lt;=VLOOKUP($B80&amp;"_f3",VALORES_TS!$E$4:$I$549,3,FALSE),VLOOKUP($B80&amp;"_f3",VALORES_TS!$E$4:$I$549,7,FALSE),($C80/VLOOKUP($B80&amp;"_f3",VALORES_TS!$E$4:$I$549,3,FALSE))*VLOOKUP($B80&amp;"_f3",VALORES_TS!$E$4:$I$549,7,FALSE))))),"")</f>
        <v/>
      </c>
      <c r="K80" s="12" t="str">
        <f t="shared" si="3"/>
        <v/>
      </c>
      <c r="L80" s="15"/>
    </row>
    <row r="81" spans="2:12" x14ac:dyDescent="0.25">
      <c r="B81" s="14"/>
      <c r="C81" s="3"/>
      <c r="D81" s="13"/>
      <c r="E81" s="13"/>
      <c r="F81" s="5" t="str">
        <f>IFERROR(IF($B81="UAT2 - Execução",0,IF($C81&lt;=VLOOKUP($B81&amp;"_baixa",VALORES_TS!$E$4:$I$553,3,FALSE),VLOOKUP($B81&amp;"_baixa",VALORES_TS!$E$4:$I$553,4,FALSE),IF($C81&lt;=VLOOKUP($B81&amp;"_media",VALORES_TS!$E$4:$I$553,3,FALSE),VLOOKUP($B81&amp;"_media",VALORES_TS!$E$4:$I$553,4,FALSE),IF($C81&lt;=VLOOKUP($B81&amp;"_alta",VALORES_TS!$E$4:$I$553,3,FALSE),VLOOKUP($B81&amp;"_alta",VALORES_TS!$E$4:$I$553,4,FALSE),($C81/VLOOKUP($B81&amp;"_alta",VALORES_TS!$E$4:$I$553,3,FALSE))*VLOOKUP($B81&amp;"_alta",VALORES_TS!$E$4:$I$553,4,FALSE))))),"")</f>
        <v/>
      </c>
      <c r="G81" s="5" t="str">
        <f>IFERROR(IF($B81="UAT2 - Execução",0,IF($C81&lt;=VLOOKUP($B81&amp;"_baixa",VALORES_TS!$E$4:$I$553,3,FALSE),VLOOKUP($B81&amp;"_baixa",VALORES_TS!$E$4:$I$553,5,FALSE),IF($C81&lt;=VLOOKUP($B81&amp;"_media",VALORES_TS!$E$4:$I$553,3,FALSE),VLOOKUP($B81&amp;"_media",VALORES_TS!$E$4:$I$553,5,FALSE),IF($C81&lt;=VLOOKUP($B81&amp;"_alta",VALORES_TS!$E$4:$I$553,3,FALSE),VLOOKUP($B81&amp;"_alta",VALORES_TS!$E$4:$I$553,5,FALSE),($C81/VLOOKUP($B81&amp;"_alta",VALORES_TS!$E$4:$I$553,3,FALSE))*VLOOKUP($B81&amp;"_alta",VALORES_TS!$E$4:$I$553,5,FALSE))))),"")</f>
        <v/>
      </c>
      <c r="H81" s="53" t="str">
        <f t="shared" si="4"/>
        <v/>
      </c>
      <c r="I81" s="19" t="str">
        <f>IFERROR(IF($B81="UAT - Execução",0,IF($C81&lt;=VLOOKUP($B81&amp;"_f1",VALORES_TS!$E$4:$I$549,3,FALSE),VLOOKUP($B81&amp;"_f1",VALORES_TS!$E$4:$I$549,6,FALSE),IF($C81&lt;=VLOOKUP($B81&amp;"_f2",VALORES_TS!$E$4:$I$549,3,FALSE),VLOOKUP($B81&amp;"_f2",VALORES_TS!$E$4:$I$549,6,FALSE),IF($C81&lt;=VLOOKUP($B81&amp;"_f3",VALORES_TS!$E$4:$I$549,3,FALSE),VLOOKUP($B81&amp;"_f3",VALORES_TS!$E$4:$I$549,6,FALSE),($C81/VLOOKUP($B81&amp;"_f3",VALORES_TS!$E$4:$I$549,3,FALSE))*VLOOKUP($B81&amp;"_f3",VALORES_TS!$E$4:$I$549,6,FALSE))))),"")</f>
        <v/>
      </c>
      <c r="J81" s="12" t="str">
        <f>IFERROR(IF($B81="UAT - Execução",$C81*VALORES_TS!#REF!,IF($C81&lt;=VLOOKUP($B81&amp;"_f1",VALORES_TS!$E$4:$I$549,3,FALSE),VLOOKUP($B81&amp;"_f1",VALORES_TS!$E$4:$I$549,7,FALSE),IF($C81&lt;=VLOOKUP($B81&amp;"_f2",VALORES_TS!$E$4:$I$549,3,FALSE),VLOOKUP($B81&amp;"_f2",VALORES_TS!$E$4:$I$549,7,FALSE),IF($C81&lt;=VLOOKUP($B81&amp;"_f3",VALORES_TS!$E$4:$I$549,3,FALSE),VLOOKUP($B81&amp;"_f3",VALORES_TS!$E$4:$I$549,7,FALSE),($C81/VLOOKUP($B81&amp;"_f3",VALORES_TS!$E$4:$I$549,3,FALSE))*VLOOKUP($B81&amp;"_f3",VALORES_TS!$E$4:$I$549,7,FALSE))))),"")</f>
        <v/>
      </c>
      <c r="K81" s="12" t="str">
        <f t="shared" si="3"/>
        <v/>
      </c>
      <c r="L81" s="15"/>
    </row>
    <row r="82" spans="2:12" x14ac:dyDescent="0.25">
      <c r="B82" s="14"/>
      <c r="C82" s="3"/>
      <c r="D82" s="13"/>
      <c r="E82" s="13"/>
      <c r="F82" s="5" t="str">
        <f>IFERROR(IF($B82="UAT2 - Execução",0,IF($C82&lt;=VLOOKUP($B82&amp;"_baixa",VALORES_TS!$E$4:$I$553,3,FALSE),VLOOKUP($B82&amp;"_baixa",VALORES_TS!$E$4:$I$553,4,FALSE),IF($C82&lt;=VLOOKUP($B82&amp;"_media",VALORES_TS!$E$4:$I$553,3,FALSE),VLOOKUP($B82&amp;"_media",VALORES_TS!$E$4:$I$553,4,FALSE),IF($C82&lt;=VLOOKUP($B82&amp;"_alta",VALORES_TS!$E$4:$I$553,3,FALSE),VLOOKUP($B82&amp;"_alta",VALORES_TS!$E$4:$I$553,4,FALSE),($C82/VLOOKUP($B82&amp;"_alta",VALORES_TS!$E$4:$I$553,3,FALSE))*VLOOKUP($B82&amp;"_alta",VALORES_TS!$E$4:$I$553,4,FALSE))))),"")</f>
        <v/>
      </c>
      <c r="G82" s="5" t="str">
        <f>IFERROR(IF($B82="UAT2 - Execução",0,IF($C82&lt;=VLOOKUP($B82&amp;"_baixa",VALORES_TS!$E$4:$I$553,3,FALSE),VLOOKUP($B82&amp;"_baixa",VALORES_TS!$E$4:$I$553,5,FALSE),IF($C82&lt;=VLOOKUP($B82&amp;"_media",VALORES_TS!$E$4:$I$553,3,FALSE),VLOOKUP($B82&amp;"_media",VALORES_TS!$E$4:$I$553,5,FALSE),IF($C82&lt;=VLOOKUP($B82&amp;"_alta",VALORES_TS!$E$4:$I$553,3,FALSE),VLOOKUP($B82&amp;"_alta",VALORES_TS!$E$4:$I$553,5,FALSE),($C82/VLOOKUP($B82&amp;"_alta",VALORES_TS!$E$4:$I$553,3,FALSE))*VLOOKUP($B82&amp;"_alta",VALORES_TS!$E$4:$I$553,5,FALSE))))),"")</f>
        <v/>
      </c>
      <c r="H82" s="53" t="str">
        <f t="shared" si="4"/>
        <v/>
      </c>
      <c r="I82" s="19" t="str">
        <f>IFERROR(IF($B82="UAT - Execução",0,IF($C82&lt;=VLOOKUP($B82&amp;"_f1",VALORES_TS!$E$4:$I$549,3,FALSE),VLOOKUP($B82&amp;"_f1",VALORES_TS!$E$4:$I$549,6,FALSE),IF($C82&lt;=VLOOKUP($B82&amp;"_f2",VALORES_TS!$E$4:$I$549,3,FALSE),VLOOKUP($B82&amp;"_f2",VALORES_TS!$E$4:$I$549,6,FALSE),IF($C82&lt;=VLOOKUP($B82&amp;"_f3",VALORES_TS!$E$4:$I$549,3,FALSE),VLOOKUP($B82&amp;"_f3",VALORES_TS!$E$4:$I$549,6,FALSE),($C82/VLOOKUP($B82&amp;"_f3",VALORES_TS!$E$4:$I$549,3,FALSE))*VLOOKUP($B82&amp;"_f3",VALORES_TS!$E$4:$I$549,6,FALSE))))),"")</f>
        <v/>
      </c>
      <c r="J82" s="12" t="str">
        <f>IFERROR(IF($B82="UAT - Execução",$C82*VALORES_TS!#REF!,IF($C82&lt;=VLOOKUP($B82&amp;"_f1",VALORES_TS!$E$4:$I$549,3,FALSE),VLOOKUP($B82&amp;"_f1",VALORES_TS!$E$4:$I$549,7,FALSE),IF($C82&lt;=VLOOKUP($B82&amp;"_f2",VALORES_TS!$E$4:$I$549,3,FALSE),VLOOKUP($B82&amp;"_f2",VALORES_TS!$E$4:$I$549,7,FALSE),IF($C82&lt;=VLOOKUP($B82&amp;"_f3",VALORES_TS!$E$4:$I$549,3,FALSE),VLOOKUP($B82&amp;"_f3",VALORES_TS!$E$4:$I$549,7,FALSE),($C82/VLOOKUP($B82&amp;"_f3",VALORES_TS!$E$4:$I$549,3,FALSE))*VLOOKUP($B82&amp;"_f3",VALORES_TS!$E$4:$I$549,7,FALSE))))),"")</f>
        <v/>
      </c>
      <c r="K82" s="12" t="str">
        <f t="shared" ref="K82:K145" si="5">IF(J82="","",IF($E82="s",I82+J82,0))</f>
        <v/>
      </c>
      <c r="L82" s="15"/>
    </row>
    <row r="83" spans="2:12" x14ac:dyDescent="0.25">
      <c r="B83" s="14"/>
      <c r="C83" s="3"/>
      <c r="D83" s="13"/>
      <c r="E83" s="13"/>
      <c r="F83" s="5" t="str">
        <f>IFERROR(IF($B83="UAT2 - Execução",0,IF($C83&lt;=VLOOKUP($B83&amp;"_baixa",VALORES_TS!$E$4:$I$553,3,FALSE),VLOOKUP($B83&amp;"_baixa",VALORES_TS!$E$4:$I$553,4,FALSE),IF($C83&lt;=VLOOKUP($B83&amp;"_media",VALORES_TS!$E$4:$I$553,3,FALSE),VLOOKUP($B83&amp;"_media",VALORES_TS!$E$4:$I$553,4,FALSE),IF($C83&lt;=VLOOKUP($B83&amp;"_alta",VALORES_TS!$E$4:$I$553,3,FALSE),VLOOKUP($B83&amp;"_alta",VALORES_TS!$E$4:$I$553,4,FALSE),($C83/VLOOKUP($B83&amp;"_alta",VALORES_TS!$E$4:$I$553,3,FALSE))*VLOOKUP($B83&amp;"_alta",VALORES_TS!$E$4:$I$553,4,FALSE))))),"")</f>
        <v/>
      </c>
      <c r="G83" s="5" t="str">
        <f>IFERROR(IF($B83="UAT2 - Execução",0,IF($C83&lt;=VLOOKUP($B83&amp;"_baixa",VALORES_TS!$E$4:$I$553,3,FALSE),VLOOKUP($B83&amp;"_baixa",VALORES_TS!$E$4:$I$553,5,FALSE),IF($C83&lt;=VLOOKUP($B83&amp;"_media",VALORES_TS!$E$4:$I$553,3,FALSE),VLOOKUP($B83&amp;"_media",VALORES_TS!$E$4:$I$553,5,FALSE),IF($C83&lt;=VLOOKUP($B83&amp;"_alta",VALORES_TS!$E$4:$I$553,3,FALSE),VLOOKUP($B83&amp;"_alta",VALORES_TS!$E$4:$I$553,5,FALSE),($C83/VLOOKUP($B83&amp;"_alta",VALORES_TS!$E$4:$I$553,3,FALSE))*VLOOKUP($B83&amp;"_alta",VALORES_TS!$E$4:$I$553,5,FALSE))))),"")</f>
        <v/>
      </c>
      <c r="H83" s="53" t="str">
        <f t="shared" si="4"/>
        <v/>
      </c>
      <c r="I83" s="19" t="str">
        <f>IFERROR(IF($B83="UAT - Execução",0,IF($C83&lt;=VLOOKUP($B83&amp;"_f1",VALORES_TS!$E$4:$I$549,3,FALSE),VLOOKUP($B83&amp;"_f1",VALORES_TS!$E$4:$I$549,6,FALSE),IF($C83&lt;=VLOOKUP($B83&amp;"_f2",VALORES_TS!$E$4:$I$549,3,FALSE),VLOOKUP($B83&amp;"_f2",VALORES_TS!$E$4:$I$549,6,FALSE),IF($C83&lt;=VLOOKUP($B83&amp;"_f3",VALORES_TS!$E$4:$I$549,3,FALSE),VLOOKUP($B83&amp;"_f3",VALORES_TS!$E$4:$I$549,6,FALSE),($C83/VLOOKUP($B83&amp;"_f3",VALORES_TS!$E$4:$I$549,3,FALSE))*VLOOKUP($B83&amp;"_f3",VALORES_TS!$E$4:$I$549,6,FALSE))))),"")</f>
        <v/>
      </c>
      <c r="J83" s="12" t="str">
        <f>IFERROR(IF($B83="UAT - Execução",$C83*VALORES_TS!#REF!,IF($C83&lt;=VLOOKUP($B83&amp;"_f1",VALORES_TS!$E$4:$I$549,3,FALSE),VLOOKUP($B83&amp;"_f1",VALORES_TS!$E$4:$I$549,7,FALSE),IF($C83&lt;=VLOOKUP($B83&amp;"_f2",VALORES_TS!$E$4:$I$549,3,FALSE),VLOOKUP($B83&amp;"_f2",VALORES_TS!$E$4:$I$549,7,FALSE),IF($C83&lt;=VLOOKUP($B83&amp;"_f3",VALORES_TS!$E$4:$I$549,3,FALSE),VLOOKUP($B83&amp;"_f3",VALORES_TS!$E$4:$I$549,7,FALSE),($C83/VLOOKUP($B83&amp;"_f3",VALORES_TS!$E$4:$I$549,3,FALSE))*VLOOKUP($B83&amp;"_f3",VALORES_TS!$E$4:$I$549,7,FALSE))))),"")</f>
        <v/>
      </c>
      <c r="K83" s="12" t="str">
        <f t="shared" si="5"/>
        <v/>
      </c>
      <c r="L83" s="15"/>
    </row>
    <row r="84" spans="2:12" x14ac:dyDescent="0.25">
      <c r="B84" s="14"/>
      <c r="C84" s="3"/>
      <c r="D84" s="13"/>
      <c r="E84" s="13"/>
      <c r="F84" s="5" t="str">
        <f>IFERROR(IF($B84="UAT2 - Execução",0,IF($C84&lt;=VLOOKUP($B84&amp;"_baixa",VALORES_TS!$E$4:$I$553,3,FALSE),VLOOKUP($B84&amp;"_baixa",VALORES_TS!$E$4:$I$553,4,FALSE),IF($C84&lt;=VLOOKUP($B84&amp;"_media",VALORES_TS!$E$4:$I$553,3,FALSE),VLOOKUP($B84&amp;"_media",VALORES_TS!$E$4:$I$553,4,FALSE),IF($C84&lt;=VLOOKUP($B84&amp;"_alta",VALORES_TS!$E$4:$I$553,3,FALSE),VLOOKUP($B84&amp;"_alta",VALORES_TS!$E$4:$I$553,4,FALSE),($C84/VLOOKUP($B84&amp;"_alta",VALORES_TS!$E$4:$I$553,3,FALSE))*VLOOKUP($B84&amp;"_alta",VALORES_TS!$E$4:$I$553,4,FALSE))))),"")</f>
        <v/>
      </c>
      <c r="G84" s="5" t="str">
        <f>IFERROR(IF($B84="UAT2 - Execução",0,IF($C84&lt;=VLOOKUP($B84&amp;"_baixa",VALORES_TS!$E$4:$I$553,3,FALSE),VLOOKUP($B84&amp;"_baixa",VALORES_TS!$E$4:$I$553,5,FALSE),IF($C84&lt;=VLOOKUP($B84&amp;"_media",VALORES_TS!$E$4:$I$553,3,FALSE),VLOOKUP($B84&amp;"_media",VALORES_TS!$E$4:$I$553,5,FALSE),IF($C84&lt;=VLOOKUP($B84&amp;"_alta",VALORES_TS!$E$4:$I$553,3,FALSE),VLOOKUP($B84&amp;"_alta",VALORES_TS!$E$4:$I$553,5,FALSE),($C84/VLOOKUP($B84&amp;"_alta",VALORES_TS!$E$4:$I$553,3,FALSE))*VLOOKUP($B84&amp;"_alta",VALORES_TS!$E$4:$I$553,5,FALSE))))),"")</f>
        <v/>
      </c>
      <c r="H84" s="53" t="str">
        <f t="shared" si="4"/>
        <v/>
      </c>
      <c r="I84" s="19" t="str">
        <f>IFERROR(IF($B84="UAT - Execução",0,IF($C84&lt;=VLOOKUP($B84&amp;"_f1",VALORES_TS!$E$4:$I$549,3,FALSE),VLOOKUP($B84&amp;"_f1",VALORES_TS!$E$4:$I$549,6,FALSE),IF($C84&lt;=VLOOKUP($B84&amp;"_f2",VALORES_TS!$E$4:$I$549,3,FALSE),VLOOKUP($B84&amp;"_f2",VALORES_TS!$E$4:$I$549,6,FALSE),IF($C84&lt;=VLOOKUP($B84&amp;"_f3",VALORES_TS!$E$4:$I$549,3,FALSE),VLOOKUP($B84&amp;"_f3",VALORES_TS!$E$4:$I$549,6,FALSE),($C84/VLOOKUP($B84&amp;"_f3",VALORES_TS!$E$4:$I$549,3,FALSE))*VLOOKUP($B84&amp;"_f3",VALORES_TS!$E$4:$I$549,6,FALSE))))),"")</f>
        <v/>
      </c>
      <c r="J84" s="12" t="str">
        <f>IFERROR(IF($B84="UAT - Execução",$C84*VALORES_TS!#REF!,IF($C84&lt;=VLOOKUP($B84&amp;"_f1",VALORES_TS!$E$4:$I$549,3,FALSE),VLOOKUP($B84&amp;"_f1",VALORES_TS!$E$4:$I$549,7,FALSE),IF($C84&lt;=VLOOKUP($B84&amp;"_f2",VALORES_TS!$E$4:$I$549,3,FALSE),VLOOKUP($B84&amp;"_f2",VALORES_TS!$E$4:$I$549,7,FALSE),IF($C84&lt;=VLOOKUP($B84&amp;"_f3",VALORES_TS!$E$4:$I$549,3,FALSE),VLOOKUP($B84&amp;"_f3",VALORES_TS!$E$4:$I$549,7,FALSE),($C84/VLOOKUP($B84&amp;"_f3",VALORES_TS!$E$4:$I$549,3,FALSE))*VLOOKUP($B84&amp;"_f3",VALORES_TS!$E$4:$I$549,7,FALSE))))),"")</f>
        <v/>
      </c>
      <c r="K84" s="12" t="str">
        <f t="shared" si="5"/>
        <v/>
      </c>
      <c r="L84" s="15"/>
    </row>
    <row r="85" spans="2:12" x14ac:dyDescent="0.25">
      <c r="B85" s="14"/>
      <c r="C85" s="3"/>
      <c r="D85" s="13"/>
      <c r="E85" s="13"/>
      <c r="F85" s="5" t="str">
        <f>IFERROR(IF($B85="UAT2 - Execução",0,IF($C85&lt;=VLOOKUP($B85&amp;"_baixa",VALORES_TS!$E$4:$I$553,3,FALSE),VLOOKUP($B85&amp;"_baixa",VALORES_TS!$E$4:$I$553,4,FALSE),IF($C85&lt;=VLOOKUP($B85&amp;"_media",VALORES_TS!$E$4:$I$553,3,FALSE),VLOOKUP($B85&amp;"_media",VALORES_TS!$E$4:$I$553,4,FALSE),IF($C85&lt;=VLOOKUP($B85&amp;"_alta",VALORES_TS!$E$4:$I$553,3,FALSE),VLOOKUP($B85&amp;"_alta",VALORES_TS!$E$4:$I$553,4,FALSE),($C85/VLOOKUP($B85&amp;"_alta",VALORES_TS!$E$4:$I$553,3,FALSE))*VLOOKUP($B85&amp;"_alta",VALORES_TS!$E$4:$I$553,4,FALSE))))),"")</f>
        <v/>
      </c>
      <c r="G85" s="5" t="str">
        <f>IFERROR(IF($B85="UAT2 - Execução",0,IF($C85&lt;=VLOOKUP($B85&amp;"_baixa",VALORES_TS!$E$4:$I$553,3,FALSE),VLOOKUP($B85&amp;"_baixa",VALORES_TS!$E$4:$I$553,5,FALSE),IF($C85&lt;=VLOOKUP($B85&amp;"_media",VALORES_TS!$E$4:$I$553,3,FALSE),VLOOKUP($B85&amp;"_media",VALORES_TS!$E$4:$I$553,5,FALSE),IF($C85&lt;=VLOOKUP($B85&amp;"_alta",VALORES_TS!$E$4:$I$553,3,FALSE),VLOOKUP($B85&amp;"_alta",VALORES_TS!$E$4:$I$553,5,FALSE),($C85/VLOOKUP($B85&amp;"_alta",VALORES_TS!$E$4:$I$553,3,FALSE))*VLOOKUP($B85&amp;"_alta",VALORES_TS!$E$4:$I$553,5,FALSE))))),"")</f>
        <v/>
      </c>
      <c r="H85" s="53" t="str">
        <f t="shared" si="4"/>
        <v/>
      </c>
      <c r="I85" s="19" t="str">
        <f>IFERROR(IF($B85="UAT - Execução",0,IF($C85&lt;=VLOOKUP($B85&amp;"_f1",VALORES_TS!$E$4:$I$549,3,FALSE),VLOOKUP($B85&amp;"_f1",VALORES_TS!$E$4:$I$549,6,FALSE),IF($C85&lt;=VLOOKUP($B85&amp;"_f2",VALORES_TS!$E$4:$I$549,3,FALSE),VLOOKUP($B85&amp;"_f2",VALORES_TS!$E$4:$I$549,6,FALSE),IF($C85&lt;=VLOOKUP($B85&amp;"_f3",VALORES_TS!$E$4:$I$549,3,FALSE),VLOOKUP($B85&amp;"_f3",VALORES_TS!$E$4:$I$549,6,FALSE),($C85/VLOOKUP($B85&amp;"_f3",VALORES_TS!$E$4:$I$549,3,FALSE))*VLOOKUP($B85&amp;"_f3",VALORES_TS!$E$4:$I$549,6,FALSE))))),"")</f>
        <v/>
      </c>
      <c r="J85" s="12" t="str">
        <f>IFERROR(IF($B85="UAT - Execução",$C85*VALORES_TS!#REF!,IF($C85&lt;=VLOOKUP($B85&amp;"_f1",VALORES_TS!$E$4:$I$549,3,FALSE),VLOOKUP($B85&amp;"_f1",VALORES_TS!$E$4:$I$549,7,FALSE),IF($C85&lt;=VLOOKUP($B85&amp;"_f2",VALORES_TS!$E$4:$I$549,3,FALSE),VLOOKUP($B85&amp;"_f2",VALORES_TS!$E$4:$I$549,7,FALSE),IF($C85&lt;=VLOOKUP($B85&amp;"_f3",VALORES_TS!$E$4:$I$549,3,FALSE),VLOOKUP($B85&amp;"_f3",VALORES_TS!$E$4:$I$549,7,FALSE),($C85/VLOOKUP($B85&amp;"_f3",VALORES_TS!$E$4:$I$549,3,FALSE))*VLOOKUP($B85&amp;"_f3",VALORES_TS!$E$4:$I$549,7,FALSE))))),"")</f>
        <v/>
      </c>
      <c r="K85" s="12" t="str">
        <f t="shared" si="5"/>
        <v/>
      </c>
      <c r="L85" s="15"/>
    </row>
    <row r="86" spans="2:12" x14ac:dyDescent="0.25">
      <c r="B86" s="14"/>
      <c r="C86" s="3"/>
      <c r="D86" s="13"/>
      <c r="E86" s="13"/>
      <c r="F86" s="5" t="str">
        <f>IFERROR(IF($B86="UAT2 - Execução",0,IF($C86&lt;=VLOOKUP($B86&amp;"_baixa",VALORES_TS!$E$4:$I$553,3,FALSE),VLOOKUP($B86&amp;"_baixa",VALORES_TS!$E$4:$I$553,4,FALSE),IF($C86&lt;=VLOOKUP($B86&amp;"_media",VALORES_TS!$E$4:$I$553,3,FALSE),VLOOKUP($B86&amp;"_media",VALORES_TS!$E$4:$I$553,4,FALSE),IF($C86&lt;=VLOOKUP($B86&amp;"_alta",VALORES_TS!$E$4:$I$553,3,FALSE),VLOOKUP($B86&amp;"_alta",VALORES_TS!$E$4:$I$553,4,FALSE),($C86/VLOOKUP($B86&amp;"_alta",VALORES_TS!$E$4:$I$553,3,FALSE))*VLOOKUP($B86&amp;"_alta",VALORES_TS!$E$4:$I$553,4,FALSE))))),"")</f>
        <v/>
      </c>
      <c r="G86" s="5" t="str">
        <f>IFERROR(IF($B86="UAT2 - Execução",0,IF($C86&lt;=VLOOKUP($B86&amp;"_baixa",VALORES_TS!$E$4:$I$553,3,FALSE),VLOOKUP($B86&amp;"_baixa",VALORES_TS!$E$4:$I$553,5,FALSE),IF($C86&lt;=VLOOKUP($B86&amp;"_media",VALORES_TS!$E$4:$I$553,3,FALSE),VLOOKUP($B86&amp;"_media",VALORES_TS!$E$4:$I$553,5,FALSE),IF($C86&lt;=VLOOKUP($B86&amp;"_alta",VALORES_TS!$E$4:$I$553,3,FALSE),VLOOKUP($B86&amp;"_alta",VALORES_TS!$E$4:$I$553,5,FALSE),($C86/VLOOKUP($B86&amp;"_alta",VALORES_TS!$E$4:$I$553,3,FALSE))*VLOOKUP($B86&amp;"_alta",VALORES_TS!$E$4:$I$553,5,FALSE))))),"")</f>
        <v/>
      </c>
      <c r="H86" s="53" t="str">
        <f t="shared" si="4"/>
        <v/>
      </c>
      <c r="I86" s="19" t="str">
        <f>IFERROR(IF($B86="UAT - Execução",0,IF($C86&lt;=VLOOKUP($B86&amp;"_f1",VALORES_TS!$E$4:$I$549,3,FALSE),VLOOKUP($B86&amp;"_f1",VALORES_TS!$E$4:$I$549,6,FALSE),IF($C86&lt;=VLOOKUP($B86&amp;"_f2",VALORES_TS!$E$4:$I$549,3,FALSE),VLOOKUP($B86&amp;"_f2",VALORES_TS!$E$4:$I$549,6,FALSE),IF($C86&lt;=VLOOKUP($B86&amp;"_f3",VALORES_TS!$E$4:$I$549,3,FALSE),VLOOKUP($B86&amp;"_f3",VALORES_TS!$E$4:$I$549,6,FALSE),($C86/VLOOKUP($B86&amp;"_f3",VALORES_TS!$E$4:$I$549,3,FALSE))*VLOOKUP($B86&amp;"_f3",VALORES_TS!$E$4:$I$549,6,FALSE))))),"")</f>
        <v/>
      </c>
      <c r="J86" s="12" t="str">
        <f>IFERROR(IF($B86="UAT - Execução",$C86*VALORES_TS!#REF!,IF($C86&lt;=VLOOKUP($B86&amp;"_f1",VALORES_TS!$E$4:$I$549,3,FALSE),VLOOKUP($B86&amp;"_f1",VALORES_TS!$E$4:$I$549,7,FALSE),IF($C86&lt;=VLOOKUP($B86&amp;"_f2",VALORES_TS!$E$4:$I$549,3,FALSE),VLOOKUP($B86&amp;"_f2",VALORES_TS!$E$4:$I$549,7,FALSE),IF($C86&lt;=VLOOKUP($B86&amp;"_f3",VALORES_TS!$E$4:$I$549,3,FALSE),VLOOKUP($B86&amp;"_f3",VALORES_TS!$E$4:$I$549,7,FALSE),($C86/VLOOKUP($B86&amp;"_f3",VALORES_TS!$E$4:$I$549,3,FALSE))*VLOOKUP($B86&amp;"_f3",VALORES_TS!$E$4:$I$549,7,FALSE))))),"")</f>
        <v/>
      </c>
      <c r="K86" s="12" t="str">
        <f t="shared" si="5"/>
        <v/>
      </c>
      <c r="L86" s="15"/>
    </row>
    <row r="87" spans="2:12" x14ac:dyDescent="0.25">
      <c r="B87" s="14"/>
      <c r="C87" s="3"/>
      <c r="D87" s="13"/>
      <c r="E87" s="13"/>
      <c r="F87" s="5" t="str">
        <f>IFERROR(IF($B87="UAT2 - Execução",0,IF($C87&lt;=VLOOKUP($B87&amp;"_baixa",VALORES_TS!$E$4:$I$553,3,FALSE),VLOOKUP($B87&amp;"_baixa",VALORES_TS!$E$4:$I$553,4,FALSE),IF($C87&lt;=VLOOKUP($B87&amp;"_media",VALORES_TS!$E$4:$I$553,3,FALSE),VLOOKUP($B87&amp;"_media",VALORES_TS!$E$4:$I$553,4,FALSE),IF($C87&lt;=VLOOKUP($B87&amp;"_alta",VALORES_TS!$E$4:$I$553,3,FALSE),VLOOKUP($B87&amp;"_alta",VALORES_TS!$E$4:$I$553,4,FALSE),($C87/VLOOKUP($B87&amp;"_alta",VALORES_TS!$E$4:$I$553,3,FALSE))*VLOOKUP($B87&amp;"_alta",VALORES_TS!$E$4:$I$553,4,FALSE))))),"")</f>
        <v/>
      </c>
      <c r="G87" s="5" t="str">
        <f>IFERROR(IF($B87="UAT2 - Execução",0,IF($C87&lt;=VLOOKUP($B87&amp;"_baixa",VALORES_TS!$E$4:$I$553,3,FALSE),VLOOKUP($B87&amp;"_baixa",VALORES_TS!$E$4:$I$553,5,FALSE),IF($C87&lt;=VLOOKUP($B87&amp;"_media",VALORES_TS!$E$4:$I$553,3,FALSE),VLOOKUP($B87&amp;"_media",VALORES_TS!$E$4:$I$553,5,FALSE),IF($C87&lt;=VLOOKUP($B87&amp;"_alta",VALORES_TS!$E$4:$I$553,3,FALSE),VLOOKUP($B87&amp;"_alta",VALORES_TS!$E$4:$I$553,5,FALSE),($C87/VLOOKUP($B87&amp;"_alta",VALORES_TS!$E$4:$I$553,3,FALSE))*VLOOKUP($B87&amp;"_alta",VALORES_TS!$E$4:$I$553,5,FALSE))))),"")</f>
        <v/>
      </c>
      <c r="H87" s="53" t="str">
        <f t="shared" si="4"/>
        <v/>
      </c>
      <c r="I87" s="19" t="str">
        <f>IFERROR(IF($B87="UAT - Execução",0,IF($C87&lt;=VLOOKUP($B87&amp;"_f1",VALORES_TS!$E$4:$I$549,3,FALSE),VLOOKUP($B87&amp;"_f1",VALORES_TS!$E$4:$I$549,6,FALSE),IF($C87&lt;=VLOOKUP($B87&amp;"_f2",VALORES_TS!$E$4:$I$549,3,FALSE),VLOOKUP($B87&amp;"_f2",VALORES_TS!$E$4:$I$549,6,FALSE),IF($C87&lt;=VLOOKUP($B87&amp;"_f3",VALORES_TS!$E$4:$I$549,3,FALSE),VLOOKUP($B87&amp;"_f3",VALORES_TS!$E$4:$I$549,6,FALSE),($C87/VLOOKUP($B87&amp;"_f3",VALORES_TS!$E$4:$I$549,3,FALSE))*VLOOKUP($B87&amp;"_f3",VALORES_TS!$E$4:$I$549,6,FALSE))))),"")</f>
        <v/>
      </c>
      <c r="J87" s="12" t="str">
        <f>IFERROR(IF($B87="UAT - Execução",$C87*VALORES_TS!#REF!,IF($C87&lt;=VLOOKUP($B87&amp;"_f1",VALORES_TS!$E$4:$I$549,3,FALSE),VLOOKUP($B87&amp;"_f1",VALORES_TS!$E$4:$I$549,7,FALSE),IF($C87&lt;=VLOOKUP($B87&amp;"_f2",VALORES_TS!$E$4:$I$549,3,FALSE),VLOOKUP($B87&amp;"_f2",VALORES_TS!$E$4:$I$549,7,FALSE),IF($C87&lt;=VLOOKUP($B87&amp;"_f3",VALORES_TS!$E$4:$I$549,3,FALSE),VLOOKUP($B87&amp;"_f3",VALORES_TS!$E$4:$I$549,7,FALSE),($C87/VLOOKUP($B87&amp;"_f3",VALORES_TS!$E$4:$I$549,3,FALSE))*VLOOKUP($B87&amp;"_f3",VALORES_TS!$E$4:$I$549,7,FALSE))))),"")</f>
        <v/>
      </c>
      <c r="K87" s="12" t="str">
        <f t="shared" si="5"/>
        <v/>
      </c>
      <c r="L87" s="15"/>
    </row>
    <row r="88" spans="2:12" x14ac:dyDescent="0.25">
      <c r="B88" s="14"/>
      <c r="C88" s="3"/>
      <c r="D88" s="13"/>
      <c r="E88" s="13"/>
      <c r="F88" s="5" t="str">
        <f>IFERROR(IF($B88="UAT2 - Execução",0,IF($C88&lt;=VLOOKUP($B88&amp;"_baixa",VALORES_TS!$E$4:$I$553,3,FALSE),VLOOKUP($B88&amp;"_baixa",VALORES_TS!$E$4:$I$553,4,FALSE),IF($C88&lt;=VLOOKUP($B88&amp;"_media",VALORES_TS!$E$4:$I$553,3,FALSE),VLOOKUP($B88&amp;"_media",VALORES_TS!$E$4:$I$553,4,FALSE),IF($C88&lt;=VLOOKUP($B88&amp;"_alta",VALORES_TS!$E$4:$I$553,3,FALSE),VLOOKUP($B88&amp;"_alta",VALORES_TS!$E$4:$I$553,4,FALSE),($C88/VLOOKUP($B88&amp;"_alta",VALORES_TS!$E$4:$I$553,3,FALSE))*VLOOKUP($B88&amp;"_alta",VALORES_TS!$E$4:$I$553,4,FALSE))))),"")</f>
        <v/>
      </c>
      <c r="G88" s="5" t="str">
        <f>IFERROR(IF($B88="UAT2 - Execução",0,IF($C88&lt;=VLOOKUP($B88&amp;"_baixa",VALORES_TS!$E$4:$I$553,3,FALSE),VLOOKUP($B88&amp;"_baixa",VALORES_TS!$E$4:$I$553,5,FALSE),IF($C88&lt;=VLOOKUP($B88&amp;"_media",VALORES_TS!$E$4:$I$553,3,FALSE),VLOOKUP($B88&amp;"_media",VALORES_TS!$E$4:$I$553,5,FALSE),IF($C88&lt;=VLOOKUP($B88&amp;"_alta",VALORES_TS!$E$4:$I$553,3,FALSE),VLOOKUP($B88&amp;"_alta",VALORES_TS!$E$4:$I$553,5,FALSE),($C88/VLOOKUP($B88&amp;"_alta",VALORES_TS!$E$4:$I$553,3,FALSE))*VLOOKUP($B88&amp;"_alta",VALORES_TS!$E$4:$I$553,5,FALSE))))),"")</f>
        <v/>
      </c>
      <c r="H88" s="53" t="str">
        <f t="shared" si="4"/>
        <v/>
      </c>
      <c r="I88" s="19" t="str">
        <f>IFERROR(IF($B88="UAT - Execução",0,IF($C88&lt;=VLOOKUP($B88&amp;"_f1",VALORES_TS!$E$4:$I$549,3,FALSE),VLOOKUP($B88&amp;"_f1",VALORES_TS!$E$4:$I$549,6,FALSE),IF($C88&lt;=VLOOKUP($B88&amp;"_f2",VALORES_TS!$E$4:$I$549,3,FALSE),VLOOKUP($B88&amp;"_f2",VALORES_TS!$E$4:$I$549,6,FALSE),IF($C88&lt;=VLOOKUP($B88&amp;"_f3",VALORES_TS!$E$4:$I$549,3,FALSE),VLOOKUP($B88&amp;"_f3",VALORES_TS!$E$4:$I$549,6,FALSE),($C88/VLOOKUP($B88&amp;"_f3",VALORES_TS!$E$4:$I$549,3,FALSE))*VLOOKUP($B88&amp;"_f3",VALORES_TS!$E$4:$I$549,6,FALSE))))),"")</f>
        <v/>
      </c>
      <c r="J88" s="12" t="str">
        <f>IFERROR(IF($B88="UAT - Execução",$C88*VALORES_TS!#REF!,IF($C88&lt;=VLOOKUP($B88&amp;"_f1",VALORES_TS!$E$4:$I$549,3,FALSE),VLOOKUP($B88&amp;"_f1",VALORES_TS!$E$4:$I$549,7,FALSE),IF($C88&lt;=VLOOKUP($B88&amp;"_f2",VALORES_TS!$E$4:$I$549,3,FALSE),VLOOKUP($B88&amp;"_f2",VALORES_TS!$E$4:$I$549,7,FALSE),IF($C88&lt;=VLOOKUP($B88&amp;"_f3",VALORES_TS!$E$4:$I$549,3,FALSE),VLOOKUP($B88&amp;"_f3",VALORES_TS!$E$4:$I$549,7,FALSE),($C88/VLOOKUP($B88&amp;"_f3",VALORES_TS!$E$4:$I$549,3,FALSE))*VLOOKUP($B88&amp;"_f3",VALORES_TS!$E$4:$I$549,7,FALSE))))),"")</f>
        <v/>
      </c>
      <c r="K88" s="12" t="str">
        <f t="shared" si="5"/>
        <v/>
      </c>
      <c r="L88" s="15"/>
    </row>
    <row r="89" spans="2:12" x14ac:dyDescent="0.25">
      <c r="B89" s="14"/>
      <c r="C89" s="3"/>
      <c r="D89" s="13"/>
      <c r="E89" s="13"/>
      <c r="F89" s="5" t="str">
        <f>IFERROR(IF($B89="UAT2 - Execução",0,IF($C89&lt;=VLOOKUP($B89&amp;"_baixa",VALORES_TS!$E$4:$I$553,3,FALSE),VLOOKUP($B89&amp;"_baixa",VALORES_TS!$E$4:$I$553,4,FALSE),IF($C89&lt;=VLOOKUP($B89&amp;"_media",VALORES_TS!$E$4:$I$553,3,FALSE),VLOOKUP($B89&amp;"_media",VALORES_TS!$E$4:$I$553,4,FALSE),IF($C89&lt;=VLOOKUP($B89&amp;"_alta",VALORES_TS!$E$4:$I$553,3,FALSE),VLOOKUP($B89&amp;"_alta",VALORES_TS!$E$4:$I$553,4,FALSE),($C89/VLOOKUP($B89&amp;"_alta",VALORES_TS!$E$4:$I$553,3,FALSE))*VLOOKUP($B89&amp;"_alta",VALORES_TS!$E$4:$I$553,4,FALSE))))),"")</f>
        <v/>
      </c>
      <c r="G89" s="5" t="str">
        <f>IFERROR(IF($B89="UAT2 - Execução",0,IF($C89&lt;=VLOOKUP($B89&amp;"_baixa",VALORES_TS!$E$4:$I$553,3,FALSE),VLOOKUP($B89&amp;"_baixa",VALORES_TS!$E$4:$I$553,5,FALSE),IF($C89&lt;=VLOOKUP($B89&amp;"_media",VALORES_TS!$E$4:$I$553,3,FALSE),VLOOKUP($B89&amp;"_media",VALORES_TS!$E$4:$I$553,5,FALSE),IF($C89&lt;=VLOOKUP($B89&amp;"_alta",VALORES_TS!$E$4:$I$553,3,FALSE),VLOOKUP($B89&amp;"_alta",VALORES_TS!$E$4:$I$553,5,FALSE),($C89/VLOOKUP($B89&amp;"_alta",VALORES_TS!$E$4:$I$553,3,FALSE))*VLOOKUP($B89&amp;"_alta",VALORES_TS!$E$4:$I$553,5,FALSE))))),"")</f>
        <v/>
      </c>
      <c r="H89" s="53" t="str">
        <f t="shared" si="4"/>
        <v/>
      </c>
      <c r="I89" s="19" t="str">
        <f>IFERROR(IF($B89="UAT - Execução",0,IF($C89&lt;=VLOOKUP($B89&amp;"_f1",VALORES_TS!$E$4:$I$549,3,FALSE),VLOOKUP($B89&amp;"_f1",VALORES_TS!$E$4:$I$549,6,FALSE),IF($C89&lt;=VLOOKUP($B89&amp;"_f2",VALORES_TS!$E$4:$I$549,3,FALSE),VLOOKUP($B89&amp;"_f2",VALORES_TS!$E$4:$I$549,6,FALSE),IF($C89&lt;=VLOOKUP($B89&amp;"_f3",VALORES_TS!$E$4:$I$549,3,FALSE),VLOOKUP($B89&amp;"_f3",VALORES_TS!$E$4:$I$549,6,FALSE),($C89/VLOOKUP($B89&amp;"_f3",VALORES_TS!$E$4:$I$549,3,FALSE))*VLOOKUP($B89&amp;"_f3",VALORES_TS!$E$4:$I$549,6,FALSE))))),"")</f>
        <v/>
      </c>
      <c r="J89" s="12" t="str">
        <f>IFERROR(IF($B89="UAT - Execução",$C89*VALORES_TS!#REF!,IF($C89&lt;=VLOOKUP($B89&amp;"_f1",VALORES_TS!$E$4:$I$549,3,FALSE),VLOOKUP($B89&amp;"_f1",VALORES_TS!$E$4:$I$549,7,FALSE),IF($C89&lt;=VLOOKUP($B89&amp;"_f2",VALORES_TS!$E$4:$I$549,3,FALSE),VLOOKUP($B89&amp;"_f2",VALORES_TS!$E$4:$I$549,7,FALSE),IF($C89&lt;=VLOOKUP($B89&amp;"_f3",VALORES_TS!$E$4:$I$549,3,FALSE),VLOOKUP($B89&amp;"_f3",VALORES_TS!$E$4:$I$549,7,FALSE),($C89/VLOOKUP($B89&amp;"_f3",VALORES_TS!$E$4:$I$549,3,FALSE))*VLOOKUP($B89&amp;"_f3",VALORES_TS!$E$4:$I$549,7,FALSE))))),"")</f>
        <v/>
      </c>
      <c r="K89" s="12" t="str">
        <f t="shared" si="5"/>
        <v/>
      </c>
      <c r="L89" s="15"/>
    </row>
    <row r="90" spans="2:12" x14ac:dyDescent="0.25">
      <c r="B90" s="14"/>
      <c r="C90" s="3"/>
      <c r="D90" s="13"/>
      <c r="E90" s="13"/>
      <c r="F90" s="5" t="str">
        <f>IFERROR(IF($B90="UAT2 - Execução",0,IF($C90&lt;=VLOOKUP($B90&amp;"_baixa",VALORES_TS!$E$4:$I$553,3,FALSE),VLOOKUP($B90&amp;"_baixa",VALORES_TS!$E$4:$I$553,4,FALSE),IF($C90&lt;=VLOOKUP($B90&amp;"_media",VALORES_TS!$E$4:$I$553,3,FALSE),VLOOKUP($B90&amp;"_media",VALORES_TS!$E$4:$I$553,4,FALSE),IF($C90&lt;=VLOOKUP($B90&amp;"_alta",VALORES_TS!$E$4:$I$553,3,FALSE),VLOOKUP($B90&amp;"_alta",VALORES_TS!$E$4:$I$553,4,FALSE),($C90/VLOOKUP($B90&amp;"_alta",VALORES_TS!$E$4:$I$553,3,FALSE))*VLOOKUP($B90&amp;"_alta",VALORES_TS!$E$4:$I$553,4,FALSE))))),"")</f>
        <v/>
      </c>
      <c r="G90" s="5" t="str">
        <f>IFERROR(IF($B90="UAT2 - Execução",0,IF($C90&lt;=VLOOKUP($B90&amp;"_baixa",VALORES_TS!$E$4:$I$553,3,FALSE),VLOOKUP($B90&amp;"_baixa",VALORES_TS!$E$4:$I$553,5,FALSE),IF($C90&lt;=VLOOKUP($B90&amp;"_media",VALORES_TS!$E$4:$I$553,3,FALSE),VLOOKUP($B90&amp;"_media",VALORES_TS!$E$4:$I$553,5,FALSE),IF($C90&lt;=VLOOKUP($B90&amp;"_alta",VALORES_TS!$E$4:$I$553,3,FALSE),VLOOKUP($B90&amp;"_alta",VALORES_TS!$E$4:$I$553,5,FALSE),($C90/VLOOKUP($B90&amp;"_alta",VALORES_TS!$E$4:$I$553,3,FALSE))*VLOOKUP($B90&amp;"_alta",VALORES_TS!$E$4:$I$553,5,FALSE))))),"")</f>
        <v/>
      </c>
      <c r="H90" s="53" t="str">
        <f t="shared" si="4"/>
        <v/>
      </c>
      <c r="I90" s="19" t="str">
        <f>IFERROR(IF($B90="UAT - Execução",0,IF($C90&lt;=VLOOKUP($B90&amp;"_f1",VALORES_TS!$E$4:$I$549,3,FALSE),VLOOKUP($B90&amp;"_f1",VALORES_TS!$E$4:$I$549,6,FALSE),IF($C90&lt;=VLOOKUP($B90&amp;"_f2",VALORES_TS!$E$4:$I$549,3,FALSE),VLOOKUP($B90&amp;"_f2",VALORES_TS!$E$4:$I$549,6,FALSE),IF($C90&lt;=VLOOKUP($B90&amp;"_f3",VALORES_TS!$E$4:$I$549,3,FALSE),VLOOKUP($B90&amp;"_f3",VALORES_TS!$E$4:$I$549,6,FALSE),($C90/VLOOKUP($B90&amp;"_f3",VALORES_TS!$E$4:$I$549,3,FALSE))*VLOOKUP($B90&amp;"_f3",VALORES_TS!$E$4:$I$549,6,FALSE))))),"")</f>
        <v/>
      </c>
      <c r="J90" s="12" t="str">
        <f>IFERROR(IF($B90="UAT - Execução",$C90*VALORES_TS!#REF!,IF($C90&lt;=VLOOKUP($B90&amp;"_f1",VALORES_TS!$E$4:$I$549,3,FALSE),VLOOKUP($B90&amp;"_f1",VALORES_TS!$E$4:$I$549,7,FALSE),IF($C90&lt;=VLOOKUP($B90&amp;"_f2",VALORES_TS!$E$4:$I$549,3,FALSE),VLOOKUP($B90&amp;"_f2",VALORES_TS!$E$4:$I$549,7,FALSE),IF($C90&lt;=VLOOKUP($B90&amp;"_f3",VALORES_TS!$E$4:$I$549,3,FALSE),VLOOKUP($B90&amp;"_f3",VALORES_TS!$E$4:$I$549,7,FALSE),($C90/VLOOKUP($B90&amp;"_f3",VALORES_TS!$E$4:$I$549,3,FALSE))*VLOOKUP($B90&amp;"_f3",VALORES_TS!$E$4:$I$549,7,FALSE))))),"")</f>
        <v/>
      </c>
      <c r="K90" s="12" t="str">
        <f t="shared" si="5"/>
        <v/>
      </c>
      <c r="L90" s="15"/>
    </row>
    <row r="91" spans="2:12" x14ac:dyDescent="0.25">
      <c r="B91" s="14"/>
      <c r="C91" s="3"/>
      <c r="D91" s="13"/>
      <c r="E91" s="13"/>
      <c r="F91" s="5" t="str">
        <f>IFERROR(IF($B91="UAT2 - Execução",0,IF($C91&lt;=VLOOKUP($B91&amp;"_baixa",VALORES_TS!$E$4:$I$553,3,FALSE),VLOOKUP($B91&amp;"_baixa",VALORES_TS!$E$4:$I$553,4,FALSE),IF($C91&lt;=VLOOKUP($B91&amp;"_media",VALORES_TS!$E$4:$I$553,3,FALSE),VLOOKUP($B91&amp;"_media",VALORES_TS!$E$4:$I$553,4,FALSE),IF($C91&lt;=VLOOKUP($B91&amp;"_alta",VALORES_TS!$E$4:$I$553,3,FALSE),VLOOKUP($B91&amp;"_alta",VALORES_TS!$E$4:$I$553,4,FALSE),($C91/VLOOKUP($B91&amp;"_alta",VALORES_TS!$E$4:$I$553,3,FALSE))*VLOOKUP($B91&amp;"_alta",VALORES_TS!$E$4:$I$553,4,FALSE))))),"")</f>
        <v/>
      </c>
      <c r="G91" s="5" t="str">
        <f>IFERROR(IF($B91="UAT2 - Execução",0,IF($C91&lt;=VLOOKUP($B91&amp;"_baixa",VALORES_TS!$E$4:$I$553,3,FALSE),VLOOKUP($B91&amp;"_baixa",VALORES_TS!$E$4:$I$553,5,FALSE),IF($C91&lt;=VLOOKUP($B91&amp;"_media",VALORES_TS!$E$4:$I$553,3,FALSE),VLOOKUP($B91&amp;"_media",VALORES_TS!$E$4:$I$553,5,FALSE),IF($C91&lt;=VLOOKUP($B91&amp;"_alta",VALORES_TS!$E$4:$I$553,3,FALSE),VLOOKUP($B91&amp;"_alta",VALORES_TS!$E$4:$I$553,5,FALSE),($C91/VLOOKUP($B91&amp;"_alta",VALORES_TS!$E$4:$I$553,3,FALSE))*VLOOKUP($B91&amp;"_alta",VALORES_TS!$E$4:$I$553,5,FALSE))))),"")</f>
        <v/>
      </c>
      <c r="H91" s="53" t="str">
        <f t="shared" si="4"/>
        <v/>
      </c>
      <c r="I91" s="19" t="str">
        <f>IFERROR(IF($B91="UAT - Execução",0,IF($C91&lt;=VLOOKUP($B91&amp;"_f1",VALORES_TS!$E$4:$I$549,3,FALSE),VLOOKUP($B91&amp;"_f1",VALORES_TS!$E$4:$I$549,6,FALSE),IF($C91&lt;=VLOOKUP($B91&amp;"_f2",VALORES_TS!$E$4:$I$549,3,FALSE),VLOOKUP($B91&amp;"_f2",VALORES_TS!$E$4:$I$549,6,FALSE),IF($C91&lt;=VLOOKUP($B91&amp;"_f3",VALORES_TS!$E$4:$I$549,3,FALSE),VLOOKUP($B91&amp;"_f3",VALORES_TS!$E$4:$I$549,6,FALSE),($C91/VLOOKUP($B91&amp;"_f3",VALORES_TS!$E$4:$I$549,3,FALSE))*VLOOKUP($B91&amp;"_f3",VALORES_TS!$E$4:$I$549,6,FALSE))))),"")</f>
        <v/>
      </c>
      <c r="J91" s="12" t="str">
        <f>IFERROR(IF($B91="UAT - Execução",$C91*VALORES_TS!#REF!,IF($C91&lt;=VLOOKUP($B91&amp;"_f1",VALORES_TS!$E$4:$I$549,3,FALSE),VLOOKUP($B91&amp;"_f1",VALORES_TS!$E$4:$I$549,7,FALSE),IF($C91&lt;=VLOOKUP($B91&amp;"_f2",VALORES_TS!$E$4:$I$549,3,FALSE),VLOOKUP($B91&amp;"_f2",VALORES_TS!$E$4:$I$549,7,FALSE),IF($C91&lt;=VLOOKUP($B91&amp;"_f3",VALORES_TS!$E$4:$I$549,3,FALSE),VLOOKUP($B91&amp;"_f3",VALORES_TS!$E$4:$I$549,7,FALSE),($C91/VLOOKUP($B91&amp;"_f3",VALORES_TS!$E$4:$I$549,3,FALSE))*VLOOKUP($B91&amp;"_f3",VALORES_TS!$E$4:$I$549,7,FALSE))))),"")</f>
        <v/>
      </c>
      <c r="K91" s="12" t="str">
        <f t="shared" si="5"/>
        <v/>
      </c>
      <c r="L91" s="15"/>
    </row>
    <row r="92" spans="2:12" x14ac:dyDescent="0.25">
      <c r="B92" s="14"/>
      <c r="C92" s="3"/>
      <c r="D92" s="13"/>
      <c r="E92" s="13"/>
      <c r="F92" s="5" t="str">
        <f>IFERROR(IF($B92="UAT2 - Execução",0,IF($C92&lt;=VLOOKUP($B92&amp;"_baixa",VALORES_TS!$E$4:$I$553,3,FALSE),VLOOKUP($B92&amp;"_baixa",VALORES_TS!$E$4:$I$553,4,FALSE),IF($C92&lt;=VLOOKUP($B92&amp;"_media",VALORES_TS!$E$4:$I$553,3,FALSE),VLOOKUP($B92&amp;"_media",VALORES_TS!$E$4:$I$553,4,FALSE),IF($C92&lt;=VLOOKUP($B92&amp;"_alta",VALORES_TS!$E$4:$I$553,3,FALSE),VLOOKUP($B92&amp;"_alta",VALORES_TS!$E$4:$I$553,4,FALSE),($C92/VLOOKUP($B92&amp;"_alta",VALORES_TS!$E$4:$I$553,3,FALSE))*VLOOKUP($B92&amp;"_alta",VALORES_TS!$E$4:$I$553,4,FALSE))))),"")</f>
        <v/>
      </c>
      <c r="G92" s="5" t="str">
        <f>IFERROR(IF($B92="UAT2 - Execução",0,IF($C92&lt;=VLOOKUP($B92&amp;"_baixa",VALORES_TS!$E$4:$I$553,3,FALSE),VLOOKUP($B92&amp;"_baixa",VALORES_TS!$E$4:$I$553,5,FALSE),IF($C92&lt;=VLOOKUP($B92&amp;"_media",VALORES_TS!$E$4:$I$553,3,FALSE),VLOOKUP($B92&amp;"_media",VALORES_TS!$E$4:$I$553,5,FALSE),IF($C92&lt;=VLOOKUP($B92&amp;"_alta",VALORES_TS!$E$4:$I$553,3,FALSE),VLOOKUP($B92&amp;"_alta",VALORES_TS!$E$4:$I$553,5,FALSE),($C92/VLOOKUP($B92&amp;"_alta",VALORES_TS!$E$4:$I$553,3,FALSE))*VLOOKUP($B92&amp;"_alta",VALORES_TS!$E$4:$I$553,5,FALSE))))),"")</f>
        <v/>
      </c>
      <c r="H92" s="53" t="str">
        <f t="shared" si="4"/>
        <v/>
      </c>
      <c r="I92" s="19" t="str">
        <f>IFERROR(IF($B92="UAT - Execução",0,IF($C92&lt;=VLOOKUP($B92&amp;"_f1",VALORES_TS!$E$4:$I$549,3,FALSE),VLOOKUP($B92&amp;"_f1",VALORES_TS!$E$4:$I$549,6,FALSE),IF($C92&lt;=VLOOKUP($B92&amp;"_f2",VALORES_TS!$E$4:$I$549,3,FALSE),VLOOKUP($B92&amp;"_f2",VALORES_TS!$E$4:$I$549,6,FALSE),IF($C92&lt;=VLOOKUP($B92&amp;"_f3",VALORES_TS!$E$4:$I$549,3,FALSE),VLOOKUP($B92&amp;"_f3",VALORES_TS!$E$4:$I$549,6,FALSE),($C92/VLOOKUP($B92&amp;"_f3",VALORES_TS!$E$4:$I$549,3,FALSE))*VLOOKUP($B92&amp;"_f3",VALORES_TS!$E$4:$I$549,6,FALSE))))),"")</f>
        <v/>
      </c>
      <c r="J92" s="12" t="str">
        <f>IFERROR(IF($B92="UAT - Execução",$C92*VALORES_TS!#REF!,IF($C92&lt;=VLOOKUP($B92&amp;"_f1",VALORES_TS!$E$4:$I$549,3,FALSE),VLOOKUP($B92&amp;"_f1",VALORES_TS!$E$4:$I$549,7,FALSE),IF($C92&lt;=VLOOKUP($B92&amp;"_f2",VALORES_TS!$E$4:$I$549,3,FALSE),VLOOKUP($B92&amp;"_f2",VALORES_TS!$E$4:$I$549,7,FALSE),IF($C92&lt;=VLOOKUP($B92&amp;"_f3",VALORES_TS!$E$4:$I$549,3,FALSE),VLOOKUP($B92&amp;"_f3",VALORES_TS!$E$4:$I$549,7,FALSE),($C92/VLOOKUP($B92&amp;"_f3",VALORES_TS!$E$4:$I$549,3,FALSE))*VLOOKUP($B92&amp;"_f3",VALORES_TS!$E$4:$I$549,7,FALSE))))),"")</f>
        <v/>
      </c>
      <c r="K92" s="12" t="str">
        <f t="shared" si="5"/>
        <v/>
      </c>
      <c r="L92" s="15"/>
    </row>
    <row r="93" spans="2:12" x14ac:dyDescent="0.25">
      <c r="B93" s="14"/>
      <c r="C93" s="3"/>
      <c r="D93" s="13"/>
      <c r="E93" s="13"/>
      <c r="F93" s="5" t="str">
        <f>IFERROR(IF($B93="UAT2 - Execução",0,IF($C93&lt;=VLOOKUP($B93&amp;"_baixa",VALORES_TS!$E$4:$I$553,3,FALSE),VLOOKUP($B93&amp;"_baixa",VALORES_TS!$E$4:$I$553,4,FALSE),IF($C93&lt;=VLOOKUP($B93&amp;"_media",VALORES_TS!$E$4:$I$553,3,FALSE),VLOOKUP($B93&amp;"_media",VALORES_TS!$E$4:$I$553,4,FALSE),IF($C93&lt;=VLOOKUP($B93&amp;"_alta",VALORES_TS!$E$4:$I$553,3,FALSE),VLOOKUP($B93&amp;"_alta",VALORES_TS!$E$4:$I$553,4,FALSE),($C93/VLOOKUP($B93&amp;"_alta",VALORES_TS!$E$4:$I$553,3,FALSE))*VLOOKUP($B93&amp;"_alta",VALORES_TS!$E$4:$I$553,4,FALSE))))),"")</f>
        <v/>
      </c>
      <c r="G93" s="5" t="str">
        <f>IFERROR(IF($B93="UAT2 - Execução",0,IF($C93&lt;=VLOOKUP($B93&amp;"_baixa",VALORES_TS!$E$4:$I$553,3,FALSE),VLOOKUP($B93&amp;"_baixa",VALORES_TS!$E$4:$I$553,5,FALSE),IF($C93&lt;=VLOOKUP($B93&amp;"_media",VALORES_TS!$E$4:$I$553,3,FALSE),VLOOKUP($B93&amp;"_media",VALORES_TS!$E$4:$I$553,5,FALSE),IF($C93&lt;=VLOOKUP($B93&amp;"_alta",VALORES_TS!$E$4:$I$553,3,FALSE),VLOOKUP($B93&amp;"_alta",VALORES_TS!$E$4:$I$553,5,FALSE),($C93/VLOOKUP($B93&amp;"_alta",VALORES_TS!$E$4:$I$553,3,FALSE))*VLOOKUP($B93&amp;"_alta",VALORES_TS!$E$4:$I$553,5,FALSE))))),"")</f>
        <v/>
      </c>
      <c r="H93" s="53" t="str">
        <f t="shared" si="4"/>
        <v/>
      </c>
      <c r="I93" s="19" t="str">
        <f>IFERROR(IF($B93="UAT - Execução",0,IF($C93&lt;=VLOOKUP($B93&amp;"_f1",VALORES_TS!$E$4:$I$549,3,FALSE),VLOOKUP($B93&amp;"_f1",VALORES_TS!$E$4:$I$549,6,FALSE),IF($C93&lt;=VLOOKUP($B93&amp;"_f2",VALORES_TS!$E$4:$I$549,3,FALSE),VLOOKUP($B93&amp;"_f2",VALORES_TS!$E$4:$I$549,6,FALSE),IF($C93&lt;=VLOOKUP($B93&amp;"_f3",VALORES_TS!$E$4:$I$549,3,FALSE),VLOOKUP($B93&amp;"_f3",VALORES_TS!$E$4:$I$549,6,FALSE),($C93/VLOOKUP($B93&amp;"_f3",VALORES_TS!$E$4:$I$549,3,FALSE))*VLOOKUP($B93&amp;"_f3",VALORES_TS!$E$4:$I$549,6,FALSE))))),"")</f>
        <v/>
      </c>
      <c r="J93" s="12" t="str">
        <f>IFERROR(IF($B93="UAT - Execução",$C93*VALORES_TS!#REF!,IF($C93&lt;=VLOOKUP($B93&amp;"_f1",VALORES_TS!$E$4:$I$549,3,FALSE),VLOOKUP($B93&amp;"_f1",VALORES_TS!$E$4:$I$549,7,FALSE),IF($C93&lt;=VLOOKUP($B93&amp;"_f2",VALORES_TS!$E$4:$I$549,3,FALSE),VLOOKUP($B93&amp;"_f2",VALORES_TS!$E$4:$I$549,7,FALSE),IF($C93&lt;=VLOOKUP($B93&amp;"_f3",VALORES_TS!$E$4:$I$549,3,FALSE),VLOOKUP($B93&amp;"_f3",VALORES_TS!$E$4:$I$549,7,FALSE),($C93/VLOOKUP($B93&amp;"_f3",VALORES_TS!$E$4:$I$549,3,FALSE))*VLOOKUP($B93&amp;"_f3",VALORES_TS!$E$4:$I$549,7,FALSE))))),"")</f>
        <v/>
      </c>
      <c r="K93" s="12" t="str">
        <f t="shared" si="5"/>
        <v/>
      </c>
      <c r="L93" s="15"/>
    </row>
    <row r="94" spans="2:12" x14ac:dyDescent="0.25">
      <c r="B94" s="14"/>
      <c r="C94" s="3"/>
      <c r="D94" s="13"/>
      <c r="E94" s="13"/>
      <c r="F94" s="5" t="str">
        <f>IFERROR(IF($B94="UAT2 - Execução",0,IF($C94&lt;=VLOOKUP($B94&amp;"_baixa",VALORES_TS!$E$4:$I$553,3,FALSE),VLOOKUP($B94&amp;"_baixa",VALORES_TS!$E$4:$I$553,4,FALSE),IF($C94&lt;=VLOOKUP($B94&amp;"_media",VALORES_TS!$E$4:$I$553,3,FALSE),VLOOKUP($B94&amp;"_media",VALORES_TS!$E$4:$I$553,4,FALSE),IF($C94&lt;=VLOOKUP($B94&amp;"_alta",VALORES_TS!$E$4:$I$553,3,FALSE),VLOOKUP($B94&amp;"_alta",VALORES_TS!$E$4:$I$553,4,FALSE),($C94/VLOOKUP($B94&amp;"_alta",VALORES_TS!$E$4:$I$553,3,FALSE))*VLOOKUP($B94&amp;"_alta",VALORES_TS!$E$4:$I$553,4,FALSE))))),"")</f>
        <v/>
      </c>
      <c r="G94" s="5" t="str">
        <f>IFERROR(IF($B94="UAT2 - Execução",0,IF($C94&lt;=VLOOKUP($B94&amp;"_baixa",VALORES_TS!$E$4:$I$553,3,FALSE),VLOOKUP($B94&amp;"_baixa",VALORES_TS!$E$4:$I$553,5,FALSE),IF($C94&lt;=VLOOKUP($B94&amp;"_media",VALORES_TS!$E$4:$I$553,3,FALSE),VLOOKUP($B94&amp;"_media",VALORES_TS!$E$4:$I$553,5,FALSE),IF($C94&lt;=VLOOKUP($B94&amp;"_alta",VALORES_TS!$E$4:$I$553,3,FALSE),VLOOKUP($B94&amp;"_alta",VALORES_TS!$E$4:$I$553,5,FALSE),($C94/VLOOKUP($B94&amp;"_alta",VALORES_TS!$E$4:$I$553,3,FALSE))*VLOOKUP($B94&amp;"_alta",VALORES_TS!$E$4:$I$553,5,FALSE))))),"")</f>
        <v/>
      </c>
      <c r="H94" s="53" t="str">
        <f t="shared" si="4"/>
        <v/>
      </c>
      <c r="I94" s="19" t="str">
        <f>IFERROR(IF($B94="UAT - Execução",0,IF($C94&lt;=VLOOKUP($B94&amp;"_f1",VALORES_TS!$E$4:$I$549,3,FALSE),VLOOKUP($B94&amp;"_f1",VALORES_TS!$E$4:$I$549,6,FALSE),IF($C94&lt;=VLOOKUP($B94&amp;"_f2",VALORES_TS!$E$4:$I$549,3,FALSE),VLOOKUP($B94&amp;"_f2",VALORES_TS!$E$4:$I$549,6,FALSE),IF($C94&lt;=VLOOKUP($B94&amp;"_f3",VALORES_TS!$E$4:$I$549,3,FALSE),VLOOKUP($B94&amp;"_f3",VALORES_TS!$E$4:$I$549,6,FALSE),($C94/VLOOKUP($B94&amp;"_f3",VALORES_TS!$E$4:$I$549,3,FALSE))*VLOOKUP($B94&amp;"_f3",VALORES_TS!$E$4:$I$549,6,FALSE))))),"")</f>
        <v/>
      </c>
      <c r="J94" s="12" t="str">
        <f>IFERROR(IF($B94="UAT - Execução",$C94*VALORES_TS!#REF!,IF($C94&lt;=VLOOKUP($B94&amp;"_f1",VALORES_TS!$E$4:$I$549,3,FALSE),VLOOKUP($B94&amp;"_f1",VALORES_TS!$E$4:$I$549,7,FALSE),IF($C94&lt;=VLOOKUP($B94&amp;"_f2",VALORES_TS!$E$4:$I$549,3,FALSE),VLOOKUP($B94&amp;"_f2",VALORES_TS!$E$4:$I$549,7,FALSE),IF($C94&lt;=VLOOKUP($B94&amp;"_f3",VALORES_TS!$E$4:$I$549,3,FALSE),VLOOKUP($B94&amp;"_f3",VALORES_TS!$E$4:$I$549,7,FALSE),($C94/VLOOKUP($B94&amp;"_f3",VALORES_TS!$E$4:$I$549,3,FALSE))*VLOOKUP($B94&amp;"_f3",VALORES_TS!$E$4:$I$549,7,FALSE))))),"")</f>
        <v/>
      </c>
      <c r="K94" s="12" t="str">
        <f t="shared" si="5"/>
        <v/>
      </c>
      <c r="L94" s="15"/>
    </row>
    <row r="95" spans="2:12" x14ac:dyDescent="0.25">
      <c r="B95" s="14"/>
      <c r="C95" s="3"/>
      <c r="D95" s="13"/>
      <c r="E95" s="13"/>
      <c r="F95" s="5" t="str">
        <f>IFERROR(IF($B95="UAT2 - Execução",0,IF($C95&lt;=VLOOKUP($B95&amp;"_baixa",VALORES_TS!$E$4:$I$553,3,FALSE),VLOOKUP($B95&amp;"_baixa",VALORES_TS!$E$4:$I$553,4,FALSE),IF($C95&lt;=VLOOKUP($B95&amp;"_media",VALORES_TS!$E$4:$I$553,3,FALSE),VLOOKUP($B95&amp;"_media",VALORES_TS!$E$4:$I$553,4,FALSE),IF($C95&lt;=VLOOKUP($B95&amp;"_alta",VALORES_TS!$E$4:$I$553,3,FALSE),VLOOKUP($B95&amp;"_alta",VALORES_TS!$E$4:$I$553,4,FALSE),($C95/VLOOKUP($B95&amp;"_alta",VALORES_TS!$E$4:$I$553,3,FALSE))*VLOOKUP($B95&amp;"_alta",VALORES_TS!$E$4:$I$553,4,FALSE))))),"")</f>
        <v/>
      </c>
      <c r="G95" s="5" t="str">
        <f>IFERROR(IF($B95="UAT2 - Execução",0,IF($C95&lt;=VLOOKUP($B95&amp;"_baixa",VALORES_TS!$E$4:$I$553,3,FALSE),VLOOKUP($B95&amp;"_baixa",VALORES_TS!$E$4:$I$553,5,FALSE),IF($C95&lt;=VLOOKUP($B95&amp;"_media",VALORES_TS!$E$4:$I$553,3,FALSE),VLOOKUP($B95&amp;"_media",VALORES_TS!$E$4:$I$553,5,FALSE),IF($C95&lt;=VLOOKUP($B95&amp;"_alta",VALORES_TS!$E$4:$I$553,3,FALSE),VLOOKUP($B95&amp;"_alta",VALORES_TS!$E$4:$I$553,5,FALSE),($C95/VLOOKUP($B95&amp;"_alta",VALORES_TS!$E$4:$I$553,3,FALSE))*VLOOKUP($B95&amp;"_alta",VALORES_TS!$E$4:$I$553,5,FALSE))))),"")</f>
        <v/>
      </c>
      <c r="H95" s="53" t="str">
        <f t="shared" si="4"/>
        <v/>
      </c>
      <c r="I95" s="19" t="str">
        <f>IFERROR(IF($B95="UAT - Execução",0,IF($C95&lt;=VLOOKUP($B95&amp;"_f1",VALORES_TS!$E$4:$I$549,3,FALSE),VLOOKUP($B95&amp;"_f1",VALORES_TS!$E$4:$I$549,6,FALSE),IF($C95&lt;=VLOOKUP($B95&amp;"_f2",VALORES_TS!$E$4:$I$549,3,FALSE),VLOOKUP($B95&amp;"_f2",VALORES_TS!$E$4:$I$549,6,FALSE),IF($C95&lt;=VLOOKUP($B95&amp;"_f3",VALORES_TS!$E$4:$I$549,3,FALSE),VLOOKUP($B95&amp;"_f3",VALORES_TS!$E$4:$I$549,6,FALSE),($C95/VLOOKUP($B95&amp;"_f3",VALORES_TS!$E$4:$I$549,3,FALSE))*VLOOKUP($B95&amp;"_f3",VALORES_TS!$E$4:$I$549,6,FALSE))))),"")</f>
        <v/>
      </c>
      <c r="J95" s="12" t="str">
        <f>IFERROR(IF($B95="UAT - Execução",$C95*VALORES_TS!#REF!,IF($C95&lt;=VLOOKUP($B95&amp;"_f1",VALORES_TS!$E$4:$I$549,3,FALSE),VLOOKUP($B95&amp;"_f1",VALORES_TS!$E$4:$I$549,7,FALSE),IF($C95&lt;=VLOOKUP($B95&amp;"_f2",VALORES_TS!$E$4:$I$549,3,FALSE),VLOOKUP($B95&amp;"_f2",VALORES_TS!$E$4:$I$549,7,FALSE),IF($C95&lt;=VLOOKUP($B95&amp;"_f3",VALORES_TS!$E$4:$I$549,3,FALSE),VLOOKUP($B95&amp;"_f3",VALORES_TS!$E$4:$I$549,7,FALSE),($C95/VLOOKUP($B95&amp;"_f3",VALORES_TS!$E$4:$I$549,3,FALSE))*VLOOKUP($B95&amp;"_f3",VALORES_TS!$E$4:$I$549,7,FALSE))))),"")</f>
        <v/>
      </c>
      <c r="K95" s="12" t="str">
        <f t="shared" si="5"/>
        <v/>
      </c>
      <c r="L95" s="15"/>
    </row>
    <row r="96" spans="2:12" x14ac:dyDescent="0.25">
      <c r="B96" s="14"/>
      <c r="C96" s="3"/>
      <c r="D96" s="13"/>
      <c r="E96" s="13"/>
      <c r="F96" s="5" t="str">
        <f>IFERROR(IF($B96="UAT2 - Execução",0,IF($C96&lt;=VLOOKUP($B96&amp;"_baixa",VALORES_TS!$E$4:$I$553,3,FALSE),VLOOKUP($B96&amp;"_baixa",VALORES_TS!$E$4:$I$553,4,FALSE),IF($C96&lt;=VLOOKUP($B96&amp;"_media",VALORES_TS!$E$4:$I$553,3,FALSE),VLOOKUP($B96&amp;"_media",VALORES_TS!$E$4:$I$553,4,FALSE),IF($C96&lt;=VLOOKUP($B96&amp;"_alta",VALORES_TS!$E$4:$I$553,3,FALSE),VLOOKUP($B96&amp;"_alta",VALORES_TS!$E$4:$I$553,4,FALSE),($C96/VLOOKUP($B96&amp;"_alta",VALORES_TS!$E$4:$I$553,3,FALSE))*VLOOKUP($B96&amp;"_alta",VALORES_TS!$E$4:$I$553,4,FALSE))))),"")</f>
        <v/>
      </c>
      <c r="G96" s="5" t="str">
        <f>IFERROR(IF($B96="UAT2 - Execução",0,IF($C96&lt;=VLOOKUP($B96&amp;"_baixa",VALORES_TS!$E$4:$I$553,3,FALSE),VLOOKUP($B96&amp;"_baixa",VALORES_TS!$E$4:$I$553,5,FALSE),IF($C96&lt;=VLOOKUP($B96&amp;"_media",VALORES_TS!$E$4:$I$553,3,FALSE),VLOOKUP($B96&amp;"_media",VALORES_TS!$E$4:$I$553,5,FALSE),IF($C96&lt;=VLOOKUP($B96&amp;"_alta",VALORES_TS!$E$4:$I$553,3,FALSE),VLOOKUP($B96&amp;"_alta",VALORES_TS!$E$4:$I$553,5,FALSE),($C96/VLOOKUP($B96&amp;"_alta",VALORES_TS!$E$4:$I$553,3,FALSE))*VLOOKUP($B96&amp;"_alta",VALORES_TS!$E$4:$I$553,5,FALSE))))),"")</f>
        <v/>
      </c>
      <c r="H96" s="53" t="str">
        <f t="shared" si="4"/>
        <v/>
      </c>
      <c r="I96" s="19" t="str">
        <f>IFERROR(IF($B96="UAT - Execução",0,IF($C96&lt;=VLOOKUP($B96&amp;"_f1",VALORES_TS!$E$4:$I$549,3,FALSE),VLOOKUP($B96&amp;"_f1",VALORES_TS!$E$4:$I$549,6,FALSE),IF($C96&lt;=VLOOKUP($B96&amp;"_f2",VALORES_TS!$E$4:$I$549,3,FALSE),VLOOKUP($B96&amp;"_f2",VALORES_TS!$E$4:$I$549,6,FALSE),IF($C96&lt;=VLOOKUP($B96&amp;"_f3",VALORES_TS!$E$4:$I$549,3,FALSE),VLOOKUP($B96&amp;"_f3",VALORES_TS!$E$4:$I$549,6,FALSE),($C96/VLOOKUP($B96&amp;"_f3",VALORES_TS!$E$4:$I$549,3,FALSE))*VLOOKUP($B96&amp;"_f3",VALORES_TS!$E$4:$I$549,6,FALSE))))),"")</f>
        <v/>
      </c>
      <c r="J96" s="12" t="str">
        <f>IFERROR(IF($B96="UAT - Execução",$C96*VALORES_TS!#REF!,IF($C96&lt;=VLOOKUP($B96&amp;"_f1",VALORES_TS!$E$4:$I$549,3,FALSE),VLOOKUP($B96&amp;"_f1",VALORES_TS!$E$4:$I$549,7,FALSE),IF($C96&lt;=VLOOKUP($B96&amp;"_f2",VALORES_TS!$E$4:$I$549,3,FALSE),VLOOKUP($B96&amp;"_f2",VALORES_TS!$E$4:$I$549,7,FALSE),IF($C96&lt;=VLOOKUP($B96&amp;"_f3",VALORES_TS!$E$4:$I$549,3,FALSE),VLOOKUP($B96&amp;"_f3",VALORES_TS!$E$4:$I$549,7,FALSE),($C96/VLOOKUP($B96&amp;"_f3",VALORES_TS!$E$4:$I$549,3,FALSE))*VLOOKUP($B96&amp;"_f3",VALORES_TS!$E$4:$I$549,7,FALSE))))),"")</f>
        <v/>
      </c>
      <c r="K96" s="12" t="str">
        <f t="shared" si="5"/>
        <v/>
      </c>
      <c r="L96" s="15"/>
    </row>
    <row r="97" spans="2:12" x14ac:dyDescent="0.25">
      <c r="B97" s="14"/>
      <c r="C97" s="3"/>
      <c r="D97" s="13"/>
      <c r="E97" s="13"/>
      <c r="F97" s="5" t="str">
        <f>IFERROR(IF($B97="UAT2 - Execução",0,IF($C97&lt;=VLOOKUP($B97&amp;"_baixa",VALORES_TS!$E$4:$I$553,3,FALSE),VLOOKUP($B97&amp;"_baixa",VALORES_TS!$E$4:$I$553,4,FALSE),IF($C97&lt;=VLOOKUP($B97&amp;"_media",VALORES_TS!$E$4:$I$553,3,FALSE),VLOOKUP($B97&amp;"_media",VALORES_TS!$E$4:$I$553,4,FALSE),IF($C97&lt;=VLOOKUP($B97&amp;"_alta",VALORES_TS!$E$4:$I$553,3,FALSE),VLOOKUP($B97&amp;"_alta",VALORES_TS!$E$4:$I$553,4,FALSE),($C97/VLOOKUP($B97&amp;"_alta",VALORES_TS!$E$4:$I$553,3,FALSE))*VLOOKUP($B97&amp;"_alta",VALORES_TS!$E$4:$I$553,4,FALSE))))),"")</f>
        <v/>
      </c>
      <c r="G97" s="5" t="str">
        <f>IFERROR(IF($B97="UAT2 - Execução",0,IF($C97&lt;=VLOOKUP($B97&amp;"_baixa",VALORES_TS!$E$4:$I$553,3,FALSE),VLOOKUP($B97&amp;"_baixa",VALORES_TS!$E$4:$I$553,5,FALSE),IF($C97&lt;=VLOOKUP($B97&amp;"_media",VALORES_TS!$E$4:$I$553,3,FALSE),VLOOKUP($B97&amp;"_media",VALORES_TS!$E$4:$I$553,5,FALSE),IF($C97&lt;=VLOOKUP($B97&amp;"_alta",VALORES_TS!$E$4:$I$553,3,FALSE),VLOOKUP($B97&amp;"_alta",VALORES_TS!$E$4:$I$553,5,FALSE),($C97/VLOOKUP($B97&amp;"_alta",VALORES_TS!$E$4:$I$553,3,FALSE))*VLOOKUP($B97&amp;"_alta",VALORES_TS!$E$4:$I$553,5,FALSE))))),"")</f>
        <v/>
      </c>
      <c r="H97" s="53" t="str">
        <f t="shared" si="4"/>
        <v/>
      </c>
      <c r="I97" s="19" t="str">
        <f>IFERROR(IF($B97="UAT - Execução",0,IF($C97&lt;=VLOOKUP($B97&amp;"_f1",VALORES_TS!$E$4:$I$549,3,FALSE),VLOOKUP($B97&amp;"_f1",VALORES_TS!$E$4:$I$549,6,FALSE),IF($C97&lt;=VLOOKUP($B97&amp;"_f2",VALORES_TS!$E$4:$I$549,3,FALSE),VLOOKUP($B97&amp;"_f2",VALORES_TS!$E$4:$I$549,6,FALSE),IF($C97&lt;=VLOOKUP($B97&amp;"_f3",VALORES_TS!$E$4:$I$549,3,FALSE),VLOOKUP($B97&amp;"_f3",VALORES_TS!$E$4:$I$549,6,FALSE),($C97/VLOOKUP($B97&amp;"_f3",VALORES_TS!$E$4:$I$549,3,FALSE))*VLOOKUP($B97&amp;"_f3",VALORES_TS!$E$4:$I$549,6,FALSE))))),"")</f>
        <v/>
      </c>
      <c r="J97" s="12" t="str">
        <f>IFERROR(IF($B97="UAT - Execução",$C97*VALORES_TS!#REF!,IF($C97&lt;=VLOOKUP($B97&amp;"_f1",VALORES_TS!$E$4:$I$549,3,FALSE),VLOOKUP($B97&amp;"_f1",VALORES_TS!$E$4:$I$549,7,FALSE),IF($C97&lt;=VLOOKUP($B97&amp;"_f2",VALORES_TS!$E$4:$I$549,3,FALSE),VLOOKUP($B97&amp;"_f2",VALORES_TS!$E$4:$I$549,7,FALSE),IF($C97&lt;=VLOOKUP($B97&amp;"_f3",VALORES_TS!$E$4:$I$549,3,FALSE),VLOOKUP($B97&amp;"_f3",VALORES_TS!$E$4:$I$549,7,FALSE),($C97/VLOOKUP($B97&amp;"_f3",VALORES_TS!$E$4:$I$549,3,FALSE))*VLOOKUP($B97&amp;"_f3",VALORES_TS!$E$4:$I$549,7,FALSE))))),"")</f>
        <v/>
      </c>
      <c r="K97" s="12" t="str">
        <f t="shared" si="5"/>
        <v/>
      </c>
      <c r="L97" s="15"/>
    </row>
    <row r="98" spans="2:12" x14ac:dyDescent="0.25">
      <c r="B98" s="14"/>
      <c r="C98" s="3"/>
      <c r="D98" s="13"/>
      <c r="E98" s="13"/>
      <c r="F98" s="5" t="str">
        <f>IFERROR(IF($B98="UAT2 - Execução",0,IF($C98&lt;=VLOOKUP($B98&amp;"_baixa",VALORES_TS!$E$4:$I$553,3,FALSE),VLOOKUP($B98&amp;"_baixa",VALORES_TS!$E$4:$I$553,4,FALSE),IF($C98&lt;=VLOOKUP($B98&amp;"_media",VALORES_TS!$E$4:$I$553,3,FALSE),VLOOKUP($B98&amp;"_media",VALORES_TS!$E$4:$I$553,4,FALSE),IF($C98&lt;=VLOOKUP($B98&amp;"_alta",VALORES_TS!$E$4:$I$553,3,FALSE),VLOOKUP($B98&amp;"_alta",VALORES_TS!$E$4:$I$553,4,FALSE),($C98/VLOOKUP($B98&amp;"_alta",VALORES_TS!$E$4:$I$553,3,FALSE))*VLOOKUP($B98&amp;"_alta",VALORES_TS!$E$4:$I$553,4,FALSE))))),"")</f>
        <v/>
      </c>
      <c r="G98" s="5" t="str">
        <f>IFERROR(IF($B98="UAT2 - Execução",0,IF($C98&lt;=VLOOKUP($B98&amp;"_baixa",VALORES_TS!$E$4:$I$553,3,FALSE),VLOOKUP($B98&amp;"_baixa",VALORES_TS!$E$4:$I$553,5,FALSE),IF($C98&lt;=VLOOKUP($B98&amp;"_media",VALORES_TS!$E$4:$I$553,3,FALSE),VLOOKUP($B98&amp;"_media",VALORES_TS!$E$4:$I$553,5,FALSE),IF($C98&lt;=VLOOKUP($B98&amp;"_alta",VALORES_TS!$E$4:$I$553,3,FALSE),VLOOKUP($B98&amp;"_alta",VALORES_TS!$E$4:$I$553,5,FALSE),($C98/VLOOKUP($B98&amp;"_alta",VALORES_TS!$E$4:$I$553,3,FALSE))*VLOOKUP($B98&amp;"_alta",VALORES_TS!$E$4:$I$553,5,FALSE))))),"")</f>
        <v/>
      </c>
      <c r="H98" s="53" t="str">
        <f t="shared" si="4"/>
        <v/>
      </c>
      <c r="I98" s="19" t="str">
        <f>IFERROR(IF($B98="UAT - Execução",0,IF($C98&lt;=VLOOKUP($B98&amp;"_f1",VALORES_TS!$E$4:$I$549,3,FALSE),VLOOKUP($B98&amp;"_f1",VALORES_TS!$E$4:$I$549,6,FALSE),IF($C98&lt;=VLOOKUP($B98&amp;"_f2",VALORES_TS!$E$4:$I$549,3,FALSE),VLOOKUP($B98&amp;"_f2",VALORES_TS!$E$4:$I$549,6,FALSE),IF($C98&lt;=VLOOKUP($B98&amp;"_f3",VALORES_TS!$E$4:$I$549,3,FALSE),VLOOKUP($B98&amp;"_f3",VALORES_TS!$E$4:$I$549,6,FALSE),($C98/VLOOKUP($B98&amp;"_f3",VALORES_TS!$E$4:$I$549,3,FALSE))*VLOOKUP($B98&amp;"_f3",VALORES_TS!$E$4:$I$549,6,FALSE))))),"")</f>
        <v/>
      </c>
      <c r="J98" s="12" t="str">
        <f>IFERROR(IF($B98="UAT - Execução",$C98*VALORES_TS!#REF!,IF($C98&lt;=VLOOKUP($B98&amp;"_f1",VALORES_TS!$E$4:$I$549,3,FALSE),VLOOKUP($B98&amp;"_f1",VALORES_TS!$E$4:$I$549,7,FALSE),IF($C98&lt;=VLOOKUP($B98&amp;"_f2",VALORES_TS!$E$4:$I$549,3,FALSE),VLOOKUP($B98&amp;"_f2",VALORES_TS!$E$4:$I$549,7,FALSE),IF($C98&lt;=VLOOKUP($B98&amp;"_f3",VALORES_TS!$E$4:$I$549,3,FALSE),VLOOKUP($B98&amp;"_f3",VALORES_TS!$E$4:$I$549,7,FALSE),($C98/VLOOKUP($B98&amp;"_f3",VALORES_TS!$E$4:$I$549,3,FALSE))*VLOOKUP($B98&amp;"_f3",VALORES_TS!$E$4:$I$549,7,FALSE))))),"")</f>
        <v/>
      </c>
      <c r="K98" s="12" t="str">
        <f t="shared" si="5"/>
        <v/>
      </c>
      <c r="L98" s="15"/>
    </row>
    <row r="99" spans="2:12" x14ac:dyDescent="0.25">
      <c r="B99" s="14"/>
      <c r="C99" s="3"/>
      <c r="D99" s="13"/>
      <c r="E99" s="13"/>
      <c r="F99" s="5" t="str">
        <f>IFERROR(IF($B99="UAT2 - Execução",0,IF($C99&lt;=VLOOKUP($B99&amp;"_baixa",VALORES_TS!$E$4:$I$553,3,FALSE),VLOOKUP($B99&amp;"_baixa",VALORES_TS!$E$4:$I$553,4,FALSE),IF($C99&lt;=VLOOKUP($B99&amp;"_media",VALORES_TS!$E$4:$I$553,3,FALSE),VLOOKUP($B99&amp;"_media",VALORES_TS!$E$4:$I$553,4,FALSE),IF($C99&lt;=VLOOKUP($B99&amp;"_alta",VALORES_TS!$E$4:$I$553,3,FALSE),VLOOKUP($B99&amp;"_alta",VALORES_TS!$E$4:$I$553,4,FALSE),($C99/VLOOKUP($B99&amp;"_alta",VALORES_TS!$E$4:$I$553,3,FALSE))*VLOOKUP($B99&amp;"_alta",VALORES_TS!$E$4:$I$553,4,FALSE))))),"")</f>
        <v/>
      </c>
      <c r="G99" s="5" t="str">
        <f>IFERROR(IF($B99="UAT2 - Execução",0,IF($C99&lt;=VLOOKUP($B99&amp;"_baixa",VALORES_TS!$E$4:$I$553,3,FALSE),VLOOKUP($B99&amp;"_baixa",VALORES_TS!$E$4:$I$553,5,FALSE),IF($C99&lt;=VLOOKUP($B99&amp;"_media",VALORES_TS!$E$4:$I$553,3,FALSE),VLOOKUP($B99&amp;"_media",VALORES_TS!$E$4:$I$553,5,FALSE),IF($C99&lt;=VLOOKUP($B99&amp;"_alta",VALORES_TS!$E$4:$I$553,3,FALSE),VLOOKUP($B99&amp;"_alta",VALORES_TS!$E$4:$I$553,5,FALSE),($C99/VLOOKUP($B99&amp;"_alta",VALORES_TS!$E$4:$I$553,3,FALSE))*VLOOKUP($B99&amp;"_alta",VALORES_TS!$E$4:$I$553,5,FALSE))))),"")</f>
        <v/>
      </c>
      <c r="H99" s="53" t="str">
        <f t="shared" si="4"/>
        <v/>
      </c>
      <c r="I99" s="19" t="str">
        <f>IFERROR(IF($B99="UAT - Execução",0,IF($C99&lt;=VLOOKUP($B99&amp;"_f1",VALORES_TS!$E$4:$I$549,3,FALSE),VLOOKUP($B99&amp;"_f1",VALORES_TS!$E$4:$I$549,6,FALSE),IF($C99&lt;=VLOOKUP($B99&amp;"_f2",VALORES_TS!$E$4:$I$549,3,FALSE),VLOOKUP($B99&amp;"_f2",VALORES_TS!$E$4:$I$549,6,FALSE),IF($C99&lt;=VLOOKUP($B99&amp;"_f3",VALORES_TS!$E$4:$I$549,3,FALSE),VLOOKUP($B99&amp;"_f3",VALORES_TS!$E$4:$I$549,6,FALSE),($C99/VLOOKUP($B99&amp;"_f3",VALORES_TS!$E$4:$I$549,3,FALSE))*VLOOKUP($B99&amp;"_f3",VALORES_TS!$E$4:$I$549,6,FALSE))))),"")</f>
        <v/>
      </c>
      <c r="J99" s="12" t="str">
        <f>IFERROR(IF($B99="UAT - Execução",$C99*VALORES_TS!#REF!,IF($C99&lt;=VLOOKUP($B99&amp;"_f1",VALORES_TS!$E$4:$I$549,3,FALSE),VLOOKUP($B99&amp;"_f1",VALORES_TS!$E$4:$I$549,7,FALSE),IF($C99&lt;=VLOOKUP($B99&amp;"_f2",VALORES_TS!$E$4:$I$549,3,FALSE),VLOOKUP($B99&amp;"_f2",VALORES_TS!$E$4:$I$549,7,FALSE),IF($C99&lt;=VLOOKUP($B99&amp;"_f3",VALORES_TS!$E$4:$I$549,3,FALSE),VLOOKUP($B99&amp;"_f3",VALORES_TS!$E$4:$I$549,7,FALSE),($C99/VLOOKUP($B99&amp;"_f3",VALORES_TS!$E$4:$I$549,3,FALSE))*VLOOKUP($B99&amp;"_f3",VALORES_TS!$E$4:$I$549,7,FALSE))))),"")</f>
        <v/>
      </c>
      <c r="K99" s="12" t="str">
        <f t="shared" si="5"/>
        <v/>
      </c>
      <c r="L99" s="15"/>
    </row>
    <row r="100" spans="2:12" x14ac:dyDescent="0.25">
      <c r="B100" s="14"/>
      <c r="C100" s="3"/>
      <c r="D100" s="13"/>
      <c r="E100" s="13"/>
      <c r="F100" s="5" t="str">
        <f>IFERROR(IF($B100="UAT2 - Execução",0,IF($C100&lt;=VLOOKUP($B100&amp;"_baixa",VALORES_TS!$E$4:$I$553,3,FALSE),VLOOKUP($B100&amp;"_baixa",VALORES_TS!$E$4:$I$553,4,FALSE),IF($C100&lt;=VLOOKUP($B100&amp;"_media",VALORES_TS!$E$4:$I$553,3,FALSE),VLOOKUP($B100&amp;"_media",VALORES_TS!$E$4:$I$553,4,FALSE),IF($C100&lt;=VLOOKUP($B100&amp;"_alta",VALORES_TS!$E$4:$I$553,3,FALSE),VLOOKUP($B100&amp;"_alta",VALORES_TS!$E$4:$I$553,4,FALSE),($C100/VLOOKUP($B100&amp;"_alta",VALORES_TS!$E$4:$I$553,3,FALSE))*VLOOKUP($B100&amp;"_alta",VALORES_TS!$E$4:$I$553,4,FALSE))))),"")</f>
        <v/>
      </c>
      <c r="G100" s="5" t="str">
        <f>IFERROR(IF($B100="UAT2 - Execução",0,IF($C100&lt;=VLOOKUP($B100&amp;"_baixa",VALORES_TS!$E$4:$I$553,3,FALSE),VLOOKUP($B100&amp;"_baixa",VALORES_TS!$E$4:$I$553,5,FALSE),IF($C100&lt;=VLOOKUP($B100&amp;"_media",VALORES_TS!$E$4:$I$553,3,FALSE),VLOOKUP($B100&amp;"_media",VALORES_TS!$E$4:$I$553,5,FALSE),IF($C100&lt;=VLOOKUP($B100&amp;"_alta",VALORES_TS!$E$4:$I$553,3,FALSE),VLOOKUP($B100&amp;"_alta",VALORES_TS!$E$4:$I$553,5,FALSE),($C100/VLOOKUP($B100&amp;"_alta",VALORES_TS!$E$4:$I$553,3,FALSE))*VLOOKUP($B100&amp;"_alta",VALORES_TS!$E$4:$I$553,5,FALSE))))),"")</f>
        <v/>
      </c>
      <c r="H100" s="53" t="str">
        <f t="shared" si="4"/>
        <v/>
      </c>
      <c r="I100" s="19" t="str">
        <f>IFERROR(IF($B100="UAT - Execução",0,IF($C100&lt;=VLOOKUP($B100&amp;"_f1",VALORES_TS!$E$4:$I$549,3,FALSE),VLOOKUP($B100&amp;"_f1",VALORES_TS!$E$4:$I$549,6,FALSE),IF($C100&lt;=VLOOKUP($B100&amp;"_f2",VALORES_TS!$E$4:$I$549,3,FALSE),VLOOKUP($B100&amp;"_f2",VALORES_TS!$E$4:$I$549,6,FALSE),IF($C100&lt;=VLOOKUP($B100&amp;"_f3",VALORES_TS!$E$4:$I$549,3,FALSE),VLOOKUP($B100&amp;"_f3",VALORES_TS!$E$4:$I$549,6,FALSE),($C100/VLOOKUP($B100&amp;"_f3",VALORES_TS!$E$4:$I$549,3,FALSE))*VLOOKUP($B100&amp;"_f3",VALORES_TS!$E$4:$I$549,6,FALSE))))),"")</f>
        <v/>
      </c>
      <c r="J100" s="12" t="str">
        <f>IFERROR(IF($B100="UAT - Execução",$C100*VALORES_TS!#REF!,IF($C100&lt;=VLOOKUP($B100&amp;"_f1",VALORES_TS!$E$4:$I$549,3,FALSE),VLOOKUP($B100&amp;"_f1",VALORES_TS!$E$4:$I$549,7,FALSE),IF($C100&lt;=VLOOKUP($B100&amp;"_f2",VALORES_TS!$E$4:$I$549,3,FALSE),VLOOKUP($B100&amp;"_f2",VALORES_TS!$E$4:$I$549,7,FALSE),IF($C100&lt;=VLOOKUP($B100&amp;"_f3",VALORES_TS!$E$4:$I$549,3,FALSE),VLOOKUP($B100&amp;"_f3",VALORES_TS!$E$4:$I$549,7,FALSE),($C100/VLOOKUP($B100&amp;"_f3",VALORES_TS!$E$4:$I$549,3,FALSE))*VLOOKUP($B100&amp;"_f3",VALORES_TS!$E$4:$I$549,7,FALSE))))),"")</f>
        <v/>
      </c>
      <c r="K100" s="12" t="str">
        <f t="shared" si="5"/>
        <v/>
      </c>
      <c r="L100" s="15"/>
    </row>
    <row r="101" spans="2:12" x14ac:dyDescent="0.25">
      <c r="B101" s="14"/>
      <c r="C101" s="3"/>
      <c r="D101" s="13"/>
      <c r="E101" s="13"/>
      <c r="F101" s="5" t="str">
        <f>IFERROR(IF($B101="UAT2 - Execução",0,IF($C101&lt;=VLOOKUP($B101&amp;"_baixa",VALORES_TS!$E$4:$I$553,3,FALSE),VLOOKUP($B101&amp;"_baixa",VALORES_TS!$E$4:$I$553,4,FALSE),IF($C101&lt;=VLOOKUP($B101&amp;"_media",VALORES_TS!$E$4:$I$553,3,FALSE),VLOOKUP($B101&amp;"_media",VALORES_TS!$E$4:$I$553,4,FALSE),IF($C101&lt;=VLOOKUP($B101&amp;"_alta",VALORES_TS!$E$4:$I$553,3,FALSE),VLOOKUP($B101&amp;"_alta",VALORES_TS!$E$4:$I$553,4,FALSE),($C101/VLOOKUP($B101&amp;"_alta",VALORES_TS!$E$4:$I$553,3,FALSE))*VLOOKUP($B101&amp;"_alta",VALORES_TS!$E$4:$I$553,4,FALSE))))),"")</f>
        <v/>
      </c>
      <c r="G101" s="5" t="str">
        <f>IFERROR(IF($B101="UAT2 - Execução",0,IF($C101&lt;=VLOOKUP($B101&amp;"_baixa",VALORES_TS!$E$4:$I$553,3,FALSE),VLOOKUP($B101&amp;"_baixa",VALORES_TS!$E$4:$I$553,5,FALSE),IF($C101&lt;=VLOOKUP($B101&amp;"_media",VALORES_TS!$E$4:$I$553,3,FALSE),VLOOKUP($B101&amp;"_media",VALORES_TS!$E$4:$I$553,5,FALSE),IF($C101&lt;=VLOOKUP($B101&amp;"_alta",VALORES_TS!$E$4:$I$553,3,FALSE),VLOOKUP($B101&amp;"_alta",VALORES_TS!$E$4:$I$553,5,FALSE),($C101/VLOOKUP($B101&amp;"_alta",VALORES_TS!$E$4:$I$553,3,FALSE))*VLOOKUP($B101&amp;"_alta",VALORES_TS!$E$4:$I$553,5,FALSE))))),"")</f>
        <v/>
      </c>
      <c r="H101" s="53" t="str">
        <f t="shared" si="4"/>
        <v/>
      </c>
      <c r="I101" s="19" t="str">
        <f>IFERROR(IF($B101="UAT - Execução",0,IF($C101&lt;=VLOOKUP($B101&amp;"_f1",VALORES_TS!$E$4:$I$549,3,FALSE),VLOOKUP($B101&amp;"_f1",VALORES_TS!$E$4:$I$549,6,FALSE),IF($C101&lt;=VLOOKUP($B101&amp;"_f2",VALORES_TS!$E$4:$I$549,3,FALSE),VLOOKUP($B101&amp;"_f2",VALORES_TS!$E$4:$I$549,6,FALSE),IF($C101&lt;=VLOOKUP($B101&amp;"_f3",VALORES_TS!$E$4:$I$549,3,FALSE),VLOOKUP($B101&amp;"_f3",VALORES_TS!$E$4:$I$549,6,FALSE),($C101/VLOOKUP($B101&amp;"_f3",VALORES_TS!$E$4:$I$549,3,FALSE))*VLOOKUP($B101&amp;"_f3",VALORES_TS!$E$4:$I$549,6,FALSE))))),"")</f>
        <v/>
      </c>
      <c r="J101" s="12" t="str">
        <f>IFERROR(IF($B101="UAT - Execução",$C101*VALORES_TS!#REF!,IF($C101&lt;=VLOOKUP($B101&amp;"_f1",VALORES_TS!$E$4:$I$549,3,FALSE),VLOOKUP($B101&amp;"_f1",VALORES_TS!$E$4:$I$549,7,FALSE),IF($C101&lt;=VLOOKUP($B101&amp;"_f2",VALORES_TS!$E$4:$I$549,3,FALSE),VLOOKUP($B101&amp;"_f2",VALORES_TS!$E$4:$I$549,7,FALSE),IF($C101&lt;=VLOOKUP($B101&amp;"_f3",VALORES_TS!$E$4:$I$549,3,FALSE),VLOOKUP($B101&amp;"_f3",VALORES_TS!$E$4:$I$549,7,FALSE),($C101/VLOOKUP($B101&amp;"_f3",VALORES_TS!$E$4:$I$549,3,FALSE))*VLOOKUP($B101&amp;"_f3",VALORES_TS!$E$4:$I$549,7,FALSE))))),"")</f>
        <v/>
      </c>
      <c r="K101" s="12" t="str">
        <f t="shared" si="5"/>
        <v/>
      </c>
      <c r="L101" s="15"/>
    </row>
    <row r="102" spans="2:12" x14ac:dyDescent="0.25">
      <c r="B102" s="14"/>
      <c r="C102" s="3"/>
      <c r="D102" s="13"/>
      <c r="E102" s="13"/>
      <c r="F102" s="5" t="str">
        <f>IFERROR(IF($B102="UAT2 - Execução",0,IF($C102&lt;=VLOOKUP($B102&amp;"_baixa",VALORES_TS!$E$4:$I$553,3,FALSE),VLOOKUP($B102&amp;"_baixa",VALORES_TS!$E$4:$I$553,4,FALSE),IF($C102&lt;=VLOOKUP($B102&amp;"_media",VALORES_TS!$E$4:$I$553,3,FALSE),VLOOKUP($B102&amp;"_media",VALORES_TS!$E$4:$I$553,4,FALSE),IF($C102&lt;=VLOOKUP($B102&amp;"_alta",VALORES_TS!$E$4:$I$553,3,FALSE),VLOOKUP($B102&amp;"_alta",VALORES_TS!$E$4:$I$553,4,FALSE),($C102/VLOOKUP($B102&amp;"_alta",VALORES_TS!$E$4:$I$553,3,FALSE))*VLOOKUP($B102&amp;"_alta",VALORES_TS!$E$4:$I$553,4,FALSE))))),"")</f>
        <v/>
      </c>
      <c r="G102" s="5" t="str">
        <f>IFERROR(IF($B102="UAT2 - Execução",0,IF($C102&lt;=VLOOKUP($B102&amp;"_baixa",VALORES_TS!$E$4:$I$553,3,FALSE),VLOOKUP($B102&amp;"_baixa",VALORES_TS!$E$4:$I$553,5,FALSE),IF($C102&lt;=VLOOKUP($B102&amp;"_media",VALORES_TS!$E$4:$I$553,3,FALSE),VLOOKUP($B102&amp;"_media",VALORES_TS!$E$4:$I$553,5,FALSE),IF($C102&lt;=VLOOKUP($B102&amp;"_alta",VALORES_TS!$E$4:$I$553,3,FALSE),VLOOKUP($B102&amp;"_alta",VALORES_TS!$E$4:$I$553,5,FALSE),($C102/VLOOKUP($B102&amp;"_alta",VALORES_TS!$E$4:$I$553,3,FALSE))*VLOOKUP($B102&amp;"_alta",VALORES_TS!$E$4:$I$553,5,FALSE))))),"")</f>
        <v/>
      </c>
      <c r="H102" s="53" t="str">
        <f t="shared" si="4"/>
        <v/>
      </c>
      <c r="I102" s="19" t="str">
        <f>IFERROR(IF($B102="UAT - Execução",0,IF($C102&lt;=VLOOKUP($B102&amp;"_f1",VALORES_TS!$E$4:$I$549,3,FALSE),VLOOKUP($B102&amp;"_f1",VALORES_TS!$E$4:$I$549,6,FALSE),IF($C102&lt;=VLOOKUP($B102&amp;"_f2",VALORES_TS!$E$4:$I$549,3,FALSE),VLOOKUP($B102&amp;"_f2",VALORES_TS!$E$4:$I$549,6,FALSE),IF($C102&lt;=VLOOKUP($B102&amp;"_f3",VALORES_TS!$E$4:$I$549,3,FALSE),VLOOKUP($B102&amp;"_f3",VALORES_TS!$E$4:$I$549,6,FALSE),($C102/VLOOKUP($B102&amp;"_f3",VALORES_TS!$E$4:$I$549,3,FALSE))*VLOOKUP($B102&amp;"_f3",VALORES_TS!$E$4:$I$549,6,FALSE))))),"")</f>
        <v/>
      </c>
      <c r="J102" s="12" t="str">
        <f>IFERROR(IF($B102="UAT - Execução",$C102*VALORES_TS!#REF!,IF($C102&lt;=VLOOKUP($B102&amp;"_f1",VALORES_TS!$E$4:$I$549,3,FALSE),VLOOKUP($B102&amp;"_f1",VALORES_TS!$E$4:$I$549,7,FALSE),IF($C102&lt;=VLOOKUP($B102&amp;"_f2",VALORES_TS!$E$4:$I$549,3,FALSE),VLOOKUP($B102&amp;"_f2",VALORES_TS!$E$4:$I$549,7,FALSE),IF($C102&lt;=VLOOKUP($B102&amp;"_f3",VALORES_TS!$E$4:$I$549,3,FALSE),VLOOKUP($B102&amp;"_f3",VALORES_TS!$E$4:$I$549,7,FALSE),($C102/VLOOKUP($B102&amp;"_f3",VALORES_TS!$E$4:$I$549,3,FALSE))*VLOOKUP($B102&amp;"_f3",VALORES_TS!$E$4:$I$549,7,FALSE))))),"")</f>
        <v/>
      </c>
      <c r="K102" s="12" t="str">
        <f t="shared" si="5"/>
        <v/>
      </c>
      <c r="L102" s="15"/>
    </row>
    <row r="103" spans="2:12" x14ac:dyDescent="0.25">
      <c r="B103" s="14"/>
      <c r="C103" s="3"/>
      <c r="D103" s="13"/>
      <c r="E103" s="13"/>
      <c r="F103" s="5" t="str">
        <f>IFERROR(IF($B103="UAT2 - Execução",0,IF($C103&lt;=VLOOKUP($B103&amp;"_baixa",VALORES_TS!$E$4:$I$553,3,FALSE),VLOOKUP($B103&amp;"_baixa",VALORES_TS!$E$4:$I$553,4,FALSE),IF($C103&lt;=VLOOKUP($B103&amp;"_media",VALORES_TS!$E$4:$I$553,3,FALSE),VLOOKUP($B103&amp;"_media",VALORES_TS!$E$4:$I$553,4,FALSE),IF($C103&lt;=VLOOKUP($B103&amp;"_alta",VALORES_TS!$E$4:$I$553,3,FALSE),VLOOKUP($B103&amp;"_alta",VALORES_TS!$E$4:$I$553,4,FALSE),($C103/VLOOKUP($B103&amp;"_alta",VALORES_TS!$E$4:$I$553,3,FALSE))*VLOOKUP($B103&amp;"_alta",VALORES_TS!$E$4:$I$553,4,FALSE))))),"")</f>
        <v/>
      </c>
      <c r="G103" s="5" t="str">
        <f>IFERROR(IF($B103="UAT2 - Execução",0,IF($C103&lt;=VLOOKUP($B103&amp;"_baixa",VALORES_TS!$E$4:$I$553,3,FALSE),VLOOKUP($B103&amp;"_baixa",VALORES_TS!$E$4:$I$553,5,FALSE),IF($C103&lt;=VLOOKUP($B103&amp;"_media",VALORES_TS!$E$4:$I$553,3,FALSE),VLOOKUP($B103&amp;"_media",VALORES_TS!$E$4:$I$553,5,FALSE),IF($C103&lt;=VLOOKUP($B103&amp;"_alta",VALORES_TS!$E$4:$I$553,3,FALSE),VLOOKUP($B103&amp;"_alta",VALORES_TS!$E$4:$I$553,5,FALSE),($C103/VLOOKUP($B103&amp;"_alta",VALORES_TS!$E$4:$I$553,3,FALSE))*VLOOKUP($B103&amp;"_alta",VALORES_TS!$E$4:$I$553,5,FALSE))))),"")</f>
        <v/>
      </c>
      <c r="H103" s="53" t="str">
        <f t="shared" si="4"/>
        <v/>
      </c>
      <c r="I103" s="19" t="str">
        <f>IFERROR(IF($B103="UAT - Execução",0,IF($C103&lt;=VLOOKUP($B103&amp;"_f1",VALORES_TS!$E$4:$I$549,3,FALSE),VLOOKUP($B103&amp;"_f1",VALORES_TS!$E$4:$I$549,6,FALSE),IF($C103&lt;=VLOOKUP($B103&amp;"_f2",VALORES_TS!$E$4:$I$549,3,FALSE),VLOOKUP($B103&amp;"_f2",VALORES_TS!$E$4:$I$549,6,FALSE),IF($C103&lt;=VLOOKUP($B103&amp;"_f3",VALORES_TS!$E$4:$I$549,3,FALSE),VLOOKUP($B103&amp;"_f3",VALORES_TS!$E$4:$I$549,6,FALSE),($C103/VLOOKUP($B103&amp;"_f3",VALORES_TS!$E$4:$I$549,3,FALSE))*VLOOKUP($B103&amp;"_f3",VALORES_TS!$E$4:$I$549,6,FALSE))))),"")</f>
        <v/>
      </c>
      <c r="J103" s="12" t="str">
        <f>IFERROR(IF($B103="UAT - Execução",$C103*VALORES_TS!#REF!,IF($C103&lt;=VLOOKUP($B103&amp;"_f1",VALORES_TS!$E$4:$I$549,3,FALSE),VLOOKUP($B103&amp;"_f1",VALORES_TS!$E$4:$I$549,7,FALSE),IF($C103&lt;=VLOOKUP($B103&amp;"_f2",VALORES_TS!$E$4:$I$549,3,FALSE),VLOOKUP($B103&amp;"_f2",VALORES_TS!$E$4:$I$549,7,FALSE),IF($C103&lt;=VLOOKUP($B103&amp;"_f3",VALORES_TS!$E$4:$I$549,3,FALSE),VLOOKUP($B103&amp;"_f3",VALORES_TS!$E$4:$I$549,7,FALSE),($C103/VLOOKUP($B103&amp;"_f3",VALORES_TS!$E$4:$I$549,3,FALSE))*VLOOKUP($B103&amp;"_f3",VALORES_TS!$E$4:$I$549,7,FALSE))))),"")</f>
        <v/>
      </c>
      <c r="K103" s="12" t="str">
        <f t="shared" si="5"/>
        <v/>
      </c>
      <c r="L103" s="15"/>
    </row>
    <row r="104" spans="2:12" x14ac:dyDescent="0.25">
      <c r="B104" s="14"/>
      <c r="C104" s="3"/>
      <c r="D104" s="13"/>
      <c r="E104" s="13"/>
      <c r="F104" s="5" t="str">
        <f>IFERROR(IF($B104="UAT2 - Execução",0,IF($C104&lt;=VLOOKUP($B104&amp;"_baixa",VALORES_TS!$E$4:$I$553,3,FALSE),VLOOKUP($B104&amp;"_baixa",VALORES_TS!$E$4:$I$553,4,FALSE),IF($C104&lt;=VLOOKUP($B104&amp;"_media",VALORES_TS!$E$4:$I$553,3,FALSE),VLOOKUP($B104&amp;"_media",VALORES_TS!$E$4:$I$553,4,FALSE),IF($C104&lt;=VLOOKUP($B104&amp;"_alta",VALORES_TS!$E$4:$I$553,3,FALSE),VLOOKUP($B104&amp;"_alta",VALORES_TS!$E$4:$I$553,4,FALSE),($C104/VLOOKUP($B104&amp;"_alta",VALORES_TS!$E$4:$I$553,3,FALSE))*VLOOKUP($B104&amp;"_alta",VALORES_TS!$E$4:$I$553,4,FALSE))))),"")</f>
        <v/>
      </c>
      <c r="G104" s="5" t="str">
        <f>IFERROR(IF($B104="UAT2 - Execução",0,IF($C104&lt;=VLOOKUP($B104&amp;"_baixa",VALORES_TS!$E$4:$I$553,3,FALSE),VLOOKUP($B104&amp;"_baixa",VALORES_TS!$E$4:$I$553,5,FALSE),IF($C104&lt;=VLOOKUP($B104&amp;"_media",VALORES_TS!$E$4:$I$553,3,FALSE),VLOOKUP($B104&amp;"_media",VALORES_TS!$E$4:$I$553,5,FALSE),IF($C104&lt;=VLOOKUP($B104&amp;"_alta",VALORES_TS!$E$4:$I$553,3,FALSE),VLOOKUP($B104&amp;"_alta",VALORES_TS!$E$4:$I$553,5,FALSE),($C104/VLOOKUP($B104&amp;"_alta",VALORES_TS!$E$4:$I$553,3,FALSE))*VLOOKUP($B104&amp;"_alta",VALORES_TS!$E$4:$I$553,5,FALSE))))),"")</f>
        <v/>
      </c>
      <c r="H104" s="53" t="str">
        <f t="shared" si="4"/>
        <v/>
      </c>
      <c r="I104" s="19" t="str">
        <f>IFERROR(IF($B104="UAT - Execução",0,IF($C104&lt;=VLOOKUP($B104&amp;"_f1",VALORES_TS!$E$4:$I$549,3,FALSE),VLOOKUP($B104&amp;"_f1",VALORES_TS!$E$4:$I$549,6,FALSE),IF($C104&lt;=VLOOKUP($B104&amp;"_f2",VALORES_TS!$E$4:$I$549,3,FALSE),VLOOKUP($B104&amp;"_f2",VALORES_TS!$E$4:$I$549,6,FALSE),IF($C104&lt;=VLOOKUP($B104&amp;"_f3",VALORES_TS!$E$4:$I$549,3,FALSE),VLOOKUP($B104&amp;"_f3",VALORES_TS!$E$4:$I$549,6,FALSE),($C104/VLOOKUP($B104&amp;"_f3",VALORES_TS!$E$4:$I$549,3,FALSE))*VLOOKUP($B104&amp;"_f3",VALORES_TS!$E$4:$I$549,6,FALSE))))),"")</f>
        <v/>
      </c>
      <c r="J104" s="12" t="str">
        <f>IFERROR(IF($B104="UAT - Execução",$C104*VALORES_TS!#REF!,IF($C104&lt;=VLOOKUP($B104&amp;"_f1",VALORES_TS!$E$4:$I$549,3,FALSE),VLOOKUP($B104&amp;"_f1",VALORES_TS!$E$4:$I$549,7,FALSE),IF($C104&lt;=VLOOKUP($B104&amp;"_f2",VALORES_TS!$E$4:$I$549,3,FALSE),VLOOKUP($B104&amp;"_f2",VALORES_TS!$E$4:$I$549,7,FALSE),IF($C104&lt;=VLOOKUP($B104&amp;"_f3",VALORES_TS!$E$4:$I$549,3,FALSE),VLOOKUP($B104&amp;"_f3",VALORES_TS!$E$4:$I$549,7,FALSE),($C104/VLOOKUP($B104&amp;"_f3",VALORES_TS!$E$4:$I$549,3,FALSE))*VLOOKUP($B104&amp;"_f3",VALORES_TS!$E$4:$I$549,7,FALSE))))),"")</f>
        <v/>
      </c>
      <c r="K104" s="12" t="str">
        <f t="shared" si="5"/>
        <v/>
      </c>
      <c r="L104" s="15"/>
    </row>
    <row r="105" spans="2:12" x14ac:dyDescent="0.25">
      <c r="B105" s="14"/>
      <c r="C105" s="3"/>
      <c r="D105" s="13"/>
      <c r="E105" s="13"/>
      <c r="F105" s="5" t="str">
        <f>IFERROR(IF($B105="UAT2 - Execução",0,IF($C105&lt;=VLOOKUP($B105&amp;"_baixa",VALORES_TS!$E$4:$I$553,3,FALSE),VLOOKUP($B105&amp;"_baixa",VALORES_TS!$E$4:$I$553,4,FALSE),IF($C105&lt;=VLOOKUP($B105&amp;"_media",VALORES_TS!$E$4:$I$553,3,FALSE),VLOOKUP($B105&amp;"_media",VALORES_TS!$E$4:$I$553,4,FALSE),IF($C105&lt;=VLOOKUP($B105&amp;"_alta",VALORES_TS!$E$4:$I$553,3,FALSE),VLOOKUP($B105&amp;"_alta",VALORES_TS!$E$4:$I$553,4,FALSE),($C105/VLOOKUP($B105&amp;"_alta",VALORES_TS!$E$4:$I$553,3,FALSE))*VLOOKUP($B105&amp;"_alta",VALORES_TS!$E$4:$I$553,4,FALSE))))),"")</f>
        <v/>
      </c>
      <c r="G105" s="5" t="str">
        <f>IFERROR(IF($B105="UAT2 - Execução",0,IF($C105&lt;=VLOOKUP($B105&amp;"_baixa",VALORES_TS!$E$4:$I$553,3,FALSE),VLOOKUP($B105&amp;"_baixa",VALORES_TS!$E$4:$I$553,5,FALSE),IF($C105&lt;=VLOOKUP($B105&amp;"_media",VALORES_TS!$E$4:$I$553,3,FALSE),VLOOKUP($B105&amp;"_media",VALORES_TS!$E$4:$I$553,5,FALSE),IF($C105&lt;=VLOOKUP($B105&amp;"_alta",VALORES_TS!$E$4:$I$553,3,FALSE),VLOOKUP($B105&amp;"_alta",VALORES_TS!$E$4:$I$553,5,FALSE),($C105/VLOOKUP($B105&amp;"_alta",VALORES_TS!$E$4:$I$553,3,FALSE))*VLOOKUP($B105&amp;"_alta",VALORES_TS!$E$4:$I$553,5,FALSE))))),"")</f>
        <v/>
      </c>
      <c r="H105" s="53" t="str">
        <f t="shared" si="4"/>
        <v/>
      </c>
      <c r="I105" s="19" t="str">
        <f>IFERROR(IF($B105="UAT - Execução",0,IF($C105&lt;=VLOOKUP($B105&amp;"_f1",VALORES_TS!$E$4:$I$549,3,FALSE),VLOOKUP($B105&amp;"_f1",VALORES_TS!$E$4:$I$549,6,FALSE),IF($C105&lt;=VLOOKUP($B105&amp;"_f2",VALORES_TS!$E$4:$I$549,3,FALSE),VLOOKUP($B105&amp;"_f2",VALORES_TS!$E$4:$I$549,6,FALSE),IF($C105&lt;=VLOOKUP($B105&amp;"_f3",VALORES_TS!$E$4:$I$549,3,FALSE),VLOOKUP($B105&amp;"_f3",VALORES_TS!$E$4:$I$549,6,FALSE),($C105/VLOOKUP($B105&amp;"_f3",VALORES_TS!$E$4:$I$549,3,FALSE))*VLOOKUP($B105&amp;"_f3",VALORES_TS!$E$4:$I$549,6,FALSE))))),"")</f>
        <v/>
      </c>
      <c r="J105" s="12" t="str">
        <f>IFERROR(IF($B105="UAT - Execução",$C105*VALORES_TS!#REF!,IF($C105&lt;=VLOOKUP($B105&amp;"_f1",VALORES_TS!$E$4:$I$549,3,FALSE),VLOOKUP($B105&amp;"_f1",VALORES_TS!$E$4:$I$549,7,FALSE),IF($C105&lt;=VLOOKUP($B105&amp;"_f2",VALORES_TS!$E$4:$I$549,3,FALSE),VLOOKUP($B105&amp;"_f2",VALORES_TS!$E$4:$I$549,7,FALSE),IF($C105&lt;=VLOOKUP($B105&amp;"_f3",VALORES_TS!$E$4:$I$549,3,FALSE),VLOOKUP($B105&amp;"_f3",VALORES_TS!$E$4:$I$549,7,FALSE),($C105/VLOOKUP($B105&amp;"_f3",VALORES_TS!$E$4:$I$549,3,FALSE))*VLOOKUP($B105&amp;"_f3",VALORES_TS!$E$4:$I$549,7,FALSE))))),"")</f>
        <v/>
      </c>
      <c r="K105" s="12" t="str">
        <f t="shared" si="5"/>
        <v/>
      </c>
      <c r="L105" s="15"/>
    </row>
    <row r="106" spans="2:12" x14ac:dyDescent="0.25">
      <c r="B106" s="14"/>
      <c r="C106" s="3"/>
      <c r="D106" s="13"/>
      <c r="E106" s="13"/>
      <c r="F106" s="5" t="str">
        <f>IFERROR(IF($B106="UAT2 - Execução",0,IF($C106&lt;=VLOOKUP($B106&amp;"_baixa",VALORES_TS!$E$4:$I$553,3,FALSE),VLOOKUP($B106&amp;"_baixa",VALORES_TS!$E$4:$I$553,4,FALSE),IF($C106&lt;=VLOOKUP($B106&amp;"_media",VALORES_TS!$E$4:$I$553,3,FALSE),VLOOKUP($B106&amp;"_media",VALORES_TS!$E$4:$I$553,4,FALSE),IF($C106&lt;=VLOOKUP($B106&amp;"_alta",VALORES_TS!$E$4:$I$553,3,FALSE),VLOOKUP($B106&amp;"_alta",VALORES_TS!$E$4:$I$553,4,FALSE),($C106/VLOOKUP($B106&amp;"_alta",VALORES_TS!$E$4:$I$553,3,FALSE))*VLOOKUP($B106&amp;"_alta",VALORES_TS!$E$4:$I$553,4,FALSE))))),"")</f>
        <v/>
      </c>
      <c r="G106" s="5" t="str">
        <f>IFERROR(IF($B106="UAT2 - Execução",0,IF($C106&lt;=VLOOKUP($B106&amp;"_baixa",VALORES_TS!$E$4:$I$553,3,FALSE),VLOOKUP($B106&amp;"_baixa",VALORES_TS!$E$4:$I$553,5,FALSE),IF($C106&lt;=VLOOKUP($B106&amp;"_media",VALORES_TS!$E$4:$I$553,3,FALSE),VLOOKUP($B106&amp;"_media",VALORES_TS!$E$4:$I$553,5,FALSE),IF($C106&lt;=VLOOKUP($B106&amp;"_alta",VALORES_TS!$E$4:$I$553,3,FALSE),VLOOKUP($B106&amp;"_alta",VALORES_TS!$E$4:$I$553,5,FALSE),($C106/VLOOKUP($B106&amp;"_alta",VALORES_TS!$E$4:$I$553,3,FALSE))*VLOOKUP($B106&amp;"_alta",VALORES_TS!$E$4:$I$553,5,FALSE))))),"")</f>
        <v/>
      </c>
      <c r="H106" s="53" t="str">
        <f t="shared" si="4"/>
        <v/>
      </c>
      <c r="I106" s="19" t="str">
        <f>IFERROR(IF($B106="UAT - Execução",0,IF($C106&lt;=VLOOKUP($B106&amp;"_f1",VALORES_TS!$E$4:$I$549,3,FALSE),VLOOKUP($B106&amp;"_f1",VALORES_TS!$E$4:$I$549,6,FALSE),IF($C106&lt;=VLOOKUP($B106&amp;"_f2",VALORES_TS!$E$4:$I$549,3,FALSE),VLOOKUP($B106&amp;"_f2",VALORES_TS!$E$4:$I$549,6,FALSE),IF($C106&lt;=VLOOKUP($B106&amp;"_f3",VALORES_TS!$E$4:$I$549,3,FALSE),VLOOKUP($B106&amp;"_f3",VALORES_TS!$E$4:$I$549,6,FALSE),($C106/VLOOKUP($B106&amp;"_f3",VALORES_TS!$E$4:$I$549,3,FALSE))*VLOOKUP($B106&amp;"_f3",VALORES_TS!$E$4:$I$549,6,FALSE))))),"")</f>
        <v/>
      </c>
      <c r="J106" s="12" t="str">
        <f>IFERROR(IF($B106="UAT - Execução",$C106*VALORES_TS!#REF!,IF($C106&lt;=VLOOKUP($B106&amp;"_f1",VALORES_TS!$E$4:$I$549,3,FALSE),VLOOKUP($B106&amp;"_f1",VALORES_TS!$E$4:$I$549,7,FALSE),IF($C106&lt;=VLOOKUP($B106&amp;"_f2",VALORES_TS!$E$4:$I$549,3,FALSE),VLOOKUP($B106&amp;"_f2",VALORES_TS!$E$4:$I$549,7,FALSE),IF($C106&lt;=VLOOKUP($B106&amp;"_f3",VALORES_TS!$E$4:$I$549,3,FALSE),VLOOKUP($B106&amp;"_f3",VALORES_TS!$E$4:$I$549,7,FALSE),($C106/VLOOKUP($B106&amp;"_f3",VALORES_TS!$E$4:$I$549,3,FALSE))*VLOOKUP($B106&amp;"_f3",VALORES_TS!$E$4:$I$549,7,FALSE))))),"")</f>
        <v/>
      </c>
      <c r="K106" s="12" t="str">
        <f t="shared" si="5"/>
        <v/>
      </c>
      <c r="L106" s="15"/>
    </row>
    <row r="107" spans="2:12" x14ac:dyDescent="0.25">
      <c r="B107" s="14"/>
      <c r="C107" s="3"/>
      <c r="D107" s="13"/>
      <c r="E107" s="13"/>
      <c r="F107" s="5" t="str">
        <f>IFERROR(IF($B107="UAT2 - Execução",0,IF($C107&lt;=VLOOKUP($B107&amp;"_baixa",VALORES_TS!$E$4:$I$553,3,FALSE),VLOOKUP($B107&amp;"_baixa",VALORES_TS!$E$4:$I$553,4,FALSE),IF($C107&lt;=VLOOKUP($B107&amp;"_media",VALORES_TS!$E$4:$I$553,3,FALSE),VLOOKUP($B107&amp;"_media",VALORES_TS!$E$4:$I$553,4,FALSE),IF($C107&lt;=VLOOKUP($B107&amp;"_alta",VALORES_TS!$E$4:$I$553,3,FALSE),VLOOKUP($B107&amp;"_alta",VALORES_TS!$E$4:$I$553,4,FALSE),($C107/VLOOKUP($B107&amp;"_alta",VALORES_TS!$E$4:$I$553,3,FALSE))*VLOOKUP($B107&amp;"_alta",VALORES_TS!$E$4:$I$553,4,FALSE))))),"")</f>
        <v/>
      </c>
      <c r="G107" s="5" t="str">
        <f>IFERROR(IF($B107="UAT2 - Execução",0,IF($C107&lt;=VLOOKUP($B107&amp;"_baixa",VALORES_TS!$E$4:$I$553,3,FALSE),VLOOKUP($B107&amp;"_baixa",VALORES_TS!$E$4:$I$553,5,FALSE),IF($C107&lt;=VLOOKUP($B107&amp;"_media",VALORES_TS!$E$4:$I$553,3,FALSE),VLOOKUP($B107&amp;"_media",VALORES_TS!$E$4:$I$553,5,FALSE),IF($C107&lt;=VLOOKUP($B107&amp;"_alta",VALORES_TS!$E$4:$I$553,3,FALSE),VLOOKUP($B107&amp;"_alta",VALORES_TS!$E$4:$I$553,5,FALSE),($C107/VLOOKUP($B107&amp;"_alta",VALORES_TS!$E$4:$I$553,3,FALSE))*VLOOKUP($B107&amp;"_alta",VALORES_TS!$E$4:$I$553,5,FALSE))))),"")</f>
        <v/>
      </c>
      <c r="H107" s="53" t="str">
        <f t="shared" si="4"/>
        <v/>
      </c>
      <c r="I107" s="19" t="str">
        <f>IFERROR(IF($B107="UAT - Execução",0,IF($C107&lt;=VLOOKUP($B107&amp;"_f1",VALORES_TS!$E$4:$I$549,3,FALSE),VLOOKUP($B107&amp;"_f1",VALORES_TS!$E$4:$I$549,6,FALSE),IF($C107&lt;=VLOOKUP($B107&amp;"_f2",VALORES_TS!$E$4:$I$549,3,FALSE),VLOOKUP($B107&amp;"_f2",VALORES_TS!$E$4:$I$549,6,FALSE),IF($C107&lt;=VLOOKUP($B107&amp;"_f3",VALORES_TS!$E$4:$I$549,3,FALSE),VLOOKUP($B107&amp;"_f3",VALORES_TS!$E$4:$I$549,6,FALSE),($C107/VLOOKUP($B107&amp;"_f3",VALORES_TS!$E$4:$I$549,3,FALSE))*VLOOKUP($B107&amp;"_f3",VALORES_TS!$E$4:$I$549,6,FALSE))))),"")</f>
        <v/>
      </c>
      <c r="J107" s="12" t="str">
        <f>IFERROR(IF($B107="UAT - Execução",$C107*VALORES_TS!#REF!,IF($C107&lt;=VLOOKUP($B107&amp;"_f1",VALORES_TS!$E$4:$I$549,3,FALSE),VLOOKUP($B107&amp;"_f1",VALORES_TS!$E$4:$I$549,7,FALSE),IF($C107&lt;=VLOOKUP($B107&amp;"_f2",VALORES_TS!$E$4:$I$549,3,FALSE),VLOOKUP($B107&amp;"_f2",VALORES_TS!$E$4:$I$549,7,FALSE),IF($C107&lt;=VLOOKUP($B107&amp;"_f3",VALORES_TS!$E$4:$I$549,3,FALSE),VLOOKUP($B107&amp;"_f3",VALORES_TS!$E$4:$I$549,7,FALSE),($C107/VLOOKUP($B107&amp;"_f3",VALORES_TS!$E$4:$I$549,3,FALSE))*VLOOKUP($B107&amp;"_f3",VALORES_TS!$E$4:$I$549,7,FALSE))))),"")</f>
        <v/>
      </c>
      <c r="K107" s="12" t="str">
        <f t="shared" si="5"/>
        <v/>
      </c>
      <c r="L107" s="15"/>
    </row>
    <row r="108" spans="2:12" x14ac:dyDescent="0.25">
      <c r="B108" s="14"/>
      <c r="C108" s="3"/>
      <c r="D108" s="13"/>
      <c r="E108" s="13"/>
      <c r="F108" s="5" t="str">
        <f>IFERROR(IF($B108="UAT2 - Execução",0,IF($C108&lt;=VLOOKUP($B108&amp;"_baixa",VALORES_TS!$E$4:$I$553,3,FALSE),VLOOKUP($B108&amp;"_baixa",VALORES_TS!$E$4:$I$553,4,FALSE),IF($C108&lt;=VLOOKUP($B108&amp;"_media",VALORES_TS!$E$4:$I$553,3,FALSE),VLOOKUP($B108&amp;"_media",VALORES_TS!$E$4:$I$553,4,FALSE),IF($C108&lt;=VLOOKUP($B108&amp;"_alta",VALORES_TS!$E$4:$I$553,3,FALSE),VLOOKUP($B108&amp;"_alta",VALORES_TS!$E$4:$I$553,4,FALSE),($C108/VLOOKUP($B108&amp;"_alta",VALORES_TS!$E$4:$I$553,3,FALSE))*VLOOKUP($B108&amp;"_alta",VALORES_TS!$E$4:$I$553,4,FALSE))))),"")</f>
        <v/>
      </c>
      <c r="G108" s="5" t="str">
        <f>IFERROR(IF($B108="UAT2 - Execução",0,IF($C108&lt;=VLOOKUP($B108&amp;"_baixa",VALORES_TS!$E$4:$I$553,3,FALSE),VLOOKUP($B108&amp;"_baixa",VALORES_TS!$E$4:$I$553,5,FALSE),IF($C108&lt;=VLOOKUP($B108&amp;"_media",VALORES_TS!$E$4:$I$553,3,FALSE),VLOOKUP($B108&amp;"_media",VALORES_TS!$E$4:$I$553,5,FALSE),IF($C108&lt;=VLOOKUP($B108&amp;"_alta",VALORES_TS!$E$4:$I$553,3,FALSE),VLOOKUP($B108&amp;"_alta",VALORES_TS!$E$4:$I$553,5,FALSE),($C108/VLOOKUP($B108&amp;"_alta",VALORES_TS!$E$4:$I$553,3,FALSE))*VLOOKUP($B108&amp;"_alta",VALORES_TS!$E$4:$I$553,5,FALSE))))),"")</f>
        <v/>
      </c>
      <c r="H108" s="53" t="str">
        <f t="shared" si="4"/>
        <v/>
      </c>
      <c r="I108" s="19" t="str">
        <f>IFERROR(IF($B108="UAT - Execução",0,IF($C108&lt;=VLOOKUP($B108&amp;"_f1",VALORES_TS!$E$4:$I$549,3,FALSE),VLOOKUP($B108&amp;"_f1",VALORES_TS!$E$4:$I$549,6,FALSE),IF($C108&lt;=VLOOKUP($B108&amp;"_f2",VALORES_TS!$E$4:$I$549,3,FALSE),VLOOKUP($B108&amp;"_f2",VALORES_TS!$E$4:$I$549,6,FALSE),IF($C108&lt;=VLOOKUP($B108&amp;"_f3",VALORES_TS!$E$4:$I$549,3,FALSE),VLOOKUP($B108&amp;"_f3",VALORES_TS!$E$4:$I$549,6,FALSE),($C108/VLOOKUP($B108&amp;"_f3",VALORES_TS!$E$4:$I$549,3,FALSE))*VLOOKUP($B108&amp;"_f3",VALORES_TS!$E$4:$I$549,6,FALSE))))),"")</f>
        <v/>
      </c>
      <c r="J108" s="12" t="str">
        <f>IFERROR(IF($B108="UAT - Execução",$C108*VALORES_TS!#REF!,IF($C108&lt;=VLOOKUP($B108&amp;"_f1",VALORES_TS!$E$4:$I$549,3,FALSE),VLOOKUP($B108&amp;"_f1",VALORES_TS!$E$4:$I$549,7,FALSE),IF($C108&lt;=VLOOKUP($B108&amp;"_f2",VALORES_TS!$E$4:$I$549,3,FALSE),VLOOKUP($B108&amp;"_f2",VALORES_TS!$E$4:$I$549,7,FALSE),IF($C108&lt;=VLOOKUP($B108&amp;"_f3",VALORES_TS!$E$4:$I$549,3,FALSE),VLOOKUP($B108&amp;"_f3",VALORES_TS!$E$4:$I$549,7,FALSE),($C108/VLOOKUP($B108&amp;"_f3",VALORES_TS!$E$4:$I$549,3,FALSE))*VLOOKUP($B108&amp;"_f3",VALORES_TS!$E$4:$I$549,7,FALSE))))),"")</f>
        <v/>
      </c>
      <c r="K108" s="12" t="str">
        <f t="shared" si="5"/>
        <v/>
      </c>
      <c r="L108" s="15"/>
    </row>
    <row r="109" spans="2:12" x14ac:dyDescent="0.25">
      <c r="B109" s="14"/>
      <c r="C109" s="3"/>
      <c r="D109" s="13"/>
      <c r="E109" s="13"/>
      <c r="F109" s="5" t="str">
        <f>IFERROR(IF($B109="UAT2 - Execução",0,IF($C109&lt;=VLOOKUP($B109&amp;"_baixa",VALORES_TS!$E$4:$I$553,3,FALSE),VLOOKUP($B109&amp;"_baixa",VALORES_TS!$E$4:$I$553,4,FALSE),IF($C109&lt;=VLOOKUP($B109&amp;"_media",VALORES_TS!$E$4:$I$553,3,FALSE),VLOOKUP($B109&amp;"_media",VALORES_TS!$E$4:$I$553,4,FALSE),IF($C109&lt;=VLOOKUP($B109&amp;"_alta",VALORES_TS!$E$4:$I$553,3,FALSE),VLOOKUP($B109&amp;"_alta",VALORES_TS!$E$4:$I$553,4,FALSE),($C109/VLOOKUP($B109&amp;"_alta",VALORES_TS!$E$4:$I$553,3,FALSE))*VLOOKUP($B109&amp;"_alta",VALORES_TS!$E$4:$I$553,4,FALSE))))),"")</f>
        <v/>
      </c>
      <c r="G109" s="5" t="str">
        <f>IFERROR(IF($B109="UAT2 - Execução",0,IF($C109&lt;=VLOOKUP($B109&amp;"_baixa",VALORES_TS!$E$4:$I$553,3,FALSE),VLOOKUP($B109&amp;"_baixa",VALORES_TS!$E$4:$I$553,5,FALSE),IF($C109&lt;=VLOOKUP($B109&amp;"_media",VALORES_TS!$E$4:$I$553,3,FALSE),VLOOKUP($B109&amp;"_media",VALORES_TS!$E$4:$I$553,5,FALSE),IF($C109&lt;=VLOOKUP($B109&amp;"_alta",VALORES_TS!$E$4:$I$553,3,FALSE),VLOOKUP($B109&amp;"_alta",VALORES_TS!$E$4:$I$553,5,FALSE),($C109/VLOOKUP($B109&amp;"_alta",VALORES_TS!$E$4:$I$553,3,FALSE))*VLOOKUP($B109&amp;"_alta",VALORES_TS!$E$4:$I$553,5,FALSE))))),"")</f>
        <v/>
      </c>
      <c r="H109" s="53" t="str">
        <f t="shared" si="4"/>
        <v/>
      </c>
      <c r="I109" s="19" t="str">
        <f>IFERROR(IF($B109="UAT - Execução",0,IF($C109&lt;=VLOOKUP($B109&amp;"_f1",VALORES_TS!$E$4:$I$549,3,FALSE),VLOOKUP($B109&amp;"_f1",VALORES_TS!$E$4:$I$549,6,FALSE),IF($C109&lt;=VLOOKUP($B109&amp;"_f2",VALORES_TS!$E$4:$I$549,3,FALSE),VLOOKUP($B109&amp;"_f2",VALORES_TS!$E$4:$I$549,6,FALSE),IF($C109&lt;=VLOOKUP($B109&amp;"_f3",VALORES_TS!$E$4:$I$549,3,FALSE),VLOOKUP($B109&amp;"_f3",VALORES_TS!$E$4:$I$549,6,FALSE),($C109/VLOOKUP($B109&amp;"_f3",VALORES_TS!$E$4:$I$549,3,FALSE))*VLOOKUP($B109&amp;"_f3",VALORES_TS!$E$4:$I$549,6,FALSE))))),"")</f>
        <v/>
      </c>
      <c r="J109" s="12" t="str">
        <f>IFERROR(IF($B109="UAT - Execução",$C109*VALORES_TS!#REF!,IF($C109&lt;=VLOOKUP($B109&amp;"_f1",VALORES_TS!$E$4:$I$549,3,FALSE),VLOOKUP($B109&amp;"_f1",VALORES_TS!$E$4:$I$549,7,FALSE),IF($C109&lt;=VLOOKUP($B109&amp;"_f2",VALORES_TS!$E$4:$I$549,3,FALSE),VLOOKUP($B109&amp;"_f2",VALORES_TS!$E$4:$I$549,7,FALSE),IF($C109&lt;=VLOOKUP($B109&amp;"_f3",VALORES_TS!$E$4:$I$549,3,FALSE),VLOOKUP($B109&amp;"_f3",VALORES_TS!$E$4:$I$549,7,FALSE),($C109/VLOOKUP($B109&amp;"_f3",VALORES_TS!$E$4:$I$549,3,FALSE))*VLOOKUP($B109&amp;"_f3",VALORES_TS!$E$4:$I$549,7,FALSE))))),"")</f>
        <v/>
      </c>
      <c r="K109" s="12" t="str">
        <f t="shared" si="5"/>
        <v/>
      </c>
      <c r="L109" s="15"/>
    </row>
    <row r="110" spans="2:12" x14ac:dyDescent="0.25">
      <c r="B110" s="14"/>
      <c r="C110" s="3"/>
      <c r="D110" s="13"/>
      <c r="E110" s="13"/>
      <c r="F110" s="5" t="str">
        <f>IFERROR(IF($B110="UAT2 - Execução",0,IF($C110&lt;=VLOOKUP($B110&amp;"_baixa",VALORES_TS!$E$4:$I$553,3,FALSE),VLOOKUP($B110&amp;"_baixa",VALORES_TS!$E$4:$I$553,4,FALSE),IF($C110&lt;=VLOOKUP($B110&amp;"_media",VALORES_TS!$E$4:$I$553,3,FALSE),VLOOKUP($B110&amp;"_media",VALORES_TS!$E$4:$I$553,4,FALSE),IF($C110&lt;=VLOOKUP($B110&amp;"_alta",VALORES_TS!$E$4:$I$553,3,FALSE),VLOOKUP($B110&amp;"_alta",VALORES_TS!$E$4:$I$553,4,FALSE),($C110/VLOOKUP($B110&amp;"_alta",VALORES_TS!$E$4:$I$553,3,FALSE))*VLOOKUP($B110&amp;"_alta",VALORES_TS!$E$4:$I$553,4,FALSE))))),"")</f>
        <v/>
      </c>
      <c r="G110" s="5" t="str">
        <f>IFERROR(IF($B110="UAT2 - Execução",0,IF($C110&lt;=VLOOKUP($B110&amp;"_baixa",VALORES_TS!$E$4:$I$553,3,FALSE),VLOOKUP($B110&amp;"_baixa",VALORES_TS!$E$4:$I$553,5,FALSE),IF($C110&lt;=VLOOKUP($B110&amp;"_media",VALORES_TS!$E$4:$I$553,3,FALSE),VLOOKUP($B110&amp;"_media",VALORES_TS!$E$4:$I$553,5,FALSE),IF($C110&lt;=VLOOKUP($B110&amp;"_alta",VALORES_TS!$E$4:$I$553,3,FALSE),VLOOKUP($B110&amp;"_alta",VALORES_TS!$E$4:$I$553,5,FALSE),($C110/VLOOKUP($B110&amp;"_alta",VALORES_TS!$E$4:$I$553,3,FALSE))*VLOOKUP($B110&amp;"_alta",VALORES_TS!$E$4:$I$553,5,FALSE))))),"")</f>
        <v/>
      </c>
      <c r="H110" s="53" t="str">
        <f t="shared" si="4"/>
        <v/>
      </c>
      <c r="I110" s="19" t="str">
        <f>IFERROR(IF($B110="UAT - Execução",0,IF($C110&lt;=VLOOKUP($B110&amp;"_f1",VALORES_TS!$E$4:$I$549,3,FALSE),VLOOKUP($B110&amp;"_f1",VALORES_TS!$E$4:$I$549,6,FALSE),IF($C110&lt;=VLOOKUP($B110&amp;"_f2",VALORES_TS!$E$4:$I$549,3,FALSE),VLOOKUP($B110&amp;"_f2",VALORES_TS!$E$4:$I$549,6,FALSE),IF($C110&lt;=VLOOKUP($B110&amp;"_f3",VALORES_TS!$E$4:$I$549,3,FALSE),VLOOKUP($B110&amp;"_f3",VALORES_TS!$E$4:$I$549,6,FALSE),($C110/VLOOKUP($B110&amp;"_f3",VALORES_TS!$E$4:$I$549,3,FALSE))*VLOOKUP($B110&amp;"_f3",VALORES_TS!$E$4:$I$549,6,FALSE))))),"")</f>
        <v/>
      </c>
      <c r="J110" s="12" t="str">
        <f>IFERROR(IF($B110="UAT - Execução",$C110*VALORES_TS!#REF!,IF($C110&lt;=VLOOKUP($B110&amp;"_f1",VALORES_TS!$E$4:$I$549,3,FALSE),VLOOKUP($B110&amp;"_f1",VALORES_TS!$E$4:$I$549,7,FALSE),IF($C110&lt;=VLOOKUP($B110&amp;"_f2",VALORES_TS!$E$4:$I$549,3,FALSE),VLOOKUP($B110&amp;"_f2",VALORES_TS!$E$4:$I$549,7,FALSE),IF($C110&lt;=VLOOKUP($B110&amp;"_f3",VALORES_TS!$E$4:$I$549,3,FALSE),VLOOKUP($B110&amp;"_f3",VALORES_TS!$E$4:$I$549,7,FALSE),($C110/VLOOKUP($B110&amp;"_f3",VALORES_TS!$E$4:$I$549,3,FALSE))*VLOOKUP($B110&amp;"_f3",VALORES_TS!$E$4:$I$549,7,FALSE))))),"")</f>
        <v/>
      </c>
      <c r="K110" s="12" t="str">
        <f t="shared" si="5"/>
        <v/>
      </c>
      <c r="L110" s="15"/>
    </row>
    <row r="111" spans="2:12" x14ac:dyDescent="0.25">
      <c r="B111" s="14"/>
      <c r="C111" s="3"/>
      <c r="D111" s="13"/>
      <c r="E111" s="13"/>
      <c r="F111" s="5" t="str">
        <f>IFERROR(IF($B111="UAT2 - Execução",0,IF($C111&lt;=VLOOKUP($B111&amp;"_baixa",VALORES_TS!$E$4:$I$553,3,FALSE),VLOOKUP($B111&amp;"_baixa",VALORES_TS!$E$4:$I$553,4,FALSE),IF($C111&lt;=VLOOKUP($B111&amp;"_media",VALORES_TS!$E$4:$I$553,3,FALSE),VLOOKUP($B111&amp;"_media",VALORES_TS!$E$4:$I$553,4,FALSE),IF($C111&lt;=VLOOKUP($B111&amp;"_alta",VALORES_TS!$E$4:$I$553,3,FALSE),VLOOKUP($B111&amp;"_alta",VALORES_TS!$E$4:$I$553,4,FALSE),($C111/VLOOKUP($B111&amp;"_alta",VALORES_TS!$E$4:$I$553,3,FALSE))*VLOOKUP($B111&amp;"_alta",VALORES_TS!$E$4:$I$553,4,FALSE))))),"")</f>
        <v/>
      </c>
      <c r="G111" s="5" t="str">
        <f>IFERROR(IF($B111="UAT2 - Execução",0,IF($C111&lt;=VLOOKUP($B111&amp;"_baixa",VALORES_TS!$E$4:$I$553,3,FALSE),VLOOKUP($B111&amp;"_baixa",VALORES_TS!$E$4:$I$553,5,FALSE),IF($C111&lt;=VLOOKUP($B111&amp;"_media",VALORES_TS!$E$4:$I$553,3,FALSE),VLOOKUP($B111&amp;"_media",VALORES_TS!$E$4:$I$553,5,FALSE),IF($C111&lt;=VLOOKUP($B111&amp;"_alta",VALORES_TS!$E$4:$I$553,3,FALSE),VLOOKUP($B111&amp;"_alta",VALORES_TS!$E$4:$I$553,5,FALSE),($C111/VLOOKUP($B111&amp;"_alta",VALORES_TS!$E$4:$I$553,3,FALSE))*VLOOKUP($B111&amp;"_alta",VALORES_TS!$E$4:$I$553,5,FALSE))))),"")</f>
        <v/>
      </c>
      <c r="H111" s="53" t="str">
        <f t="shared" si="4"/>
        <v/>
      </c>
      <c r="I111" s="19" t="str">
        <f>IFERROR(IF($B111="UAT - Execução",0,IF($C111&lt;=VLOOKUP($B111&amp;"_f1",VALORES_TS!$E$4:$I$549,3,FALSE),VLOOKUP($B111&amp;"_f1",VALORES_TS!$E$4:$I$549,6,FALSE),IF($C111&lt;=VLOOKUP($B111&amp;"_f2",VALORES_TS!$E$4:$I$549,3,FALSE),VLOOKUP($B111&amp;"_f2",VALORES_TS!$E$4:$I$549,6,FALSE),IF($C111&lt;=VLOOKUP($B111&amp;"_f3",VALORES_TS!$E$4:$I$549,3,FALSE),VLOOKUP($B111&amp;"_f3",VALORES_TS!$E$4:$I$549,6,FALSE),($C111/VLOOKUP($B111&amp;"_f3",VALORES_TS!$E$4:$I$549,3,FALSE))*VLOOKUP($B111&amp;"_f3",VALORES_TS!$E$4:$I$549,6,FALSE))))),"")</f>
        <v/>
      </c>
      <c r="J111" s="12" t="str">
        <f>IFERROR(IF($B111="UAT - Execução",$C111*VALORES_TS!#REF!,IF($C111&lt;=VLOOKUP($B111&amp;"_f1",VALORES_TS!$E$4:$I$549,3,FALSE),VLOOKUP($B111&amp;"_f1",VALORES_TS!$E$4:$I$549,7,FALSE),IF($C111&lt;=VLOOKUP($B111&amp;"_f2",VALORES_TS!$E$4:$I$549,3,FALSE),VLOOKUP($B111&amp;"_f2",VALORES_TS!$E$4:$I$549,7,FALSE),IF($C111&lt;=VLOOKUP($B111&amp;"_f3",VALORES_TS!$E$4:$I$549,3,FALSE),VLOOKUP($B111&amp;"_f3",VALORES_TS!$E$4:$I$549,7,FALSE),($C111/VLOOKUP($B111&amp;"_f3",VALORES_TS!$E$4:$I$549,3,FALSE))*VLOOKUP($B111&amp;"_f3",VALORES_TS!$E$4:$I$549,7,FALSE))))),"")</f>
        <v/>
      </c>
      <c r="K111" s="12" t="str">
        <f t="shared" si="5"/>
        <v/>
      </c>
      <c r="L111" s="15"/>
    </row>
    <row r="112" spans="2:12" x14ac:dyDescent="0.25">
      <c r="B112" s="14"/>
      <c r="C112" s="3"/>
      <c r="D112" s="13"/>
      <c r="E112" s="13"/>
      <c r="F112" s="5" t="str">
        <f>IFERROR(IF($B112="UAT2 - Execução",0,IF($C112&lt;=VLOOKUP($B112&amp;"_baixa",VALORES_TS!$E$4:$I$553,3,FALSE),VLOOKUP($B112&amp;"_baixa",VALORES_TS!$E$4:$I$553,4,FALSE),IF($C112&lt;=VLOOKUP($B112&amp;"_media",VALORES_TS!$E$4:$I$553,3,FALSE),VLOOKUP($B112&amp;"_media",VALORES_TS!$E$4:$I$553,4,FALSE),IF($C112&lt;=VLOOKUP($B112&amp;"_alta",VALORES_TS!$E$4:$I$553,3,FALSE),VLOOKUP($B112&amp;"_alta",VALORES_TS!$E$4:$I$553,4,FALSE),($C112/VLOOKUP($B112&amp;"_alta",VALORES_TS!$E$4:$I$553,3,FALSE))*VLOOKUP($B112&amp;"_alta",VALORES_TS!$E$4:$I$553,4,FALSE))))),"")</f>
        <v/>
      </c>
      <c r="G112" s="5" t="str">
        <f>IFERROR(IF($B112="UAT2 - Execução",0,IF($C112&lt;=VLOOKUP($B112&amp;"_baixa",VALORES_TS!$E$4:$I$553,3,FALSE),VLOOKUP($B112&amp;"_baixa",VALORES_TS!$E$4:$I$553,5,FALSE),IF($C112&lt;=VLOOKUP($B112&amp;"_media",VALORES_TS!$E$4:$I$553,3,FALSE),VLOOKUP($B112&amp;"_media",VALORES_TS!$E$4:$I$553,5,FALSE),IF($C112&lt;=VLOOKUP($B112&amp;"_alta",VALORES_TS!$E$4:$I$553,3,FALSE),VLOOKUP($B112&amp;"_alta",VALORES_TS!$E$4:$I$553,5,FALSE),($C112/VLOOKUP($B112&amp;"_alta",VALORES_TS!$E$4:$I$553,3,FALSE))*VLOOKUP($B112&amp;"_alta",VALORES_TS!$E$4:$I$553,5,FALSE))))),"")</f>
        <v/>
      </c>
      <c r="H112" s="53" t="str">
        <f t="shared" si="4"/>
        <v/>
      </c>
      <c r="I112" s="19" t="str">
        <f>IFERROR(IF($B112="UAT - Execução",0,IF($C112&lt;=VLOOKUP($B112&amp;"_f1",VALORES_TS!$E$4:$I$549,3,FALSE),VLOOKUP($B112&amp;"_f1",VALORES_TS!$E$4:$I$549,6,FALSE),IF($C112&lt;=VLOOKUP($B112&amp;"_f2",VALORES_TS!$E$4:$I$549,3,FALSE),VLOOKUP($B112&amp;"_f2",VALORES_TS!$E$4:$I$549,6,FALSE),IF($C112&lt;=VLOOKUP($B112&amp;"_f3",VALORES_TS!$E$4:$I$549,3,FALSE),VLOOKUP($B112&amp;"_f3",VALORES_TS!$E$4:$I$549,6,FALSE),($C112/VLOOKUP($B112&amp;"_f3",VALORES_TS!$E$4:$I$549,3,FALSE))*VLOOKUP($B112&amp;"_f3",VALORES_TS!$E$4:$I$549,6,FALSE))))),"")</f>
        <v/>
      </c>
      <c r="J112" s="12" t="str">
        <f>IFERROR(IF($B112="UAT - Execução",$C112*VALORES_TS!#REF!,IF($C112&lt;=VLOOKUP($B112&amp;"_f1",VALORES_TS!$E$4:$I$549,3,FALSE),VLOOKUP($B112&amp;"_f1",VALORES_TS!$E$4:$I$549,7,FALSE),IF($C112&lt;=VLOOKUP($B112&amp;"_f2",VALORES_TS!$E$4:$I$549,3,FALSE),VLOOKUP($B112&amp;"_f2",VALORES_TS!$E$4:$I$549,7,FALSE),IF($C112&lt;=VLOOKUP($B112&amp;"_f3",VALORES_TS!$E$4:$I$549,3,FALSE),VLOOKUP($B112&amp;"_f3",VALORES_TS!$E$4:$I$549,7,FALSE),($C112/VLOOKUP($B112&amp;"_f3",VALORES_TS!$E$4:$I$549,3,FALSE))*VLOOKUP($B112&amp;"_f3",VALORES_TS!$E$4:$I$549,7,FALSE))))),"")</f>
        <v/>
      </c>
      <c r="K112" s="12" t="str">
        <f t="shared" si="5"/>
        <v/>
      </c>
      <c r="L112" s="15"/>
    </row>
    <row r="113" spans="2:12" x14ac:dyDescent="0.25">
      <c r="B113" s="14"/>
      <c r="C113" s="3"/>
      <c r="D113" s="13"/>
      <c r="E113" s="13"/>
      <c r="F113" s="5" t="str">
        <f>IFERROR(IF($B113="UAT2 - Execução",0,IF($C113&lt;=VLOOKUP($B113&amp;"_baixa",VALORES_TS!$E$4:$I$553,3,FALSE),VLOOKUP($B113&amp;"_baixa",VALORES_TS!$E$4:$I$553,4,FALSE),IF($C113&lt;=VLOOKUP($B113&amp;"_media",VALORES_TS!$E$4:$I$553,3,FALSE),VLOOKUP($B113&amp;"_media",VALORES_TS!$E$4:$I$553,4,FALSE),IF($C113&lt;=VLOOKUP($B113&amp;"_alta",VALORES_TS!$E$4:$I$553,3,FALSE),VLOOKUP($B113&amp;"_alta",VALORES_TS!$E$4:$I$553,4,FALSE),($C113/VLOOKUP($B113&amp;"_alta",VALORES_TS!$E$4:$I$553,3,FALSE))*VLOOKUP($B113&amp;"_alta",VALORES_TS!$E$4:$I$553,4,FALSE))))),"")</f>
        <v/>
      </c>
      <c r="G113" s="5" t="str">
        <f>IFERROR(IF($B113="UAT2 - Execução",0,IF($C113&lt;=VLOOKUP($B113&amp;"_baixa",VALORES_TS!$E$4:$I$553,3,FALSE),VLOOKUP($B113&amp;"_baixa",VALORES_TS!$E$4:$I$553,5,FALSE),IF($C113&lt;=VLOOKUP($B113&amp;"_media",VALORES_TS!$E$4:$I$553,3,FALSE),VLOOKUP($B113&amp;"_media",VALORES_TS!$E$4:$I$553,5,FALSE),IF($C113&lt;=VLOOKUP($B113&amp;"_alta",VALORES_TS!$E$4:$I$553,3,FALSE),VLOOKUP($B113&amp;"_alta",VALORES_TS!$E$4:$I$553,5,FALSE),($C113/VLOOKUP($B113&amp;"_alta",VALORES_TS!$E$4:$I$553,3,FALSE))*VLOOKUP($B113&amp;"_alta",VALORES_TS!$E$4:$I$553,5,FALSE))))),"")</f>
        <v/>
      </c>
      <c r="H113" s="53" t="str">
        <f t="shared" si="4"/>
        <v/>
      </c>
      <c r="I113" s="19" t="str">
        <f>IFERROR(IF($B113="UAT - Execução",0,IF($C113&lt;=VLOOKUP($B113&amp;"_f1",VALORES_TS!$E$4:$I$549,3,FALSE),VLOOKUP($B113&amp;"_f1",VALORES_TS!$E$4:$I$549,6,FALSE),IF($C113&lt;=VLOOKUP($B113&amp;"_f2",VALORES_TS!$E$4:$I$549,3,FALSE),VLOOKUP($B113&amp;"_f2",VALORES_TS!$E$4:$I$549,6,FALSE),IF($C113&lt;=VLOOKUP($B113&amp;"_f3",VALORES_TS!$E$4:$I$549,3,FALSE),VLOOKUP($B113&amp;"_f3",VALORES_TS!$E$4:$I$549,6,FALSE),($C113/VLOOKUP($B113&amp;"_f3",VALORES_TS!$E$4:$I$549,3,FALSE))*VLOOKUP($B113&amp;"_f3",VALORES_TS!$E$4:$I$549,6,FALSE))))),"")</f>
        <v/>
      </c>
      <c r="J113" s="12" t="str">
        <f>IFERROR(IF($B113="UAT - Execução",$C113*VALORES_TS!#REF!,IF($C113&lt;=VLOOKUP($B113&amp;"_f1",VALORES_TS!$E$4:$I$549,3,FALSE),VLOOKUP($B113&amp;"_f1",VALORES_TS!$E$4:$I$549,7,FALSE),IF($C113&lt;=VLOOKUP($B113&amp;"_f2",VALORES_TS!$E$4:$I$549,3,FALSE),VLOOKUP($B113&amp;"_f2",VALORES_TS!$E$4:$I$549,7,FALSE),IF($C113&lt;=VLOOKUP($B113&amp;"_f3",VALORES_TS!$E$4:$I$549,3,FALSE),VLOOKUP($B113&amp;"_f3",VALORES_TS!$E$4:$I$549,7,FALSE),($C113/VLOOKUP($B113&amp;"_f3",VALORES_TS!$E$4:$I$549,3,FALSE))*VLOOKUP($B113&amp;"_f3",VALORES_TS!$E$4:$I$549,7,FALSE))))),"")</f>
        <v/>
      </c>
      <c r="K113" s="12" t="str">
        <f t="shared" si="5"/>
        <v/>
      </c>
      <c r="L113" s="15"/>
    </row>
    <row r="114" spans="2:12" x14ac:dyDescent="0.25">
      <c r="B114" s="14"/>
      <c r="C114" s="3"/>
      <c r="D114" s="13"/>
      <c r="E114" s="13"/>
      <c r="F114" s="5" t="str">
        <f>IFERROR(IF($B114="UAT2 - Execução",0,IF($C114&lt;=VLOOKUP($B114&amp;"_baixa",VALORES_TS!$E$4:$I$553,3,FALSE),VLOOKUP($B114&amp;"_baixa",VALORES_TS!$E$4:$I$553,4,FALSE),IF($C114&lt;=VLOOKUP($B114&amp;"_media",VALORES_TS!$E$4:$I$553,3,FALSE),VLOOKUP($B114&amp;"_media",VALORES_TS!$E$4:$I$553,4,FALSE),IF($C114&lt;=VLOOKUP($B114&amp;"_alta",VALORES_TS!$E$4:$I$553,3,FALSE),VLOOKUP($B114&amp;"_alta",VALORES_TS!$E$4:$I$553,4,FALSE),($C114/VLOOKUP($B114&amp;"_alta",VALORES_TS!$E$4:$I$553,3,FALSE))*VLOOKUP($B114&amp;"_alta",VALORES_TS!$E$4:$I$553,4,FALSE))))),"")</f>
        <v/>
      </c>
      <c r="G114" s="5" t="str">
        <f>IFERROR(IF($B114="UAT2 - Execução",0,IF($C114&lt;=VLOOKUP($B114&amp;"_baixa",VALORES_TS!$E$4:$I$553,3,FALSE),VLOOKUP($B114&amp;"_baixa",VALORES_TS!$E$4:$I$553,5,FALSE),IF($C114&lt;=VLOOKUP($B114&amp;"_media",VALORES_TS!$E$4:$I$553,3,FALSE),VLOOKUP($B114&amp;"_media",VALORES_TS!$E$4:$I$553,5,FALSE),IF($C114&lt;=VLOOKUP($B114&amp;"_alta",VALORES_TS!$E$4:$I$553,3,FALSE),VLOOKUP($B114&amp;"_alta",VALORES_TS!$E$4:$I$553,5,FALSE),($C114/VLOOKUP($B114&amp;"_alta",VALORES_TS!$E$4:$I$553,3,FALSE))*VLOOKUP($B114&amp;"_alta",VALORES_TS!$E$4:$I$553,5,FALSE))))),"")</f>
        <v/>
      </c>
      <c r="H114" s="53" t="str">
        <f t="shared" si="4"/>
        <v/>
      </c>
      <c r="I114" s="19" t="str">
        <f>IFERROR(IF($B114="UAT - Execução",0,IF($C114&lt;=VLOOKUP($B114&amp;"_f1",VALORES_TS!$E$4:$I$549,3,FALSE),VLOOKUP($B114&amp;"_f1",VALORES_TS!$E$4:$I$549,6,FALSE),IF($C114&lt;=VLOOKUP($B114&amp;"_f2",VALORES_TS!$E$4:$I$549,3,FALSE),VLOOKUP($B114&amp;"_f2",VALORES_TS!$E$4:$I$549,6,FALSE),IF($C114&lt;=VLOOKUP($B114&amp;"_f3",VALORES_TS!$E$4:$I$549,3,FALSE),VLOOKUP($B114&amp;"_f3",VALORES_TS!$E$4:$I$549,6,FALSE),($C114/VLOOKUP($B114&amp;"_f3",VALORES_TS!$E$4:$I$549,3,FALSE))*VLOOKUP($B114&amp;"_f3",VALORES_TS!$E$4:$I$549,6,FALSE))))),"")</f>
        <v/>
      </c>
      <c r="J114" s="12" t="str">
        <f>IFERROR(IF($B114="UAT - Execução",$C114*VALORES_TS!#REF!,IF($C114&lt;=VLOOKUP($B114&amp;"_f1",VALORES_TS!$E$4:$I$549,3,FALSE),VLOOKUP($B114&amp;"_f1",VALORES_TS!$E$4:$I$549,7,FALSE),IF($C114&lt;=VLOOKUP($B114&amp;"_f2",VALORES_TS!$E$4:$I$549,3,FALSE),VLOOKUP($B114&amp;"_f2",VALORES_TS!$E$4:$I$549,7,FALSE),IF($C114&lt;=VLOOKUP($B114&amp;"_f3",VALORES_TS!$E$4:$I$549,3,FALSE),VLOOKUP($B114&amp;"_f3",VALORES_TS!$E$4:$I$549,7,FALSE),($C114/VLOOKUP($B114&amp;"_f3",VALORES_TS!$E$4:$I$549,3,FALSE))*VLOOKUP($B114&amp;"_f3",VALORES_TS!$E$4:$I$549,7,FALSE))))),"")</f>
        <v/>
      </c>
      <c r="K114" s="12" t="str">
        <f t="shared" si="5"/>
        <v/>
      </c>
      <c r="L114" s="15"/>
    </row>
    <row r="115" spans="2:12" x14ac:dyDescent="0.25">
      <c r="B115" s="14"/>
      <c r="C115" s="3"/>
      <c r="D115" s="13"/>
      <c r="E115" s="13"/>
      <c r="F115" s="5" t="str">
        <f>IFERROR(IF($B115="UAT2 - Execução",0,IF($C115&lt;=VLOOKUP($B115&amp;"_baixa",VALORES_TS!$E$4:$I$553,3,FALSE),VLOOKUP($B115&amp;"_baixa",VALORES_TS!$E$4:$I$553,4,FALSE),IF($C115&lt;=VLOOKUP($B115&amp;"_media",VALORES_TS!$E$4:$I$553,3,FALSE),VLOOKUP($B115&amp;"_media",VALORES_TS!$E$4:$I$553,4,FALSE),IF($C115&lt;=VLOOKUP($B115&amp;"_alta",VALORES_TS!$E$4:$I$553,3,FALSE),VLOOKUP($B115&amp;"_alta",VALORES_TS!$E$4:$I$553,4,FALSE),($C115/VLOOKUP($B115&amp;"_alta",VALORES_TS!$E$4:$I$553,3,FALSE))*VLOOKUP($B115&amp;"_alta",VALORES_TS!$E$4:$I$553,4,FALSE))))),"")</f>
        <v/>
      </c>
      <c r="G115" s="5" t="str">
        <f>IFERROR(IF($B115="UAT2 - Execução",0,IF($C115&lt;=VLOOKUP($B115&amp;"_baixa",VALORES_TS!$E$4:$I$553,3,FALSE),VLOOKUP($B115&amp;"_baixa",VALORES_TS!$E$4:$I$553,5,FALSE),IF($C115&lt;=VLOOKUP($B115&amp;"_media",VALORES_TS!$E$4:$I$553,3,FALSE),VLOOKUP($B115&amp;"_media",VALORES_TS!$E$4:$I$553,5,FALSE),IF($C115&lt;=VLOOKUP($B115&amp;"_alta",VALORES_TS!$E$4:$I$553,3,FALSE),VLOOKUP($B115&amp;"_alta",VALORES_TS!$E$4:$I$553,5,FALSE),($C115/VLOOKUP($B115&amp;"_alta",VALORES_TS!$E$4:$I$553,3,FALSE))*VLOOKUP($B115&amp;"_alta",VALORES_TS!$E$4:$I$553,5,FALSE))))),"")</f>
        <v/>
      </c>
      <c r="H115" s="53" t="str">
        <f t="shared" si="4"/>
        <v/>
      </c>
      <c r="I115" s="19" t="str">
        <f>IFERROR(IF($B115="UAT - Execução",0,IF($C115&lt;=VLOOKUP($B115&amp;"_f1",VALORES_TS!$E$4:$I$549,3,FALSE),VLOOKUP($B115&amp;"_f1",VALORES_TS!$E$4:$I$549,6,FALSE),IF($C115&lt;=VLOOKUP($B115&amp;"_f2",VALORES_TS!$E$4:$I$549,3,FALSE),VLOOKUP($B115&amp;"_f2",VALORES_TS!$E$4:$I$549,6,FALSE),IF($C115&lt;=VLOOKUP($B115&amp;"_f3",VALORES_TS!$E$4:$I$549,3,FALSE),VLOOKUP($B115&amp;"_f3",VALORES_TS!$E$4:$I$549,6,FALSE),($C115/VLOOKUP($B115&amp;"_f3",VALORES_TS!$E$4:$I$549,3,FALSE))*VLOOKUP($B115&amp;"_f3",VALORES_TS!$E$4:$I$549,6,FALSE))))),"")</f>
        <v/>
      </c>
      <c r="J115" s="12" t="str">
        <f>IFERROR(IF($B115="UAT - Execução",$C115*VALORES_TS!#REF!,IF($C115&lt;=VLOOKUP($B115&amp;"_f1",VALORES_TS!$E$4:$I$549,3,FALSE),VLOOKUP($B115&amp;"_f1",VALORES_TS!$E$4:$I$549,7,FALSE),IF($C115&lt;=VLOOKUP($B115&amp;"_f2",VALORES_TS!$E$4:$I$549,3,FALSE),VLOOKUP($B115&amp;"_f2",VALORES_TS!$E$4:$I$549,7,FALSE),IF($C115&lt;=VLOOKUP($B115&amp;"_f3",VALORES_TS!$E$4:$I$549,3,FALSE),VLOOKUP($B115&amp;"_f3",VALORES_TS!$E$4:$I$549,7,FALSE),($C115/VLOOKUP($B115&amp;"_f3",VALORES_TS!$E$4:$I$549,3,FALSE))*VLOOKUP($B115&amp;"_f3",VALORES_TS!$E$4:$I$549,7,FALSE))))),"")</f>
        <v/>
      </c>
      <c r="K115" s="12" t="str">
        <f t="shared" si="5"/>
        <v/>
      </c>
      <c r="L115" s="15"/>
    </row>
    <row r="116" spans="2:12" x14ac:dyDescent="0.25">
      <c r="B116" s="14"/>
      <c r="C116" s="3"/>
      <c r="D116" s="13"/>
      <c r="E116" s="13"/>
      <c r="F116" s="5" t="str">
        <f>IFERROR(IF($B116="UAT2 - Execução",0,IF($C116&lt;=VLOOKUP($B116&amp;"_baixa",VALORES_TS!$E$4:$I$553,3,FALSE),VLOOKUP($B116&amp;"_baixa",VALORES_TS!$E$4:$I$553,4,FALSE),IF($C116&lt;=VLOOKUP($B116&amp;"_media",VALORES_TS!$E$4:$I$553,3,FALSE),VLOOKUP($B116&amp;"_media",VALORES_TS!$E$4:$I$553,4,FALSE),IF($C116&lt;=VLOOKUP($B116&amp;"_alta",VALORES_TS!$E$4:$I$553,3,FALSE),VLOOKUP($B116&amp;"_alta",VALORES_TS!$E$4:$I$553,4,FALSE),($C116/VLOOKUP($B116&amp;"_alta",VALORES_TS!$E$4:$I$553,3,FALSE))*VLOOKUP($B116&amp;"_alta",VALORES_TS!$E$4:$I$553,4,FALSE))))),"")</f>
        <v/>
      </c>
      <c r="G116" s="5" t="str">
        <f>IFERROR(IF($B116="UAT2 - Execução",0,IF($C116&lt;=VLOOKUP($B116&amp;"_baixa",VALORES_TS!$E$4:$I$553,3,FALSE),VLOOKUP($B116&amp;"_baixa",VALORES_TS!$E$4:$I$553,5,FALSE),IF($C116&lt;=VLOOKUP($B116&amp;"_media",VALORES_TS!$E$4:$I$553,3,FALSE),VLOOKUP($B116&amp;"_media",VALORES_TS!$E$4:$I$553,5,FALSE),IF($C116&lt;=VLOOKUP($B116&amp;"_alta",VALORES_TS!$E$4:$I$553,3,FALSE),VLOOKUP($B116&amp;"_alta",VALORES_TS!$E$4:$I$553,5,FALSE),($C116/VLOOKUP($B116&amp;"_alta",VALORES_TS!$E$4:$I$553,3,FALSE))*VLOOKUP($B116&amp;"_alta",VALORES_TS!$E$4:$I$553,5,FALSE))))),"")</f>
        <v/>
      </c>
      <c r="H116" s="53" t="str">
        <f t="shared" si="4"/>
        <v/>
      </c>
      <c r="I116" s="19" t="str">
        <f>IFERROR(IF($B116="UAT - Execução",0,IF($C116&lt;=VLOOKUP($B116&amp;"_f1",VALORES_TS!$E$4:$I$549,3,FALSE),VLOOKUP($B116&amp;"_f1",VALORES_TS!$E$4:$I$549,6,FALSE),IF($C116&lt;=VLOOKUP($B116&amp;"_f2",VALORES_TS!$E$4:$I$549,3,FALSE),VLOOKUP($B116&amp;"_f2",VALORES_TS!$E$4:$I$549,6,FALSE),IF($C116&lt;=VLOOKUP($B116&amp;"_f3",VALORES_TS!$E$4:$I$549,3,FALSE),VLOOKUP($B116&amp;"_f3",VALORES_TS!$E$4:$I$549,6,FALSE),($C116/VLOOKUP($B116&amp;"_f3",VALORES_TS!$E$4:$I$549,3,FALSE))*VLOOKUP($B116&amp;"_f3",VALORES_TS!$E$4:$I$549,6,FALSE))))),"")</f>
        <v/>
      </c>
      <c r="J116" s="12" t="str">
        <f>IFERROR(IF($B116="UAT - Execução",$C116*VALORES_TS!#REF!,IF($C116&lt;=VLOOKUP($B116&amp;"_f1",VALORES_TS!$E$4:$I$549,3,FALSE),VLOOKUP($B116&amp;"_f1",VALORES_TS!$E$4:$I$549,7,FALSE),IF($C116&lt;=VLOOKUP($B116&amp;"_f2",VALORES_TS!$E$4:$I$549,3,FALSE),VLOOKUP($B116&amp;"_f2",VALORES_TS!$E$4:$I$549,7,FALSE),IF($C116&lt;=VLOOKUP($B116&amp;"_f3",VALORES_TS!$E$4:$I$549,3,FALSE),VLOOKUP($B116&amp;"_f3",VALORES_TS!$E$4:$I$549,7,FALSE),($C116/VLOOKUP($B116&amp;"_f3",VALORES_TS!$E$4:$I$549,3,FALSE))*VLOOKUP($B116&amp;"_f3",VALORES_TS!$E$4:$I$549,7,FALSE))))),"")</f>
        <v/>
      </c>
      <c r="K116" s="12" t="str">
        <f t="shared" si="5"/>
        <v/>
      </c>
      <c r="L116" s="15"/>
    </row>
    <row r="117" spans="2:12" x14ac:dyDescent="0.25">
      <c r="B117" s="14"/>
      <c r="C117" s="3"/>
      <c r="D117" s="13"/>
      <c r="E117" s="13"/>
      <c r="F117" s="5" t="str">
        <f>IFERROR(IF($B117="UAT2 - Execução",0,IF($C117&lt;=VLOOKUP($B117&amp;"_baixa",VALORES_TS!$E$4:$I$553,3,FALSE),VLOOKUP($B117&amp;"_baixa",VALORES_TS!$E$4:$I$553,4,FALSE),IF($C117&lt;=VLOOKUP($B117&amp;"_media",VALORES_TS!$E$4:$I$553,3,FALSE),VLOOKUP($B117&amp;"_media",VALORES_TS!$E$4:$I$553,4,FALSE),IF($C117&lt;=VLOOKUP($B117&amp;"_alta",VALORES_TS!$E$4:$I$553,3,FALSE),VLOOKUP($B117&amp;"_alta",VALORES_TS!$E$4:$I$553,4,FALSE),($C117/VLOOKUP($B117&amp;"_alta",VALORES_TS!$E$4:$I$553,3,FALSE))*VLOOKUP($B117&amp;"_alta",VALORES_TS!$E$4:$I$553,4,FALSE))))),"")</f>
        <v/>
      </c>
      <c r="G117" s="5" t="str">
        <f>IFERROR(IF($B117="UAT2 - Execução",0,IF($C117&lt;=VLOOKUP($B117&amp;"_baixa",VALORES_TS!$E$4:$I$553,3,FALSE),VLOOKUP($B117&amp;"_baixa",VALORES_TS!$E$4:$I$553,5,FALSE),IF($C117&lt;=VLOOKUP($B117&amp;"_media",VALORES_TS!$E$4:$I$553,3,FALSE),VLOOKUP($B117&amp;"_media",VALORES_TS!$E$4:$I$553,5,FALSE),IF($C117&lt;=VLOOKUP($B117&amp;"_alta",VALORES_TS!$E$4:$I$553,3,FALSE),VLOOKUP($B117&amp;"_alta",VALORES_TS!$E$4:$I$553,5,FALSE),($C117/VLOOKUP($B117&amp;"_alta",VALORES_TS!$E$4:$I$553,3,FALSE))*VLOOKUP($B117&amp;"_alta",VALORES_TS!$E$4:$I$553,5,FALSE))))),"")</f>
        <v/>
      </c>
      <c r="H117" s="53" t="str">
        <f t="shared" si="4"/>
        <v/>
      </c>
      <c r="I117" s="19" t="str">
        <f>IFERROR(IF($B117="UAT - Execução",0,IF($C117&lt;=VLOOKUP($B117&amp;"_f1",VALORES_TS!$E$4:$I$549,3,FALSE),VLOOKUP($B117&amp;"_f1",VALORES_TS!$E$4:$I$549,6,FALSE),IF($C117&lt;=VLOOKUP($B117&amp;"_f2",VALORES_TS!$E$4:$I$549,3,FALSE),VLOOKUP($B117&amp;"_f2",VALORES_TS!$E$4:$I$549,6,FALSE),IF($C117&lt;=VLOOKUP($B117&amp;"_f3",VALORES_TS!$E$4:$I$549,3,FALSE),VLOOKUP($B117&amp;"_f3",VALORES_TS!$E$4:$I$549,6,FALSE),($C117/VLOOKUP($B117&amp;"_f3",VALORES_TS!$E$4:$I$549,3,FALSE))*VLOOKUP($B117&amp;"_f3",VALORES_TS!$E$4:$I$549,6,FALSE))))),"")</f>
        <v/>
      </c>
      <c r="J117" s="12" t="str">
        <f>IFERROR(IF($B117="UAT - Execução",$C117*VALORES_TS!#REF!,IF($C117&lt;=VLOOKUP($B117&amp;"_f1",VALORES_TS!$E$4:$I$549,3,FALSE),VLOOKUP($B117&amp;"_f1",VALORES_TS!$E$4:$I$549,7,FALSE),IF($C117&lt;=VLOOKUP($B117&amp;"_f2",VALORES_TS!$E$4:$I$549,3,FALSE),VLOOKUP($B117&amp;"_f2",VALORES_TS!$E$4:$I$549,7,FALSE),IF($C117&lt;=VLOOKUP($B117&amp;"_f3",VALORES_TS!$E$4:$I$549,3,FALSE),VLOOKUP($B117&amp;"_f3",VALORES_TS!$E$4:$I$549,7,FALSE),($C117/VLOOKUP($B117&amp;"_f3",VALORES_TS!$E$4:$I$549,3,FALSE))*VLOOKUP($B117&amp;"_f3",VALORES_TS!$E$4:$I$549,7,FALSE))))),"")</f>
        <v/>
      </c>
      <c r="K117" s="12" t="str">
        <f t="shared" si="5"/>
        <v/>
      </c>
      <c r="L117" s="15"/>
    </row>
    <row r="118" spans="2:12" x14ac:dyDescent="0.25">
      <c r="B118" s="14"/>
      <c r="C118" s="3"/>
      <c r="D118" s="13"/>
      <c r="E118" s="13"/>
      <c r="F118" s="5" t="str">
        <f>IFERROR(IF($B118="UAT2 - Execução",0,IF($C118&lt;=VLOOKUP($B118&amp;"_baixa",VALORES_TS!$E$4:$I$553,3,FALSE),VLOOKUP($B118&amp;"_baixa",VALORES_TS!$E$4:$I$553,4,FALSE),IF($C118&lt;=VLOOKUP($B118&amp;"_media",VALORES_TS!$E$4:$I$553,3,FALSE),VLOOKUP($B118&amp;"_media",VALORES_TS!$E$4:$I$553,4,FALSE),IF($C118&lt;=VLOOKUP($B118&amp;"_alta",VALORES_TS!$E$4:$I$553,3,FALSE),VLOOKUP($B118&amp;"_alta",VALORES_TS!$E$4:$I$553,4,FALSE),($C118/VLOOKUP($B118&amp;"_alta",VALORES_TS!$E$4:$I$553,3,FALSE))*VLOOKUP($B118&amp;"_alta",VALORES_TS!$E$4:$I$553,4,FALSE))))),"")</f>
        <v/>
      </c>
      <c r="G118" s="5" t="str">
        <f>IFERROR(IF($B118="UAT2 - Execução",0,IF($C118&lt;=VLOOKUP($B118&amp;"_baixa",VALORES_TS!$E$4:$I$553,3,FALSE),VLOOKUP($B118&amp;"_baixa",VALORES_TS!$E$4:$I$553,5,FALSE),IF($C118&lt;=VLOOKUP($B118&amp;"_media",VALORES_TS!$E$4:$I$553,3,FALSE),VLOOKUP($B118&amp;"_media",VALORES_TS!$E$4:$I$553,5,FALSE),IF($C118&lt;=VLOOKUP($B118&amp;"_alta",VALORES_TS!$E$4:$I$553,3,FALSE),VLOOKUP($B118&amp;"_alta",VALORES_TS!$E$4:$I$553,5,FALSE),($C118/VLOOKUP($B118&amp;"_alta",VALORES_TS!$E$4:$I$553,3,FALSE))*VLOOKUP($B118&amp;"_alta",VALORES_TS!$E$4:$I$553,5,FALSE))))),"")</f>
        <v/>
      </c>
      <c r="H118" s="53" t="str">
        <f t="shared" si="4"/>
        <v/>
      </c>
      <c r="I118" s="19" t="str">
        <f>IFERROR(IF($B118="UAT - Execução",0,IF($C118&lt;=VLOOKUP($B118&amp;"_f1",VALORES_TS!$E$4:$I$549,3,FALSE),VLOOKUP($B118&amp;"_f1",VALORES_TS!$E$4:$I$549,6,FALSE),IF($C118&lt;=VLOOKUP($B118&amp;"_f2",VALORES_TS!$E$4:$I$549,3,FALSE),VLOOKUP($B118&amp;"_f2",VALORES_TS!$E$4:$I$549,6,FALSE),IF($C118&lt;=VLOOKUP($B118&amp;"_f3",VALORES_TS!$E$4:$I$549,3,FALSE),VLOOKUP($B118&amp;"_f3",VALORES_TS!$E$4:$I$549,6,FALSE),($C118/VLOOKUP($B118&amp;"_f3",VALORES_TS!$E$4:$I$549,3,FALSE))*VLOOKUP($B118&amp;"_f3",VALORES_TS!$E$4:$I$549,6,FALSE))))),"")</f>
        <v/>
      </c>
      <c r="J118" s="12" t="str">
        <f>IFERROR(IF($B118="UAT - Execução",$C118*VALORES_TS!#REF!,IF($C118&lt;=VLOOKUP($B118&amp;"_f1",VALORES_TS!$E$4:$I$549,3,FALSE),VLOOKUP($B118&amp;"_f1",VALORES_TS!$E$4:$I$549,7,FALSE),IF($C118&lt;=VLOOKUP($B118&amp;"_f2",VALORES_TS!$E$4:$I$549,3,FALSE),VLOOKUP($B118&amp;"_f2",VALORES_TS!$E$4:$I$549,7,FALSE),IF($C118&lt;=VLOOKUP($B118&amp;"_f3",VALORES_TS!$E$4:$I$549,3,FALSE),VLOOKUP($B118&amp;"_f3",VALORES_TS!$E$4:$I$549,7,FALSE),($C118/VLOOKUP($B118&amp;"_f3",VALORES_TS!$E$4:$I$549,3,FALSE))*VLOOKUP($B118&amp;"_f3",VALORES_TS!$E$4:$I$549,7,FALSE))))),"")</f>
        <v/>
      </c>
      <c r="K118" s="12" t="str">
        <f t="shared" si="5"/>
        <v/>
      </c>
      <c r="L118" s="15"/>
    </row>
    <row r="119" spans="2:12" x14ac:dyDescent="0.25">
      <c r="B119" s="14"/>
      <c r="C119" s="3"/>
      <c r="D119" s="13"/>
      <c r="E119" s="13"/>
      <c r="F119" s="5" t="str">
        <f>IFERROR(IF($B119="UAT2 - Execução",0,IF($C119&lt;=VLOOKUP($B119&amp;"_baixa",VALORES_TS!$E$4:$I$553,3,FALSE),VLOOKUP($B119&amp;"_baixa",VALORES_TS!$E$4:$I$553,4,FALSE),IF($C119&lt;=VLOOKUP($B119&amp;"_media",VALORES_TS!$E$4:$I$553,3,FALSE),VLOOKUP($B119&amp;"_media",VALORES_TS!$E$4:$I$553,4,FALSE),IF($C119&lt;=VLOOKUP($B119&amp;"_alta",VALORES_TS!$E$4:$I$553,3,FALSE),VLOOKUP($B119&amp;"_alta",VALORES_TS!$E$4:$I$553,4,FALSE),($C119/VLOOKUP($B119&amp;"_alta",VALORES_TS!$E$4:$I$553,3,FALSE))*VLOOKUP($B119&amp;"_alta",VALORES_TS!$E$4:$I$553,4,FALSE))))),"")</f>
        <v/>
      </c>
      <c r="G119" s="5" t="str">
        <f>IFERROR(IF($B119="UAT2 - Execução",0,IF($C119&lt;=VLOOKUP($B119&amp;"_baixa",VALORES_TS!$E$4:$I$553,3,FALSE),VLOOKUP($B119&amp;"_baixa",VALORES_TS!$E$4:$I$553,5,FALSE),IF($C119&lt;=VLOOKUP($B119&amp;"_media",VALORES_TS!$E$4:$I$553,3,FALSE),VLOOKUP($B119&amp;"_media",VALORES_TS!$E$4:$I$553,5,FALSE),IF($C119&lt;=VLOOKUP($B119&amp;"_alta",VALORES_TS!$E$4:$I$553,3,FALSE),VLOOKUP($B119&amp;"_alta",VALORES_TS!$E$4:$I$553,5,FALSE),($C119/VLOOKUP($B119&amp;"_alta",VALORES_TS!$E$4:$I$553,3,FALSE))*VLOOKUP($B119&amp;"_alta",VALORES_TS!$E$4:$I$553,5,FALSE))))),"")</f>
        <v/>
      </c>
      <c r="H119" s="53" t="str">
        <f t="shared" si="4"/>
        <v/>
      </c>
      <c r="I119" s="19" t="str">
        <f>IFERROR(IF($B119="UAT - Execução",0,IF($C119&lt;=VLOOKUP($B119&amp;"_f1",VALORES_TS!$E$4:$I$549,3,FALSE),VLOOKUP($B119&amp;"_f1",VALORES_TS!$E$4:$I$549,6,FALSE),IF($C119&lt;=VLOOKUP($B119&amp;"_f2",VALORES_TS!$E$4:$I$549,3,FALSE),VLOOKUP($B119&amp;"_f2",VALORES_TS!$E$4:$I$549,6,FALSE),IF($C119&lt;=VLOOKUP($B119&amp;"_f3",VALORES_TS!$E$4:$I$549,3,FALSE),VLOOKUP($B119&amp;"_f3",VALORES_TS!$E$4:$I$549,6,FALSE),($C119/VLOOKUP($B119&amp;"_f3",VALORES_TS!$E$4:$I$549,3,FALSE))*VLOOKUP($B119&amp;"_f3",VALORES_TS!$E$4:$I$549,6,FALSE))))),"")</f>
        <v/>
      </c>
      <c r="J119" s="12" t="str">
        <f>IFERROR(IF($B119="UAT - Execução",$C119*VALORES_TS!#REF!,IF($C119&lt;=VLOOKUP($B119&amp;"_f1",VALORES_TS!$E$4:$I$549,3,FALSE),VLOOKUP($B119&amp;"_f1",VALORES_TS!$E$4:$I$549,7,FALSE),IF($C119&lt;=VLOOKUP($B119&amp;"_f2",VALORES_TS!$E$4:$I$549,3,FALSE),VLOOKUP($B119&amp;"_f2",VALORES_TS!$E$4:$I$549,7,FALSE),IF($C119&lt;=VLOOKUP($B119&amp;"_f3",VALORES_TS!$E$4:$I$549,3,FALSE),VLOOKUP($B119&amp;"_f3",VALORES_TS!$E$4:$I$549,7,FALSE),($C119/VLOOKUP($B119&amp;"_f3",VALORES_TS!$E$4:$I$549,3,FALSE))*VLOOKUP($B119&amp;"_f3",VALORES_TS!$E$4:$I$549,7,FALSE))))),"")</f>
        <v/>
      </c>
      <c r="K119" s="12" t="str">
        <f t="shared" si="5"/>
        <v/>
      </c>
      <c r="L119" s="15"/>
    </row>
    <row r="120" spans="2:12" x14ac:dyDescent="0.25">
      <c r="B120" s="14"/>
      <c r="C120" s="3"/>
      <c r="D120" s="13"/>
      <c r="E120" s="13"/>
      <c r="F120" s="5" t="str">
        <f>IFERROR(IF($B120="UAT2 - Execução",0,IF($C120&lt;=VLOOKUP($B120&amp;"_baixa",VALORES_TS!$E$4:$I$553,3,FALSE),VLOOKUP($B120&amp;"_baixa",VALORES_TS!$E$4:$I$553,4,FALSE),IF($C120&lt;=VLOOKUP($B120&amp;"_media",VALORES_TS!$E$4:$I$553,3,FALSE),VLOOKUP($B120&amp;"_media",VALORES_TS!$E$4:$I$553,4,FALSE),IF($C120&lt;=VLOOKUP($B120&amp;"_alta",VALORES_TS!$E$4:$I$553,3,FALSE),VLOOKUP($B120&amp;"_alta",VALORES_TS!$E$4:$I$553,4,FALSE),($C120/VLOOKUP($B120&amp;"_alta",VALORES_TS!$E$4:$I$553,3,FALSE))*VLOOKUP($B120&amp;"_alta",VALORES_TS!$E$4:$I$553,4,FALSE))))),"")</f>
        <v/>
      </c>
      <c r="G120" s="5" t="str">
        <f>IFERROR(IF($B120="UAT2 - Execução",0,IF($C120&lt;=VLOOKUP($B120&amp;"_baixa",VALORES_TS!$E$4:$I$553,3,FALSE),VLOOKUP($B120&amp;"_baixa",VALORES_TS!$E$4:$I$553,5,FALSE),IF($C120&lt;=VLOOKUP($B120&amp;"_media",VALORES_TS!$E$4:$I$553,3,FALSE),VLOOKUP($B120&amp;"_media",VALORES_TS!$E$4:$I$553,5,FALSE),IF($C120&lt;=VLOOKUP($B120&amp;"_alta",VALORES_TS!$E$4:$I$553,3,FALSE),VLOOKUP($B120&amp;"_alta",VALORES_TS!$E$4:$I$553,5,FALSE),($C120/VLOOKUP($B120&amp;"_alta",VALORES_TS!$E$4:$I$553,3,FALSE))*VLOOKUP($B120&amp;"_alta",VALORES_TS!$E$4:$I$553,5,FALSE))))),"")</f>
        <v/>
      </c>
      <c r="H120" s="53" t="str">
        <f t="shared" si="4"/>
        <v/>
      </c>
      <c r="I120" s="19" t="str">
        <f>IFERROR(IF($B120="UAT - Execução",0,IF($C120&lt;=VLOOKUP($B120&amp;"_f1",VALORES_TS!$E$4:$I$549,3,FALSE),VLOOKUP($B120&amp;"_f1",VALORES_TS!$E$4:$I$549,6,FALSE),IF($C120&lt;=VLOOKUP($B120&amp;"_f2",VALORES_TS!$E$4:$I$549,3,FALSE),VLOOKUP($B120&amp;"_f2",VALORES_TS!$E$4:$I$549,6,FALSE),IF($C120&lt;=VLOOKUP($B120&amp;"_f3",VALORES_TS!$E$4:$I$549,3,FALSE),VLOOKUP($B120&amp;"_f3",VALORES_TS!$E$4:$I$549,6,FALSE),($C120/VLOOKUP($B120&amp;"_f3",VALORES_TS!$E$4:$I$549,3,FALSE))*VLOOKUP($B120&amp;"_f3",VALORES_TS!$E$4:$I$549,6,FALSE))))),"")</f>
        <v/>
      </c>
      <c r="J120" s="12" t="str">
        <f>IFERROR(IF($B120="UAT - Execução",$C120*VALORES_TS!#REF!,IF($C120&lt;=VLOOKUP($B120&amp;"_f1",VALORES_TS!$E$4:$I$549,3,FALSE),VLOOKUP($B120&amp;"_f1",VALORES_TS!$E$4:$I$549,7,FALSE),IF($C120&lt;=VLOOKUP($B120&amp;"_f2",VALORES_TS!$E$4:$I$549,3,FALSE),VLOOKUP($B120&amp;"_f2",VALORES_TS!$E$4:$I$549,7,FALSE),IF($C120&lt;=VLOOKUP($B120&amp;"_f3",VALORES_TS!$E$4:$I$549,3,FALSE),VLOOKUP($B120&amp;"_f3",VALORES_TS!$E$4:$I$549,7,FALSE),($C120/VLOOKUP($B120&amp;"_f3",VALORES_TS!$E$4:$I$549,3,FALSE))*VLOOKUP($B120&amp;"_f3",VALORES_TS!$E$4:$I$549,7,FALSE))))),"")</f>
        <v/>
      </c>
      <c r="K120" s="12" t="str">
        <f t="shared" si="5"/>
        <v/>
      </c>
      <c r="L120" s="15"/>
    </row>
    <row r="121" spans="2:12" x14ac:dyDescent="0.25">
      <c r="B121" s="14"/>
      <c r="C121" s="3"/>
      <c r="D121" s="13"/>
      <c r="E121" s="13"/>
      <c r="F121" s="5" t="str">
        <f>IFERROR(IF($B121="UAT2 - Execução",0,IF($C121&lt;=VLOOKUP($B121&amp;"_baixa",VALORES_TS!$E$4:$I$553,3,FALSE),VLOOKUP($B121&amp;"_baixa",VALORES_TS!$E$4:$I$553,4,FALSE),IF($C121&lt;=VLOOKUP($B121&amp;"_media",VALORES_TS!$E$4:$I$553,3,FALSE),VLOOKUP($B121&amp;"_media",VALORES_TS!$E$4:$I$553,4,FALSE),IF($C121&lt;=VLOOKUP($B121&amp;"_alta",VALORES_TS!$E$4:$I$553,3,FALSE),VLOOKUP($B121&amp;"_alta",VALORES_TS!$E$4:$I$553,4,FALSE),($C121/VLOOKUP($B121&amp;"_alta",VALORES_TS!$E$4:$I$553,3,FALSE))*VLOOKUP($B121&amp;"_alta",VALORES_TS!$E$4:$I$553,4,FALSE))))),"")</f>
        <v/>
      </c>
      <c r="G121" s="5" t="str">
        <f>IFERROR(IF($B121="UAT2 - Execução",0,IF($C121&lt;=VLOOKUP($B121&amp;"_baixa",VALORES_TS!$E$4:$I$553,3,FALSE),VLOOKUP($B121&amp;"_baixa",VALORES_TS!$E$4:$I$553,5,FALSE),IF($C121&lt;=VLOOKUP($B121&amp;"_media",VALORES_TS!$E$4:$I$553,3,FALSE),VLOOKUP($B121&amp;"_media",VALORES_TS!$E$4:$I$553,5,FALSE),IF($C121&lt;=VLOOKUP($B121&amp;"_alta",VALORES_TS!$E$4:$I$553,3,FALSE),VLOOKUP($B121&amp;"_alta",VALORES_TS!$E$4:$I$553,5,FALSE),($C121/VLOOKUP($B121&amp;"_alta",VALORES_TS!$E$4:$I$553,3,FALSE))*VLOOKUP($B121&amp;"_alta",VALORES_TS!$E$4:$I$553,5,FALSE))))),"")</f>
        <v/>
      </c>
      <c r="H121" s="53" t="str">
        <f t="shared" si="4"/>
        <v/>
      </c>
      <c r="I121" s="19" t="str">
        <f>IFERROR(IF($B121="UAT - Execução",0,IF($C121&lt;=VLOOKUP($B121&amp;"_f1",VALORES_TS!$E$4:$I$549,3,FALSE),VLOOKUP($B121&amp;"_f1",VALORES_TS!$E$4:$I$549,6,FALSE),IF($C121&lt;=VLOOKUP($B121&amp;"_f2",VALORES_TS!$E$4:$I$549,3,FALSE),VLOOKUP($B121&amp;"_f2",VALORES_TS!$E$4:$I$549,6,FALSE),IF($C121&lt;=VLOOKUP($B121&amp;"_f3",VALORES_TS!$E$4:$I$549,3,FALSE),VLOOKUP($B121&amp;"_f3",VALORES_TS!$E$4:$I$549,6,FALSE),($C121/VLOOKUP($B121&amp;"_f3",VALORES_TS!$E$4:$I$549,3,FALSE))*VLOOKUP($B121&amp;"_f3",VALORES_TS!$E$4:$I$549,6,FALSE))))),"")</f>
        <v/>
      </c>
      <c r="J121" s="12" t="str">
        <f>IFERROR(IF($B121="UAT - Execução",$C121*VALORES_TS!#REF!,IF($C121&lt;=VLOOKUP($B121&amp;"_f1",VALORES_TS!$E$4:$I$549,3,FALSE),VLOOKUP($B121&amp;"_f1",VALORES_TS!$E$4:$I$549,7,FALSE),IF($C121&lt;=VLOOKUP($B121&amp;"_f2",VALORES_TS!$E$4:$I$549,3,FALSE),VLOOKUP($B121&amp;"_f2",VALORES_TS!$E$4:$I$549,7,FALSE),IF($C121&lt;=VLOOKUP($B121&amp;"_f3",VALORES_TS!$E$4:$I$549,3,FALSE),VLOOKUP($B121&amp;"_f3",VALORES_TS!$E$4:$I$549,7,FALSE),($C121/VLOOKUP($B121&amp;"_f3",VALORES_TS!$E$4:$I$549,3,FALSE))*VLOOKUP($B121&amp;"_f3",VALORES_TS!$E$4:$I$549,7,FALSE))))),"")</f>
        <v/>
      </c>
      <c r="K121" s="12" t="str">
        <f t="shared" si="5"/>
        <v/>
      </c>
      <c r="L121" s="15"/>
    </row>
    <row r="122" spans="2:12" x14ac:dyDescent="0.25">
      <c r="B122" s="14"/>
      <c r="C122" s="3"/>
      <c r="D122" s="13"/>
      <c r="E122" s="13"/>
      <c r="F122" s="5" t="str">
        <f>IFERROR(IF($B122="UAT2 - Execução",0,IF($C122&lt;=VLOOKUP($B122&amp;"_baixa",VALORES_TS!$E$4:$I$553,3,FALSE),VLOOKUP($B122&amp;"_baixa",VALORES_TS!$E$4:$I$553,4,FALSE),IF($C122&lt;=VLOOKUP($B122&amp;"_media",VALORES_TS!$E$4:$I$553,3,FALSE),VLOOKUP($B122&amp;"_media",VALORES_TS!$E$4:$I$553,4,FALSE),IF($C122&lt;=VLOOKUP($B122&amp;"_alta",VALORES_TS!$E$4:$I$553,3,FALSE),VLOOKUP($B122&amp;"_alta",VALORES_TS!$E$4:$I$553,4,FALSE),($C122/VLOOKUP($B122&amp;"_alta",VALORES_TS!$E$4:$I$553,3,FALSE))*VLOOKUP($B122&amp;"_alta",VALORES_TS!$E$4:$I$553,4,FALSE))))),"")</f>
        <v/>
      </c>
      <c r="G122" s="5" t="str">
        <f>IFERROR(IF($B122="UAT2 - Execução",0,IF($C122&lt;=VLOOKUP($B122&amp;"_baixa",VALORES_TS!$E$4:$I$553,3,FALSE),VLOOKUP($B122&amp;"_baixa",VALORES_TS!$E$4:$I$553,5,FALSE),IF($C122&lt;=VLOOKUP($B122&amp;"_media",VALORES_TS!$E$4:$I$553,3,FALSE),VLOOKUP($B122&amp;"_media",VALORES_TS!$E$4:$I$553,5,FALSE),IF($C122&lt;=VLOOKUP($B122&amp;"_alta",VALORES_TS!$E$4:$I$553,3,FALSE),VLOOKUP($B122&amp;"_alta",VALORES_TS!$E$4:$I$553,5,FALSE),($C122/VLOOKUP($B122&amp;"_alta",VALORES_TS!$E$4:$I$553,3,FALSE))*VLOOKUP($B122&amp;"_alta",VALORES_TS!$E$4:$I$553,5,FALSE))))),"")</f>
        <v/>
      </c>
      <c r="H122" s="53" t="str">
        <f t="shared" si="4"/>
        <v/>
      </c>
      <c r="I122" s="19" t="str">
        <f>IFERROR(IF($B122="UAT - Execução",0,IF($C122&lt;=VLOOKUP($B122&amp;"_f1",VALORES_TS!$E$4:$I$549,3,FALSE),VLOOKUP($B122&amp;"_f1",VALORES_TS!$E$4:$I$549,6,FALSE),IF($C122&lt;=VLOOKUP($B122&amp;"_f2",VALORES_TS!$E$4:$I$549,3,FALSE),VLOOKUP($B122&amp;"_f2",VALORES_TS!$E$4:$I$549,6,FALSE),IF($C122&lt;=VLOOKUP($B122&amp;"_f3",VALORES_TS!$E$4:$I$549,3,FALSE),VLOOKUP($B122&amp;"_f3",VALORES_TS!$E$4:$I$549,6,FALSE),($C122/VLOOKUP($B122&amp;"_f3",VALORES_TS!$E$4:$I$549,3,FALSE))*VLOOKUP($B122&amp;"_f3",VALORES_TS!$E$4:$I$549,6,FALSE))))),"")</f>
        <v/>
      </c>
      <c r="J122" s="12" t="str">
        <f>IFERROR(IF($B122="UAT - Execução",$C122*VALORES_TS!#REF!,IF($C122&lt;=VLOOKUP($B122&amp;"_f1",VALORES_TS!$E$4:$I$549,3,FALSE),VLOOKUP($B122&amp;"_f1",VALORES_TS!$E$4:$I$549,7,FALSE),IF($C122&lt;=VLOOKUP($B122&amp;"_f2",VALORES_TS!$E$4:$I$549,3,FALSE),VLOOKUP($B122&amp;"_f2",VALORES_TS!$E$4:$I$549,7,FALSE),IF($C122&lt;=VLOOKUP($B122&amp;"_f3",VALORES_TS!$E$4:$I$549,3,FALSE),VLOOKUP($B122&amp;"_f3",VALORES_TS!$E$4:$I$549,7,FALSE),($C122/VLOOKUP($B122&amp;"_f3",VALORES_TS!$E$4:$I$549,3,FALSE))*VLOOKUP($B122&amp;"_f3",VALORES_TS!$E$4:$I$549,7,FALSE))))),"")</f>
        <v/>
      </c>
      <c r="K122" s="12" t="str">
        <f t="shared" si="5"/>
        <v/>
      </c>
      <c r="L122" s="15"/>
    </row>
    <row r="123" spans="2:12" x14ac:dyDescent="0.25">
      <c r="B123" s="14"/>
      <c r="C123" s="3"/>
      <c r="D123" s="13"/>
      <c r="E123" s="13"/>
      <c r="F123" s="5" t="str">
        <f>IFERROR(IF($B123="UAT2 - Execução",0,IF($C123&lt;=VLOOKUP($B123&amp;"_baixa",VALORES_TS!$E$4:$I$553,3,FALSE),VLOOKUP($B123&amp;"_baixa",VALORES_TS!$E$4:$I$553,4,FALSE),IF($C123&lt;=VLOOKUP($B123&amp;"_media",VALORES_TS!$E$4:$I$553,3,FALSE),VLOOKUP($B123&amp;"_media",VALORES_TS!$E$4:$I$553,4,FALSE),IF($C123&lt;=VLOOKUP($B123&amp;"_alta",VALORES_TS!$E$4:$I$553,3,FALSE),VLOOKUP($B123&amp;"_alta",VALORES_TS!$E$4:$I$553,4,FALSE),($C123/VLOOKUP($B123&amp;"_alta",VALORES_TS!$E$4:$I$553,3,FALSE))*VLOOKUP($B123&amp;"_alta",VALORES_TS!$E$4:$I$553,4,FALSE))))),"")</f>
        <v/>
      </c>
      <c r="G123" s="5" t="str">
        <f>IFERROR(IF($B123="UAT2 - Execução",0,IF($C123&lt;=VLOOKUP($B123&amp;"_baixa",VALORES_TS!$E$4:$I$553,3,FALSE),VLOOKUP($B123&amp;"_baixa",VALORES_TS!$E$4:$I$553,5,FALSE),IF($C123&lt;=VLOOKUP($B123&amp;"_media",VALORES_TS!$E$4:$I$553,3,FALSE),VLOOKUP($B123&amp;"_media",VALORES_TS!$E$4:$I$553,5,FALSE),IF($C123&lt;=VLOOKUP($B123&amp;"_alta",VALORES_TS!$E$4:$I$553,3,FALSE),VLOOKUP($B123&amp;"_alta",VALORES_TS!$E$4:$I$553,5,FALSE),($C123/VLOOKUP($B123&amp;"_alta",VALORES_TS!$E$4:$I$553,3,FALSE))*VLOOKUP($B123&amp;"_alta",VALORES_TS!$E$4:$I$553,5,FALSE))))),"")</f>
        <v/>
      </c>
      <c r="H123" s="53" t="str">
        <f t="shared" si="4"/>
        <v/>
      </c>
      <c r="I123" s="19" t="str">
        <f>IFERROR(IF($B123="UAT - Execução",0,IF($C123&lt;=VLOOKUP($B123&amp;"_f1",VALORES_TS!$E$4:$I$549,3,FALSE),VLOOKUP($B123&amp;"_f1",VALORES_TS!$E$4:$I$549,6,FALSE),IF($C123&lt;=VLOOKUP($B123&amp;"_f2",VALORES_TS!$E$4:$I$549,3,FALSE),VLOOKUP($B123&amp;"_f2",VALORES_TS!$E$4:$I$549,6,FALSE),IF($C123&lt;=VLOOKUP($B123&amp;"_f3",VALORES_TS!$E$4:$I$549,3,FALSE),VLOOKUP($B123&amp;"_f3",VALORES_TS!$E$4:$I$549,6,FALSE),($C123/VLOOKUP($B123&amp;"_f3",VALORES_TS!$E$4:$I$549,3,FALSE))*VLOOKUP($B123&amp;"_f3",VALORES_TS!$E$4:$I$549,6,FALSE))))),"")</f>
        <v/>
      </c>
      <c r="J123" s="12" t="str">
        <f>IFERROR(IF($B123="UAT - Execução",$C123*VALORES_TS!#REF!,IF($C123&lt;=VLOOKUP($B123&amp;"_f1",VALORES_TS!$E$4:$I$549,3,FALSE),VLOOKUP($B123&amp;"_f1",VALORES_TS!$E$4:$I$549,7,FALSE),IF($C123&lt;=VLOOKUP($B123&amp;"_f2",VALORES_TS!$E$4:$I$549,3,FALSE),VLOOKUP($B123&amp;"_f2",VALORES_TS!$E$4:$I$549,7,FALSE),IF($C123&lt;=VLOOKUP($B123&amp;"_f3",VALORES_TS!$E$4:$I$549,3,FALSE),VLOOKUP($B123&amp;"_f3",VALORES_TS!$E$4:$I$549,7,FALSE),($C123/VLOOKUP($B123&amp;"_f3",VALORES_TS!$E$4:$I$549,3,FALSE))*VLOOKUP($B123&amp;"_f3",VALORES_TS!$E$4:$I$549,7,FALSE))))),"")</f>
        <v/>
      </c>
      <c r="K123" s="12" t="str">
        <f t="shared" si="5"/>
        <v/>
      </c>
      <c r="L123" s="15"/>
    </row>
    <row r="124" spans="2:12" x14ac:dyDescent="0.25">
      <c r="B124" s="14"/>
      <c r="C124" s="3"/>
      <c r="D124" s="13"/>
      <c r="E124" s="13"/>
      <c r="F124" s="5" t="str">
        <f>IFERROR(IF($B124="UAT2 - Execução",0,IF($C124&lt;=VLOOKUP($B124&amp;"_baixa",VALORES_TS!$E$4:$I$553,3,FALSE),VLOOKUP($B124&amp;"_baixa",VALORES_TS!$E$4:$I$553,4,FALSE),IF($C124&lt;=VLOOKUP($B124&amp;"_media",VALORES_TS!$E$4:$I$553,3,FALSE),VLOOKUP($B124&amp;"_media",VALORES_TS!$E$4:$I$553,4,FALSE),IF($C124&lt;=VLOOKUP($B124&amp;"_alta",VALORES_TS!$E$4:$I$553,3,FALSE),VLOOKUP($B124&amp;"_alta",VALORES_TS!$E$4:$I$553,4,FALSE),($C124/VLOOKUP($B124&amp;"_alta",VALORES_TS!$E$4:$I$553,3,FALSE))*VLOOKUP($B124&amp;"_alta",VALORES_TS!$E$4:$I$553,4,FALSE))))),"")</f>
        <v/>
      </c>
      <c r="G124" s="5" t="str">
        <f>IFERROR(IF($B124="UAT2 - Execução",0,IF($C124&lt;=VLOOKUP($B124&amp;"_baixa",VALORES_TS!$E$4:$I$553,3,FALSE),VLOOKUP($B124&amp;"_baixa",VALORES_TS!$E$4:$I$553,5,FALSE),IF($C124&lt;=VLOOKUP($B124&amp;"_media",VALORES_TS!$E$4:$I$553,3,FALSE),VLOOKUP($B124&amp;"_media",VALORES_TS!$E$4:$I$553,5,FALSE),IF($C124&lt;=VLOOKUP($B124&amp;"_alta",VALORES_TS!$E$4:$I$553,3,FALSE),VLOOKUP($B124&amp;"_alta",VALORES_TS!$E$4:$I$553,5,FALSE),($C124/VLOOKUP($B124&amp;"_alta",VALORES_TS!$E$4:$I$553,3,FALSE))*VLOOKUP($B124&amp;"_alta",VALORES_TS!$E$4:$I$553,5,FALSE))))),"")</f>
        <v/>
      </c>
      <c r="H124" s="53" t="str">
        <f t="shared" si="4"/>
        <v/>
      </c>
      <c r="I124" s="19" t="str">
        <f>IFERROR(IF($B124="UAT - Execução",0,IF($C124&lt;=VLOOKUP($B124&amp;"_f1",VALORES_TS!$E$4:$I$549,3,FALSE),VLOOKUP($B124&amp;"_f1",VALORES_TS!$E$4:$I$549,6,FALSE),IF($C124&lt;=VLOOKUP($B124&amp;"_f2",VALORES_TS!$E$4:$I$549,3,FALSE),VLOOKUP($B124&amp;"_f2",VALORES_TS!$E$4:$I$549,6,FALSE),IF($C124&lt;=VLOOKUP($B124&amp;"_f3",VALORES_TS!$E$4:$I$549,3,FALSE),VLOOKUP($B124&amp;"_f3",VALORES_TS!$E$4:$I$549,6,FALSE),($C124/VLOOKUP($B124&amp;"_f3",VALORES_TS!$E$4:$I$549,3,FALSE))*VLOOKUP($B124&amp;"_f3",VALORES_TS!$E$4:$I$549,6,FALSE))))),"")</f>
        <v/>
      </c>
      <c r="J124" s="12" t="str">
        <f>IFERROR(IF($B124="UAT - Execução",$C124*VALORES_TS!#REF!,IF($C124&lt;=VLOOKUP($B124&amp;"_f1",VALORES_TS!$E$4:$I$549,3,FALSE),VLOOKUP($B124&amp;"_f1",VALORES_TS!$E$4:$I$549,7,FALSE),IF($C124&lt;=VLOOKUP($B124&amp;"_f2",VALORES_TS!$E$4:$I$549,3,FALSE),VLOOKUP($B124&amp;"_f2",VALORES_TS!$E$4:$I$549,7,FALSE),IF($C124&lt;=VLOOKUP($B124&amp;"_f3",VALORES_TS!$E$4:$I$549,3,FALSE),VLOOKUP($B124&amp;"_f3",VALORES_TS!$E$4:$I$549,7,FALSE),($C124/VLOOKUP($B124&amp;"_f3",VALORES_TS!$E$4:$I$549,3,FALSE))*VLOOKUP($B124&amp;"_f3",VALORES_TS!$E$4:$I$549,7,FALSE))))),"")</f>
        <v/>
      </c>
      <c r="K124" s="12" t="str">
        <f t="shared" si="5"/>
        <v/>
      </c>
      <c r="L124" s="15"/>
    </row>
    <row r="125" spans="2:12" x14ac:dyDescent="0.25">
      <c r="B125" s="14"/>
      <c r="C125" s="3"/>
      <c r="D125" s="13"/>
      <c r="E125" s="13"/>
      <c r="F125" s="5" t="str">
        <f>IFERROR(IF($B125="UAT2 - Execução",0,IF($C125&lt;=VLOOKUP($B125&amp;"_baixa",VALORES_TS!$E$4:$I$553,3,FALSE),VLOOKUP($B125&amp;"_baixa",VALORES_TS!$E$4:$I$553,4,FALSE),IF($C125&lt;=VLOOKUP($B125&amp;"_media",VALORES_TS!$E$4:$I$553,3,FALSE),VLOOKUP($B125&amp;"_media",VALORES_TS!$E$4:$I$553,4,FALSE),IF($C125&lt;=VLOOKUP($B125&amp;"_alta",VALORES_TS!$E$4:$I$553,3,FALSE),VLOOKUP($B125&amp;"_alta",VALORES_TS!$E$4:$I$553,4,FALSE),($C125/VLOOKUP($B125&amp;"_alta",VALORES_TS!$E$4:$I$553,3,FALSE))*VLOOKUP($B125&amp;"_alta",VALORES_TS!$E$4:$I$553,4,FALSE))))),"")</f>
        <v/>
      </c>
      <c r="G125" s="5" t="str">
        <f>IFERROR(IF($B125="UAT2 - Execução",0,IF($C125&lt;=VLOOKUP($B125&amp;"_baixa",VALORES_TS!$E$4:$I$553,3,FALSE),VLOOKUP($B125&amp;"_baixa",VALORES_TS!$E$4:$I$553,5,FALSE),IF($C125&lt;=VLOOKUP($B125&amp;"_media",VALORES_TS!$E$4:$I$553,3,FALSE),VLOOKUP($B125&amp;"_media",VALORES_TS!$E$4:$I$553,5,FALSE),IF($C125&lt;=VLOOKUP($B125&amp;"_alta",VALORES_TS!$E$4:$I$553,3,FALSE),VLOOKUP($B125&amp;"_alta",VALORES_TS!$E$4:$I$553,5,FALSE),($C125/VLOOKUP($B125&amp;"_alta",VALORES_TS!$E$4:$I$553,3,FALSE))*VLOOKUP($B125&amp;"_alta",VALORES_TS!$E$4:$I$553,5,FALSE))))),"")</f>
        <v/>
      </c>
      <c r="H125" s="53" t="str">
        <f t="shared" si="4"/>
        <v/>
      </c>
      <c r="I125" s="19" t="str">
        <f>IFERROR(IF($B125="UAT - Execução",0,IF($C125&lt;=VLOOKUP($B125&amp;"_f1",VALORES_TS!$E$4:$I$549,3,FALSE),VLOOKUP($B125&amp;"_f1",VALORES_TS!$E$4:$I$549,6,FALSE),IF($C125&lt;=VLOOKUP($B125&amp;"_f2",VALORES_TS!$E$4:$I$549,3,FALSE),VLOOKUP($B125&amp;"_f2",VALORES_TS!$E$4:$I$549,6,FALSE),IF($C125&lt;=VLOOKUP($B125&amp;"_f3",VALORES_TS!$E$4:$I$549,3,FALSE),VLOOKUP($B125&amp;"_f3",VALORES_TS!$E$4:$I$549,6,FALSE),($C125/VLOOKUP($B125&amp;"_f3",VALORES_TS!$E$4:$I$549,3,FALSE))*VLOOKUP($B125&amp;"_f3",VALORES_TS!$E$4:$I$549,6,FALSE))))),"")</f>
        <v/>
      </c>
      <c r="J125" s="12" t="str">
        <f>IFERROR(IF($B125="UAT - Execução",$C125*VALORES_TS!#REF!,IF($C125&lt;=VLOOKUP($B125&amp;"_f1",VALORES_TS!$E$4:$I$549,3,FALSE),VLOOKUP($B125&amp;"_f1",VALORES_TS!$E$4:$I$549,7,FALSE),IF($C125&lt;=VLOOKUP($B125&amp;"_f2",VALORES_TS!$E$4:$I$549,3,FALSE),VLOOKUP($B125&amp;"_f2",VALORES_TS!$E$4:$I$549,7,FALSE),IF($C125&lt;=VLOOKUP($B125&amp;"_f3",VALORES_TS!$E$4:$I$549,3,FALSE),VLOOKUP($B125&amp;"_f3",VALORES_TS!$E$4:$I$549,7,FALSE),($C125/VLOOKUP($B125&amp;"_f3",VALORES_TS!$E$4:$I$549,3,FALSE))*VLOOKUP($B125&amp;"_f3",VALORES_TS!$E$4:$I$549,7,FALSE))))),"")</f>
        <v/>
      </c>
      <c r="K125" s="12" t="str">
        <f t="shared" si="5"/>
        <v/>
      </c>
      <c r="L125" s="15"/>
    </row>
    <row r="126" spans="2:12" x14ac:dyDescent="0.25">
      <c r="B126" s="14"/>
      <c r="C126" s="3"/>
      <c r="D126" s="13"/>
      <c r="E126" s="13"/>
      <c r="F126" s="5" t="str">
        <f>IFERROR(IF($B126="UAT2 - Execução",0,IF($C126&lt;=VLOOKUP($B126&amp;"_baixa",VALORES_TS!$E$4:$I$553,3,FALSE),VLOOKUP($B126&amp;"_baixa",VALORES_TS!$E$4:$I$553,4,FALSE),IF($C126&lt;=VLOOKUP($B126&amp;"_media",VALORES_TS!$E$4:$I$553,3,FALSE),VLOOKUP($B126&amp;"_media",VALORES_TS!$E$4:$I$553,4,FALSE),IF($C126&lt;=VLOOKUP($B126&amp;"_alta",VALORES_TS!$E$4:$I$553,3,FALSE),VLOOKUP($B126&amp;"_alta",VALORES_TS!$E$4:$I$553,4,FALSE),($C126/VLOOKUP($B126&amp;"_alta",VALORES_TS!$E$4:$I$553,3,FALSE))*VLOOKUP($B126&amp;"_alta",VALORES_TS!$E$4:$I$553,4,FALSE))))),"")</f>
        <v/>
      </c>
      <c r="G126" s="5" t="str">
        <f>IFERROR(IF($B126="UAT2 - Execução",0,IF($C126&lt;=VLOOKUP($B126&amp;"_baixa",VALORES_TS!$E$4:$I$553,3,FALSE),VLOOKUP($B126&amp;"_baixa",VALORES_TS!$E$4:$I$553,5,FALSE),IF($C126&lt;=VLOOKUP($B126&amp;"_media",VALORES_TS!$E$4:$I$553,3,FALSE),VLOOKUP($B126&amp;"_media",VALORES_TS!$E$4:$I$553,5,FALSE),IF($C126&lt;=VLOOKUP($B126&amp;"_alta",VALORES_TS!$E$4:$I$553,3,FALSE),VLOOKUP($B126&amp;"_alta",VALORES_TS!$E$4:$I$553,5,FALSE),($C126/VLOOKUP($B126&amp;"_alta",VALORES_TS!$E$4:$I$553,3,FALSE))*VLOOKUP($B126&amp;"_alta",VALORES_TS!$E$4:$I$553,5,FALSE))))),"")</f>
        <v/>
      </c>
      <c r="H126" s="53" t="str">
        <f t="shared" si="4"/>
        <v/>
      </c>
      <c r="I126" s="19" t="str">
        <f>IFERROR(IF($B126="UAT - Execução",0,IF($C126&lt;=VLOOKUP($B126&amp;"_f1",VALORES_TS!$E$4:$I$549,3,FALSE),VLOOKUP($B126&amp;"_f1",VALORES_TS!$E$4:$I$549,6,FALSE),IF($C126&lt;=VLOOKUP($B126&amp;"_f2",VALORES_TS!$E$4:$I$549,3,FALSE),VLOOKUP($B126&amp;"_f2",VALORES_TS!$E$4:$I$549,6,FALSE),IF($C126&lt;=VLOOKUP($B126&amp;"_f3",VALORES_TS!$E$4:$I$549,3,FALSE),VLOOKUP($B126&amp;"_f3",VALORES_TS!$E$4:$I$549,6,FALSE),($C126/VLOOKUP($B126&amp;"_f3",VALORES_TS!$E$4:$I$549,3,FALSE))*VLOOKUP($B126&amp;"_f3",VALORES_TS!$E$4:$I$549,6,FALSE))))),"")</f>
        <v/>
      </c>
      <c r="J126" s="12" t="str">
        <f>IFERROR(IF($B126="UAT - Execução",$C126*VALORES_TS!#REF!,IF($C126&lt;=VLOOKUP($B126&amp;"_f1",VALORES_TS!$E$4:$I$549,3,FALSE),VLOOKUP($B126&amp;"_f1",VALORES_TS!$E$4:$I$549,7,FALSE),IF($C126&lt;=VLOOKUP($B126&amp;"_f2",VALORES_TS!$E$4:$I$549,3,FALSE),VLOOKUP($B126&amp;"_f2",VALORES_TS!$E$4:$I$549,7,FALSE),IF($C126&lt;=VLOOKUP($B126&amp;"_f3",VALORES_TS!$E$4:$I$549,3,FALSE),VLOOKUP($B126&amp;"_f3",VALORES_TS!$E$4:$I$549,7,FALSE),($C126/VLOOKUP($B126&amp;"_f3",VALORES_TS!$E$4:$I$549,3,FALSE))*VLOOKUP($B126&amp;"_f3",VALORES_TS!$E$4:$I$549,7,FALSE))))),"")</f>
        <v/>
      </c>
      <c r="K126" s="12" t="str">
        <f t="shared" si="5"/>
        <v/>
      </c>
      <c r="L126" s="15"/>
    </row>
    <row r="127" spans="2:12" x14ac:dyDescent="0.25">
      <c r="B127" s="14"/>
      <c r="C127" s="3"/>
      <c r="D127" s="13"/>
      <c r="E127" s="13"/>
      <c r="F127" s="5" t="str">
        <f>IFERROR(IF($B127="UAT2 - Execução",0,IF($C127&lt;=VLOOKUP($B127&amp;"_baixa",VALORES_TS!$E$4:$I$553,3,FALSE),VLOOKUP($B127&amp;"_baixa",VALORES_TS!$E$4:$I$553,4,FALSE),IF($C127&lt;=VLOOKUP($B127&amp;"_media",VALORES_TS!$E$4:$I$553,3,FALSE),VLOOKUP($B127&amp;"_media",VALORES_TS!$E$4:$I$553,4,FALSE),IF($C127&lt;=VLOOKUP($B127&amp;"_alta",VALORES_TS!$E$4:$I$553,3,FALSE),VLOOKUP($B127&amp;"_alta",VALORES_TS!$E$4:$I$553,4,FALSE),($C127/VLOOKUP($B127&amp;"_alta",VALORES_TS!$E$4:$I$553,3,FALSE))*VLOOKUP($B127&amp;"_alta",VALORES_TS!$E$4:$I$553,4,FALSE))))),"")</f>
        <v/>
      </c>
      <c r="G127" s="5" t="str">
        <f>IFERROR(IF($B127="UAT2 - Execução",0,IF($C127&lt;=VLOOKUP($B127&amp;"_baixa",VALORES_TS!$E$4:$I$553,3,FALSE),VLOOKUP($B127&amp;"_baixa",VALORES_TS!$E$4:$I$553,5,FALSE),IF($C127&lt;=VLOOKUP($B127&amp;"_media",VALORES_TS!$E$4:$I$553,3,FALSE),VLOOKUP($B127&amp;"_media",VALORES_TS!$E$4:$I$553,5,FALSE),IF($C127&lt;=VLOOKUP($B127&amp;"_alta",VALORES_TS!$E$4:$I$553,3,FALSE),VLOOKUP($B127&amp;"_alta",VALORES_TS!$E$4:$I$553,5,FALSE),($C127/VLOOKUP($B127&amp;"_alta",VALORES_TS!$E$4:$I$553,3,FALSE))*VLOOKUP($B127&amp;"_alta",VALORES_TS!$E$4:$I$553,5,FALSE))))),"")</f>
        <v/>
      </c>
      <c r="H127" s="53" t="str">
        <f t="shared" si="4"/>
        <v/>
      </c>
      <c r="I127" s="19" t="str">
        <f>IFERROR(IF($B127="UAT - Execução",0,IF($C127&lt;=VLOOKUP($B127&amp;"_f1",VALORES_TS!$E$4:$I$549,3,FALSE),VLOOKUP($B127&amp;"_f1",VALORES_TS!$E$4:$I$549,6,FALSE),IF($C127&lt;=VLOOKUP($B127&amp;"_f2",VALORES_TS!$E$4:$I$549,3,FALSE),VLOOKUP($B127&amp;"_f2",VALORES_TS!$E$4:$I$549,6,FALSE),IF($C127&lt;=VLOOKUP($B127&amp;"_f3",VALORES_TS!$E$4:$I$549,3,FALSE),VLOOKUP($B127&amp;"_f3",VALORES_TS!$E$4:$I$549,6,FALSE),($C127/VLOOKUP($B127&amp;"_f3",VALORES_TS!$E$4:$I$549,3,FALSE))*VLOOKUP($B127&amp;"_f3",VALORES_TS!$E$4:$I$549,6,FALSE))))),"")</f>
        <v/>
      </c>
      <c r="J127" s="12" t="str">
        <f>IFERROR(IF($B127="UAT - Execução",$C127*VALORES_TS!#REF!,IF($C127&lt;=VLOOKUP($B127&amp;"_f1",VALORES_TS!$E$4:$I$549,3,FALSE),VLOOKUP($B127&amp;"_f1",VALORES_TS!$E$4:$I$549,7,FALSE),IF($C127&lt;=VLOOKUP($B127&amp;"_f2",VALORES_TS!$E$4:$I$549,3,FALSE),VLOOKUP($B127&amp;"_f2",VALORES_TS!$E$4:$I$549,7,FALSE),IF($C127&lt;=VLOOKUP($B127&amp;"_f3",VALORES_TS!$E$4:$I$549,3,FALSE),VLOOKUP($B127&amp;"_f3",VALORES_TS!$E$4:$I$549,7,FALSE),($C127/VLOOKUP($B127&amp;"_f3",VALORES_TS!$E$4:$I$549,3,FALSE))*VLOOKUP($B127&amp;"_f3",VALORES_TS!$E$4:$I$549,7,FALSE))))),"")</f>
        <v/>
      </c>
      <c r="K127" s="12" t="str">
        <f t="shared" si="5"/>
        <v/>
      </c>
      <c r="L127" s="15"/>
    </row>
    <row r="128" spans="2:12" x14ac:dyDescent="0.25">
      <c r="B128" s="14"/>
      <c r="C128" s="3"/>
      <c r="D128" s="13"/>
      <c r="E128" s="13"/>
      <c r="F128" s="5" t="str">
        <f>IFERROR(IF($B128="UAT2 - Execução",0,IF($C128&lt;=VLOOKUP($B128&amp;"_baixa",VALORES_TS!$E$4:$I$553,3,FALSE),VLOOKUP($B128&amp;"_baixa",VALORES_TS!$E$4:$I$553,4,FALSE),IF($C128&lt;=VLOOKUP($B128&amp;"_media",VALORES_TS!$E$4:$I$553,3,FALSE),VLOOKUP($B128&amp;"_media",VALORES_TS!$E$4:$I$553,4,FALSE),IF($C128&lt;=VLOOKUP($B128&amp;"_alta",VALORES_TS!$E$4:$I$553,3,FALSE),VLOOKUP($B128&amp;"_alta",VALORES_TS!$E$4:$I$553,4,FALSE),($C128/VLOOKUP($B128&amp;"_alta",VALORES_TS!$E$4:$I$553,3,FALSE))*VLOOKUP($B128&amp;"_alta",VALORES_TS!$E$4:$I$553,4,FALSE))))),"")</f>
        <v/>
      </c>
      <c r="G128" s="5" t="str">
        <f>IFERROR(IF($B128="UAT2 - Execução",0,IF($C128&lt;=VLOOKUP($B128&amp;"_baixa",VALORES_TS!$E$4:$I$553,3,FALSE),VLOOKUP($B128&amp;"_baixa",VALORES_TS!$E$4:$I$553,5,FALSE),IF($C128&lt;=VLOOKUP($B128&amp;"_media",VALORES_TS!$E$4:$I$553,3,FALSE),VLOOKUP($B128&amp;"_media",VALORES_TS!$E$4:$I$553,5,FALSE),IF($C128&lt;=VLOOKUP($B128&amp;"_alta",VALORES_TS!$E$4:$I$553,3,FALSE),VLOOKUP($B128&amp;"_alta",VALORES_TS!$E$4:$I$553,5,FALSE),($C128/VLOOKUP($B128&amp;"_alta",VALORES_TS!$E$4:$I$553,3,FALSE))*VLOOKUP($B128&amp;"_alta",VALORES_TS!$E$4:$I$553,5,FALSE))))),"")</f>
        <v/>
      </c>
      <c r="H128" s="53" t="str">
        <f t="shared" si="4"/>
        <v/>
      </c>
      <c r="I128" s="19" t="str">
        <f>IFERROR(IF($B128="UAT - Execução",0,IF($C128&lt;=VLOOKUP($B128&amp;"_f1",VALORES_TS!$E$4:$I$549,3,FALSE),VLOOKUP($B128&amp;"_f1",VALORES_TS!$E$4:$I$549,6,FALSE),IF($C128&lt;=VLOOKUP($B128&amp;"_f2",VALORES_TS!$E$4:$I$549,3,FALSE),VLOOKUP($B128&amp;"_f2",VALORES_TS!$E$4:$I$549,6,FALSE),IF($C128&lt;=VLOOKUP($B128&amp;"_f3",VALORES_TS!$E$4:$I$549,3,FALSE),VLOOKUP($B128&amp;"_f3",VALORES_TS!$E$4:$I$549,6,FALSE),($C128/VLOOKUP($B128&amp;"_f3",VALORES_TS!$E$4:$I$549,3,FALSE))*VLOOKUP($B128&amp;"_f3",VALORES_TS!$E$4:$I$549,6,FALSE))))),"")</f>
        <v/>
      </c>
      <c r="J128" s="12" t="str">
        <f>IFERROR(IF($B128="UAT - Execução",$C128*VALORES_TS!#REF!,IF($C128&lt;=VLOOKUP($B128&amp;"_f1",VALORES_TS!$E$4:$I$549,3,FALSE),VLOOKUP($B128&amp;"_f1",VALORES_TS!$E$4:$I$549,7,FALSE),IF($C128&lt;=VLOOKUP($B128&amp;"_f2",VALORES_TS!$E$4:$I$549,3,FALSE),VLOOKUP($B128&amp;"_f2",VALORES_TS!$E$4:$I$549,7,FALSE),IF($C128&lt;=VLOOKUP($B128&amp;"_f3",VALORES_TS!$E$4:$I$549,3,FALSE),VLOOKUP($B128&amp;"_f3",VALORES_TS!$E$4:$I$549,7,FALSE),($C128/VLOOKUP($B128&amp;"_f3",VALORES_TS!$E$4:$I$549,3,FALSE))*VLOOKUP($B128&amp;"_f3",VALORES_TS!$E$4:$I$549,7,FALSE))))),"")</f>
        <v/>
      </c>
      <c r="K128" s="12" t="str">
        <f t="shared" si="5"/>
        <v/>
      </c>
      <c r="L128" s="15"/>
    </row>
    <row r="129" spans="2:12" x14ac:dyDescent="0.25">
      <c r="B129" s="14"/>
      <c r="C129" s="3"/>
      <c r="D129" s="13"/>
      <c r="E129" s="13"/>
      <c r="F129" s="5" t="str">
        <f>IFERROR(IF($B129="UAT2 - Execução",0,IF($C129&lt;=VLOOKUP($B129&amp;"_baixa",VALORES_TS!$E$4:$I$553,3,FALSE),VLOOKUP($B129&amp;"_baixa",VALORES_TS!$E$4:$I$553,4,FALSE),IF($C129&lt;=VLOOKUP($B129&amp;"_media",VALORES_TS!$E$4:$I$553,3,FALSE),VLOOKUP($B129&amp;"_media",VALORES_TS!$E$4:$I$553,4,FALSE),IF($C129&lt;=VLOOKUP($B129&amp;"_alta",VALORES_TS!$E$4:$I$553,3,FALSE),VLOOKUP($B129&amp;"_alta",VALORES_TS!$E$4:$I$553,4,FALSE),($C129/VLOOKUP($B129&amp;"_alta",VALORES_TS!$E$4:$I$553,3,FALSE))*VLOOKUP($B129&amp;"_alta",VALORES_TS!$E$4:$I$553,4,FALSE))))),"")</f>
        <v/>
      </c>
      <c r="G129" s="5" t="str">
        <f>IFERROR(IF($B129="UAT2 - Execução",0,IF($C129&lt;=VLOOKUP($B129&amp;"_baixa",VALORES_TS!$E$4:$I$553,3,FALSE),VLOOKUP($B129&amp;"_baixa",VALORES_TS!$E$4:$I$553,5,FALSE),IF($C129&lt;=VLOOKUP($B129&amp;"_media",VALORES_TS!$E$4:$I$553,3,FALSE),VLOOKUP($B129&amp;"_media",VALORES_TS!$E$4:$I$553,5,FALSE),IF($C129&lt;=VLOOKUP($B129&amp;"_alta",VALORES_TS!$E$4:$I$553,3,FALSE),VLOOKUP($B129&amp;"_alta",VALORES_TS!$E$4:$I$553,5,FALSE),($C129/VLOOKUP($B129&amp;"_alta",VALORES_TS!$E$4:$I$553,3,FALSE))*VLOOKUP($B129&amp;"_alta",VALORES_TS!$E$4:$I$553,5,FALSE))))),"")</f>
        <v/>
      </c>
      <c r="H129" s="53" t="str">
        <f t="shared" si="4"/>
        <v/>
      </c>
      <c r="I129" s="19" t="str">
        <f>IFERROR(IF($B129="UAT - Execução",0,IF($C129&lt;=VLOOKUP($B129&amp;"_f1",VALORES_TS!$E$4:$I$549,3,FALSE),VLOOKUP($B129&amp;"_f1",VALORES_TS!$E$4:$I$549,6,FALSE),IF($C129&lt;=VLOOKUP($B129&amp;"_f2",VALORES_TS!$E$4:$I$549,3,FALSE),VLOOKUP($B129&amp;"_f2",VALORES_TS!$E$4:$I$549,6,FALSE),IF($C129&lt;=VLOOKUP($B129&amp;"_f3",VALORES_TS!$E$4:$I$549,3,FALSE),VLOOKUP($B129&amp;"_f3",VALORES_TS!$E$4:$I$549,6,FALSE),($C129/VLOOKUP($B129&amp;"_f3",VALORES_TS!$E$4:$I$549,3,FALSE))*VLOOKUP($B129&amp;"_f3",VALORES_TS!$E$4:$I$549,6,FALSE))))),"")</f>
        <v/>
      </c>
      <c r="J129" s="12" t="str">
        <f>IFERROR(IF($B129="UAT - Execução",$C129*VALORES_TS!#REF!,IF($C129&lt;=VLOOKUP($B129&amp;"_f1",VALORES_TS!$E$4:$I$549,3,FALSE),VLOOKUP($B129&amp;"_f1",VALORES_TS!$E$4:$I$549,7,FALSE),IF($C129&lt;=VLOOKUP($B129&amp;"_f2",VALORES_TS!$E$4:$I$549,3,FALSE),VLOOKUP($B129&amp;"_f2",VALORES_TS!$E$4:$I$549,7,FALSE),IF($C129&lt;=VLOOKUP($B129&amp;"_f3",VALORES_TS!$E$4:$I$549,3,FALSE),VLOOKUP($B129&amp;"_f3",VALORES_TS!$E$4:$I$549,7,FALSE),($C129/VLOOKUP($B129&amp;"_f3",VALORES_TS!$E$4:$I$549,3,FALSE))*VLOOKUP($B129&amp;"_f3",VALORES_TS!$E$4:$I$549,7,FALSE))))),"")</f>
        <v/>
      </c>
      <c r="K129" s="12" t="str">
        <f t="shared" si="5"/>
        <v/>
      </c>
      <c r="L129" s="15"/>
    </row>
    <row r="130" spans="2:12" x14ac:dyDescent="0.25">
      <c r="B130" s="14"/>
      <c r="C130" s="3"/>
      <c r="D130" s="13"/>
      <c r="E130" s="13"/>
      <c r="F130" s="5" t="str">
        <f>IFERROR(IF($B130="UAT2 - Execução",0,IF($C130&lt;=VLOOKUP($B130&amp;"_baixa",VALORES_TS!$E$4:$I$553,3,FALSE),VLOOKUP($B130&amp;"_baixa",VALORES_TS!$E$4:$I$553,4,FALSE),IF($C130&lt;=VLOOKUP($B130&amp;"_media",VALORES_TS!$E$4:$I$553,3,FALSE),VLOOKUP($B130&amp;"_media",VALORES_TS!$E$4:$I$553,4,FALSE),IF($C130&lt;=VLOOKUP($B130&amp;"_alta",VALORES_TS!$E$4:$I$553,3,FALSE),VLOOKUP($B130&amp;"_alta",VALORES_TS!$E$4:$I$553,4,FALSE),($C130/VLOOKUP($B130&amp;"_alta",VALORES_TS!$E$4:$I$553,3,FALSE))*VLOOKUP($B130&amp;"_alta",VALORES_TS!$E$4:$I$553,4,FALSE))))),"")</f>
        <v/>
      </c>
      <c r="G130" s="5" t="str">
        <f>IFERROR(IF($B130="UAT2 - Execução",0,IF($C130&lt;=VLOOKUP($B130&amp;"_baixa",VALORES_TS!$E$4:$I$553,3,FALSE),VLOOKUP($B130&amp;"_baixa",VALORES_TS!$E$4:$I$553,5,FALSE),IF($C130&lt;=VLOOKUP($B130&amp;"_media",VALORES_TS!$E$4:$I$553,3,FALSE),VLOOKUP($B130&amp;"_media",VALORES_TS!$E$4:$I$553,5,FALSE),IF($C130&lt;=VLOOKUP($B130&amp;"_alta",VALORES_TS!$E$4:$I$553,3,FALSE),VLOOKUP($B130&amp;"_alta",VALORES_TS!$E$4:$I$553,5,FALSE),($C130/VLOOKUP($B130&amp;"_alta",VALORES_TS!$E$4:$I$553,3,FALSE))*VLOOKUP($B130&amp;"_alta",VALORES_TS!$E$4:$I$553,5,FALSE))))),"")</f>
        <v/>
      </c>
      <c r="H130" s="53" t="str">
        <f t="shared" si="4"/>
        <v/>
      </c>
      <c r="I130" s="19" t="str">
        <f>IFERROR(IF($B130="UAT - Execução",0,IF($C130&lt;=VLOOKUP($B130&amp;"_f1",VALORES_TS!$E$4:$I$549,3,FALSE),VLOOKUP($B130&amp;"_f1",VALORES_TS!$E$4:$I$549,6,FALSE),IF($C130&lt;=VLOOKUP($B130&amp;"_f2",VALORES_TS!$E$4:$I$549,3,FALSE),VLOOKUP($B130&amp;"_f2",VALORES_TS!$E$4:$I$549,6,FALSE),IF($C130&lt;=VLOOKUP($B130&amp;"_f3",VALORES_TS!$E$4:$I$549,3,FALSE),VLOOKUP($B130&amp;"_f3",VALORES_TS!$E$4:$I$549,6,FALSE),($C130/VLOOKUP($B130&amp;"_f3",VALORES_TS!$E$4:$I$549,3,FALSE))*VLOOKUP($B130&amp;"_f3",VALORES_TS!$E$4:$I$549,6,FALSE))))),"")</f>
        <v/>
      </c>
      <c r="J130" s="12" t="str">
        <f>IFERROR(IF($B130="UAT - Execução",$C130*VALORES_TS!#REF!,IF($C130&lt;=VLOOKUP($B130&amp;"_f1",VALORES_TS!$E$4:$I$549,3,FALSE),VLOOKUP($B130&amp;"_f1",VALORES_TS!$E$4:$I$549,7,FALSE),IF($C130&lt;=VLOOKUP($B130&amp;"_f2",VALORES_TS!$E$4:$I$549,3,FALSE),VLOOKUP($B130&amp;"_f2",VALORES_TS!$E$4:$I$549,7,FALSE),IF($C130&lt;=VLOOKUP($B130&amp;"_f3",VALORES_TS!$E$4:$I$549,3,FALSE),VLOOKUP($B130&amp;"_f3",VALORES_TS!$E$4:$I$549,7,FALSE),($C130/VLOOKUP($B130&amp;"_f3",VALORES_TS!$E$4:$I$549,3,FALSE))*VLOOKUP($B130&amp;"_f3",VALORES_TS!$E$4:$I$549,7,FALSE))))),"")</f>
        <v/>
      </c>
      <c r="K130" s="12" t="str">
        <f t="shared" si="5"/>
        <v/>
      </c>
      <c r="L130" s="15"/>
    </row>
    <row r="131" spans="2:12" x14ac:dyDescent="0.25">
      <c r="B131" s="14"/>
      <c r="C131" s="3"/>
      <c r="D131" s="13"/>
      <c r="E131" s="13"/>
      <c r="F131" s="5" t="str">
        <f>IFERROR(IF($B131="UAT2 - Execução",0,IF($C131&lt;=VLOOKUP($B131&amp;"_baixa",VALORES_TS!$E$4:$I$553,3,FALSE),VLOOKUP($B131&amp;"_baixa",VALORES_TS!$E$4:$I$553,4,FALSE),IF($C131&lt;=VLOOKUP($B131&amp;"_media",VALORES_TS!$E$4:$I$553,3,FALSE),VLOOKUP($B131&amp;"_media",VALORES_TS!$E$4:$I$553,4,FALSE),IF($C131&lt;=VLOOKUP($B131&amp;"_alta",VALORES_TS!$E$4:$I$553,3,FALSE),VLOOKUP($B131&amp;"_alta",VALORES_TS!$E$4:$I$553,4,FALSE),($C131/VLOOKUP($B131&amp;"_alta",VALORES_TS!$E$4:$I$553,3,FALSE))*VLOOKUP($B131&amp;"_alta",VALORES_TS!$E$4:$I$553,4,FALSE))))),"")</f>
        <v/>
      </c>
      <c r="G131" s="5" t="str">
        <f>IFERROR(IF($B131="UAT2 - Execução",0,IF($C131&lt;=VLOOKUP($B131&amp;"_baixa",VALORES_TS!$E$4:$I$553,3,FALSE),VLOOKUP($B131&amp;"_baixa",VALORES_TS!$E$4:$I$553,5,FALSE),IF($C131&lt;=VLOOKUP($B131&amp;"_media",VALORES_TS!$E$4:$I$553,3,FALSE),VLOOKUP($B131&amp;"_media",VALORES_TS!$E$4:$I$553,5,FALSE),IF($C131&lt;=VLOOKUP($B131&amp;"_alta",VALORES_TS!$E$4:$I$553,3,FALSE),VLOOKUP($B131&amp;"_alta",VALORES_TS!$E$4:$I$553,5,FALSE),($C131/VLOOKUP($B131&amp;"_alta",VALORES_TS!$E$4:$I$553,3,FALSE))*VLOOKUP($B131&amp;"_alta",VALORES_TS!$E$4:$I$553,5,FALSE))))),"")</f>
        <v/>
      </c>
      <c r="H131" s="53" t="str">
        <f t="shared" si="4"/>
        <v/>
      </c>
      <c r="I131" s="19" t="str">
        <f>IFERROR(IF($B131="UAT - Execução",0,IF($C131&lt;=VLOOKUP($B131&amp;"_f1",VALORES_TS!$E$4:$I$549,3,FALSE),VLOOKUP($B131&amp;"_f1",VALORES_TS!$E$4:$I$549,6,FALSE),IF($C131&lt;=VLOOKUP($B131&amp;"_f2",VALORES_TS!$E$4:$I$549,3,FALSE),VLOOKUP($B131&amp;"_f2",VALORES_TS!$E$4:$I$549,6,FALSE),IF($C131&lt;=VLOOKUP($B131&amp;"_f3",VALORES_TS!$E$4:$I$549,3,FALSE),VLOOKUP($B131&amp;"_f3",VALORES_TS!$E$4:$I$549,6,FALSE),($C131/VLOOKUP($B131&amp;"_f3",VALORES_TS!$E$4:$I$549,3,FALSE))*VLOOKUP($B131&amp;"_f3",VALORES_TS!$E$4:$I$549,6,FALSE))))),"")</f>
        <v/>
      </c>
      <c r="J131" s="12" t="str">
        <f>IFERROR(IF($B131="UAT - Execução",$C131*VALORES_TS!#REF!,IF($C131&lt;=VLOOKUP($B131&amp;"_f1",VALORES_TS!$E$4:$I$549,3,FALSE),VLOOKUP($B131&amp;"_f1",VALORES_TS!$E$4:$I$549,7,FALSE),IF($C131&lt;=VLOOKUP($B131&amp;"_f2",VALORES_TS!$E$4:$I$549,3,FALSE),VLOOKUP($B131&amp;"_f2",VALORES_TS!$E$4:$I$549,7,FALSE),IF($C131&lt;=VLOOKUP($B131&amp;"_f3",VALORES_TS!$E$4:$I$549,3,FALSE),VLOOKUP($B131&amp;"_f3",VALORES_TS!$E$4:$I$549,7,FALSE),($C131/VLOOKUP($B131&amp;"_f3",VALORES_TS!$E$4:$I$549,3,FALSE))*VLOOKUP($B131&amp;"_f3",VALORES_TS!$E$4:$I$549,7,FALSE))))),"")</f>
        <v/>
      </c>
      <c r="K131" s="12" t="str">
        <f t="shared" si="5"/>
        <v/>
      </c>
      <c r="L131" s="15"/>
    </row>
    <row r="132" spans="2:12" x14ac:dyDescent="0.25">
      <c r="B132" s="14"/>
      <c r="C132" s="3"/>
      <c r="D132" s="13"/>
      <c r="E132" s="13"/>
      <c r="F132" s="5" t="str">
        <f>IFERROR(IF($B132="UAT2 - Execução",0,IF($C132&lt;=VLOOKUP($B132&amp;"_baixa",VALORES_TS!$E$4:$I$553,3,FALSE),VLOOKUP($B132&amp;"_baixa",VALORES_TS!$E$4:$I$553,4,FALSE),IF($C132&lt;=VLOOKUP($B132&amp;"_media",VALORES_TS!$E$4:$I$553,3,FALSE),VLOOKUP($B132&amp;"_media",VALORES_TS!$E$4:$I$553,4,FALSE),IF($C132&lt;=VLOOKUP($B132&amp;"_alta",VALORES_TS!$E$4:$I$553,3,FALSE),VLOOKUP($B132&amp;"_alta",VALORES_TS!$E$4:$I$553,4,FALSE),($C132/VLOOKUP($B132&amp;"_alta",VALORES_TS!$E$4:$I$553,3,FALSE))*VLOOKUP($B132&amp;"_alta",VALORES_TS!$E$4:$I$553,4,FALSE))))),"")</f>
        <v/>
      </c>
      <c r="G132" s="5" t="str">
        <f>IFERROR(IF($B132="UAT2 - Execução",0,IF($C132&lt;=VLOOKUP($B132&amp;"_baixa",VALORES_TS!$E$4:$I$553,3,FALSE),VLOOKUP($B132&amp;"_baixa",VALORES_TS!$E$4:$I$553,5,FALSE),IF($C132&lt;=VLOOKUP($B132&amp;"_media",VALORES_TS!$E$4:$I$553,3,FALSE),VLOOKUP($B132&amp;"_media",VALORES_TS!$E$4:$I$553,5,FALSE),IF($C132&lt;=VLOOKUP($B132&amp;"_alta",VALORES_TS!$E$4:$I$553,3,FALSE),VLOOKUP($B132&amp;"_alta",VALORES_TS!$E$4:$I$553,5,FALSE),($C132/VLOOKUP($B132&amp;"_alta",VALORES_TS!$E$4:$I$553,3,FALSE))*VLOOKUP($B132&amp;"_alta",VALORES_TS!$E$4:$I$553,5,FALSE))))),"")</f>
        <v/>
      </c>
      <c r="H132" s="53" t="str">
        <f t="shared" si="4"/>
        <v/>
      </c>
      <c r="I132" s="19" t="str">
        <f>IFERROR(IF($B132="UAT - Execução",0,IF($C132&lt;=VLOOKUP($B132&amp;"_f1",VALORES_TS!$E$4:$I$549,3,FALSE),VLOOKUP($B132&amp;"_f1",VALORES_TS!$E$4:$I$549,6,FALSE),IF($C132&lt;=VLOOKUP($B132&amp;"_f2",VALORES_TS!$E$4:$I$549,3,FALSE),VLOOKUP($B132&amp;"_f2",VALORES_TS!$E$4:$I$549,6,FALSE),IF($C132&lt;=VLOOKUP($B132&amp;"_f3",VALORES_TS!$E$4:$I$549,3,FALSE),VLOOKUP($B132&amp;"_f3",VALORES_TS!$E$4:$I$549,6,FALSE),($C132/VLOOKUP($B132&amp;"_f3",VALORES_TS!$E$4:$I$549,3,FALSE))*VLOOKUP($B132&amp;"_f3",VALORES_TS!$E$4:$I$549,6,FALSE))))),"")</f>
        <v/>
      </c>
      <c r="J132" s="12" t="str">
        <f>IFERROR(IF($B132="UAT - Execução",$C132*VALORES_TS!#REF!,IF($C132&lt;=VLOOKUP($B132&amp;"_f1",VALORES_TS!$E$4:$I$549,3,FALSE),VLOOKUP($B132&amp;"_f1",VALORES_TS!$E$4:$I$549,7,FALSE),IF($C132&lt;=VLOOKUP($B132&amp;"_f2",VALORES_TS!$E$4:$I$549,3,FALSE),VLOOKUP($B132&amp;"_f2",VALORES_TS!$E$4:$I$549,7,FALSE),IF($C132&lt;=VLOOKUP($B132&amp;"_f3",VALORES_TS!$E$4:$I$549,3,FALSE),VLOOKUP($B132&amp;"_f3",VALORES_TS!$E$4:$I$549,7,FALSE),($C132/VLOOKUP($B132&amp;"_f3",VALORES_TS!$E$4:$I$549,3,FALSE))*VLOOKUP($B132&amp;"_f3",VALORES_TS!$E$4:$I$549,7,FALSE))))),"")</f>
        <v/>
      </c>
      <c r="K132" s="12" t="str">
        <f t="shared" si="5"/>
        <v/>
      </c>
      <c r="L132" s="15"/>
    </row>
    <row r="133" spans="2:12" x14ac:dyDescent="0.25">
      <c r="B133" s="14"/>
      <c r="C133" s="3"/>
      <c r="D133" s="13"/>
      <c r="E133" s="13"/>
      <c r="F133" s="5" t="str">
        <f>IFERROR(IF($B133="UAT2 - Execução",0,IF($C133&lt;=VLOOKUP($B133&amp;"_baixa",VALORES_TS!$E$4:$I$553,3,FALSE),VLOOKUP($B133&amp;"_baixa",VALORES_TS!$E$4:$I$553,4,FALSE),IF($C133&lt;=VLOOKUP($B133&amp;"_media",VALORES_TS!$E$4:$I$553,3,FALSE),VLOOKUP($B133&amp;"_media",VALORES_TS!$E$4:$I$553,4,FALSE),IF($C133&lt;=VLOOKUP($B133&amp;"_alta",VALORES_TS!$E$4:$I$553,3,FALSE),VLOOKUP($B133&amp;"_alta",VALORES_TS!$E$4:$I$553,4,FALSE),($C133/VLOOKUP($B133&amp;"_alta",VALORES_TS!$E$4:$I$553,3,FALSE))*VLOOKUP($B133&amp;"_alta",VALORES_TS!$E$4:$I$553,4,FALSE))))),"")</f>
        <v/>
      </c>
      <c r="G133" s="5" t="str">
        <f>IFERROR(IF($B133="UAT2 - Execução",0,IF($C133&lt;=VLOOKUP($B133&amp;"_baixa",VALORES_TS!$E$4:$I$553,3,FALSE),VLOOKUP($B133&amp;"_baixa",VALORES_TS!$E$4:$I$553,5,FALSE),IF($C133&lt;=VLOOKUP($B133&amp;"_media",VALORES_TS!$E$4:$I$553,3,FALSE),VLOOKUP($B133&amp;"_media",VALORES_TS!$E$4:$I$553,5,FALSE),IF($C133&lt;=VLOOKUP($B133&amp;"_alta",VALORES_TS!$E$4:$I$553,3,FALSE),VLOOKUP($B133&amp;"_alta",VALORES_TS!$E$4:$I$553,5,FALSE),($C133/VLOOKUP($B133&amp;"_alta",VALORES_TS!$E$4:$I$553,3,FALSE))*VLOOKUP($B133&amp;"_alta",VALORES_TS!$E$4:$I$553,5,FALSE))))),"")</f>
        <v/>
      </c>
      <c r="H133" s="53" t="str">
        <f t="shared" si="4"/>
        <v/>
      </c>
      <c r="I133" s="19" t="str">
        <f>IFERROR(IF($B133="UAT - Execução",0,IF($C133&lt;=VLOOKUP($B133&amp;"_f1",VALORES_TS!$E$4:$I$549,3,FALSE),VLOOKUP($B133&amp;"_f1",VALORES_TS!$E$4:$I$549,6,FALSE),IF($C133&lt;=VLOOKUP($B133&amp;"_f2",VALORES_TS!$E$4:$I$549,3,FALSE),VLOOKUP($B133&amp;"_f2",VALORES_TS!$E$4:$I$549,6,FALSE),IF($C133&lt;=VLOOKUP($B133&amp;"_f3",VALORES_TS!$E$4:$I$549,3,FALSE),VLOOKUP($B133&amp;"_f3",VALORES_TS!$E$4:$I$549,6,FALSE),($C133/VLOOKUP($B133&amp;"_f3",VALORES_TS!$E$4:$I$549,3,FALSE))*VLOOKUP($B133&amp;"_f3",VALORES_TS!$E$4:$I$549,6,FALSE))))),"")</f>
        <v/>
      </c>
      <c r="J133" s="12" t="str">
        <f>IFERROR(IF($B133="UAT - Execução",$C133*VALORES_TS!#REF!,IF($C133&lt;=VLOOKUP($B133&amp;"_f1",VALORES_TS!$E$4:$I$549,3,FALSE),VLOOKUP($B133&amp;"_f1",VALORES_TS!$E$4:$I$549,7,FALSE),IF($C133&lt;=VLOOKUP($B133&amp;"_f2",VALORES_TS!$E$4:$I$549,3,FALSE),VLOOKUP($B133&amp;"_f2",VALORES_TS!$E$4:$I$549,7,FALSE),IF($C133&lt;=VLOOKUP($B133&amp;"_f3",VALORES_TS!$E$4:$I$549,3,FALSE),VLOOKUP($B133&amp;"_f3",VALORES_TS!$E$4:$I$549,7,FALSE),($C133/VLOOKUP($B133&amp;"_f3",VALORES_TS!$E$4:$I$549,3,FALSE))*VLOOKUP($B133&amp;"_f3",VALORES_TS!$E$4:$I$549,7,FALSE))))),"")</f>
        <v/>
      </c>
      <c r="K133" s="12" t="str">
        <f t="shared" si="5"/>
        <v/>
      </c>
      <c r="L133" s="15"/>
    </row>
    <row r="134" spans="2:12" x14ac:dyDescent="0.25">
      <c r="B134" s="14"/>
      <c r="C134" s="3"/>
      <c r="D134" s="13"/>
      <c r="E134" s="13"/>
      <c r="F134" s="5" t="str">
        <f>IFERROR(IF($B134="UAT2 - Execução",0,IF($C134&lt;=VLOOKUP($B134&amp;"_baixa",VALORES_TS!$E$4:$I$553,3,FALSE),VLOOKUP($B134&amp;"_baixa",VALORES_TS!$E$4:$I$553,4,FALSE),IF($C134&lt;=VLOOKUP($B134&amp;"_media",VALORES_TS!$E$4:$I$553,3,FALSE),VLOOKUP($B134&amp;"_media",VALORES_TS!$E$4:$I$553,4,FALSE),IF($C134&lt;=VLOOKUP($B134&amp;"_alta",VALORES_TS!$E$4:$I$553,3,FALSE),VLOOKUP($B134&amp;"_alta",VALORES_TS!$E$4:$I$553,4,FALSE),($C134/VLOOKUP($B134&amp;"_alta",VALORES_TS!$E$4:$I$553,3,FALSE))*VLOOKUP($B134&amp;"_alta",VALORES_TS!$E$4:$I$553,4,FALSE))))),"")</f>
        <v/>
      </c>
      <c r="G134" s="5" t="str">
        <f>IFERROR(IF($B134="UAT2 - Execução",0,IF($C134&lt;=VLOOKUP($B134&amp;"_baixa",VALORES_TS!$E$4:$I$553,3,FALSE),VLOOKUP($B134&amp;"_baixa",VALORES_TS!$E$4:$I$553,5,FALSE),IF($C134&lt;=VLOOKUP($B134&amp;"_media",VALORES_TS!$E$4:$I$553,3,FALSE),VLOOKUP($B134&amp;"_media",VALORES_TS!$E$4:$I$553,5,FALSE),IF($C134&lt;=VLOOKUP($B134&amp;"_alta",VALORES_TS!$E$4:$I$553,3,FALSE),VLOOKUP($B134&amp;"_alta",VALORES_TS!$E$4:$I$553,5,FALSE),($C134/VLOOKUP($B134&amp;"_alta",VALORES_TS!$E$4:$I$553,3,FALSE))*VLOOKUP($B134&amp;"_alta",VALORES_TS!$E$4:$I$553,5,FALSE))))),"")</f>
        <v/>
      </c>
      <c r="H134" s="53" t="str">
        <f t="shared" si="4"/>
        <v/>
      </c>
      <c r="I134" s="19" t="str">
        <f>IFERROR(IF($B134="UAT - Execução",0,IF($C134&lt;=VLOOKUP($B134&amp;"_f1",VALORES_TS!$E$4:$I$549,3,FALSE),VLOOKUP($B134&amp;"_f1",VALORES_TS!$E$4:$I$549,6,FALSE),IF($C134&lt;=VLOOKUP($B134&amp;"_f2",VALORES_TS!$E$4:$I$549,3,FALSE),VLOOKUP($B134&amp;"_f2",VALORES_TS!$E$4:$I$549,6,FALSE),IF($C134&lt;=VLOOKUP($B134&amp;"_f3",VALORES_TS!$E$4:$I$549,3,FALSE),VLOOKUP($B134&amp;"_f3",VALORES_TS!$E$4:$I$549,6,FALSE),($C134/VLOOKUP($B134&amp;"_f3",VALORES_TS!$E$4:$I$549,3,FALSE))*VLOOKUP($B134&amp;"_f3",VALORES_TS!$E$4:$I$549,6,FALSE))))),"")</f>
        <v/>
      </c>
      <c r="J134" s="12" t="str">
        <f>IFERROR(IF($B134="UAT - Execução",$C134*VALORES_TS!#REF!,IF($C134&lt;=VLOOKUP($B134&amp;"_f1",VALORES_TS!$E$4:$I$549,3,FALSE),VLOOKUP($B134&amp;"_f1",VALORES_TS!$E$4:$I$549,7,FALSE),IF($C134&lt;=VLOOKUP($B134&amp;"_f2",VALORES_TS!$E$4:$I$549,3,FALSE),VLOOKUP($B134&amp;"_f2",VALORES_TS!$E$4:$I$549,7,FALSE),IF($C134&lt;=VLOOKUP($B134&amp;"_f3",VALORES_TS!$E$4:$I$549,3,FALSE),VLOOKUP($B134&amp;"_f3",VALORES_TS!$E$4:$I$549,7,FALSE),($C134/VLOOKUP($B134&amp;"_f3",VALORES_TS!$E$4:$I$549,3,FALSE))*VLOOKUP($B134&amp;"_f3",VALORES_TS!$E$4:$I$549,7,FALSE))))),"")</f>
        <v/>
      </c>
      <c r="K134" s="12" t="str">
        <f t="shared" si="5"/>
        <v/>
      </c>
      <c r="L134" s="15"/>
    </row>
    <row r="135" spans="2:12" x14ac:dyDescent="0.25">
      <c r="B135" s="14"/>
      <c r="C135" s="3"/>
      <c r="D135" s="13"/>
      <c r="E135" s="13"/>
      <c r="F135" s="5" t="str">
        <f>IFERROR(IF($B135="UAT2 - Execução",0,IF($C135&lt;=VLOOKUP($B135&amp;"_baixa",VALORES_TS!$E$4:$I$553,3,FALSE),VLOOKUP($B135&amp;"_baixa",VALORES_TS!$E$4:$I$553,4,FALSE),IF($C135&lt;=VLOOKUP($B135&amp;"_media",VALORES_TS!$E$4:$I$553,3,FALSE),VLOOKUP($B135&amp;"_media",VALORES_TS!$E$4:$I$553,4,FALSE),IF($C135&lt;=VLOOKUP($B135&amp;"_alta",VALORES_TS!$E$4:$I$553,3,FALSE),VLOOKUP($B135&amp;"_alta",VALORES_TS!$E$4:$I$553,4,FALSE),($C135/VLOOKUP($B135&amp;"_alta",VALORES_TS!$E$4:$I$553,3,FALSE))*VLOOKUP($B135&amp;"_alta",VALORES_TS!$E$4:$I$553,4,FALSE))))),"")</f>
        <v/>
      </c>
      <c r="G135" s="5" t="str">
        <f>IFERROR(IF($B135="UAT2 - Execução",0,IF($C135&lt;=VLOOKUP($B135&amp;"_baixa",VALORES_TS!$E$4:$I$553,3,FALSE),VLOOKUP($B135&amp;"_baixa",VALORES_TS!$E$4:$I$553,5,FALSE),IF($C135&lt;=VLOOKUP($B135&amp;"_media",VALORES_TS!$E$4:$I$553,3,FALSE),VLOOKUP($B135&amp;"_media",VALORES_TS!$E$4:$I$553,5,FALSE),IF($C135&lt;=VLOOKUP($B135&amp;"_alta",VALORES_TS!$E$4:$I$553,3,FALSE),VLOOKUP($B135&amp;"_alta",VALORES_TS!$E$4:$I$553,5,FALSE),($C135/VLOOKUP($B135&amp;"_alta",VALORES_TS!$E$4:$I$553,3,FALSE))*VLOOKUP($B135&amp;"_alta",VALORES_TS!$E$4:$I$553,5,FALSE))))),"")</f>
        <v/>
      </c>
      <c r="H135" s="53" t="str">
        <f t="shared" si="4"/>
        <v/>
      </c>
      <c r="I135" s="19" t="str">
        <f>IFERROR(IF($B135="UAT - Execução",0,IF($C135&lt;=VLOOKUP($B135&amp;"_f1",VALORES_TS!$E$4:$I$549,3,FALSE),VLOOKUP($B135&amp;"_f1",VALORES_TS!$E$4:$I$549,6,FALSE),IF($C135&lt;=VLOOKUP($B135&amp;"_f2",VALORES_TS!$E$4:$I$549,3,FALSE),VLOOKUP($B135&amp;"_f2",VALORES_TS!$E$4:$I$549,6,FALSE),IF($C135&lt;=VLOOKUP($B135&amp;"_f3",VALORES_TS!$E$4:$I$549,3,FALSE),VLOOKUP($B135&amp;"_f3",VALORES_TS!$E$4:$I$549,6,FALSE),($C135/VLOOKUP($B135&amp;"_f3",VALORES_TS!$E$4:$I$549,3,FALSE))*VLOOKUP($B135&amp;"_f3",VALORES_TS!$E$4:$I$549,6,FALSE))))),"")</f>
        <v/>
      </c>
      <c r="J135" s="12" t="str">
        <f>IFERROR(IF($B135="UAT - Execução",$C135*VALORES_TS!#REF!,IF($C135&lt;=VLOOKUP($B135&amp;"_f1",VALORES_TS!$E$4:$I$549,3,FALSE),VLOOKUP($B135&amp;"_f1",VALORES_TS!$E$4:$I$549,7,FALSE),IF($C135&lt;=VLOOKUP($B135&amp;"_f2",VALORES_TS!$E$4:$I$549,3,FALSE),VLOOKUP($B135&amp;"_f2",VALORES_TS!$E$4:$I$549,7,FALSE),IF($C135&lt;=VLOOKUP($B135&amp;"_f3",VALORES_TS!$E$4:$I$549,3,FALSE),VLOOKUP($B135&amp;"_f3",VALORES_TS!$E$4:$I$549,7,FALSE),($C135/VLOOKUP($B135&amp;"_f3",VALORES_TS!$E$4:$I$549,3,FALSE))*VLOOKUP($B135&amp;"_f3",VALORES_TS!$E$4:$I$549,7,FALSE))))),"")</f>
        <v/>
      </c>
      <c r="K135" s="12" t="str">
        <f t="shared" si="5"/>
        <v/>
      </c>
      <c r="L135" s="15"/>
    </row>
    <row r="136" spans="2:12" x14ac:dyDescent="0.25">
      <c r="B136" s="14"/>
      <c r="C136" s="3"/>
      <c r="D136" s="13"/>
      <c r="E136" s="13"/>
      <c r="F136" s="5" t="str">
        <f>IFERROR(IF($B136="UAT2 - Execução",0,IF($C136&lt;=VLOOKUP($B136&amp;"_baixa",VALORES_TS!$E$4:$I$553,3,FALSE),VLOOKUP($B136&amp;"_baixa",VALORES_TS!$E$4:$I$553,4,FALSE),IF($C136&lt;=VLOOKUP($B136&amp;"_media",VALORES_TS!$E$4:$I$553,3,FALSE),VLOOKUP($B136&amp;"_media",VALORES_TS!$E$4:$I$553,4,FALSE),IF($C136&lt;=VLOOKUP($B136&amp;"_alta",VALORES_TS!$E$4:$I$553,3,FALSE),VLOOKUP($B136&amp;"_alta",VALORES_TS!$E$4:$I$553,4,FALSE),($C136/VLOOKUP($B136&amp;"_alta",VALORES_TS!$E$4:$I$553,3,FALSE))*VLOOKUP($B136&amp;"_alta",VALORES_TS!$E$4:$I$553,4,FALSE))))),"")</f>
        <v/>
      </c>
      <c r="G136" s="5" t="str">
        <f>IFERROR(IF($B136="UAT2 - Execução",0,IF($C136&lt;=VLOOKUP($B136&amp;"_baixa",VALORES_TS!$E$4:$I$553,3,FALSE),VLOOKUP($B136&amp;"_baixa",VALORES_TS!$E$4:$I$553,5,FALSE),IF($C136&lt;=VLOOKUP($B136&amp;"_media",VALORES_TS!$E$4:$I$553,3,FALSE),VLOOKUP($B136&amp;"_media",VALORES_TS!$E$4:$I$553,5,FALSE),IF($C136&lt;=VLOOKUP($B136&amp;"_alta",VALORES_TS!$E$4:$I$553,3,FALSE),VLOOKUP($B136&amp;"_alta",VALORES_TS!$E$4:$I$553,5,FALSE),($C136/VLOOKUP($B136&amp;"_alta",VALORES_TS!$E$4:$I$553,3,FALSE))*VLOOKUP($B136&amp;"_alta",VALORES_TS!$E$4:$I$553,5,FALSE))))),"")</f>
        <v/>
      </c>
      <c r="H136" s="53" t="str">
        <f t="shared" si="4"/>
        <v/>
      </c>
      <c r="I136" s="19" t="str">
        <f>IFERROR(IF($B136="UAT - Execução",0,IF($C136&lt;=VLOOKUP($B136&amp;"_f1",VALORES_TS!$E$4:$I$549,3,FALSE),VLOOKUP($B136&amp;"_f1",VALORES_TS!$E$4:$I$549,6,FALSE),IF($C136&lt;=VLOOKUP($B136&amp;"_f2",VALORES_TS!$E$4:$I$549,3,FALSE),VLOOKUP($B136&amp;"_f2",VALORES_TS!$E$4:$I$549,6,FALSE),IF($C136&lt;=VLOOKUP($B136&amp;"_f3",VALORES_TS!$E$4:$I$549,3,FALSE),VLOOKUP($B136&amp;"_f3",VALORES_TS!$E$4:$I$549,6,FALSE),($C136/VLOOKUP($B136&amp;"_f3",VALORES_TS!$E$4:$I$549,3,FALSE))*VLOOKUP($B136&amp;"_f3",VALORES_TS!$E$4:$I$549,6,FALSE))))),"")</f>
        <v/>
      </c>
      <c r="J136" s="12" t="str">
        <f>IFERROR(IF($B136="UAT - Execução",$C136*VALORES_TS!#REF!,IF($C136&lt;=VLOOKUP($B136&amp;"_f1",VALORES_TS!$E$4:$I$549,3,FALSE),VLOOKUP($B136&amp;"_f1",VALORES_TS!$E$4:$I$549,7,FALSE),IF($C136&lt;=VLOOKUP($B136&amp;"_f2",VALORES_TS!$E$4:$I$549,3,FALSE),VLOOKUP($B136&amp;"_f2",VALORES_TS!$E$4:$I$549,7,FALSE),IF($C136&lt;=VLOOKUP($B136&amp;"_f3",VALORES_TS!$E$4:$I$549,3,FALSE),VLOOKUP($B136&amp;"_f3",VALORES_TS!$E$4:$I$549,7,FALSE),($C136/VLOOKUP($B136&amp;"_f3",VALORES_TS!$E$4:$I$549,3,FALSE))*VLOOKUP($B136&amp;"_f3",VALORES_TS!$E$4:$I$549,7,FALSE))))),"")</f>
        <v/>
      </c>
      <c r="K136" s="12" t="str">
        <f t="shared" si="5"/>
        <v/>
      </c>
      <c r="L136" s="15"/>
    </row>
    <row r="137" spans="2:12" x14ac:dyDescent="0.25">
      <c r="B137" s="14"/>
      <c r="C137" s="3"/>
      <c r="D137" s="13"/>
      <c r="E137" s="13"/>
      <c r="F137" s="5" t="str">
        <f>IFERROR(IF($B137="UAT2 - Execução",0,IF($C137&lt;=VLOOKUP($B137&amp;"_baixa",VALORES_TS!$E$4:$I$553,3,FALSE),VLOOKUP($B137&amp;"_baixa",VALORES_TS!$E$4:$I$553,4,FALSE),IF($C137&lt;=VLOOKUP($B137&amp;"_media",VALORES_TS!$E$4:$I$553,3,FALSE),VLOOKUP($B137&amp;"_media",VALORES_TS!$E$4:$I$553,4,FALSE),IF($C137&lt;=VLOOKUP($B137&amp;"_alta",VALORES_TS!$E$4:$I$553,3,FALSE),VLOOKUP($B137&amp;"_alta",VALORES_TS!$E$4:$I$553,4,FALSE),($C137/VLOOKUP($B137&amp;"_alta",VALORES_TS!$E$4:$I$553,3,FALSE))*VLOOKUP($B137&amp;"_alta",VALORES_TS!$E$4:$I$553,4,FALSE))))),"")</f>
        <v/>
      </c>
      <c r="G137" s="5" t="str">
        <f>IFERROR(IF($B137="UAT2 - Execução",0,IF($C137&lt;=VLOOKUP($B137&amp;"_baixa",VALORES_TS!$E$4:$I$553,3,FALSE),VLOOKUP($B137&amp;"_baixa",VALORES_TS!$E$4:$I$553,5,FALSE),IF($C137&lt;=VLOOKUP($B137&amp;"_media",VALORES_TS!$E$4:$I$553,3,FALSE),VLOOKUP($B137&amp;"_media",VALORES_TS!$E$4:$I$553,5,FALSE),IF($C137&lt;=VLOOKUP($B137&amp;"_alta",VALORES_TS!$E$4:$I$553,3,FALSE),VLOOKUP($B137&amp;"_alta",VALORES_TS!$E$4:$I$553,5,FALSE),($C137/VLOOKUP($B137&amp;"_alta",VALORES_TS!$E$4:$I$553,3,FALSE))*VLOOKUP($B137&amp;"_alta",VALORES_TS!$E$4:$I$553,5,FALSE))))),"")</f>
        <v/>
      </c>
      <c r="H137" s="53" t="str">
        <f t="shared" si="4"/>
        <v/>
      </c>
      <c r="I137" s="19" t="str">
        <f>IFERROR(IF($B137="UAT - Execução",0,IF($C137&lt;=VLOOKUP($B137&amp;"_f1",VALORES_TS!$E$4:$I$549,3,FALSE),VLOOKUP($B137&amp;"_f1",VALORES_TS!$E$4:$I$549,6,FALSE),IF($C137&lt;=VLOOKUP($B137&amp;"_f2",VALORES_TS!$E$4:$I$549,3,FALSE),VLOOKUP($B137&amp;"_f2",VALORES_TS!$E$4:$I$549,6,FALSE),IF($C137&lt;=VLOOKUP($B137&amp;"_f3",VALORES_TS!$E$4:$I$549,3,FALSE),VLOOKUP($B137&amp;"_f3",VALORES_TS!$E$4:$I$549,6,FALSE),($C137/VLOOKUP($B137&amp;"_f3",VALORES_TS!$E$4:$I$549,3,FALSE))*VLOOKUP($B137&amp;"_f3",VALORES_TS!$E$4:$I$549,6,FALSE))))),"")</f>
        <v/>
      </c>
      <c r="J137" s="12" t="str">
        <f>IFERROR(IF($B137="UAT - Execução",$C137*VALORES_TS!#REF!,IF($C137&lt;=VLOOKUP($B137&amp;"_f1",VALORES_TS!$E$4:$I$549,3,FALSE),VLOOKUP($B137&amp;"_f1",VALORES_TS!$E$4:$I$549,7,FALSE),IF($C137&lt;=VLOOKUP($B137&amp;"_f2",VALORES_TS!$E$4:$I$549,3,FALSE),VLOOKUP($B137&amp;"_f2",VALORES_TS!$E$4:$I$549,7,FALSE),IF($C137&lt;=VLOOKUP($B137&amp;"_f3",VALORES_TS!$E$4:$I$549,3,FALSE),VLOOKUP($B137&amp;"_f3",VALORES_TS!$E$4:$I$549,7,FALSE),($C137/VLOOKUP($B137&amp;"_f3",VALORES_TS!$E$4:$I$549,3,FALSE))*VLOOKUP($B137&amp;"_f3",VALORES_TS!$E$4:$I$549,7,FALSE))))),"")</f>
        <v/>
      </c>
      <c r="K137" s="12" t="str">
        <f t="shared" si="5"/>
        <v/>
      </c>
      <c r="L137" s="15"/>
    </row>
    <row r="138" spans="2:12" x14ac:dyDescent="0.25">
      <c r="B138" s="14"/>
      <c r="C138" s="3"/>
      <c r="D138" s="13"/>
      <c r="E138" s="13"/>
      <c r="F138" s="5" t="str">
        <f>IFERROR(IF($B138="UAT2 - Execução",0,IF($C138&lt;=VLOOKUP($B138&amp;"_baixa",VALORES_TS!$E$4:$I$553,3,FALSE),VLOOKUP($B138&amp;"_baixa",VALORES_TS!$E$4:$I$553,4,FALSE),IF($C138&lt;=VLOOKUP($B138&amp;"_media",VALORES_TS!$E$4:$I$553,3,FALSE),VLOOKUP($B138&amp;"_media",VALORES_TS!$E$4:$I$553,4,FALSE),IF($C138&lt;=VLOOKUP($B138&amp;"_alta",VALORES_TS!$E$4:$I$553,3,FALSE),VLOOKUP($B138&amp;"_alta",VALORES_TS!$E$4:$I$553,4,FALSE),($C138/VLOOKUP($B138&amp;"_alta",VALORES_TS!$E$4:$I$553,3,FALSE))*VLOOKUP($B138&amp;"_alta",VALORES_TS!$E$4:$I$553,4,FALSE))))),"")</f>
        <v/>
      </c>
      <c r="G138" s="5" t="str">
        <f>IFERROR(IF($B138="UAT2 - Execução",0,IF($C138&lt;=VLOOKUP($B138&amp;"_baixa",VALORES_TS!$E$4:$I$553,3,FALSE),VLOOKUP($B138&amp;"_baixa",VALORES_TS!$E$4:$I$553,5,FALSE),IF($C138&lt;=VLOOKUP($B138&amp;"_media",VALORES_TS!$E$4:$I$553,3,FALSE),VLOOKUP($B138&amp;"_media",VALORES_TS!$E$4:$I$553,5,FALSE),IF($C138&lt;=VLOOKUP($B138&amp;"_alta",VALORES_TS!$E$4:$I$553,3,FALSE),VLOOKUP($B138&amp;"_alta",VALORES_TS!$E$4:$I$553,5,FALSE),($C138/VLOOKUP($B138&amp;"_alta",VALORES_TS!$E$4:$I$553,3,FALSE))*VLOOKUP($B138&amp;"_alta",VALORES_TS!$E$4:$I$553,5,FALSE))))),"")</f>
        <v/>
      </c>
      <c r="H138" s="53" t="str">
        <f t="shared" si="4"/>
        <v/>
      </c>
      <c r="I138" s="19" t="str">
        <f>IFERROR(IF($B138="UAT - Execução",0,IF($C138&lt;=VLOOKUP($B138&amp;"_f1",VALORES_TS!$E$4:$I$549,3,FALSE),VLOOKUP($B138&amp;"_f1",VALORES_TS!$E$4:$I$549,6,FALSE),IF($C138&lt;=VLOOKUP($B138&amp;"_f2",VALORES_TS!$E$4:$I$549,3,FALSE),VLOOKUP($B138&amp;"_f2",VALORES_TS!$E$4:$I$549,6,FALSE),IF($C138&lt;=VLOOKUP($B138&amp;"_f3",VALORES_TS!$E$4:$I$549,3,FALSE),VLOOKUP($B138&amp;"_f3",VALORES_TS!$E$4:$I$549,6,FALSE),($C138/VLOOKUP($B138&amp;"_f3",VALORES_TS!$E$4:$I$549,3,FALSE))*VLOOKUP($B138&amp;"_f3",VALORES_TS!$E$4:$I$549,6,FALSE))))),"")</f>
        <v/>
      </c>
      <c r="J138" s="12" t="str">
        <f>IFERROR(IF($B138="UAT - Execução",$C138*VALORES_TS!#REF!,IF($C138&lt;=VLOOKUP($B138&amp;"_f1",VALORES_TS!$E$4:$I$549,3,FALSE),VLOOKUP($B138&amp;"_f1",VALORES_TS!$E$4:$I$549,7,FALSE),IF($C138&lt;=VLOOKUP($B138&amp;"_f2",VALORES_TS!$E$4:$I$549,3,FALSE),VLOOKUP($B138&amp;"_f2",VALORES_TS!$E$4:$I$549,7,FALSE),IF($C138&lt;=VLOOKUP($B138&amp;"_f3",VALORES_TS!$E$4:$I$549,3,FALSE),VLOOKUP($B138&amp;"_f3",VALORES_TS!$E$4:$I$549,7,FALSE),($C138/VLOOKUP($B138&amp;"_f3",VALORES_TS!$E$4:$I$549,3,FALSE))*VLOOKUP($B138&amp;"_f3",VALORES_TS!$E$4:$I$549,7,FALSE))))),"")</f>
        <v/>
      </c>
      <c r="K138" s="12" t="str">
        <f t="shared" si="5"/>
        <v/>
      </c>
      <c r="L138" s="15"/>
    </row>
    <row r="139" spans="2:12" x14ac:dyDescent="0.25">
      <c r="B139" s="14"/>
      <c r="C139" s="3"/>
      <c r="D139" s="13"/>
      <c r="E139" s="13"/>
      <c r="F139" s="5" t="str">
        <f>IFERROR(IF($B139="UAT2 - Execução",0,IF($C139&lt;=VLOOKUP($B139&amp;"_baixa",VALORES_TS!$E$4:$I$553,3,FALSE),VLOOKUP($B139&amp;"_baixa",VALORES_TS!$E$4:$I$553,4,FALSE),IF($C139&lt;=VLOOKUP($B139&amp;"_media",VALORES_TS!$E$4:$I$553,3,FALSE),VLOOKUP($B139&amp;"_media",VALORES_TS!$E$4:$I$553,4,FALSE),IF($C139&lt;=VLOOKUP($B139&amp;"_alta",VALORES_TS!$E$4:$I$553,3,FALSE),VLOOKUP($B139&amp;"_alta",VALORES_TS!$E$4:$I$553,4,FALSE),($C139/VLOOKUP($B139&amp;"_alta",VALORES_TS!$E$4:$I$553,3,FALSE))*VLOOKUP($B139&amp;"_alta",VALORES_TS!$E$4:$I$553,4,FALSE))))),"")</f>
        <v/>
      </c>
      <c r="G139" s="5" t="str">
        <f>IFERROR(IF($B139="UAT2 - Execução",0,IF($C139&lt;=VLOOKUP($B139&amp;"_baixa",VALORES_TS!$E$4:$I$553,3,FALSE),VLOOKUP($B139&amp;"_baixa",VALORES_TS!$E$4:$I$553,5,FALSE),IF($C139&lt;=VLOOKUP($B139&amp;"_media",VALORES_TS!$E$4:$I$553,3,FALSE),VLOOKUP($B139&amp;"_media",VALORES_TS!$E$4:$I$553,5,FALSE),IF($C139&lt;=VLOOKUP($B139&amp;"_alta",VALORES_TS!$E$4:$I$553,3,FALSE),VLOOKUP($B139&amp;"_alta",VALORES_TS!$E$4:$I$553,5,FALSE),($C139/VLOOKUP($B139&amp;"_alta",VALORES_TS!$E$4:$I$553,3,FALSE))*VLOOKUP($B139&amp;"_alta",VALORES_TS!$E$4:$I$553,5,FALSE))))),"")</f>
        <v/>
      </c>
      <c r="H139" s="53" t="str">
        <f t="shared" si="4"/>
        <v/>
      </c>
      <c r="I139" s="19" t="str">
        <f>IFERROR(IF($B139="UAT - Execução",0,IF($C139&lt;=VLOOKUP($B139&amp;"_f1",VALORES_TS!$E$4:$I$549,3,FALSE),VLOOKUP($B139&amp;"_f1",VALORES_TS!$E$4:$I$549,6,FALSE),IF($C139&lt;=VLOOKUP($B139&amp;"_f2",VALORES_TS!$E$4:$I$549,3,FALSE),VLOOKUP($B139&amp;"_f2",VALORES_TS!$E$4:$I$549,6,FALSE),IF($C139&lt;=VLOOKUP($B139&amp;"_f3",VALORES_TS!$E$4:$I$549,3,FALSE),VLOOKUP($B139&amp;"_f3",VALORES_TS!$E$4:$I$549,6,FALSE),($C139/VLOOKUP($B139&amp;"_f3",VALORES_TS!$E$4:$I$549,3,FALSE))*VLOOKUP($B139&amp;"_f3",VALORES_TS!$E$4:$I$549,6,FALSE))))),"")</f>
        <v/>
      </c>
      <c r="J139" s="12" t="str">
        <f>IFERROR(IF($B139="UAT - Execução",$C139*VALORES_TS!#REF!,IF($C139&lt;=VLOOKUP($B139&amp;"_f1",VALORES_TS!$E$4:$I$549,3,FALSE),VLOOKUP($B139&amp;"_f1",VALORES_TS!$E$4:$I$549,7,FALSE),IF($C139&lt;=VLOOKUP($B139&amp;"_f2",VALORES_TS!$E$4:$I$549,3,FALSE),VLOOKUP($B139&amp;"_f2",VALORES_TS!$E$4:$I$549,7,FALSE),IF($C139&lt;=VLOOKUP($B139&amp;"_f3",VALORES_TS!$E$4:$I$549,3,FALSE),VLOOKUP($B139&amp;"_f3",VALORES_TS!$E$4:$I$549,7,FALSE),($C139/VLOOKUP($B139&amp;"_f3",VALORES_TS!$E$4:$I$549,3,FALSE))*VLOOKUP($B139&amp;"_f3",VALORES_TS!$E$4:$I$549,7,FALSE))))),"")</f>
        <v/>
      </c>
      <c r="K139" s="12" t="str">
        <f t="shared" si="5"/>
        <v/>
      </c>
      <c r="L139" s="15"/>
    </row>
    <row r="140" spans="2:12" x14ac:dyDescent="0.25">
      <c r="B140" s="14"/>
      <c r="C140" s="3"/>
      <c r="D140" s="13"/>
      <c r="E140" s="13"/>
      <c r="F140" s="5" t="str">
        <f>IFERROR(IF($B140="UAT2 - Execução",0,IF($C140&lt;=VLOOKUP($B140&amp;"_baixa",VALORES_TS!$E$4:$I$553,3,FALSE),VLOOKUP($B140&amp;"_baixa",VALORES_TS!$E$4:$I$553,4,FALSE),IF($C140&lt;=VLOOKUP($B140&amp;"_media",VALORES_TS!$E$4:$I$553,3,FALSE),VLOOKUP($B140&amp;"_media",VALORES_TS!$E$4:$I$553,4,FALSE),IF($C140&lt;=VLOOKUP($B140&amp;"_alta",VALORES_TS!$E$4:$I$553,3,FALSE),VLOOKUP($B140&amp;"_alta",VALORES_TS!$E$4:$I$553,4,FALSE),($C140/VLOOKUP($B140&amp;"_alta",VALORES_TS!$E$4:$I$553,3,FALSE))*VLOOKUP($B140&amp;"_alta",VALORES_TS!$E$4:$I$553,4,FALSE))))),"")</f>
        <v/>
      </c>
      <c r="G140" s="5" t="str">
        <f>IFERROR(IF($B140="UAT2 - Execução",0,IF($C140&lt;=VLOOKUP($B140&amp;"_baixa",VALORES_TS!$E$4:$I$553,3,FALSE),VLOOKUP($B140&amp;"_baixa",VALORES_TS!$E$4:$I$553,5,FALSE),IF($C140&lt;=VLOOKUP($B140&amp;"_media",VALORES_TS!$E$4:$I$553,3,FALSE),VLOOKUP($B140&amp;"_media",VALORES_TS!$E$4:$I$553,5,FALSE),IF($C140&lt;=VLOOKUP($B140&amp;"_alta",VALORES_TS!$E$4:$I$553,3,FALSE),VLOOKUP($B140&amp;"_alta",VALORES_TS!$E$4:$I$553,5,FALSE),($C140/VLOOKUP($B140&amp;"_alta",VALORES_TS!$E$4:$I$553,3,FALSE))*VLOOKUP($B140&amp;"_alta",VALORES_TS!$E$4:$I$553,5,FALSE))))),"")</f>
        <v/>
      </c>
      <c r="H140" s="53" t="str">
        <f t="shared" si="4"/>
        <v/>
      </c>
      <c r="I140" s="19" t="str">
        <f>IFERROR(IF($B140="UAT - Execução",0,IF($C140&lt;=VLOOKUP($B140&amp;"_f1",VALORES_TS!$E$4:$I$549,3,FALSE),VLOOKUP($B140&amp;"_f1",VALORES_TS!$E$4:$I$549,6,FALSE),IF($C140&lt;=VLOOKUP($B140&amp;"_f2",VALORES_TS!$E$4:$I$549,3,FALSE),VLOOKUP($B140&amp;"_f2",VALORES_TS!$E$4:$I$549,6,FALSE),IF($C140&lt;=VLOOKUP($B140&amp;"_f3",VALORES_TS!$E$4:$I$549,3,FALSE),VLOOKUP($B140&amp;"_f3",VALORES_TS!$E$4:$I$549,6,FALSE),($C140/VLOOKUP($B140&amp;"_f3",VALORES_TS!$E$4:$I$549,3,FALSE))*VLOOKUP($B140&amp;"_f3",VALORES_TS!$E$4:$I$549,6,FALSE))))),"")</f>
        <v/>
      </c>
      <c r="J140" s="12" t="str">
        <f>IFERROR(IF($B140="UAT - Execução",$C140*VALORES_TS!#REF!,IF($C140&lt;=VLOOKUP($B140&amp;"_f1",VALORES_TS!$E$4:$I$549,3,FALSE),VLOOKUP($B140&amp;"_f1",VALORES_TS!$E$4:$I$549,7,FALSE),IF($C140&lt;=VLOOKUP($B140&amp;"_f2",VALORES_TS!$E$4:$I$549,3,FALSE),VLOOKUP($B140&amp;"_f2",VALORES_TS!$E$4:$I$549,7,FALSE),IF($C140&lt;=VLOOKUP($B140&amp;"_f3",VALORES_TS!$E$4:$I$549,3,FALSE),VLOOKUP($B140&amp;"_f3",VALORES_TS!$E$4:$I$549,7,FALSE),($C140/VLOOKUP($B140&amp;"_f3",VALORES_TS!$E$4:$I$549,3,FALSE))*VLOOKUP($B140&amp;"_f3",VALORES_TS!$E$4:$I$549,7,FALSE))))),"")</f>
        <v/>
      </c>
      <c r="K140" s="12" t="str">
        <f t="shared" si="5"/>
        <v/>
      </c>
      <c r="L140" s="15"/>
    </row>
    <row r="141" spans="2:12" x14ac:dyDescent="0.25">
      <c r="B141" s="14"/>
      <c r="C141" s="3"/>
      <c r="D141" s="13"/>
      <c r="E141" s="13"/>
      <c r="F141" s="5" t="str">
        <f>IFERROR(IF($B141="UAT2 - Execução",0,IF($C141&lt;=VLOOKUP($B141&amp;"_baixa",VALORES_TS!$E$4:$I$553,3,FALSE),VLOOKUP($B141&amp;"_baixa",VALORES_TS!$E$4:$I$553,4,FALSE),IF($C141&lt;=VLOOKUP($B141&amp;"_media",VALORES_TS!$E$4:$I$553,3,FALSE),VLOOKUP($B141&amp;"_media",VALORES_TS!$E$4:$I$553,4,FALSE),IF($C141&lt;=VLOOKUP($B141&amp;"_alta",VALORES_TS!$E$4:$I$553,3,FALSE),VLOOKUP($B141&amp;"_alta",VALORES_TS!$E$4:$I$553,4,FALSE),($C141/VLOOKUP($B141&amp;"_alta",VALORES_TS!$E$4:$I$553,3,FALSE))*VLOOKUP($B141&amp;"_alta",VALORES_TS!$E$4:$I$553,4,FALSE))))),"")</f>
        <v/>
      </c>
      <c r="G141" s="5" t="str">
        <f>IFERROR(IF($B141="UAT2 - Execução",0,IF($C141&lt;=VLOOKUP($B141&amp;"_baixa",VALORES_TS!$E$4:$I$553,3,FALSE),VLOOKUP($B141&amp;"_baixa",VALORES_TS!$E$4:$I$553,5,FALSE),IF($C141&lt;=VLOOKUP($B141&amp;"_media",VALORES_TS!$E$4:$I$553,3,FALSE),VLOOKUP($B141&amp;"_media",VALORES_TS!$E$4:$I$553,5,FALSE),IF($C141&lt;=VLOOKUP($B141&amp;"_alta",VALORES_TS!$E$4:$I$553,3,FALSE),VLOOKUP($B141&amp;"_alta",VALORES_TS!$E$4:$I$553,5,FALSE),($C141/VLOOKUP($B141&amp;"_alta",VALORES_TS!$E$4:$I$553,3,FALSE))*VLOOKUP($B141&amp;"_alta",VALORES_TS!$E$4:$I$553,5,FALSE))))),"")</f>
        <v/>
      </c>
      <c r="H141" s="53" t="str">
        <f t="shared" ref="H141:H199" si="6">IF(G141="","",IF($D141="s",F141+G141,0))</f>
        <v/>
      </c>
      <c r="I141" s="19" t="str">
        <f>IFERROR(IF($B141="UAT - Execução",0,IF($C141&lt;=VLOOKUP($B141&amp;"_f1",VALORES_TS!$E$4:$I$549,3,FALSE),VLOOKUP($B141&amp;"_f1",VALORES_TS!$E$4:$I$549,6,FALSE),IF($C141&lt;=VLOOKUP($B141&amp;"_f2",VALORES_TS!$E$4:$I$549,3,FALSE),VLOOKUP($B141&amp;"_f2",VALORES_TS!$E$4:$I$549,6,FALSE),IF($C141&lt;=VLOOKUP($B141&amp;"_f3",VALORES_TS!$E$4:$I$549,3,FALSE),VLOOKUP($B141&amp;"_f3",VALORES_TS!$E$4:$I$549,6,FALSE),($C141/VLOOKUP($B141&amp;"_f3",VALORES_TS!$E$4:$I$549,3,FALSE))*VLOOKUP($B141&amp;"_f3",VALORES_TS!$E$4:$I$549,6,FALSE))))),"")</f>
        <v/>
      </c>
      <c r="J141" s="12" t="str">
        <f>IFERROR(IF($B141="UAT - Execução",$C141*VALORES_TS!#REF!,IF($C141&lt;=VLOOKUP($B141&amp;"_f1",VALORES_TS!$E$4:$I$549,3,FALSE),VLOOKUP($B141&amp;"_f1",VALORES_TS!$E$4:$I$549,7,FALSE),IF($C141&lt;=VLOOKUP($B141&amp;"_f2",VALORES_TS!$E$4:$I$549,3,FALSE),VLOOKUP($B141&amp;"_f2",VALORES_TS!$E$4:$I$549,7,FALSE),IF($C141&lt;=VLOOKUP($B141&amp;"_f3",VALORES_TS!$E$4:$I$549,3,FALSE),VLOOKUP($B141&amp;"_f3",VALORES_TS!$E$4:$I$549,7,FALSE),($C141/VLOOKUP($B141&amp;"_f3",VALORES_TS!$E$4:$I$549,3,FALSE))*VLOOKUP($B141&amp;"_f3",VALORES_TS!$E$4:$I$549,7,FALSE))))),"")</f>
        <v/>
      </c>
      <c r="K141" s="12" t="str">
        <f t="shared" si="5"/>
        <v/>
      </c>
      <c r="L141" s="15"/>
    </row>
    <row r="142" spans="2:12" x14ac:dyDescent="0.25">
      <c r="B142" s="14"/>
      <c r="C142" s="3"/>
      <c r="D142" s="13"/>
      <c r="E142" s="13"/>
      <c r="F142" s="5" t="str">
        <f>IFERROR(IF($B142="UAT2 - Execução",0,IF($C142&lt;=VLOOKUP($B142&amp;"_baixa",VALORES_TS!$E$4:$I$553,3,FALSE),VLOOKUP($B142&amp;"_baixa",VALORES_TS!$E$4:$I$553,4,FALSE),IF($C142&lt;=VLOOKUP($B142&amp;"_media",VALORES_TS!$E$4:$I$553,3,FALSE),VLOOKUP($B142&amp;"_media",VALORES_TS!$E$4:$I$553,4,FALSE),IF($C142&lt;=VLOOKUP($B142&amp;"_alta",VALORES_TS!$E$4:$I$553,3,FALSE),VLOOKUP($B142&amp;"_alta",VALORES_TS!$E$4:$I$553,4,FALSE),($C142/VLOOKUP($B142&amp;"_alta",VALORES_TS!$E$4:$I$553,3,FALSE))*VLOOKUP($B142&amp;"_alta",VALORES_TS!$E$4:$I$553,4,FALSE))))),"")</f>
        <v/>
      </c>
      <c r="G142" s="5" t="str">
        <f>IFERROR(IF($B142="UAT2 - Execução",0,IF($C142&lt;=VLOOKUP($B142&amp;"_baixa",VALORES_TS!$E$4:$I$553,3,FALSE),VLOOKUP($B142&amp;"_baixa",VALORES_TS!$E$4:$I$553,5,FALSE),IF($C142&lt;=VLOOKUP($B142&amp;"_media",VALORES_TS!$E$4:$I$553,3,FALSE),VLOOKUP($B142&amp;"_media",VALORES_TS!$E$4:$I$553,5,FALSE),IF($C142&lt;=VLOOKUP($B142&amp;"_alta",VALORES_TS!$E$4:$I$553,3,FALSE),VLOOKUP($B142&amp;"_alta",VALORES_TS!$E$4:$I$553,5,FALSE),($C142/VLOOKUP($B142&amp;"_alta",VALORES_TS!$E$4:$I$553,3,FALSE))*VLOOKUP($B142&amp;"_alta",VALORES_TS!$E$4:$I$553,5,FALSE))))),"")</f>
        <v/>
      </c>
      <c r="H142" s="53" t="str">
        <f t="shared" si="6"/>
        <v/>
      </c>
      <c r="I142" s="19" t="str">
        <f>IFERROR(IF($B142="UAT - Execução",0,IF($C142&lt;=VLOOKUP($B142&amp;"_f1",VALORES_TS!$E$4:$I$549,3,FALSE),VLOOKUP($B142&amp;"_f1",VALORES_TS!$E$4:$I$549,6,FALSE),IF($C142&lt;=VLOOKUP($B142&amp;"_f2",VALORES_TS!$E$4:$I$549,3,FALSE),VLOOKUP($B142&amp;"_f2",VALORES_TS!$E$4:$I$549,6,FALSE),IF($C142&lt;=VLOOKUP($B142&amp;"_f3",VALORES_TS!$E$4:$I$549,3,FALSE),VLOOKUP($B142&amp;"_f3",VALORES_TS!$E$4:$I$549,6,FALSE),($C142/VLOOKUP($B142&amp;"_f3",VALORES_TS!$E$4:$I$549,3,FALSE))*VLOOKUP($B142&amp;"_f3",VALORES_TS!$E$4:$I$549,6,FALSE))))),"")</f>
        <v/>
      </c>
      <c r="J142" s="12" t="str">
        <f>IFERROR(IF($B142="UAT - Execução",$C142*VALORES_TS!#REF!,IF($C142&lt;=VLOOKUP($B142&amp;"_f1",VALORES_TS!$E$4:$I$549,3,FALSE),VLOOKUP($B142&amp;"_f1",VALORES_TS!$E$4:$I$549,7,FALSE),IF($C142&lt;=VLOOKUP($B142&amp;"_f2",VALORES_TS!$E$4:$I$549,3,FALSE),VLOOKUP($B142&amp;"_f2",VALORES_TS!$E$4:$I$549,7,FALSE),IF($C142&lt;=VLOOKUP($B142&amp;"_f3",VALORES_TS!$E$4:$I$549,3,FALSE),VLOOKUP($B142&amp;"_f3",VALORES_TS!$E$4:$I$549,7,FALSE),($C142/VLOOKUP($B142&amp;"_f3",VALORES_TS!$E$4:$I$549,3,FALSE))*VLOOKUP($B142&amp;"_f3",VALORES_TS!$E$4:$I$549,7,FALSE))))),"")</f>
        <v/>
      </c>
      <c r="K142" s="12" t="str">
        <f t="shared" si="5"/>
        <v/>
      </c>
      <c r="L142" s="15"/>
    </row>
    <row r="143" spans="2:12" x14ac:dyDescent="0.25">
      <c r="B143" s="14"/>
      <c r="C143" s="3"/>
      <c r="D143" s="13"/>
      <c r="E143" s="13"/>
      <c r="F143" s="5" t="str">
        <f>IFERROR(IF($B143="UAT2 - Execução",0,IF($C143&lt;=VLOOKUP($B143&amp;"_baixa",VALORES_TS!$E$4:$I$553,3,FALSE),VLOOKUP($B143&amp;"_baixa",VALORES_TS!$E$4:$I$553,4,FALSE),IF($C143&lt;=VLOOKUP($B143&amp;"_media",VALORES_TS!$E$4:$I$553,3,FALSE),VLOOKUP($B143&amp;"_media",VALORES_TS!$E$4:$I$553,4,FALSE),IF($C143&lt;=VLOOKUP($B143&amp;"_alta",VALORES_TS!$E$4:$I$553,3,FALSE),VLOOKUP($B143&amp;"_alta",VALORES_TS!$E$4:$I$553,4,FALSE),($C143/VLOOKUP($B143&amp;"_alta",VALORES_TS!$E$4:$I$553,3,FALSE))*VLOOKUP($B143&amp;"_alta",VALORES_TS!$E$4:$I$553,4,FALSE))))),"")</f>
        <v/>
      </c>
      <c r="G143" s="5" t="str">
        <f>IFERROR(IF($B143="UAT2 - Execução",0,IF($C143&lt;=VLOOKUP($B143&amp;"_baixa",VALORES_TS!$E$4:$I$553,3,FALSE),VLOOKUP($B143&amp;"_baixa",VALORES_TS!$E$4:$I$553,5,FALSE),IF($C143&lt;=VLOOKUP($B143&amp;"_media",VALORES_TS!$E$4:$I$553,3,FALSE),VLOOKUP($B143&amp;"_media",VALORES_TS!$E$4:$I$553,5,FALSE),IF($C143&lt;=VLOOKUP($B143&amp;"_alta",VALORES_TS!$E$4:$I$553,3,FALSE),VLOOKUP($B143&amp;"_alta",VALORES_TS!$E$4:$I$553,5,FALSE),($C143/VLOOKUP($B143&amp;"_alta",VALORES_TS!$E$4:$I$553,3,FALSE))*VLOOKUP($B143&amp;"_alta",VALORES_TS!$E$4:$I$553,5,FALSE))))),"")</f>
        <v/>
      </c>
      <c r="H143" s="53" t="str">
        <f t="shared" si="6"/>
        <v/>
      </c>
      <c r="I143" s="19" t="str">
        <f>IFERROR(IF($B143="UAT - Execução",0,IF($C143&lt;=VLOOKUP($B143&amp;"_f1",VALORES_TS!$E$4:$I$549,3,FALSE),VLOOKUP($B143&amp;"_f1",VALORES_TS!$E$4:$I$549,6,FALSE),IF($C143&lt;=VLOOKUP($B143&amp;"_f2",VALORES_TS!$E$4:$I$549,3,FALSE),VLOOKUP($B143&amp;"_f2",VALORES_TS!$E$4:$I$549,6,FALSE),IF($C143&lt;=VLOOKUP($B143&amp;"_f3",VALORES_TS!$E$4:$I$549,3,FALSE),VLOOKUP($B143&amp;"_f3",VALORES_TS!$E$4:$I$549,6,FALSE),($C143/VLOOKUP($B143&amp;"_f3",VALORES_TS!$E$4:$I$549,3,FALSE))*VLOOKUP($B143&amp;"_f3",VALORES_TS!$E$4:$I$549,6,FALSE))))),"")</f>
        <v/>
      </c>
      <c r="J143" s="12" t="str">
        <f>IFERROR(IF($B143="UAT - Execução",$C143*VALORES_TS!#REF!,IF($C143&lt;=VLOOKUP($B143&amp;"_f1",VALORES_TS!$E$4:$I$549,3,FALSE),VLOOKUP($B143&amp;"_f1",VALORES_TS!$E$4:$I$549,7,FALSE),IF($C143&lt;=VLOOKUP($B143&amp;"_f2",VALORES_TS!$E$4:$I$549,3,FALSE),VLOOKUP($B143&amp;"_f2",VALORES_TS!$E$4:$I$549,7,FALSE),IF($C143&lt;=VLOOKUP($B143&amp;"_f3",VALORES_TS!$E$4:$I$549,3,FALSE),VLOOKUP($B143&amp;"_f3",VALORES_TS!$E$4:$I$549,7,FALSE),($C143/VLOOKUP($B143&amp;"_f3",VALORES_TS!$E$4:$I$549,3,FALSE))*VLOOKUP($B143&amp;"_f3",VALORES_TS!$E$4:$I$549,7,FALSE))))),"")</f>
        <v/>
      </c>
      <c r="K143" s="12" t="str">
        <f t="shared" si="5"/>
        <v/>
      </c>
      <c r="L143" s="15"/>
    </row>
    <row r="144" spans="2:12" x14ac:dyDescent="0.25">
      <c r="B144" s="14"/>
      <c r="C144" s="3"/>
      <c r="D144" s="13"/>
      <c r="E144" s="13"/>
      <c r="F144" s="5" t="str">
        <f>IFERROR(IF($B144="UAT2 - Execução",0,IF($C144&lt;=VLOOKUP($B144&amp;"_baixa",VALORES_TS!$E$4:$I$553,3,FALSE),VLOOKUP($B144&amp;"_baixa",VALORES_TS!$E$4:$I$553,4,FALSE),IF($C144&lt;=VLOOKUP($B144&amp;"_media",VALORES_TS!$E$4:$I$553,3,FALSE),VLOOKUP($B144&amp;"_media",VALORES_TS!$E$4:$I$553,4,FALSE),IF($C144&lt;=VLOOKUP($B144&amp;"_alta",VALORES_TS!$E$4:$I$553,3,FALSE),VLOOKUP($B144&amp;"_alta",VALORES_TS!$E$4:$I$553,4,FALSE),($C144/VLOOKUP($B144&amp;"_alta",VALORES_TS!$E$4:$I$553,3,FALSE))*VLOOKUP($B144&amp;"_alta",VALORES_TS!$E$4:$I$553,4,FALSE))))),"")</f>
        <v/>
      </c>
      <c r="G144" s="5" t="str">
        <f>IFERROR(IF($B144="UAT2 - Execução",0,IF($C144&lt;=VLOOKUP($B144&amp;"_baixa",VALORES_TS!$E$4:$I$553,3,FALSE),VLOOKUP($B144&amp;"_baixa",VALORES_TS!$E$4:$I$553,5,FALSE),IF($C144&lt;=VLOOKUP($B144&amp;"_media",VALORES_TS!$E$4:$I$553,3,FALSE),VLOOKUP($B144&amp;"_media",VALORES_TS!$E$4:$I$553,5,FALSE),IF($C144&lt;=VLOOKUP($B144&amp;"_alta",VALORES_TS!$E$4:$I$553,3,FALSE),VLOOKUP($B144&amp;"_alta",VALORES_TS!$E$4:$I$553,5,FALSE),($C144/VLOOKUP($B144&amp;"_alta",VALORES_TS!$E$4:$I$553,3,FALSE))*VLOOKUP($B144&amp;"_alta",VALORES_TS!$E$4:$I$553,5,FALSE))))),"")</f>
        <v/>
      </c>
      <c r="H144" s="53" t="str">
        <f t="shared" si="6"/>
        <v/>
      </c>
      <c r="I144" s="19" t="str">
        <f>IFERROR(IF($B144="UAT - Execução",0,IF($C144&lt;=VLOOKUP($B144&amp;"_f1",VALORES_TS!$E$4:$I$549,3,FALSE),VLOOKUP($B144&amp;"_f1",VALORES_TS!$E$4:$I$549,6,FALSE),IF($C144&lt;=VLOOKUP($B144&amp;"_f2",VALORES_TS!$E$4:$I$549,3,FALSE),VLOOKUP($B144&amp;"_f2",VALORES_TS!$E$4:$I$549,6,FALSE),IF($C144&lt;=VLOOKUP($B144&amp;"_f3",VALORES_TS!$E$4:$I$549,3,FALSE),VLOOKUP($B144&amp;"_f3",VALORES_TS!$E$4:$I$549,6,FALSE),($C144/VLOOKUP($B144&amp;"_f3",VALORES_TS!$E$4:$I$549,3,FALSE))*VLOOKUP($B144&amp;"_f3",VALORES_TS!$E$4:$I$549,6,FALSE))))),"")</f>
        <v/>
      </c>
      <c r="J144" s="12" t="str">
        <f>IFERROR(IF($B144="UAT - Execução",$C144*VALORES_TS!#REF!,IF($C144&lt;=VLOOKUP($B144&amp;"_f1",VALORES_TS!$E$4:$I$549,3,FALSE),VLOOKUP($B144&amp;"_f1",VALORES_TS!$E$4:$I$549,7,FALSE),IF($C144&lt;=VLOOKUP($B144&amp;"_f2",VALORES_TS!$E$4:$I$549,3,FALSE),VLOOKUP($B144&amp;"_f2",VALORES_TS!$E$4:$I$549,7,FALSE),IF($C144&lt;=VLOOKUP($B144&amp;"_f3",VALORES_TS!$E$4:$I$549,3,FALSE),VLOOKUP($B144&amp;"_f3",VALORES_TS!$E$4:$I$549,7,FALSE),($C144/VLOOKUP($B144&amp;"_f3",VALORES_TS!$E$4:$I$549,3,FALSE))*VLOOKUP($B144&amp;"_f3",VALORES_TS!$E$4:$I$549,7,FALSE))))),"")</f>
        <v/>
      </c>
      <c r="K144" s="12" t="str">
        <f t="shared" si="5"/>
        <v/>
      </c>
      <c r="L144" s="15"/>
    </row>
    <row r="145" spans="2:12" x14ac:dyDescent="0.25">
      <c r="B145" s="14"/>
      <c r="C145" s="3"/>
      <c r="D145" s="13"/>
      <c r="E145" s="13"/>
      <c r="F145" s="5" t="str">
        <f>IFERROR(IF($B145="UAT2 - Execução",0,IF($C145&lt;=VLOOKUP($B145&amp;"_baixa",VALORES_TS!$E$4:$I$553,3,FALSE),VLOOKUP($B145&amp;"_baixa",VALORES_TS!$E$4:$I$553,4,FALSE),IF($C145&lt;=VLOOKUP($B145&amp;"_media",VALORES_TS!$E$4:$I$553,3,FALSE),VLOOKUP($B145&amp;"_media",VALORES_TS!$E$4:$I$553,4,FALSE),IF($C145&lt;=VLOOKUP($B145&amp;"_alta",VALORES_TS!$E$4:$I$553,3,FALSE),VLOOKUP($B145&amp;"_alta",VALORES_TS!$E$4:$I$553,4,FALSE),($C145/VLOOKUP($B145&amp;"_alta",VALORES_TS!$E$4:$I$553,3,FALSE))*VLOOKUP($B145&amp;"_alta",VALORES_TS!$E$4:$I$553,4,FALSE))))),"")</f>
        <v/>
      </c>
      <c r="G145" s="5" t="str">
        <f>IFERROR(IF($B145="UAT2 - Execução",0,IF($C145&lt;=VLOOKUP($B145&amp;"_baixa",VALORES_TS!$E$4:$I$553,3,FALSE),VLOOKUP($B145&amp;"_baixa",VALORES_TS!$E$4:$I$553,5,FALSE),IF($C145&lt;=VLOOKUP($B145&amp;"_media",VALORES_TS!$E$4:$I$553,3,FALSE),VLOOKUP($B145&amp;"_media",VALORES_TS!$E$4:$I$553,5,FALSE),IF($C145&lt;=VLOOKUP($B145&amp;"_alta",VALORES_TS!$E$4:$I$553,3,FALSE),VLOOKUP($B145&amp;"_alta",VALORES_TS!$E$4:$I$553,5,FALSE),($C145/VLOOKUP($B145&amp;"_alta",VALORES_TS!$E$4:$I$553,3,FALSE))*VLOOKUP($B145&amp;"_alta",VALORES_TS!$E$4:$I$553,5,FALSE))))),"")</f>
        <v/>
      </c>
      <c r="H145" s="53" t="str">
        <f t="shared" si="6"/>
        <v/>
      </c>
      <c r="I145" s="19" t="str">
        <f>IFERROR(IF($B145="UAT - Execução",0,IF($C145&lt;=VLOOKUP($B145&amp;"_f1",VALORES_TS!$E$4:$I$549,3,FALSE),VLOOKUP($B145&amp;"_f1",VALORES_TS!$E$4:$I$549,6,FALSE),IF($C145&lt;=VLOOKUP($B145&amp;"_f2",VALORES_TS!$E$4:$I$549,3,FALSE),VLOOKUP($B145&amp;"_f2",VALORES_TS!$E$4:$I$549,6,FALSE),IF($C145&lt;=VLOOKUP($B145&amp;"_f3",VALORES_TS!$E$4:$I$549,3,FALSE),VLOOKUP($B145&amp;"_f3",VALORES_TS!$E$4:$I$549,6,FALSE),($C145/VLOOKUP($B145&amp;"_f3",VALORES_TS!$E$4:$I$549,3,FALSE))*VLOOKUP($B145&amp;"_f3",VALORES_TS!$E$4:$I$549,6,FALSE))))),"")</f>
        <v/>
      </c>
      <c r="J145" s="12" t="str">
        <f>IFERROR(IF($B145="UAT - Execução",$C145*VALORES_TS!#REF!,IF($C145&lt;=VLOOKUP($B145&amp;"_f1",VALORES_TS!$E$4:$I$549,3,FALSE),VLOOKUP($B145&amp;"_f1",VALORES_TS!$E$4:$I$549,7,FALSE),IF($C145&lt;=VLOOKUP($B145&amp;"_f2",VALORES_TS!$E$4:$I$549,3,FALSE),VLOOKUP($B145&amp;"_f2",VALORES_TS!$E$4:$I$549,7,FALSE),IF($C145&lt;=VLOOKUP($B145&amp;"_f3",VALORES_TS!$E$4:$I$549,3,FALSE),VLOOKUP($B145&amp;"_f3",VALORES_TS!$E$4:$I$549,7,FALSE),($C145/VLOOKUP($B145&amp;"_f3",VALORES_TS!$E$4:$I$549,3,FALSE))*VLOOKUP($B145&amp;"_f3",VALORES_TS!$E$4:$I$549,7,FALSE))))),"")</f>
        <v/>
      </c>
      <c r="K145" s="12" t="str">
        <f t="shared" si="5"/>
        <v/>
      </c>
      <c r="L145" s="15"/>
    </row>
    <row r="146" spans="2:12" x14ac:dyDescent="0.25">
      <c r="B146" s="14"/>
      <c r="C146" s="3"/>
      <c r="D146" s="13"/>
      <c r="E146" s="13"/>
      <c r="F146" s="5" t="str">
        <f>IFERROR(IF($B146="UAT2 - Execução",0,IF($C146&lt;=VLOOKUP($B146&amp;"_baixa",VALORES_TS!$E$4:$I$553,3,FALSE),VLOOKUP($B146&amp;"_baixa",VALORES_TS!$E$4:$I$553,4,FALSE),IF($C146&lt;=VLOOKUP($B146&amp;"_media",VALORES_TS!$E$4:$I$553,3,FALSE),VLOOKUP($B146&amp;"_media",VALORES_TS!$E$4:$I$553,4,FALSE),IF($C146&lt;=VLOOKUP($B146&amp;"_alta",VALORES_TS!$E$4:$I$553,3,FALSE),VLOOKUP($B146&amp;"_alta",VALORES_TS!$E$4:$I$553,4,FALSE),($C146/VLOOKUP($B146&amp;"_alta",VALORES_TS!$E$4:$I$553,3,FALSE))*VLOOKUP($B146&amp;"_alta",VALORES_TS!$E$4:$I$553,4,FALSE))))),"")</f>
        <v/>
      </c>
      <c r="G146" s="5" t="str">
        <f>IFERROR(IF($B146="UAT2 - Execução",0,IF($C146&lt;=VLOOKUP($B146&amp;"_baixa",VALORES_TS!$E$4:$I$553,3,FALSE),VLOOKUP($B146&amp;"_baixa",VALORES_TS!$E$4:$I$553,5,FALSE),IF($C146&lt;=VLOOKUP($B146&amp;"_media",VALORES_TS!$E$4:$I$553,3,FALSE),VLOOKUP($B146&amp;"_media",VALORES_TS!$E$4:$I$553,5,FALSE),IF($C146&lt;=VLOOKUP($B146&amp;"_alta",VALORES_TS!$E$4:$I$553,3,FALSE),VLOOKUP($B146&amp;"_alta",VALORES_TS!$E$4:$I$553,5,FALSE),($C146/VLOOKUP($B146&amp;"_alta",VALORES_TS!$E$4:$I$553,3,FALSE))*VLOOKUP($B146&amp;"_alta",VALORES_TS!$E$4:$I$553,5,FALSE))))),"")</f>
        <v/>
      </c>
      <c r="H146" s="53" t="str">
        <f t="shared" si="6"/>
        <v/>
      </c>
      <c r="I146" s="19" t="str">
        <f>IFERROR(IF($B146="UAT - Execução",0,IF($C146&lt;=VLOOKUP($B146&amp;"_f1",VALORES_TS!$E$4:$I$549,3,FALSE),VLOOKUP($B146&amp;"_f1",VALORES_TS!$E$4:$I$549,6,FALSE),IF($C146&lt;=VLOOKUP($B146&amp;"_f2",VALORES_TS!$E$4:$I$549,3,FALSE),VLOOKUP($B146&amp;"_f2",VALORES_TS!$E$4:$I$549,6,FALSE),IF($C146&lt;=VLOOKUP($B146&amp;"_f3",VALORES_TS!$E$4:$I$549,3,FALSE),VLOOKUP($B146&amp;"_f3",VALORES_TS!$E$4:$I$549,6,FALSE),($C146/VLOOKUP($B146&amp;"_f3",VALORES_TS!$E$4:$I$549,3,FALSE))*VLOOKUP($B146&amp;"_f3",VALORES_TS!$E$4:$I$549,6,FALSE))))),"")</f>
        <v/>
      </c>
      <c r="J146" s="12" t="str">
        <f>IFERROR(IF($B146="UAT - Execução",$C146*VALORES_TS!#REF!,IF($C146&lt;=VLOOKUP($B146&amp;"_f1",VALORES_TS!$E$4:$I$549,3,FALSE),VLOOKUP($B146&amp;"_f1",VALORES_TS!$E$4:$I$549,7,FALSE),IF($C146&lt;=VLOOKUP($B146&amp;"_f2",VALORES_TS!$E$4:$I$549,3,FALSE),VLOOKUP($B146&amp;"_f2",VALORES_TS!$E$4:$I$549,7,FALSE),IF($C146&lt;=VLOOKUP($B146&amp;"_f3",VALORES_TS!$E$4:$I$549,3,FALSE),VLOOKUP($B146&amp;"_f3",VALORES_TS!$E$4:$I$549,7,FALSE),($C146/VLOOKUP($B146&amp;"_f3",VALORES_TS!$E$4:$I$549,3,FALSE))*VLOOKUP($B146&amp;"_f3",VALORES_TS!$E$4:$I$549,7,FALSE))))),"")</f>
        <v/>
      </c>
      <c r="K146" s="12" t="str">
        <f t="shared" ref="K146:K199" si="7">IF(J146="","",IF($E146="s",I146+J146,0))</f>
        <v/>
      </c>
      <c r="L146" s="15"/>
    </row>
    <row r="147" spans="2:12" x14ac:dyDescent="0.25">
      <c r="B147" s="14"/>
      <c r="C147" s="3"/>
      <c r="D147" s="13"/>
      <c r="E147" s="13"/>
      <c r="F147" s="5" t="str">
        <f>IFERROR(IF($B147="UAT2 - Execução",0,IF($C147&lt;=VLOOKUP($B147&amp;"_baixa",VALORES_TS!$E$4:$I$553,3,FALSE),VLOOKUP($B147&amp;"_baixa",VALORES_TS!$E$4:$I$553,4,FALSE),IF($C147&lt;=VLOOKUP($B147&amp;"_media",VALORES_TS!$E$4:$I$553,3,FALSE),VLOOKUP($B147&amp;"_media",VALORES_TS!$E$4:$I$553,4,FALSE),IF($C147&lt;=VLOOKUP($B147&amp;"_alta",VALORES_TS!$E$4:$I$553,3,FALSE),VLOOKUP($B147&amp;"_alta",VALORES_TS!$E$4:$I$553,4,FALSE),($C147/VLOOKUP($B147&amp;"_alta",VALORES_TS!$E$4:$I$553,3,FALSE))*VLOOKUP($B147&amp;"_alta",VALORES_TS!$E$4:$I$553,4,FALSE))))),"")</f>
        <v/>
      </c>
      <c r="G147" s="5" t="str">
        <f>IFERROR(IF($B147="UAT2 - Execução",0,IF($C147&lt;=VLOOKUP($B147&amp;"_baixa",VALORES_TS!$E$4:$I$553,3,FALSE),VLOOKUP($B147&amp;"_baixa",VALORES_TS!$E$4:$I$553,5,FALSE),IF($C147&lt;=VLOOKUP($B147&amp;"_media",VALORES_TS!$E$4:$I$553,3,FALSE),VLOOKUP($B147&amp;"_media",VALORES_TS!$E$4:$I$553,5,FALSE),IF($C147&lt;=VLOOKUP($B147&amp;"_alta",VALORES_TS!$E$4:$I$553,3,FALSE),VLOOKUP($B147&amp;"_alta",VALORES_TS!$E$4:$I$553,5,FALSE),($C147/VLOOKUP($B147&amp;"_alta",VALORES_TS!$E$4:$I$553,3,FALSE))*VLOOKUP($B147&amp;"_alta",VALORES_TS!$E$4:$I$553,5,FALSE))))),"")</f>
        <v/>
      </c>
      <c r="H147" s="53" t="str">
        <f t="shared" si="6"/>
        <v/>
      </c>
      <c r="I147" s="19" t="str">
        <f>IFERROR(IF($B147="UAT - Execução",0,IF($C147&lt;=VLOOKUP($B147&amp;"_f1",VALORES_TS!$E$4:$I$549,3,FALSE),VLOOKUP($B147&amp;"_f1",VALORES_TS!$E$4:$I$549,6,FALSE),IF($C147&lt;=VLOOKUP($B147&amp;"_f2",VALORES_TS!$E$4:$I$549,3,FALSE),VLOOKUP($B147&amp;"_f2",VALORES_TS!$E$4:$I$549,6,FALSE),IF($C147&lt;=VLOOKUP($B147&amp;"_f3",VALORES_TS!$E$4:$I$549,3,FALSE),VLOOKUP($B147&amp;"_f3",VALORES_TS!$E$4:$I$549,6,FALSE),($C147/VLOOKUP($B147&amp;"_f3",VALORES_TS!$E$4:$I$549,3,FALSE))*VLOOKUP($B147&amp;"_f3",VALORES_TS!$E$4:$I$549,6,FALSE))))),"")</f>
        <v/>
      </c>
      <c r="J147" s="12" t="str">
        <f>IFERROR(IF($B147="UAT - Execução",$C147*VALORES_TS!#REF!,IF($C147&lt;=VLOOKUP($B147&amp;"_f1",VALORES_TS!$E$4:$I$549,3,FALSE),VLOOKUP($B147&amp;"_f1",VALORES_TS!$E$4:$I$549,7,FALSE),IF($C147&lt;=VLOOKUP($B147&amp;"_f2",VALORES_TS!$E$4:$I$549,3,FALSE),VLOOKUP($B147&amp;"_f2",VALORES_TS!$E$4:$I$549,7,FALSE),IF($C147&lt;=VLOOKUP($B147&amp;"_f3",VALORES_TS!$E$4:$I$549,3,FALSE),VLOOKUP($B147&amp;"_f3",VALORES_TS!$E$4:$I$549,7,FALSE),($C147/VLOOKUP($B147&amp;"_f3",VALORES_TS!$E$4:$I$549,3,FALSE))*VLOOKUP($B147&amp;"_f3",VALORES_TS!$E$4:$I$549,7,FALSE))))),"")</f>
        <v/>
      </c>
      <c r="K147" s="12" t="str">
        <f t="shared" si="7"/>
        <v/>
      </c>
      <c r="L147" s="15"/>
    </row>
    <row r="148" spans="2:12" x14ac:dyDescent="0.25">
      <c r="B148" s="14"/>
      <c r="C148" s="3"/>
      <c r="D148" s="13"/>
      <c r="E148" s="13"/>
      <c r="F148" s="5" t="str">
        <f>IFERROR(IF($B148="UAT2 - Execução",0,IF($C148&lt;=VLOOKUP($B148&amp;"_baixa",VALORES_TS!$E$4:$I$553,3,FALSE),VLOOKUP($B148&amp;"_baixa",VALORES_TS!$E$4:$I$553,4,FALSE),IF($C148&lt;=VLOOKUP($B148&amp;"_media",VALORES_TS!$E$4:$I$553,3,FALSE),VLOOKUP($B148&amp;"_media",VALORES_TS!$E$4:$I$553,4,FALSE),IF($C148&lt;=VLOOKUP($B148&amp;"_alta",VALORES_TS!$E$4:$I$553,3,FALSE),VLOOKUP($B148&amp;"_alta",VALORES_TS!$E$4:$I$553,4,FALSE),($C148/VLOOKUP($B148&amp;"_alta",VALORES_TS!$E$4:$I$553,3,FALSE))*VLOOKUP($B148&amp;"_alta",VALORES_TS!$E$4:$I$553,4,FALSE))))),"")</f>
        <v/>
      </c>
      <c r="G148" s="5" t="str">
        <f>IFERROR(IF($B148="UAT2 - Execução",0,IF($C148&lt;=VLOOKUP($B148&amp;"_baixa",VALORES_TS!$E$4:$I$553,3,FALSE),VLOOKUP($B148&amp;"_baixa",VALORES_TS!$E$4:$I$553,5,FALSE),IF($C148&lt;=VLOOKUP($B148&amp;"_media",VALORES_TS!$E$4:$I$553,3,FALSE),VLOOKUP($B148&amp;"_media",VALORES_TS!$E$4:$I$553,5,FALSE),IF($C148&lt;=VLOOKUP($B148&amp;"_alta",VALORES_TS!$E$4:$I$553,3,FALSE),VLOOKUP($B148&amp;"_alta",VALORES_TS!$E$4:$I$553,5,FALSE),($C148/VLOOKUP($B148&amp;"_alta",VALORES_TS!$E$4:$I$553,3,FALSE))*VLOOKUP($B148&amp;"_alta",VALORES_TS!$E$4:$I$553,5,FALSE))))),"")</f>
        <v/>
      </c>
      <c r="H148" s="53" t="str">
        <f t="shared" si="6"/>
        <v/>
      </c>
      <c r="I148" s="19" t="str">
        <f>IFERROR(IF($B148="UAT - Execução",0,IF($C148&lt;=VLOOKUP($B148&amp;"_f1",VALORES_TS!$E$4:$I$549,3,FALSE),VLOOKUP($B148&amp;"_f1",VALORES_TS!$E$4:$I$549,6,FALSE),IF($C148&lt;=VLOOKUP($B148&amp;"_f2",VALORES_TS!$E$4:$I$549,3,FALSE),VLOOKUP($B148&amp;"_f2",VALORES_TS!$E$4:$I$549,6,FALSE),IF($C148&lt;=VLOOKUP($B148&amp;"_f3",VALORES_TS!$E$4:$I$549,3,FALSE),VLOOKUP($B148&amp;"_f3",VALORES_TS!$E$4:$I$549,6,FALSE),($C148/VLOOKUP($B148&amp;"_f3",VALORES_TS!$E$4:$I$549,3,FALSE))*VLOOKUP($B148&amp;"_f3",VALORES_TS!$E$4:$I$549,6,FALSE))))),"")</f>
        <v/>
      </c>
      <c r="J148" s="12" t="str">
        <f>IFERROR(IF($B148="UAT - Execução",$C148*VALORES_TS!#REF!,IF($C148&lt;=VLOOKUP($B148&amp;"_f1",VALORES_TS!$E$4:$I$549,3,FALSE),VLOOKUP($B148&amp;"_f1",VALORES_TS!$E$4:$I$549,7,FALSE),IF($C148&lt;=VLOOKUP($B148&amp;"_f2",VALORES_TS!$E$4:$I$549,3,FALSE),VLOOKUP($B148&amp;"_f2",VALORES_TS!$E$4:$I$549,7,FALSE),IF($C148&lt;=VLOOKUP($B148&amp;"_f3",VALORES_TS!$E$4:$I$549,3,FALSE),VLOOKUP($B148&amp;"_f3",VALORES_TS!$E$4:$I$549,7,FALSE),($C148/VLOOKUP($B148&amp;"_f3",VALORES_TS!$E$4:$I$549,3,FALSE))*VLOOKUP($B148&amp;"_f3",VALORES_TS!$E$4:$I$549,7,FALSE))))),"")</f>
        <v/>
      </c>
      <c r="K148" s="12" t="str">
        <f t="shared" si="7"/>
        <v/>
      </c>
      <c r="L148" s="15"/>
    </row>
    <row r="149" spans="2:12" x14ac:dyDescent="0.25">
      <c r="B149" s="14"/>
      <c r="C149" s="3"/>
      <c r="D149" s="13"/>
      <c r="E149" s="13"/>
      <c r="F149" s="5" t="str">
        <f>IFERROR(IF($B149="UAT2 - Execução",0,IF($C149&lt;=VLOOKUP($B149&amp;"_baixa",VALORES_TS!$E$4:$I$553,3,FALSE),VLOOKUP($B149&amp;"_baixa",VALORES_TS!$E$4:$I$553,4,FALSE),IF($C149&lt;=VLOOKUP($B149&amp;"_media",VALORES_TS!$E$4:$I$553,3,FALSE),VLOOKUP($B149&amp;"_media",VALORES_TS!$E$4:$I$553,4,FALSE),IF($C149&lt;=VLOOKUP($B149&amp;"_alta",VALORES_TS!$E$4:$I$553,3,FALSE),VLOOKUP($B149&amp;"_alta",VALORES_TS!$E$4:$I$553,4,FALSE),($C149/VLOOKUP($B149&amp;"_alta",VALORES_TS!$E$4:$I$553,3,FALSE))*VLOOKUP($B149&amp;"_alta",VALORES_TS!$E$4:$I$553,4,FALSE))))),"")</f>
        <v/>
      </c>
      <c r="G149" s="5" t="str">
        <f>IFERROR(IF($B149="UAT2 - Execução",0,IF($C149&lt;=VLOOKUP($B149&amp;"_baixa",VALORES_TS!$E$4:$I$553,3,FALSE),VLOOKUP($B149&amp;"_baixa",VALORES_TS!$E$4:$I$553,5,FALSE),IF($C149&lt;=VLOOKUP($B149&amp;"_media",VALORES_TS!$E$4:$I$553,3,FALSE),VLOOKUP($B149&amp;"_media",VALORES_TS!$E$4:$I$553,5,FALSE),IF($C149&lt;=VLOOKUP($B149&amp;"_alta",VALORES_TS!$E$4:$I$553,3,FALSE),VLOOKUP($B149&amp;"_alta",VALORES_TS!$E$4:$I$553,5,FALSE),($C149/VLOOKUP($B149&amp;"_alta",VALORES_TS!$E$4:$I$553,3,FALSE))*VLOOKUP($B149&amp;"_alta",VALORES_TS!$E$4:$I$553,5,FALSE))))),"")</f>
        <v/>
      </c>
      <c r="H149" s="53" t="str">
        <f t="shared" si="6"/>
        <v/>
      </c>
      <c r="I149" s="19" t="str">
        <f>IFERROR(IF($B149="UAT - Execução",0,IF($C149&lt;=VLOOKUP($B149&amp;"_f1",VALORES_TS!$E$4:$I$549,3,FALSE),VLOOKUP($B149&amp;"_f1",VALORES_TS!$E$4:$I$549,6,FALSE),IF($C149&lt;=VLOOKUP($B149&amp;"_f2",VALORES_TS!$E$4:$I$549,3,FALSE),VLOOKUP($B149&amp;"_f2",VALORES_TS!$E$4:$I$549,6,FALSE),IF($C149&lt;=VLOOKUP($B149&amp;"_f3",VALORES_TS!$E$4:$I$549,3,FALSE),VLOOKUP($B149&amp;"_f3",VALORES_TS!$E$4:$I$549,6,FALSE),($C149/VLOOKUP($B149&amp;"_f3",VALORES_TS!$E$4:$I$549,3,FALSE))*VLOOKUP($B149&amp;"_f3",VALORES_TS!$E$4:$I$549,6,FALSE))))),"")</f>
        <v/>
      </c>
      <c r="J149" s="12" t="str">
        <f>IFERROR(IF($B149="UAT - Execução",$C149*VALORES_TS!#REF!,IF($C149&lt;=VLOOKUP($B149&amp;"_f1",VALORES_TS!$E$4:$I$549,3,FALSE),VLOOKUP($B149&amp;"_f1",VALORES_TS!$E$4:$I$549,7,FALSE),IF($C149&lt;=VLOOKUP($B149&amp;"_f2",VALORES_TS!$E$4:$I$549,3,FALSE),VLOOKUP($B149&amp;"_f2",VALORES_TS!$E$4:$I$549,7,FALSE),IF($C149&lt;=VLOOKUP($B149&amp;"_f3",VALORES_TS!$E$4:$I$549,3,FALSE),VLOOKUP($B149&amp;"_f3",VALORES_TS!$E$4:$I$549,7,FALSE),($C149/VLOOKUP($B149&amp;"_f3",VALORES_TS!$E$4:$I$549,3,FALSE))*VLOOKUP($B149&amp;"_f3",VALORES_TS!$E$4:$I$549,7,FALSE))))),"")</f>
        <v/>
      </c>
      <c r="K149" s="12" t="str">
        <f t="shared" si="7"/>
        <v/>
      </c>
      <c r="L149" s="15"/>
    </row>
    <row r="150" spans="2:12" x14ac:dyDescent="0.25">
      <c r="B150" s="14"/>
      <c r="C150" s="3"/>
      <c r="D150" s="13"/>
      <c r="E150" s="13"/>
      <c r="F150" s="5" t="str">
        <f>IFERROR(IF($B150="UAT2 - Execução",0,IF($C150&lt;=VLOOKUP($B150&amp;"_baixa",VALORES_TS!$E$4:$I$553,3,FALSE),VLOOKUP($B150&amp;"_baixa",VALORES_TS!$E$4:$I$553,4,FALSE),IF($C150&lt;=VLOOKUP($B150&amp;"_media",VALORES_TS!$E$4:$I$553,3,FALSE),VLOOKUP($B150&amp;"_media",VALORES_TS!$E$4:$I$553,4,FALSE),IF($C150&lt;=VLOOKUP($B150&amp;"_alta",VALORES_TS!$E$4:$I$553,3,FALSE),VLOOKUP($B150&amp;"_alta",VALORES_TS!$E$4:$I$553,4,FALSE),($C150/VLOOKUP($B150&amp;"_alta",VALORES_TS!$E$4:$I$553,3,FALSE))*VLOOKUP($B150&amp;"_alta",VALORES_TS!$E$4:$I$553,4,FALSE))))),"")</f>
        <v/>
      </c>
      <c r="G150" s="5" t="str">
        <f>IFERROR(IF($B150="UAT2 - Execução",0,IF($C150&lt;=VLOOKUP($B150&amp;"_baixa",VALORES_TS!$E$4:$I$553,3,FALSE),VLOOKUP($B150&amp;"_baixa",VALORES_TS!$E$4:$I$553,5,FALSE),IF($C150&lt;=VLOOKUP($B150&amp;"_media",VALORES_TS!$E$4:$I$553,3,FALSE),VLOOKUP($B150&amp;"_media",VALORES_TS!$E$4:$I$553,5,FALSE),IF($C150&lt;=VLOOKUP($B150&amp;"_alta",VALORES_TS!$E$4:$I$553,3,FALSE),VLOOKUP($B150&amp;"_alta",VALORES_TS!$E$4:$I$553,5,FALSE),($C150/VLOOKUP($B150&amp;"_alta",VALORES_TS!$E$4:$I$553,3,FALSE))*VLOOKUP($B150&amp;"_alta",VALORES_TS!$E$4:$I$553,5,FALSE))))),"")</f>
        <v/>
      </c>
      <c r="H150" s="53" t="str">
        <f t="shared" si="6"/>
        <v/>
      </c>
      <c r="I150" s="19" t="str">
        <f>IFERROR(IF($B150="UAT - Execução",0,IF($C150&lt;=VLOOKUP($B150&amp;"_f1",VALORES_TS!$E$4:$I$549,3,FALSE),VLOOKUP($B150&amp;"_f1",VALORES_TS!$E$4:$I$549,6,FALSE),IF($C150&lt;=VLOOKUP($B150&amp;"_f2",VALORES_TS!$E$4:$I$549,3,FALSE),VLOOKUP($B150&amp;"_f2",VALORES_TS!$E$4:$I$549,6,FALSE),IF($C150&lt;=VLOOKUP($B150&amp;"_f3",VALORES_TS!$E$4:$I$549,3,FALSE),VLOOKUP($B150&amp;"_f3",VALORES_TS!$E$4:$I$549,6,FALSE),($C150/VLOOKUP($B150&amp;"_f3",VALORES_TS!$E$4:$I$549,3,FALSE))*VLOOKUP($B150&amp;"_f3",VALORES_TS!$E$4:$I$549,6,FALSE))))),"")</f>
        <v/>
      </c>
      <c r="J150" s="12" t="str">
        <f>IFERROR(IF($B150="UAT - Execução",$C150*VALORES_TS!#REF!,IF($C150&lt;=VLOOKUP($B150&amp;"_f1",VALORES_TS!$E$4:$I$549,3,FALSE),VLOOKUP($B150&amp;"_f1",VALORES_TS!$E$4:$I$549,7,FALSE),IF($C150&lt;=VLOOKUP($B150&amp;"_f2",VALORES_TS!$E$4:$I$549,3,FALSE),VLOOKUP($B150&amp;"_f2",VALORES_TS!$E$4:$I$549,7,FALSE),IF($C150&lt;=VLOOKUP($B150&amp;"_f3",VALORES_TS!$E$4:$I$549,3,FALSE),VLOOKUP($B150&amp;"_f3",VALORES_TS!$E$4:$I$549,7,FALSE),($C150/VLOOKUP($B150&amp;"_f3",VALORES_TS!$E$4:$I$549,3,FALSE))*VLOOKUP($B150&amp;"_f3",VALORES_TS!$E$4:$I$549,7,FALSE))))),"")</f>
        <v/>
      </c>
      <c r="K150" s="12" t="str">
        <f t="shared" si="7"/>
        <v/>
      </c>
      <c r="L150" s="15"/>
    </row>
    <row r="151" spans="2:12" x14ac:dyDescent="0.25">
      <c r="B151" s="14"/>
      <c r="C151" s="3"/>
      <c r="D151" s="13"/>
      <c r="E151" s="13"/>
      <c r="F151" s="5" t="str">
        <f>IFERROR(IF($B151="UAT2 - Execução",0,IF($C151&lt;=VLOOKUP($B151&amp;"_baixa",VALORES_TS!$E$4:$I$553,3,FALSE),VLOOKUP($B151&amp;"_baixa",VALORES_TS!$E$4:$I$553,4,FALSE),IF($C151&lt;=VLOOKUP($B151&amp;"_media",VALORES_TS!$E$4:$I$553,3,FALSE),VLOOKUP($B151&amp;"_media",VALORES_TS!$E$4:$I$553,4,FALSE),IF($C151&lt;=VLOOKUP($B151&amp;"_alta",VALORES_TS!$E$4:$I$553,3,FALSE),VLOOKUP($B151&amp;"_alta",VALORES_TS!$E$4:$I$553,4,FALSE),($C151/VLOOKUP($B151&amp;"_alta",VALORES_TS!$E$4:$I$553,3,FALSE))*VLOOKUP($B151&amp;"_alta",VALORES_TS!$E$4:$I$553,4,FALSE))))),"")</f>
        <v/>
      </c>
      <c r="G151" s="5" t="str">
        <f>IFERROR(IF($B151="UAT2 - Execução",0,IF($C151&lt;=VLOOKUP($B151&amp;"_baixa",VALORES_TS!$E$4:$I$553,3,FALSE),VLOOKUP($B151&amp;"_baixa",VALORES_TS!$E$4:$I$553,5,FALSE),IF($C151&lt;=VLOOKUP($B151&amp;"_media",VALORES_TS!$E$4:$I$553,3,FALSE),VLOOKUP($B151&amp;"_media",VALORES_TS!$E$4:$I$553,5,FALSE),IF($C151&lt;=VLOOKUP($B151&amp;"_alta",VALORES_TS!$E$4:$I$553,3,FALSE),VLOOKUP($B151&amp;"_alta",VALORES_TS!$E$4:$I$553,5,FALSE),($C151/VLOOKUP($B151&amp;"_alta",VALORES_TS!$E$4:$I$553,3,FALSE))*VLOOKUP($B151&amp;"_alta",VALORES_TS!$E$4:$I$553,5,FALSE))))),"")</f>
        <v/>
      </c>
      <c r="H151" s="53" t="str">
        <f t="shared" si="6"/>
        <v/>
      </c>
      <c r="I151" s="19" t="str">
        <f>IFERROR(IF($B151="UAT - Execução",0,IF($C151&lt;=VLOOKUP($B151&amp;"_f1",VALORES_TS!$E$4:$I$549,3,FALSE),VLOOKUP($B151&amp;"_f1",VALORES_TS!$E$4:$I$549,6,FALSE),IF($C151&lt;=VLOOKUP($B151&amp;"_f2",VALORES_TS!$E$4:$I$549,3,FALSE),VLOOKUP($B151&amp;"_f2",VALORES_TS!$E$4:$I$549,6,FALSE),IF($C151&lt;=VLOOKUP($B151&amp;"_f3",VALORES_TS!$E$4:$I$549,3,FALSE),VLOOKUP($B151&amp;"_f3",VALORES_TS!$E$4:$I$549,6,FALSE),($C151/VLOOKUP($B151&amp;"_f3",VALORES_TS!$E$4:$I$549,3,FALSE))*VLOOKUP($B151&amp;"_f3",VALORES_TS!$E$4:$I$549,6,FALSE))))),"")</f>
        <v/>
      </c>
      <c r="J151" s="12" t="str">
        <f>IFERROR(IF($B151="UAT - Execução",$C151*VALORES_TS!#REF!,IF($C151&lt;=VLOOKUP($B151&amp;"_f1",VALORES_TS!$E$4:$I$549,3,FALSE),VLOOKUP($B151&amp;"_f1",VALORES_TS!$E$4:$I$549,7,FALSE),IF($C151&lt;=VLOOKUP($B151&amp;"_f2",VALORES_TS!$E$4:$I$549,3,FALSE),VLOOKUP($B151&amp;"_f2",VALORES_TS!$E$4:$I$549,7,FALSE),IF($C151&lt;=VLOOKUP($B151&amp;"_f3",VALORES_TS!$E$4:$I$549,3,FALSE),VLOOKUP($B151&amp;"_f3",VALORES_TS!$E$4:$I$549,7,FALSE),($C151/VLOOKUP($B151&amp;"_f3",VALORES_TS!$E$4:$I$549,3,FALSE))*VLOOKUP($B151&amp;"_f3",VALORES_TS!$E$4:$I$549,7,FALSE))))),"")</f>
        <v/>
      </c>
      <c r="K151" s="12" t="str">
        <f t="shared" si="7"/>
        <v/>
      </c>
      <c r="L151" s="15"/>
    </row>
    <row r="152" spans="2:12" x14ac:dyDescent="0.25">
      <c r="B152" s="14"/>
      <c r="C152" s="3"/>
      <c r="D152" s="13"/>
      <c r="E152" s="13"/>
      <c r="F152" s="5" t="str">
        <f>IFERROR(IF($B152="UAT2 - Execução",0,IF($C152&lt;=VLOOKUP($B152&amp;"_baixa",VALORES_TS!$E$4:$I$553,3,FALSE),VLOOKUP($B152&amp;"_baixa",VALORES_TS!$E$4:$I$553,4,FALSE),IF($C152&lt;=VLOOKUP($B152&amp;"_media",VALORES_TS!$E$4:$I$553,3,FALSE),VLOOKUP($B152&amp;"_media",VALORES_TS!$E$4:$I$553,4,FALSE),IF($C152&lt;=VLOOKUP($B152&amp;"_alta",VALORES_TS!$E$4:$I$553,3,FALSE),VLOOKUP($B152&amp;"_alta",VALORES_TS!$E$4:$I$553,4,FALSE),($C152/VLOOKUP($B152&amp;"_alta",VALORES_TS!$E$4:$I$553,3,FALSE))*VLOOKUP($B152&amp;"_alta",VALORES_TS!$E$4:$I$553,4,FALSE))))),"")</f>
        <v/>
      </c>
      <c r="G152" s="5" t="str">
        <f>IFERROR(IF($B152="UAT2 - Execução",0,IF($C152&lt;=VLOOKUP($B152&amp;"_baixa",VALORES_TS!$E$4:$I$553,3,FALSE),VLOOKUP($B152&amp;"_baixa",VALORES_TS!$E$4:$I$553,5,FALSE),IF($C152&lt;=VLOOKUP($B152&amp;"_media",VALORES_TS!$E$4:$I$553,3,FALSE),VLOOKUP($B152&amp;"_media",VALORES_TS!$E$4:$I$553,5,FALSE),IF($C152&lt;=VLOOKUP($B152&amp;"_alta",VALORES_TS!$E$4:$I$553,3,FALSE),VLOOKUP($B152&amp;"_alta",VALORES_TS!$E$4:$I$553,5,FALSE),($C152/VLOOKUP($B152&amp;"_alta",VALORES_TS!$E$4:$I$553,3,FALSE))*VLOOKUP($B152&amp;"_alta",VALORES_TS!$E$4:$I$553,5,FALSE))))),"")</f>
        <v/>
      </c>
      <c r="H152" s="53" t="str">
        <f t="shared" si="6"/>
        <v/>
      </c>
      <c r="I152" s="19" t="str">
        <f>IFERROR(IF($B152="UAT - Execução",0,IF($C152&lt;=VLOOKUP($B152&amp;"_f1",VALORES_TS!$E$4:$I$549,3,FALSE),VLOOKUP($B152&amp;"_f1",VALORES_TS!$E$4:$I$549,6,FALSE),IF($C152&lt;=VLOOKUP($B152&amp;"_f2",VALORES_TS!$E$4:$I$549,3,FALSE),VLOOKUP($B152&amp;"_f2",VALORES_TS!$E$4:$I$549,6,FALSE),IF($C152&lt;=VLOOKUP($B152&amp;"_f3",VALORES_TS!$E$4:$I$549,3,FALSE),VLOOKUP($B152&amp;"_f3",VALORES_TS!$E$4:$I$549,6,FALSE),($C152/VLOOKUP($B152&amp;"_f3",VALORES_TS!$E$4:$I$549,3,FALSE))*VLOOKUP($B152&amp;"_f3",VALORES_TS!$E$4:$I$549,6,FALSE))))),"")</f>
        <v/>
      </c>
      <c r="J152" s="12" t="str">
        <f>IFERROR(IF($B152="UAT - Execução",$C152*VALORES_TS!#REF!,IF($C152&lt;=VLOOKUP($B152&amp;"_f1",VALORES_TS!$E$4:$I$549,3,FALSE),VLOOKUP($B152&amp;"_f1",VALORES_TS!$E$4:$I$549,7,FALSE),IF($C152&lt;=VLOOKUP($B152&amp;"_f2",VALORES_TS!$E$4:$I$549,3,FALSE),VLOOKUP($B152&amp;"_f2",VALORES_TS!$E$4:$I$549,7,FALSE),IF($C152&lt;=VLOOKUP($B152&amp;"_f3",VALORES_TS!$E$4:$I$549,3,FALSE),VLOOKUP($B152&amp;"_f3",VALORES_TS!$E$4:$I$549,7,FALSE),($C152/VLOOKUP($B152&amp;"_f3",VALORES_TS!$E$4:$I$549,3,FALSE))*VLOOKUP($B152&amp;"_f3",VALORES_TS!$E$4:$I$549,7,FALSE))))),"")</f>
        <v/>
      </c>
      <c r="K152" s="12" t="str">
        <f t="shared" si="7"/>
        <v/>
      </c>
      <c r="L152" s="15"/>
    </row>
    <row r="153" spans="2:12" x14ac:dyDescent="0.25">
      <c r="B153" s="14"/>
      <c r="C153" s="3"/>
      <c r="D153" s="13"/>
      <c r="E153" s="13"/>
      <c r="F153" s="5" t="str">
        <f>IFERROR(IF($B153="UAT2 - Execução",0,IF($C153&lt;=VLOOKUP($B153&amp;"_baixa",VALORES_TS!$E$4:$I$553,3,FALSE),VLOOKUP($B153&amp;"_baixa",VALORES_TS!$E$4:$I$553,4,FALSE),IF($C153&lt;=VLOOKUP($B153&amp;"_media",VALORES_TS!$E$4:$I$553,3,FALSE),VLOOKUP($B153&amp;"_media",VALORES_TS!$E$4:$I$553,4,FALSE),IF($C153&lt;=VLOOKUP($B153&amp;"_alta",VALORES_TS!$E$4:$I$553,3,FALSE),VLOOKUP($B153&amp;"_alta",VALORES_TS!$E$4:$I$553,4,FALSE),($C153/VLOOKUP($B153&amp;"_alta",VALORES_TS!$E$4:$I$553,3,FALSE))*VLOOKUP($B153&amp;"_alta",VALORES_TS!$E$4:$I$553,4,FALSE))))),"")</f>
        <v/>
      </c>
      <c r="G153" s="5" t="str">
        <f>IFERROR(IF($B153="UAT2 - Execução",0,IF($C153&lt;=VLOOKUP($B153&amp;"_baixa",VALORES_TS!$E$4:$I$553,3,FALSE),VLOOKUP($B153&amp;"_baixa",VALORES_TS!$E$4:$I$553,5,FALSE),IF($C153&lt;=VLOOKUP($B153&amp;"_media",VALORES_TS!$E$4:$I$553,3,FALSE),VLOOKUP($B153&amp;"_media",VALORES_TS!$E$4:$I$553,5,FALSE),IF($C153&lt;=VLOOKUP($B153&amp;"_alta",VALORES_TS!$E$4:$I$553,3,FALSE),VLOOKUP($B153&amp;"_alta",VALORES_TS!$E$4:$I$553,5,FALSE),($C153/VLOOKUP($B153&amp;"_alta",VALORES_TS!$E$4:$I$553,3,FALSE))*VLOOKUP($B153&amp;"_alta",VALORES_TS!$E$4:$I$553,5,FALSE))))),"")</f>
        <v/>
      </c>
      <c r="H153" s="53" t="str">
        <f t="shared" si="6"/>
        <v/>
      </c>
      <c r="I153" s="19" t="str">
        <f>IFERROR(IF($B153="UAT - Execução",0,IF($C153&lt;=VLOOKUP($B153&amp;"_f1",VALORES_TS!$E$4:$I$549,3,FALSE),VLOOKUP($B153&amp;"_f1",VALORES_TS!$E$4:$I$549,6,FALSE),IF($C153&lt;=VLOOKUP($B153&amp;"_f2",VALORES_TS!$E$4:$I$549,3,FALSE),VLOOKUP($B153&amp;"_f2",VALORES_TS!$E$4:$I$549,6,FALSE),IF($C153&lt;=VLOOKUP($B153&amp;"_f3",VALORES_TS!$E$4:$I$549,3,FALSE),VLOOKUP($B153&amp;"_f3",VALORES_TS!$E$4:$I$549,6,FALSE),($C153/VLOOKUP($B153&amp;"_f3",VALORES_TS!$E$4:$I$549,3,FALSE))*VLOOKUP($B153&amp;"_f3",VALORES_TS!$E$4:$I$549,6,FALSE))))),"")</f>
        <v/>
      </c>
      <c r="J153" s="12" t="str">
        <f>IFERROR(IF($B153="UAT - Execução",$C153*VALORES_TS!#REF!,IF($C153&lt;=VLOOKUP($B153&amp;"_f1",VALORES_TS!$E$4:$I$549,3,FALSE),VLOOKUP($B153&amp;"_f1",VALORES_TS!$E$4:$I$549,7,FALSE),IF($C153&lt;=VLOOKUP($B153&amp;"_f2",VALORES_TS!$E$4:$I$549,3,FALSE),VLOOKUP($B153&amp;"_f2",VALORES_TS!$E$4:$I$549,7,FALSE),IF($C153&lt;=VLOOKUP($B153&amp;"_f3",VALORES_TS!$E$4:$I$549,3,FALSE),VLOOKUP($B153&amp;"_f3",VALORES_TS!$E$4:$I$549,7,FALSE),($C153/VLOOKUP($B153&amp;"_f3",VALORES_TS!$E$4:$I$549,3,FALSE))*VLOOKUP($B153&amp;"_f3",VALORES_TS!$E$4:$I$549,7,FALSE))))),"")</f>
        <v/>
      </c>
      <c r="K153" s="12" t="str">
        <f t="shared" si="7"/>
        <v/>
      </c>
      <c r="L153" s="15"/>
    </row>
    <row r="154" spans="2:12" x14ac:dyDescent="0.25">
      <c r="B154" s="14"/>
      <c r="C154" s="3"/>
      <c r="D154" s="13"/>
      <c r="E154" s="13"/>
      <c r="F154" s="5" t="str">
        <f>IFERROR(IF($B154="UAT2 - Execução",0,IF($C154&lt;=VLOOKUP($B154&amp;"_baixa",VALORES_TS!$E$4:$I$553,3,FALSE),VLOOKUP($B154&amp;"_baixa",VALORES_TS!$E$4:$I$553,4,FALSE),IF($C154&lt;=VLOOKUP($B154&amp;"_media",VALORES_TS!$E$4:$I$553,3,FALSE),VLOOKUP($B154&amp;"_media",VALORES_TS!$E$4:$I$553,4,FALSE),IF($C154&lt;=VLOOKUP($B154&amp;"_alta",VALORES_TS!$E$4:$I$553,3,FALSE),VLOOKUP($B154&amp;"_alta",VALORES_TS!$E$4:$I$553,4,FALSE),($C154/VLOOKUP($B154&amp;"_alta",VALORES_TS!$E$4:$I$553,3,FALSE))*VLOOKUP($B154&amp;"_alta",VALORES_TS!$E$4:$I$553,4,FALSE))))),"")</f>
        <v/>
      </c>
      <c r="G154" s="5" t="str">
        <f>IFERROR(IF($B154="UAT2 - Execução",0,IF($C154&lt;=VLOOKUP($B154&amp;"_baixa",VALORES_TS!$E$4:$I$553,3,FALSE),VLOOKUP($B154&amp;"_baixa",VALORES_TS!$E$4:$I$553,5,FALSE),IF($C154&lt;=VLOOKUP($B154&amp;"_media",VALORES_TS!$E$4:$I$553,3,FALSE),VLOOKUP($B154&amp;"_media",VALORES_TS!$E$4:$I$553,5,FALSE),IF($C154&lt;=VLOOKUP($B154&amp;"_alta",VALORES_TS!$E$4:$I$553,3,FALSE),VLOOKUP($B154&amp;"_alta",VALORES_TS!$E$4:$I$553,5,FALSE),($C154/VLOOKUP($B154&amp;"_alta",VALORES_TS!$E$4:$I$553,3,FALSE))*VLOOKUP($B154&amp;"_alta",VALORES_TS!$E$4:$I$553,5,FALSE))))),"")</f>
        <v/>
      </c>
      <c r="H154" s="53" t="str">
        <f t="shared" si="6"/>
        <v/>
      </c>
      <c r="I154" s="19" t="str">
        <f>IFERROR(IF($B154="UAT - Execução",0,IF($C154&lt;=VLOOKUP($B154&amp;"_f1",VALORES_TS!$E$4:$I$549,3,FALSE),VLOOKUP($B154&amp;"_f1",VALORES_TS!$E$4:$I$549,6,FALSE),IF($C154&lt;=VLOOKUP($B154&amp;"_f2",VALORES_TS!$E$4:$I$549,3,FALSE),VLOOKUP($B154&amp;"_f2",VALORES_TS!$E$4:$I$549,6,FALSE),IF($C154&lt;=VLOOKUP($B154&amp;"_f3",VALORES_TS!$E$4:$I$549,3,FALSE),VLOOKUP($B154&amp;"_f3",VALORES_TS!$E$4:$I$549,6,FALSE),($C154/VLOOKUP($B154&amp;"_f3",VALORES_TS!$E$4:$I$549,3,FALSE))*VLOOKUP($B154&amp;"_f3",VALORES_TS!$E$4:$I$549,6,FALSE))))),"")</f>
        <v/>
      </c>
      <c r="J154" s="12" t="str">
        <f>IFERROR(IF($B154="UAT - Execução",$C154*VALORES_TS!#REF!,IF($C154&lt;=VLOOKUP($B154&amp;"_f1",VALORES_TS!$E$4:$I$549,3,FALSE),VLOOKUP($B154&amp;"_f1",VALORES_TS!$E$4:$I$549,7,FALSE),IF($C154&lt;=VLOOKUP($B154&amp;"_f2",VALORES_TS!$E$4:$I$549,3,FALSE),VLOOKUP($B154&amp;"_f2",VALORES_TS!$E$4:$I$549,7,FALSE),IF($C154&lt;=VLOOKUP($B154&amp;"_f3",VALORES_TS!$E$4:$I$549,3,FALSE),VLOOKUP($B154&amp;"_f3",VALORES_TS!$E$4:$I$549,7,FALSE),($C154/VLOOKUP($B154&amp;"_f3",VALORES_TS!$E$4:$I$549,3,FALSE))*VLOOKUP($B154&amp;"_f3",VALORES_TS!$E$4:$I$549,7,FALSE))))),"")</f>
        <v/>
      </c>
      <c r="K154" s="12" t="str">
        <f t="shared" si="7"/>
        <v/>
      </c>
      <c r="L154" s="15"/>
    </row>
    <row r="155" spans="2:12" x14ac:dyDescent="0.25">
      <c r="B155" s="14"/>
      <c r="C155" s="3"/>
      <c r="D155" s="13"/>
      <c r="E155" s="13"/>
      <c r="F155" s="5" t="str">
        <f>IFERROR(IF($B155="UAT2 - Execução",0,IF($C155&lt;=VLOOKUP($B155&amp;"_baixa",VALORES_TS!$E$4:$I$553,3,FALSE),VLOOKUP($B155&amp;"_baixa",VALORES_TS!$E$4:$I$553,4,FALSE),IF($C155&lt;=VLOOKUP($B155&amp;"_media",VALORES_TS!$E$4:$I$553,3,FALSE),VLOOKUP($B155&amp;"_media",VALORES_TS!$E$4:$I$553,4,FALSE),IF($C155&lt;=VLOOKUP($B155&amp;"_alta",VALORES_TS!$E$4:$I$553,3,FALSE),VLOOKUP($B155&amp;"_alta",VALORES_TS!$E$4:$I$553,4,FALSE),($C155/VLOOKUP($B155&amp;"_alta",VALORES_TS!$E$4:$I$553,3,FALSE))*VLOOKUP($B155&amp;"_alta",VALORES_TS!$E$4:$I$553,4,FALSE))))),"")</f>
        <v/>
      </c>
      <c r="G155" s="5" t="str">
        <f>IFERROR(IF($B155="UAT2 - Execução",0,IF($C155&lt;=VLOOKUP($B155&amp;"_baixa",VALORES_TS!$E$4:$I$553,3,FALSE),VLOOKUP($B155&amp;"_baixa",VALORES_TS!$E$4:$I$553,5,FALSE),IF($C155&lt;=VLOOKUP($B155&amp;"_media",VALORES_TS!$E$4:$I$553,3,FALSE),VLOOKUP($B155&amp;"_media",VALORES_TS!$E$4:$I$553,5,FALSE),IF($C155&lt;=VLOOKUP($B155&amp;"_alta",VALORES_TS!$E$4:$I$553,3,FALSE),VLOOKUP($B155&amp;"_alta",VALORES_TS!$E$4:$I$553,5,FALSE),($C155/VLOOKUP($B155&amp;"_alta",VALORES_TS!$E$4:$I$553,3,FALSE))*VLOOKUP($B155&amp;"_alta",VALORES_TS!$E$4:$I$553,5,FALSE))))),"")</f>
        <v/>
      </c>
      <c r="H155" s="53" t="str">
        <f t="shared" si="6"/>
        <v/>
      </c>
      <c r="I155" s="19" t="str">
        <f>IFERROR(IF($B155="UAT - Execução",0,IF($C155&lt;=VLOOKUP($B155&amp;"_f1",VALORES_TS!$E$4:$I$549,3,FALSE),VLOOKUP($B155&amp;"_f1",VALORES_TS!$E$4:$I$549,6,FALSE),IF($C155&lt;=VLOOKUP($B155&amp;"_f2",VALORES_TS!$E$4:$I$549,3,FALSE),VLOOKUP($B155&amp;"_f2",VALORES_TS!$E$4:$I$549,6,FALSE),IF($C155&lt;=VLOOKUP($B155&amp;"_f3",VALORES_TS!$E$4:$I$549,3,FALSE),VLOOKUP($B155&amp;"_f3",VALORES_TS!$E$4:$I$549,6,FALSE),($C155/VLOOKUP($B155&amp;"_f3",VALORES_TS!$E$4:$I$549,3,FALSE))*VLOOKUP($B155&amp;"_f3",VALORES_TS!$E$4:$I$549,6,FALSE))))),"")</f>
        <v/>
      </c>
      <c r="J155" s="12" t="str">
        <f>IFERROR(IF($B155="UAT - Execução",$C155*VALORES_TS!#REF!,IF($C155&lt;=VLOOKUP($B155&amp;"_f1",VALORES_TS!$E$4:$I$549,3,FALSE),VLOOKUP($B155&amp;"_f1",VALORES_TS!$E$4:$I$549,7,FALSE),IF($C155&lt;=VLOOKUP($B155&amp;"_f2",VALORES_TS!$E$4:$I$549,3,FALSE),VLOOKUP($B155&amp;"_f2",VALORES_TS!$E$4:$I$549,7,FALSE),IF($C155&lt;=VLOOKUP($B155&amp;"_f3",VALORES_TS!$E$4:$I$549,3,FALSE),VLOOKUP($B155&amp;"_f3",VALORES_TS!$E$4:$I$549,7,FALSE),($C155/VLOOKUP($B155&amp;"_f3",VALORES_TS!$E$4:$I$549,3,FALSE))*VLOOKUP($B155&amp;"_f3",VALORES_TS!$E$4:$I$549,7,FALSE))))),"")</f>
        <v/>
      </c>
      <c r="K155" s="12" t="str">
        <f t="shared" si="7"/>
        <v/>
      </c>
      <c r="L155" s="15"/>
    </row>
    <row r="156" spans="2:12" x14ac:dyDescent="0.25">
      <c r="B156" s="14"/>
      <c r="C156" s="3"/>
      <c r="D156" s="13"/>
      <c r="E156" s="13"/>
      <c r="F156" s="5" t="str">
        <f>IFERROR(IF($B156="UAT2 - Execução",0,IF($C156&lt;=VLOOKUP($B156&amp;"_baixa",VALORES_TS!$E$4:$I$553,3,FALSE),VLOOKUP($B156&amp;"_baixa",VALORES_TS!$E$4:$I$553,4,FALSE),IF($C156&lt;=VLOOKUP($B156&amp;"_media",VALORES_TS!$E$4:$I$553,3,FALSE),VLOOKUP($B156&amp;"_media",VALORES_TS!$E$4:$I$553,4,FALSE),IF($C156&lt;=VLOOKUP($B156&amp;"_alta",VALORES_TS!$E$4:$I$553,3,FALSE),VLOOKUP($B156&amp;"_alta",VALORES_TS!$E$4:$I$553,4,FALSE),($C156/VLOOKUP($B156&amp;"_alta",VALORES_TS!$E$4:$I$553,3,FALSE))*VLOOKUP($B156&amp;"_alta",VALORES_TS!$E$4:$I$553,4,FALSE))))),"")</f>
        <v/>
      </c>
      <c r="G156" s="5" t="str">
        <f>IFERROR(IF($B156="UAT2 - Execução",0,IF($C156&lt;=VLOOKUP($B156&amp;"_baixa",VALORES_TS!$E$4:$I$553,3,FALSE),VLOOKUP($B156&amp;"_baixa",VALORES_TS!$E$4:$I$553,5,FALSE),IF($C156&lt;=VLOOKUP($B156&amp;"_media",VALORES_TS!$E$4:$I$553,3,FALSE),VLOOKUP($B156&amp;"_media",VALORES_TS!$E$4:$I$553,5,FALSE),IF($C156&lt;=VLOOKUP($B156&amp;"_alta",VALORES_TS!$E$4:$I$553,3,FALSE),VLOOKUP($B156&amp;"_alta",VALORES_TS!$E$4:$I$553,5,FALSE),($C156/VLOOKUP($B156&amp;"_alta",VALORES_TS!$E$4:$I$553,3,FALSE))*VLOOKUP($B156&amp;"_alta",VALORES_TS!$E$4:$I$553,5,FALSE))))),"")</f>
        <v/>
      </c>
      <c r="H156" s="53" t="str">
        <f t="shared" si="6"/>
        <v/>
      </c>
      <c r="I156" s="19" t="str">
        <f>IFERROR(IF($B156="UAT - Execução",0,IF($C156&lt;=VLOOKUP($B156&amp;"_f1",VALORES_TS!$E$4:$I$549,3,FALSE),VLOOKUP($B156&amp;"_f1",VALORES_TS!$E$4:$I$549,6,FALSE),IF($C156&lt;=VLOOKUP($B156&amp;"_f2",VALORES_TS!$E$4:$I$549,3,FALSE),VLOOKUP($B156&amp;"_f2",VALORES_TS!$E$4:$I$549,6,FALSE),IF($C156&lt;=VLOOKUP($B156&amp;"_f3",VALORES_TS!$E$4:$I$549,3,FALSE),VLOOKUP($B156&amp;"_f3",VALORES_TS!$E$4:$I$549,6,FALSE),($C156/VLOOKUP($B156&amp;"_f3",VALORES_TS!$E$4:$I$549,3,FALSE))*VLOOKUP($B156&amp;"_f3",VALORES_TS!$E$4:$I$549,6,FALSE))))),"")</f>
        <v/>
      </c>
      <c r="J156" s="12" t="str">
        <f>IFERROR(IF($B156="UAT - Execução",$C156*VALORES_TS!#REF!,IF($C156&lt;=VLOOKUP($B156&amp;"_f1",VALORES_TS!$E$4:$I$549,3,FALSE),VLOOKUP($B156&amp;"_f1",VALORES_TS!$E$4:$I$549,7,FALSE),IF($C156&lt;=VLOOKUP($B156&amp;"_f2",VALORES_TS!$E$4:$I$549,3,FALSE),VLOOKUP($B156&amp;"_f2",VALORES_TS!$E$4:$I$549,7,FALSE),IF($C156&lt;=VLOOKUP($B156&amp;"_f3",VALORES_TS!$E$4:$I$549,3,FALSE),VLOOKUP($B156&amp;"_f3",VALORES_TS!$E$4:$I$549,7,FALSE),($C156/VLOOKUP($B156&amp;"_f3",VALORES_TS!$E$4:$I$549,3,FALSE))*VLOOKUP($B156&amp;"_f3",VALORES_TS!$E$4:$I$549,7,FALSE))))),"")</f>
        <v/>
      </c>
      <c r="K156" s="12" t="str">
        <f t="shared" si="7"/>
        <v/>
      </c>
      <c r="L156" s="15"/>
    </row>
    <row r="157" spans="2:12" x14ac:dyDescent="0.25">
      <c r="B157" s="14"/>
      <c r="C157" s="3"/>
      <c r="D157" s="13"/>
      <c r="E157" s="13"/>
      <c r="F157" s="5" t="str">
        <f>IFERROR(IF($B157="UAT2 - Execução",0,IF($C157&lt;=VLOOKUP($B157&amp;"_baixa",VALORES_TS!$E$4:$I$553,3,FALSE),VLOOKUP($B157&amp;"_baixa",VALORES_TS!$E$4:$I$553,4,FALSE),IF($C157&lt;=VLOOKUP($B157&amp;"_media",VALORES_TS!$E$4:$I$553,3,FALSE),VLOOKUP($B157&amp;"_media",VALORES_TS!$E$4:$I$553,4,FALSE),IF($C157&lt;=VLOOKUP($B157&amp;"_alta",VALORES_TS!$E$4:$I$553,3,FALSE),VLOOKUP($B157&amp;"_alta",VALORES_TS!$E$4:$I$553,4,FALSE),($C157/VLOOKUP($B157&amp;"_alta",VALORES_TS!$E$4:$I$553,3,FALSE))*VLOOKUP($B157&amp;"_alta",VALORES_TS!$E$4:$I$553,4,FALSE))))),"")</f>
        <v/>
      </c>
      <c r="G157" s="5" t="str">
        <f>IFERROR(IF($B157="UAT2 - Execução",0,IF($C157&lt;=VLOOKUP($B157&amp;"_baixa",VALORES_TS!$E$4:$I$553,3,FALSE),VLOOKUP($B157&amp;"_baixa",VALORES_TS!$E$4:$I$553,5,FALSE),IF($C157&lt;=VLOOKUP($B157&amp;"_media",VALORES_TS!$E$4:$I$553,3,FALSE),VLOOKUP($B157&amp;"_media",VALORES_TS!$E$4:$I$553,5,FALSE),IF($C157&lt;=VLOOKUP($B157&amp;"_alta",VALORES_TS!$E$4:$I$553,3,FALSE),VLOOKUP($B157&amp;"_alta",VALORES_TS!$E$4:$I$553,5,FALSE),($C157/VLOOKUP($B157&amp;"_alta",VALORES_TS!$E$4:$I$553,3,FALSE))*VLOOKUP($B157&amp;"_alta",VALORES_TS!$E$4:$I$553,5,FALSE))))),"")</f>
        <v/>
      </c>
      <c r="H157" s="53" t="str">
        <f t="shared" si="6"/>
        <v/>
      </c>
      <c r="I157" s="19" t="str">
        <f>IFERROR(IF($B157="UAT - Execução",0,IF($C157&lt;=VLOOKUP($B157&amp;"_f1",VALORES_TS!$E$4:$I$549,3,FALSE),VLOOKUP($B157&amp;"_f1",VALORES_TS!$E$4:$I$549,6,FALSE),IF($C157&lt;=VLOOKUP($B157&amp;"_f2",VALORES_TS!$E$4:$I$549,3,FALSE),VLOOKUP($B157&amp;"_f2",VALORES_TS!$E$4:$I$549,6,FALSE),IF($C157&lt;=VLOOKUP($B157&amp;"_f3",VALORES_TS!$E$4:$I$549,3,FALSE),VLOOKUP($B157&amp;"_f3",VALORES_TS!$E$4:$I$549,6,FALSE),($C157/VLOOKUP($B157&amp;"_f3",VALORES_TS!$E$4:$I$549,3,FALSE))*VLOOKUP($B157&amp;"_f3",VALORES_TS!$E$4:$I$549,6,FALSE))))),"")</f>
        <v/>
      </c>
      <c r="J157" s="12" t="str">
        <f>IFERROR(IF($B157="UAT - Execução",$C157*VALORES_TS!#REF!,IF($C157&lt;=VLOOKUP($B157&amp;"_f1",VALORES_TS!$E$4:$I$549,3,FALSE),VLOOKUP($B157&amp;"_f1",VALORES_TS!$E$4:$I$549,7,FALSE),IF($C157&lt;=VLOOKUP($B157&amp;"_f2",VALORES_TS!$E$4:$I$549,3,FALSE),VLOOKUP($B157&amp;"_f2",VALORES_TS!$E$4:$I$549,7,FALSE),IF($C157&lt;=VLOOKUP($B157&amp;"_f3",VALORES_TS!$E$4:$I$549,3,FALSE),VLOOKUP($B157&amp;"_f3",VALORES_TS!$E$4:$I$549,7,FALSE),($C157/VLOOKUP($B157&amp;"_f3",VALORES_TS!$E$4:$I$549,3,FALSE))*VLOOKUP($B157&amp;"_f3",VALORES_TS!$E$4:$I$549,7,FALSE))))),"")</f>
        <v/>
      </c>
      <c r="K157" s="12" t="str">
        <f t="shared" si="7"/>
        <v/>
      </c>
      <c r="L157" s="15"/>
    </row>
    <row r="158" spans="2:12" x14ac:dyDescent="0.25">
      <c r="B158" s="14"/>
      <c r="C158" s="3"/>
      <c r="D158" s="13"/>
      <c r="E158" s="13"/>
      <c r="F158" s="5" t="str">
        <f>IFERROR(IF($B158="UAT2 - Execução",0,IF($C158&lt;=VLOOKUP($B158&amp;"_baixa",VALORES_TS!$E$4:$I$553,3,FALSE),VLOOKUP($B158&amp;"_baixa",VALORES_TS!$E$4:$I$553,4,FALSE),IF($C158&lt;=VLOOKUP($B158&amp;"_media",VALORES_TS!$E$4:$I$553,3,FALSE),VLOOKUP($B158&amp;"_media",VALORES_TS!$E$4:$I$553,4,FALSE),IF($C158&lt;=VLOOKUP($B158&amp;"_alta",VALORES_TS!$E$4:$I$553,3,FALSE),VLOOKUP($B158&amp;"_alta",VALORES_TS!$E$4:$I$553,4,FALSE),($C158/VLOOKUP($B158&amp;"_alta",VALORES_TS!$E$4:$I$553,3,FALSE))*VLOOKUP($B158&amp;"_alta",VALORES_TS!$E$4:$I$553,4,FALSE))))),"")</f>
        <v/>
      </c>
      <c r="G158" s="5" t="str">
        <f>IFERROR(IF($B158="UAT2 - Execução",0,IF($C158&lt;=VLOOKUP($B158&amp;"_baixa",VALORES_TS!$E$4:$I$553,3,FALSE),VLOOKUP($B158&amp;"_baixa",VALORES_TS!$E$4:$I$553,5,FALSE),IF($C158&lt;=VLOOKUP($B158&amp;"_media",VALORES_TS!$E$4:$I$553,3,FALSE),VLOOKUP($B158&amp;"_media",VALORES_TS!$E$4:$I$553,5,FALSE),IF($C158&lt;=VLOOKUP($B158&amp;"_alta",VALORES_TS!$E$4:$I$553,3,FALSE),VLOOKUP($B158&amp;"_alta",VALORES_TS!$E$4:$I$553,5,FALSE),($C158/VLOOKUP($B158&amp;"_alta",VALORES_TS!$E$4:$I$553,3,FALSE))*VLOOKUP($B158&amp;"_alta",VALORES_TS!$E$4:$I$553,5,FALSE))))),"")</f>
        <v/>
      </c>
      <c r="H158" s="53" t="str">
        <f t="shared" si="6"/>
        <v/>
      </c>
      <c r="I158" s="19" t="str">
        <f>IFERROR(IF($B158="UAT - Execução",0,IF($C158&lt;=VLOOKUP($B158&amp;"_f1",VALORES_TS!$E$4:$I$549,3,FALSE),VLOOKUP($B158&amp;"_f1",VALORES_TS!$E$4:$I$549,6,FALSE),IF($C158&lt;=VLOOKUP($B158&amp;"_f2",VALORES_TS!$E$4:$I$549,3,FALSE),VLOOKUP($B158&amp;"_f2",VALORES_TS!$E$4:$I$549,6,FALSE),IF($C158&lt;=VLOOKUP($B158&amp;"_f3",VALORES_TS!$E$4:$I$549,3,FALSE),VLOOKUP($B158&amp;"_f3",VALORES_TS!$E$4:$I$549,6,FALSE),($C158/VLOOKUP($B158&amp;"_f3",VALORES_TS!$E$4:$I$549,3,FALSE))*VLOOKUP($B158&amp;"_f3",VALORES_TS!$E$4:$I$549,6,FALSE))))),"")</f>
        <v/>
      </c>
      <c r="J158" s="12" t="str">
        <f>IFERROR(IF($B158="UAT - Execução",$C158*VALORES_TS!#REF!,IF($C158&lt;=VLOOKUP($B158&amp;"_f1",VALORES_TS!$E$4:$I$549,3,FALSE),VLOOKUP($B158&amp;"_f1",VALORES_TS!$E$4:$I$549,7,FALSE),IF($C158&lt;=VLOOKUP($B158&amp;"_f2",VALORES_TS!$E$4:$I$549,3,FALSE),VLOOKUP($B158&amp;"_f2",VALORES_TS!$E$4:$I$549,7,FALSE),IF($C158&lt;=VLOOKUP($B158&amp;"_f3",VALORES_TS!$E$4:$I$549,3,FALSE),VLOOKUP($B158&amp;"_f3",VALORES_TS!$E$4:$I$549,7,FALSE),($C158/VLOOKUP($B158&amp;"_f3",VALORES_TS!$E$4:$I$549,3,FALSE))*VLOOKUP($B158&amp;"_f3",VALORES_TS!$E$4:$I$549,7,FALSE))))),"")</f>
        <v/>
      </c>
      <c r="K158" s="12" t="str">
        <f t="shared" si="7"/>
        <v/>
      </c>
      <c r="L158" s="15"/>
    </row>
    <row r="159" spans="2:12" x14ac:dyDescent="0.25">
      <c r="B159" s="14"/>
      <c r="C159" s="3"/>
      <c r="D159" s="13"/>
      <c r="E159" s="13"/>
      <c r="F159" s="5" t="str">
        <f>IFERROR(IF($B159="UAT2 - Execução",0,IF($C159&lt;=VLOOKUP($B159&amp;"_baixa",VALORES_TS!$E$4:$I$553,3,FALSE),VLOOKUP($B159&amp;"_baixa",VALORES_TS!$E$4:$I$553,4,FALSE),IF($C159&lt;=VLOOKUP($B159&amp;"_media",VALORES_TS!$E$4:$I$553,3,FALSE),VLOOKUP($B159&amp;"_media",VALORES_TS!$E$4:$I$553,4,FALSE),IF($C159&lt;=VLOOKUP($B159&amp;"_alta",VALORES_TS!$E$4:$I$553,3,FALSE),VLOOKUP($B159&amp;"_alta",VALORES_TS!$E$4:$I$553,4,FALSE),($C159/VLOOKUP($B159&amp;"_alta",VALORES_TS!$E$4:$I$553,3,FALSE))*VLOOKUP($B159&amp;"_alta",VALORES_TS!$E$4:$I$553,4,FALSE))))),"")</f>
        <v/>
      </c>
      <c r="G159" s="5" t="str">
        <f>IFERROR(IF($B159="UAT2 - Execução",0,IF($C159&lt;=VLOOKUP($B159&amp;"_baixa",VALORES_TS!$E$4:$I$553,3,FALSE),VLOOKUP($B159&amp;"_baixa",VALORES_TS!$E$4:$I$553,5,FALSE),IF($C159&lt;=VLOOKUP($B159&amp;"_media",VALORES_TS!$E$4:$I$553,3,FALSE),VLOOKUP($B159&amp;"_media",VALORES_TS!$E$4:$I$553,5,FALSE),IF($C159&lt;=VLOOKUP($B159&amp;"_alta",VALORES_TS!$E$4:$I$553,3,FALSE),VLOOKUP($B159&amp;"_alta",VALORES_TS!$E$4:$I$553,5,FALSE),($C159/VLOOKUP($B159&amp;"_alta",VALORES_TS!$E$4:$I$553,3,FALSE))*VLOOKUP($B159&amp;"_alta",VALORES_TS!$E$4:$I$553,5,FALSE))))),"")</f>
        <v/>
      </c>
      <c r="H159" s="53" t="str">
        <f t="shared" si="6"/>
        <v/>
      </c>
      <c r="I159" s="19" t="str">
        <f>IFERROR(IF($B159="UAT - Execução",0,IF($C159&lt;=VLOOKUP($B159&amp;"_f1",VALORES_TS!$E$4:$I$549,3,FALSE),VLOOKUP($B159&amp;"_f1",VALORES_TS!$E$4:$I$549,6,FALSE),IF($C159&lt;=VLOOKUP($B159&amp;"_f2",VALORES_TS!$E$4:$I$549,3,FALSE),VLOOKUP($B159&amp;"_f2",VALORES_TS!$E$4:$I$549,6,FALSE),IF($C159&lt;=VLOOKUP($B159&amp;"_f3",VALORES_TS!$E$4:$I$549,3,FALSE),VLOOKUP($B159&amp;"_f3",VALORES_TS!$E$4:$I$549,6,FALSE),($C159/VLOOKUP($B159&amp;"_f3",VALORES_TS!$E$4:$I$549,3,FALSE))*VLOOKUP($B159&amp;"_f3",VALORES_TS!$E$4:$I$549,6,FALSE))))),"")</f>
        <v/>
      </c>
      <c r="J159" s="12" t="str">
        <f>IFERROR(IF($B159="UAT - Execução",$C159*VALORES_TS!#REF!,IF($C159&lt;=VLOOKUP($B159&amp;"_f1",VALORES_TS!$E$4:$I$549,3,FALSE),VLOOKUP($B159&amp;"_f1",VALORES_TS!$E$4:$I$549,7,FALSE),IF($C159&lt;=VLOOKUP($B159&amp;"_f2",VALORES_TS!$E$4:$I$549,3,FALSE),VLOOKUP($B159&amp;"_f2",VALORES_TS!$E$4:$I$549,7,FALSE),IF($C159&lt;=VLOOKUP($B159&amp;"_f3",VALORES_TS!$E$4:$I$549,3,FALSE),VLOOKUP($B159&amp;"_f3",VALORES_TS!$E$4:$I$549,7,FALSE),($C159/VLOOKUP($B159&amp;"_f3",VALORES_TS!$E$4:$I$549,3,FALSE))*VLOOKUP($B159&amp;"_f3",VALORES_TS!$E$4:$I$549,7,FALSE))))),"")</f>
        <v/>
      </c>
      <c r="K159" s="12" t="str">
        <f t="shared" si="7"/>
        <v/>
      </c>
      <c r="L159" s="15"/>
    </row>
    <row r="160" spans="2:12" x14ac:dyDescent="0.25">
      <c r="B160" s="14"/>
      <c r="C160" s="3"/>
      <c r="D160" s="13"/>
      <c r="E160" s="13"/>
      <c r="F160" s="5" t="str">
        <f>IFERROR(IF($B160="UAT2 - Execução",0,IF($C160&lt;=VLOOKUP($B160&amp;"_baixa",VALORES_TS!$E$4:$I$553,3,FALSE),VLOOKUP($B160&amp;"_baixa",VALORES_TS!$E$4:$I$553,4,FALSE),IF($C160&lt;=VLOOKUP($B160&amp;"_media",VALORES_TS!$E$4:$I$553,3,FALSE),VLOOKUP($B160&amp;"_media",VALORES_TS!$E$4:$I$553,4,FALSE),IF($C160&lt;=VLOOKUP($B160&amp;"_alta",VALORES_TS!$E$4:$I$553,3,FALSE),VLOOKUP($B160&amp;"_alta",VALORES_TS!$E$4:$I$553,4,FALSE),($C160/VLOOKUP($B160&amp;"_alta",VALORES_TS!$E$4:$I$553,3,FALSE))*VLOOKUP($B160&amp;"_alta",VALORES_TS!$E$4:$I$553,4,FALSE))))),"")</f>
        <v/>
      </c>
      <c r="G160" s="5" t="str">
        <f>IFERROR(IF($B160="UAT2 - Execução",0,IF($C160&lt;=VLOOKUP($B160&amp;"_baixa",VALORES_TS!$E$4:$I$553,3,FALSE),VLOOKUP($B160&amp;"_baixa",VALORES_TS!$E$4:$I$553,5,FALSE),IF($C160&lt;=VLOOKUP($B160&amp;"_media",VALORES_TS!$E$4:$I$553,3,FALSE),VLOOKUP($B160&amp;"_media",VALORES_TS!$E$4:$I$553,5,FALSE),IF($C160&lt;=VLOOKUP($B160&amp;"_alta",VALORES_TS!$E$4:$I$553,3,FALSE),VLOOKUP($B160&amp;"_alta",VALORES_TS!$E$4:$I$553,5,FALSE),($C160/VLOOKUP($B160&amp;"_alta",VALORES_TS!$E$4:$I$553,3,FALSE))*VLOOKUP($B160&amp;"_alta",VALORES_TS!$E$4:$I$553,5,FALSE))))),"")</f>
        <v/>
      </c>
      <c r="H160" s="53" t="str">
        <f t="shared" si="6"/>
        <v/>
      </c>
      <c r="I160" s="19" t="str">
        <f>IFERROR(IF($B160="UAT - Execução",0,IF($C160&lt;=VLOOKUP($B160&amp;"_f1",VALORES_TS!$E$4:$I$549,3,FALSE),VLOOKUP($B160&amp;"_f1",VALORES_TS!$E$4:$I$549,6,FALSE),IF($C160&lt;=VLOOKUP($B160&amp;"_f2",VALORES_TS!$E$4:$I$549,3,FALSE),VLOOKUP($B160&amp;"_f2",VALORES_TS!$E$4:$I$549,6,FALSE),IF($C160&lt;=VLOOKUP($B160&amp;"_f3",VALORES_TS!$E$4:$I$549,3,FALSE),VLOOKUP($B160&amp;"_f3",VALORES_TS!$E$4:$I$549,6,FALSE),($C160/VLOOKUP($B160&amp;"_f3",VALORES_TS!$E$4:$I$549,3,FALSE))*VLOOKUP($B160&amp;"_f3",VALORES_TS!$E$4:$I$549,6,FALSE))))),"")</f>
        <v/>
      </c>
      <c r="J160" s="12" t="str">
        <f>IFERROR(IF($B160="UAT - Execução",$C160*VALORES_TS!#REF!,IF($C160&lt;=VLOOKUP($B160&amp;"_f1",VALORES_TS!$E$4:$I$549,3,FALSE),VLOOKUP($B160&amp;"_f1",VALORES_TS!$E$4:$I$549,7,FALSE),IF($C160&lt;=VLOOKUP($B160&amp;"_f2",VALORES_TS!$E$4:$I$549,3,FALSE),VLOOKUP($B160&amp;"_f2",VALORES_TS!$E$4:$I$549,7,FALSE),IF($C160&lt;=VLOOKUP($B160&amp;"_f3",VALORES_TS!$E$4:$I$549,3,FALSE),VLOOKUP($B160&amp;"_f3",VALORES_TS!$E$4:$I$549,7,FALSE),($C160/VLOOKUP($B160&amp;"_f3",VALORES_TS!$E$4:$I$549,3,FALSE))*VLOOKUP($B160&amp;"_f3",VALORES_TS!$E$4:$I$549,7,FALSE))))),"")</f>
        <v/>
      </c>
      <c r="K160" s="12" t="str">
        <f t="shared" si="7"/>
        <v/>
      </c>
      <c r="L160" s="15"/>
    </row>
    <row r="161" spans="2:12" x14ac:dyDescent="0.25">
      <c r="B161" s="14"/>
      <c r="C161" s="3"/>
      <c r="D161" s="13"/>
      <c r="E161" s="13"/>
      <c r="F161" s="5" t="str">
        <f>IFERROR(IF($B161="UAT2 - Execução",0,IF($C161&lt;=VLOOKUP($B161&amp;"_baixa",VALORES_TS!$E$4:$I$553,3,FALSE),VLOOKUP($B161&amp;"_baixa",VALORES_TS!$E$4:$I$553,4,FALSE),IF($C161&lt;=VLOOKUP($B161&amp;"_media",VALORES_TS!$E$4:$I$553,3,FALSE),VLOOKUP($B161&amp;"_media",VALORES_TS!$E$4:$I$553,4,FALSE),IF($C161&lt;=VLOOKUP($B161&amp;"_alta",VALORES_TS!$E$4:$I$553,3,FALSE),VLOOKUP($B161&amp;"_alta",VALORES_TS!$E$4:$I$553,4,FALSE),($C161/VLOOKUP($B161&amp;"_alta",VALORES_TS!$E$4:$I$553,3,FALSE))*VLOOKUP($B161&amp;"_alta",VALORES_TS!$E$4:$I$553,4,FALSE))))),"")</f>
        <v/>
      </c>
      <c r="G161" s="5" t="str">
        <f>IFERROR(IF($B161="UAT2 - Execução",0,IF($C161&lt;=VLOOKUP($B161&amp;"_baixa",VALORES_TS!$E$4:$I$553,3,FALSE),VLOOKUP($B161&amp;"_baixa",VALORES_TS!$E$4:$I$553,5,FALSE),IF($C161&lt;=VLOOKUP($B161&amp;"_media",VALORES_TS!$E$4:$I$553,3,FALSE),VLOOKUP($B161&amp;"_media",VALORES_TS!$E$4:$I$553,5,FALSE),IF($C161&lt;=VLOOKUP($B161&amp;"_alta",VALORES_TS!$E$4:$I$553,3,FALSE),VLOOKUP($B161&amp;"_alta",VALORES_TS!$E$4:$I$553,5,FALSE),($C161/VLOOKUP($B161&amp;"_alta",VALORES_TS!$E$4:$I$553,3,FALSE))*VLOOKUP($B161&amp;"_alta",VALORES_TS!$E$4:$I$553,5,FALSE))))),"")</f>
        <v/>
      </c>
      <c r="H161" s="53" t="str">
        <f t="shared" si="6"/>
        <v/>
      </c>
      <c r="I161" s="19" t="str">
        <f>IFERROR(IF($B161="UAT - Execução",0,IF($C161&lt;=VLOOKUP($B161&amp;"_f1",VALORES_TS!$E$4:$I$549,3,FALSE),VLOOKUP($B161&amp;"_f1",VALORES_TS!$E$4:$I$549,6,FALSE),IF($C161&lt;=VLOOKUP($B161&amp;"_f2",VALORES_TS!$E$4:$I$549,3,FALSE),VLOOKUP($B161&amp;"_f2",VALORES_TS!$E$4:$I$549,6,FALSE),IF($C161&lt;=VLOOKUP($B161&amp;"_f3",VALORES_TS!$E$4:$I$549,3,FALSE),VLOOKUP($B161&amp;"_f3",VALORES_TS!$E$4:$I$549,6,FALSE),($C161/VLOOKUP($B161&amp;"_f3",VALORES_TS!$E$4:$I$549,3,FALSE))*VLOOKUP($B161&amp;"_f3",VALORES_TS!$E$4:$I$549,6,FALSE))))),"")</f>
        <v/>
      </c>
      <c r="J161" s="12" t="str">
        <f>IFERROR(IF($B161="UAT - Execução",$C161*VALORES_TS!#REF!,IF($C161&lt;=VLOOKUP($B161&amp;"_f1",VALORES_TS!$E$4:$I$549,3,FALSE),VLOOKUP($B161&amp;"_f1",VALORES_TS!$E$4:$I$549,7,FALSE),IF($C161&lt;=VLOOKUP($B161&amp;"_f2",VALORES_TS!$E$4:$I$549,3,FALSE),VLOOKUP($B161&amp;"_f2",VALORES_TS!$E$4:$I$549,7,FALSE),IF($C161&lt;=VLOOKUP($B161&amp;"_f3",VALORES_TS!$E$4:$I$549,3,FALSE),VLOOKUP($B161&amp;"_f3",VALORES_TS!$E$4:$I$549,7,FALSE),($C161/VLOOKUP($B161&amp;"_f3",VALORES_TS!$E$4:$I$549,3,FALSE))*VLOOKUP($B161&amp;"_f3",VALORES_TS!$E$4:$I$549,7,FALSE))))),"")</f>
        <v/>
      </c>
      <c r="K161" s="12" t="str">
        <f t="shared" si="7"/>
        <v/>
      </c>
      <c r="L161" s="15"/>
    </row>
    <row r="162" spans="2:12" x14ac:dyDescent="0.25">
      <c r="B162" s="14"/>
      <c r="C162" s="3"/>
      <c r="D162" s="13"/>
      <c r="E162" s="13"/>
      <c r="F162" s="5" t="str">
        <f>IFERROR(IF($B162="UAT2 - Execução",0,IF($C162&lt;=VLOOKUP($B162&amp;"_baixa",VALORES_TS!$E$4:$I$553,3,FALSE),VLOOKUP($B162&amp;"_baixa",VALORES_TS!$E$4:$I$553,4,FALSE),IF($C162&lt;=VLOOKUP($B162&amp;"_media",VALORES_TS!$E$4:$I$553,3,FALSE),VLOOKUP($B162&amp;"_media",VALORES_TS!$E$4:$I$553,4,FALSE),IF($C162&lt;=VLOOKUP($B162&amp;"_alta",VALORES_TS!$E$4:$I$553,3,FALSE),VLOOKUP($B162&amp;"_alta",VALORES_TS!$E$4:$I$553,4,FALSE),($C162/VLOOKUP($B162&amp;"_alta",VALORES_TS!$E$4:$I$553,3,FALSE))*VLOOKUP($B162&amp;"_alta",VALORES_TS!$E$4:$I$553,4,FALSE))))),"")</f>
        <v/>
      </c>
      <c r="G162" s="5" t="str">
        <f>IFERROR(IF($B162="UAT2 - Execução",0,IF($C162&lt;=VLOOKUP($B162&amp;"_baixa",VALORES_TS!$E$4:$I$553,3,FALSE),VLOOKUP($B162&amp;"_baixa",VALORES_TS!$E$4:$I$553,5,FALSE),IF($C162&lt;=VLOOKUP($B162&amp;"_media",VALORES_TS!$E$4:$I$553,3,FALSE),VLOOKUP($B162&amp;"_media",VALORES_TS!$E$4:$I$553,5,FALSE),IF($C162&lt;=VLOOKUP($B162&amp;"_alta",VALORES_TS!$E$4:$I$553,3,FALSE),VLOOKUP($B162&amp;"_alta",VALORES_TS!$E$4:$I$553,5,FALSE),($C162/VLOOKUP($B162&amp;"_alta",VALORES_TS!$E$4:$I$553,3,FALSE))*VLOOKUP($B162&amp;"_alta",VALORES_TS!$E$4:$I$553,5,FALSE))))),"")</f>
        <v/>
      </c>
      <c r="H162" s="53" t="str">
        <f t="shared" si="6"/>
        <v/>
      </c>
      <c r="I162" s="19" t="str">
        <f>IFERROR(IF($B162="UAT - Execução",0,IF($C162&lt;=VLOOKUP($B162&amp;"_f1",VALORES_TS!$E$4:$I$549,3,FALSE),VLOOKUP($B162&amp;"_f1",VALORES_TS!$E$4:$I$549,6,FALSE),IF($C162&lt;=VLOOKUP($B162&amp;"_f2",VALORES_TS!$E$4:$I$549,3,FALSE),VLOOKUP($B162&amp;"_f2",VALORES_TS!$E$4:$I$549,6,FALSE),IF($C162&lt;=VLOOKUP($B162&amp;"_f3",VALORES_TS!$E$4:$I$549,3,FALSE),VLOOKUP($B162&amp;"_f3",VALORES_TS!$E$4:$I$549,6,FALSE),($C162/VLOOKUP($B162&amp;"_f3",VALORES_TS!$E$4:$I$549,3,FALSE))*VLOOKUP($B162&amp;"_f3",VALORES_TS!$E$4:$I$549,6,FALSE))))),"")</f>
        <v/>
      </c>
      <c r="J162" s="12" t="str">
        <f>IFERROR(IF($B162="UAT - Execução",$C162*VALORES_TS!#REF!,IF($C162&lt;=VLOOKUP($B162&amp;"_f1",VALORES_TS!$E$4:$I$549,3,FALSE),VLOOKUP($B162&amp;"_f1",VALORES_TS!$E$4:$I$549,7,FALSE),IF($C162&lt;=VLOOKUP($B162&amp;"_f2",VALORES_TS!$E$4:$I$549,3,FALSE),VLOOKUP($B162&amp;"_f2",VALORES_TS!$E$4:$I$549,7,FALSE),IF($C162&lt;=VLOOKUP($B162&amp;"_f3",VALORES_TS!$E$4:$I$549,3,FALSE),VLOOKUP($B162&amp;"_f3",VALORES_TS!$E$4:$I$549,7,FALSE),($C162/VLOOKUP($B162&amp;"_f3",VALORES_TS!$E$4:$I$549,3,FALSE))*VLOOKUP($B162&amp;"_f3",VALORES_TS!$E$4:$I$549,7,FALSE))))),"")</f>
        <v/>
      </c>
      <c r="K162" s="12" t="str">
        <f t="shared" si="7"/>
        <v/>
      </c>
      <c r="L162" s="15"/>
    </row>
    <row r="163" spans="2:12" x14ac:dyDescent="0.25">
      <c r="B163" s="14"/>
      <c r="C163" s="3"/>
      <c r="D163" s="13"/>
      <c r="E163" s="13"/>
      <c r="F163" s="5" t="str">
        <f>IFERROR(IF($B163="UAT2 - Execução",0,IF($C163&lt;=VLOOKUP($B163&amp;"_baixa",VALORES_TS!$E$4:$I$553,3,FALSE),VLOOKUP($B163&amp;"_baixa",VALORES_TS!$E$4:$I$553,4,FALSE),IF($C163&lt;=VLOOKUP($B163&amp;"_media",VALORES_TS!$E$4:$I$553,3,FALSE),VLOOKUP($B163&amp;"_media",VALORES_TS!$E$4:$I$553,4,FALSE),IF($C163&lt;=VLOOKUP($B163&amp;"_alta",VALORES_TS!$E$4:$I$553,3,FALSE),VLOOKUP($B163&amp;"_alta",VALORES_TS!$E$4:$I$553,4,FALSE),($C163/VLOOKUP($B163&amp;"_alta",VALORES_TS!$E$4:$I$553,3,FALSE))*VLOOKUP($B163&amp;"_alta",VALORES_TS!$E$4:$I$553,4,FALSE))))),"")</f>
        <v/>
      </c>
      <c r="G163" s="5" t="str">
        <f>IFERROR(IF($B163="UAT2 - Execução",0,IF($C163&lt;=VLOOKUP($B163&amp;"_baixa",VALORES_TS!$E$4:$I$553,3,FALSE),VLOOKUP($B163&amp;"_baixa",VALORES_TS!$E$4:$I$553,5,FALSE),IF($C163&lt;=VLOOKUP($B163&amp;"_media",VALORES_TS!$E$4:$I$553,3,FALSE),VLOOKUP($B163&amp;"_media",VALORES_TS!$E$4:$I$553,5,FALSE),IF($C163&lt;=VLOOKUP($B163&amp;"_alta",VALORES_TS!$E$4:$I$553,3,FALSE),VLOOKUP($B163&amp;"_alta",VALORES_TS!$E$4:$I$553,5,FALSE),($C163/VLOOKUP($B163&amp;"_alta",VALORES_TS!$E$4:$I$553,3,FALSE))*VLOOKUP($B163&amp;"_alta",VALORES_TS!$E$4:$I$553,5,FALSE))))),"")</f>
        <v/>
      </c>
      <c r="H163" s="53" t="str">
        <f t="shared" si="6"/>
        <v/>
      </c>
      <c r="I163" s="19" t="str">
        <f>IFERROR(IF($B163="UAT - Execução",0,IF($C163&lt;=VLOOKUP($B163&amp;"_f1",VALORES_TS!$E$4:$I$549,3,FALSE),VLOOKUP($B163&amp;"_f1",VALORES_TS!$E$4:$I$549,6,FALSE),IF($C163&lt;=VLOOKUP($B163&amp;"_f2",VALORES_TS!$E$4:$I$549,3,FALSE),VLOOKUP($B163&amp;"_f2",VALORES_TS!$E$4:$I$549,6,FALSE),IF($C163&lt;=VLOOKUP($B163&amp;"_f3",VALORES_TS!$E$4:$I$549,3,FALSE),VLOOKUP($B163&amp;"_f3",VALORES_TS!$E$4:$I$549,6,FALSE),($C163/VLOOKUP($B163&amp;"_f3",VALORES_TS!$E$4:$I$549,3,FALSE))*VLOOKUP($B163&amp;"_f3",VALORES_TS!$E$4:$I$549,6,FALSE))))),"")</f>
        <v/>
      </c>
      <c r="J163" s="12" t="str">
        <f>IFERROR(IF($B163="UAT - Execução",$C163*VALORES_TS!#REF!,IF($C163&lt;=VLOOKUP($B163&amp;"_f1",VALORES_TS!$E$4:$I$549,3,FALSE),VLOOKUP($B163&amp;"_f1",VALORES_TS!$E$4:$I$549,7,FALSE),IF($C163&lt;=VLOOKUP($B163&amp;"_f2",VALORES_TS!$E$4:$I$549,3,FALSE),VLOOKUP($B163&amp;"_f2",VALORES_TS!$E$4:$I$549,7,FALSE),IF($C163&lt;=VLOOKUP($B163&amp;"_f3",VALORES_TS!$E$4:$I$549,3,FALSE),VLOOKUP($B163&amp;"_f3",VALORES_TS!$E$4:$I$549,7,FALSE),($C163/VLOOKUP($B163&amp;"_f3",VALORES_TS!$E$4:$I$549,3,FALSE))*VLOOKUP($B163&amp;"_f3",VALORES_TS!$E$4:$I$549,7,FALSE))))),"")</f>
        <v/>
      </c>
      <c r="K163" s="12" t="str">
        <f t="shared" si="7"/>
        <v/>
      </c>
      <c r="L163" s="15"/>
    </row>
    <row r="164" spans="2:12" x14ac:dyDescent="0.25">
      <c r="B164" s="14"/>
      <c r="C164" s="3"/>
      <c r="D164" s="13"/>
      <c r="E164" s="13"/>
      <c r="F164" s="5" t="str">
        <f>IFERROR(IF($B164="UAT2 - Execução",0,IF($C164&lt;=VLOOKUP($B164&amp;"_baixa",VALORES_TS!$E$4:$I$553,3,FALSE),VLOOKUP($B164&amp;"_baixa",VALORES_TS!$E$4:$I$553,4,FALSE),IF($C164&lt;=VLOOKUP($B164&amp;"_media",VALORES_TS!$E$4:$I$553,3,FALSE),VLOOKUP($B164&amp;"_media",VALORES_TS!$E$4:$I$553,4,FALSE),IF($C164&lt;=VLOOKUP($B164&amp;"_alta",VALORES_TS!$E$4:$I$553,3,FALSE),VLOOKUP($B164&amp;"_alta",VALORES_TS!$E$4:$I$553,4,FALSE),($C164/VLOOKUP($B164&amp;"_alta",VALORES_TS!$E$4:$I$553,3,FALSE))*VLOOKUP($B164&amp;"_alta",VALORES_TS!$E$4:$I$553,4,FALSE))))),"")</f>
        <v/>
      </c>
      <c r="G164" s="5" t="str">
        <f>IFERROR(IF($B164="UAT2 - Execução",0,IF($C164&lt;=VLOOKUP($B164&amp;"_baixa",VALORES_TS!$E$4:$I$553,3,FALSE),VLOOKUP($B164&amp;"_baixa",VALORES_TS!$E$4:$I$553,5,FALSE),IF($C164&lt;=VLOOKUP($B164&amp;"_media",VALORES_TS!$E$4:$I$553,3,FALSE),VLOOKUP($B164&amp;"_media",VALORES_TS!$E$4:$I$553,5,FALSE),IF($C164&lt;=VLOOKUP($B164&amp;"_alta",VALORES_TS!$E$4:$I$553,3,FALSE),VLOOKUP($B164&amp;"_alta",VALORES_TS!$E$4:$I$553,5,FALSE),($C164/VLOOKUP($B164&amp;"_alta",VALORES_TS!$E$4:$I$553,3,FALSE))*VLOOKUP($B164&amp;"_alta",VALORES_TS!$E$4:$I$553,5,FALSE))))),"")</f>
        <v/>
      </c>
      <c r="H164" s="53" t="str">
        <f t="shared" si="6"/>
        <v/>
      </c>
      <c r="I164" s="19" t="str">
        <f>IFERROR(IF($B164="UAT - Execução",0,IF($C164&lt;=VLOOKUP($B164&amp;"_f1",VALORES_TS!$E$4:$I$549,3,FALSE),VLOOKUP($B164&amp;"_f1",VALORES_TS!$E$4:$I$549,6,FALSE),IF($C164&lt;=VLOOKUP($B164&amp;"_f2",VALORES_TS!$E$4:$I$549,3,FALSE),VLOOKUP($B164&amp;"_f2",VALORES_TS!$E$4:$I$549,6,FALSE),IF($C164&lt;=VLOOKUP($B164&amp;"_f3",VALORES_TS!$E$4:$I$549,3,FALSE),VLOOKUP($B164&amp;"_f3",VALORES_TS!$E$4:$I$549,6,FALSE),($C164/VLOOKUP($B164&amp;"_f3",VALORES_TS!$E$4:$I$549,3,FALSE))*VLOOKUP($B164&amp;"_f3",VALORES_TS!$E$4:$I$549,6,FALSE))))),"")</f>
        <v/>
      </c>
      <c r="J164" s="12" t="str">
        <f>IFERROR(IF($B164="UAT - Execução",$C164*VALORES_TS!#REF!,IF($C164&lt;=VLOOKUP($B164&amp;"_f1",VALORES_TS!$E$4:$I$549,3,FALSE),VLOOKUP($B164&amp;"_f1",VALORES_TS!$E$4:$I$549,7,FALSE),IF($C164&lt;=VLOOKUP($B164&amp;"_f2",VALORES_TS!$E$4:$I$549,3,FALSE),VLOOKUP($B164&amp;"_f2",VALORES_TS!$E$4:$I$549,7,FALSE),IF($C164&lt;=VLOOKUP($B164&amp;"_f3",VALORES_TS!$E$4:$I$549,3,FALSE),VLOOKUP($B164&amp;"_f3",VALORES_TS!$E$4:$I$549,7,FALSE),($C164/VLOOKUP($B164&amp;"_f3",VALORES_TS!$E$4:$I$549,3,FALSE))*VLOOKUP($B164&amp;"_f3",VALORES_TS!$E$4:$I$549,7,FALSE))))),"")</f>
        <v/>
      </c>
      <c r="K164" s="12" t="str">
        <f t="shared" si="7"/>
        <v/>
      </c>
      <c r="L164" s="15"/>
    </row>
    <row r="165" spans="2:12" x14ac:dyDescent="0.25">
      <c r="B165" s="14"/>
      <c r="C165" s="3"/>
      <c r="D165" s="13"/>
      <c r="E165" s="13"/>
      <c r="F165" s="5" t="str">
        <f>IFERROR(IF($B165="UAT2 - Execução",0,IF($C165&lt;=VLOOKUP($B165&amp;"_baixa",VALORES_TS!$E$4:$I$553,3,FALSE),VLOOKUP($B165&amp;"_baixa",VALORES_TS!$E$4:$I$553,4,FALSE),IF($C165&lt;=VLOOKUP($B165&amp;"_media",VALORES_TS!$E$4:$I$553,3,FALSE),VLOOKUP($B165&amp;"_media",VALORES_TS!$E$4:$I$553,4,FALSE),IF($C165&lt;=VLOOKUP($B165&amp;"_alta",VALORES_TS!$E$4:$I$553,3,FALSE),VLOOKUP($B165&amp;"_alta",VALORES_TS!$E$4:$I$553,4,FALSE),($C165/VLOOKUP($B165&amp;"_alta",VALORES_TS!$E$4:$I$553,3,FALSE))*VLOOKUP($B165&amp;"_alta",VALORES_TS!$E$4:$I$553,4,FALSE))))),"")</f>
        <v/>
      </c>
      <c r="G165" s="5" t="str">
        <f>IFERROR(IF($B165="UAT2 - Execução",0,IF($C165&lt;=VLOOKUP($B165&amp;"_baixa",VALORES_TS!$E$4:$I$553,3,FALSE),VLOOKUP($B165&amp;"_baixa",VALORES_TS!$E$4:$I$553,5,FALSE),IF($C165&lt;=VLOOKUP($B165&amp;"_media",VALORES_TS!$E$4:$I$553,3,FALSE),VLOOKUP($B165&amp;"_media",VALORES_TS!$E$4:$I$553,5,FALSE),IF($C165&lt;=VLOOKUP($B165&amp;"_alta",VALORES_TS!$E$4:$I$553,3,FALSE),VLOOKUP($B165&amp;"_alta",VALORES_TS!$E$4:$I$553,5,FALSE),($C165/VLOOKUP($B165&amp;"_alta",VALORES_TS!$E$4:$I$553,3,FALSE))*VLOOKUP($B165&amp;"_alta",VALORES_TS!$E$4:$I$553,5,FALSE))))),"")</f>
        <v/>
      </c>
      <c r="H165" s="53" t="str">
        <f t="shared" si="6"/>
        <v/>
      </c>
      <c r="I165" s="19" t="str">
        <f>IFERROR(IF($B165="UAT - Execução",0,IF($C165&lt;=VLOOKUP($B165&amp;"_f1",VALORES_TS!$E$4:$I$549,3,FALSE),VLOOKUP($B165&amp;"_f1",VALORES_TS!$E$4:$I$549,6,FALSE),IF($C165&lt;=VLOOKUP($B165&amp;"_f2",VALORES_TS!$E$4:$I$549,3,FALSE),VLOOKUP($B165&amp;"_f2",VALORES_TS!$E$4:$I$549,6,FALSE),IF($C165&lt;=VLOOKUP($B165&amp;"_f3",VALORES_TS!$E$4:$I$549,3,FALSE),VLOOKUP($B165&amp;"_f3",VALORES_TS!$E$4:$I$549,6,FALSE),($C165/VLOOKUP($B165&amp;"_f3",VALORES_TS!$E$4:$I$549,3,FALSE))*VLOOKUP($B165&amp;"_f3",VALORES_TS!$E$4:$I$549,6,FALSE))))),"")</f>
        <v/>
      </c>
      <c r="J165" s="12" t="str">
        <f>IFERROR(IF($B165="UAT - Execução",$C165*VALORES_TS!#REF!,IF($C165&lt;=VLOOKUP($B165&amp;"_f1",VALORES_TS!$E$4:$I$549,3,FALSE),VLOOKUP($B165&amp;"_f1",VALORES_TS!$E$4:$I$549,7,FALSE),IF($C165&lt;=VLOOKUP($B165&amp;"_f2",VALORES_TS!$E$4:$I$549,3,FALSE),VLOOKUP($B165&amp;"_f2",VALORES_TS!$E$4:$I$549,7,FALSE),IF($C165&lt;=VLOOKUP($B165&amp;"_f3",VALORES_TS!$E$4:$I$549,3,FALSE),VLOOKUP($B165&amp;"_f3",VALORES_TS!$E$4:$I$549,7,FALSE),($C165/VLOOKUP($B165&amp;"_f3",VALORES_TS!$E$4:$I$549,3,FALSE))*VLOOKUP($B165&amp;"_f3",VALORES_TS!$E$4:$I$549,7,FALSE))))),"")</f>
        <v/>
      </c>
      <c r="K165" s="12" t="str">
        <f t="shared" si="7"/>
        <v/>
      </c>
      <c r="L165" s="15"/>
    </row>
    <row r="166" spans="2:12" x14ac:dyDescent="0.25">
      <c r="B166" s="14"/>
      <c r="C166" s="3"/>
      <c r="D166" s="13"/>
      <c r="E166" s="13"/>
      <c r="F166" s="5" t="str">
        <f>IFERROR(IF($B166="UAT2 - Execução",0,IF($C166&lt;=VLOOKUP($B166&amp;"_baixa",VALORES_TS!$E$4:$I$553,3,FALSE),VLOOKUP($B166&amp;"_baixa",VALORES_TS!$E$4:$I$553,4,FALSE),IF($C166&lt;=VLOOKUP($B166&amp;"_media",VALORES_TS!$E$4:$I$553,3,FALSE),VLOOKUP($B166&amp;"_media",VALORES_TS!$E$4:$I$553,4,FALSE),IF($C166&lt;=VLOOKUP($B166&amp;"_alta",VALORES_TS!$E$4:$I$553,3,FALSE),VLOOKUP($B166&amp;"_alta",VALORES_TS!$E$4:$I$553,4,FALSE),($C166/VLOOKUP($B166&amp;"_alta",VALORES_TS!$E$4:$I$553,3,FALSE))*VLOOKUP($B166&amp;"_alta",VALORES_TS!$E$4:$I$553,4,FALSE))))),"")</f>
        <v/>
      </c>
      <c r="G166" s="5" t="str">
        <f>IFERROR(IF($B166="UAT2 - Execução",0,IF($C166&lt;=VLOOKUP($B166&amp;"_baixa",VALORES_TS!$E$4:$I$553,3,FALSE),VLOOKUP($B166&amp;"_baixa",VALORES_TS!$E$4:$I$553,5,FALSE),IF($C166&lt;=VLOOKUP($B166&amp;"_media",VALORES_TS!$E$4:$I$553,3,FALSE),VLOOKUP($B166&amp;"_media",VALORES_TS!$E$4:$I$553,5,FALSE),IF($C166&lt;=VLOOKUP($B166&amp;"_alta",VALORES_TS!$E$4:$I$553,3,FALSE),VLOOKUP($B166&amp;"_alta",VALORES_TS!$E$4:$I$553,5,FALSE),($C166/VLOOKUP($B166&amp;"_alta",VALORES_TS!$E$4:$I$553,3,FALSE))*VLOOKUP($B166&amp;"_alta",VALORES_TS!$E$4:$I$553,5,FALSE))))),"")</f>
        <v/>
      </c>
      <c r="H166" s="53" t="str">
        <f t="shared" si="6"/>
        <v/>
      </c>
      <c r="I166" s="19" t="str">
        <f>IFERROR(IF($B166="UAT - Execução",0,IF($C166&lt;=VLOOKUP($B166&amp;"_f1",VALORES_TS!$E$4:$I$549,3,FALSE),VLOOKUP($B166&amp;"_f1",VALORES_TS!$E$4:$I$549,6,FALSE),IF($C166&lt;=VLOOKUP($B166&amp;"_f2",VALORES_TS!$E$4:$I$549,3,FALSE),VLOOKUP($B166&amp;"_f2",VALORES_TS!$E$4:$I$549,6,FALSE),IF($C166&lt;=VLOOKUP($B166&amp;"_f3",VALORES_TS!$E$4:$I$549,3,FALSE),VLOOKUP($B166&amp;"_f3",VALORES_TS!$E$4:$I$549,6,FALSE),($C166/VLOOKUP($B166&amp;"_f3",VALORES_TS!$E$4:$I$549,3,FALSE))*VLOOKUP($B166&amp;"_f3",VALORES_TS!$E$4:$I$549,6,FALSE))))),"")</f>
        <v/>
      </c>
      <c r="J166" s="12" t="str">
        <f>IFERROR(IF($B166="UAT - Execução",$C166*VALORES_TS!#REF!,IF($C166&lt;=VLOOKUP($B166&amp;"_f1",VALORES_TS!$E$4:$I$549,3,FALSE),VLOOKUP($B166&amp;"_f1",VALORES_TS!$E$4:$I$549,7,FALSE),IF($C166&lt;=VLOOKUP($B166&amp;"_f2",VALORES_TS!$E$4:$I$549,3,FALSE),VLOOKUP($B166&amp;"_f2",VALORES_TS!$E$4:$I$549,7,FALSE),IF($C166&lt;=VLOOKUP($B166&amp;"_f3",VALORES_TS!$E$4:$I$549,3,FALSE),VLOOKUP($B166&amp;"_f3",VALORES_TS!$E$4:$I$549,7,FALSE),($C166/VLOOKUP($B166&amp;"_f3",VALORES_TS!$E$4:$I$549,3,FALSE))*VLOOKUP($B166&amp;"_f3",VALORES_TS!$E$4:$I$549,7,FALSE))))),"")</f>
        <v/>
      </c>
      <c r="K166" s="12" t="str">
        <f t="shared" si="7"/>
        <v/>
      </c>
      <c r="L166" s="15"/>
    </row>
    <row r="167" spans="2:12" x14ac:dyDescent="0.25">
      <c r="B167" s="14"/>
      <c r="C167" s="3"/>
      <c r="D167" s="13"/>
      <c r="E167" s="13"/>
      <c r="F167" s="5" t="str">
        <f>IFERROR(IF($B167="UAT2 - Execução",0,IF($C167&lt;=VLOOKUP($B167&amp;"_baixa",VALORES_TS!$E$4:$I$553,3,FALSE),VLOOKUP($B167&amp;"_baixa",VALORES_TS!$E$4:$I$553,4,FALSE),IF($C167&lt;=VLOOKUP($B167&amp;"_media",VALORES_TS!$E$4:$I$553,3,FALSE),VLOOKUP($B167&amp;"_media",VALORES_TS!$E$4:$I$553,4,FALSE),IF($C167&lt;=VLOOKUP($B167&amp;"_alta",VALORES_TS!$E$4:$I$553,3,FALSE),VLOOKUP($B167&amp;"_alta",VALORES_TS!$E$4:$I$553,4,FALSE),($C167/VLOOKUP($B167&amp;"_alta",VALORES_TS!$E$4:$I$553,3,FALSE))*VLOOKUP($B167&amp;"_alta",VALORES_TS!$E$4:$I$553,4,FALSE))))),"")</f>
        <v/>
      </c>
      <c r="G167" s="5" t="str">
        <f>IFERROR(IF($B167="UAT2 - Execução",0,IF($C167&lt;=VLOOKUP($B167&amp;"_baixa",VALORES_TS!$E$4:$I$553,3,FALSE),VLOOKUP($B167&amp;"_baixa",VALORES_TS!$E$4:$I$553,5,FALSE),IF($C167&lt;=VLOOKUP($B167&amp;"_media",VALORES_TS!$E$4:$I$553,3,FALSE),VLOOKUP($B167&amp;"_media",VALORES_TS!$E$4:$I$553,5,FALSE),IF($C167&lt;=VLOOKUP($B167&amp;"_alta",VALORES_TS!$E$4:$I$553,3,FALSE),VLOOKUP($B167&amp;"_alta",VALORES_TS!$E$4:$I$553,5,FALSE),($C167/VLOOKUP($B167&amp;"_alta",VALORES_TS!$E$4:$I$553,3,FALSE))*VLOOKUP($B167&amp;"_alta",VALORES_TS!$E$4:$I$553,5,FALSE))))),"")</f>
        <v/>
      </c>
      <c r="H167" s="53" t="str">
        <f t="shared" si="6"/>
        <v/>
      </c>
      <c r="I167" s="19" t="str">
        <f>IFERROR(IF($B167="UAT - Execução",0,IF($C167&lt;=VLOOKUP($B167&amp;"_f1",VALORES_TS!$E$4:$I$549,3,FALSE),VLOOKUP($B167&amp;"_f1",VALORES_TS!$E$4:$I$549,6,FALSE),IF($C167&lt;=VLOOKUP($B167&amp;"_f2",VALORES_TS!$E$4:$I$549,3,FALSE),VLOOKUP($B167&amp;"_f2",VALORES_TS!$E$4:$I$549,6,FALSE),IF($C167&lt;=VLOOKUP($B167&amp;"_f3",VALORES_TS!$E$4:$I$549,3,FALSE),VLOOKUP($B167&amp;"_f3",VALORES_TS!$E$4:$I$549,6,FALSE),($C167/VLOOKUP($B167&amp;"_f3",VALORES_TS!$E$4:$I$549,3,FALSE))*VLOOKUP($B167&amp;"_f3",VALORES_TS!$E$4:$I$549,6,FALSE))))),"")</f>
        <v/>
      </c>
      <c r="J167" s="12" t="str">
        <f>IFERROR(IF($B167="UAT - Execução",$C167*VALORES_TS!#REF!,IF($C167&lt;=VLOOKUP($B167&amp;"_f1",VALORES_TS!$E$4:$I$549,3,FALSE),VLOOKUP($B167&amp;"_f1",VALORES_TS!$E$4:$I$549,7,FALSE),IF($C167&lt;=VLOOKUP($B167&amp;"_f2",VALORES_TS!$E$4:$I$549,3,FALSE),VLOOKUP($B167&amp;"_f2",VALORES_TS!$E$4:$I$549,7,FALSE),IF($C167&lt;=VLOOKUP($B167&amp;"_f3",VALORES_TS!$E$4:$I$549,3,FALSE),VLOOKUP($B167&amp;"_f3",VALORES_TS!$E$4:$I$549,7,FALSE),($C167/VLOOKUP($B167&amp;"_f3",VALORES_TS!$E$4:$I$549,3,FALSE))*VLOOKUP($B167&amp;"_f3",VALORES_TS!$E$4:$I$549,7,FALSE))))),"")</f>
        <v/>
      </c>
      <c r="K167" s="12" t="str">
        <f t="shared" si="7"/>
        <v/>
      </c>
      <c r="L167" s="15"/>
    </row>
    <row r="168" spans="2:12" x14ac:dyDescent="0.25">
      <c r="B168" s="14"/>
      <c r="C168" s="3"/>
      <c r="D168" s="13"/>
      <c r="E168" s="13"/>
      <c r="F168" s="5" t="str">
        <f>IFERROR(IF($B168="UAT2 - Execução",0,IF($C168&lt;=VLOOKUP($B168&amp;"_baixa",VALORES_TS!$E$4:$I$553,3,FALSE),VLOOKUP($B168&amp;"_baixa",VALORES_TS!$E$4:$I$553,4,FALSE),IF($C168&lt;=VLOOKUP($B168&amp;"_media",VALORES_TS!$E$4:$I$553,3,FALSE),VLOOKUP($B168&amp;"_media",VALORES_TS!$E$4:$I$553,4,FALSE),IF($C168&lt;=VLOOKUP($B168&amp;"_alta",VALORES_TS!$E$4:$I$553,3,FALSE),VLOOKUP($B168&amp;"_alta",VALORES_TS!$E$4:$I$553,4,FALSE),($C168/VLOOKUP($B168&amp;"_alta",VALORES_TS!$E$4:$I$553,3,FALSE))*VLOOKUP($B168&amp;"_alta",VALORES_TS!$E$4:$I$553,4,FALSE))))),"")</f>
        <v/>
      </c>
      <c r="G168" s="5" t="str">
        <f>IFERROR(IF($B168="UAT2 - Execução",0,IF($C168&lt;=VLOOKUP($B168&amp;"_baixa",VALORES_TS!$E$4:$I$553,3,FALSE),VLOOKUP($B168&amp;"_baixa",VALORES_TS!$E$4:$I$553,5,FALSE),IF($C168&lt;=VLOOKUP($B168&amp;"_media",VALORES_TS!$E$4:$I$553,3,FALSE),VLOOKUP($B168&amp;"_media",VALORES_TS!$E$4:$I$553,5,FALSE),IF($C168&lt;=VLOOKUP($B168&amp;"_alta",VALORES_TS!$E$4:$I$553,3,FALSE),VLOOKUP($B168&amp;"_alta",VALORES_TS!$E$4:$I$553,5,FALSE),($C168/VLOOKUP($B168&amp;"_alta",VALORES_TS!$E$4:$I$553,3,FALSE))*VLOOKUP($B168&amp;"_alta",VALORES_TS!$E$4:$I$553,5,FALSE))))),"")</f>
        <v/>
      </c>
      <c r="H168" s="53" t="str">
        <f t="shared" si="6"/>
        <v/>
      </c>
      <c r="I168" s="19" t="str">
        <f>IFERROR(IF($B168="UAT - Execução",0,IF($C168&lt;=VLOOKUP($B168&amp;"_f1",VALORES_TS!$E$4:$I$549,3,FALSE),VLOOKUP($B168&amp;"_f1",VALORES_TS!$E$4:$I$549,6,FALSE),IF($C168&lt;=VLOOKUP($B168&amp;"_f2",VALORES_TS!$E$4:$I$549,3,FALSE),VLOOKUP($B168&amp;"_f2",VALORES_TS!$E$4:$I$549,6,FALSE),IF($C168&lt;=VLOOKUP($B168&amp;"_f3",VALORES_TS!$E$4:$I$549,3,FALSE),VLOOKUP($B168&amp;"_f3",VALORES_TS!$E$4:$I$549,6,FALSE),($C168/VLOOKUP($B168&amp;"_f3",VALORES_TS!$E$4:$I$549,3,FALSE))*VLOOKUP($B168&amp;"_f3",VALORES_TS!$E$4:$I$549,6,FALSE))))),"")</f>
        <v/>
      </c>
      <c r="J168" s="12" t="str">
        <f>IFERROR(IF($B168="UAT - Execução",$C168*VALORES_TS!#REF!,IF($C168&lt;=VLOOKUP($B168&amp;"_f1",VALORES_TS!$E$4:$I$549,3,FALSE),VLOOKUP($B168&amp;"_f1",VALORES_TS!$E$4:$I$549,7,FALSE),IF($C168&lt;=VLOOKUP($B168&amp;"_f2",VALORES_TS!$E$4:$I$549,3,FALSE),VLOOKUP($B168&amp;"_f2",VALORES_TS!$E$4:$I$549,7,FALSE),IF($C168&lt;=VLOOKUP($B168&amp;"_f3",VALORES_TS!$E$4:$I$549,3,FALSE),VLOOKUP($B168&amp;"_f3",VALORES_TS!$E$4:$I$549,7,FALSE),($C168/VLOOKUP($B168&amp;"_f3",VALORES_TS!$E$4:$I$549,3,FALSE))*VLOOKUP($B168&amp;"_f3",VALORES_TS!$E$4:$I$549,7,FALSE))))),"")</f>
        <v/>
      </c>
      <c r="K168" s="12" t="str">
        <f t="shared" si="7"/>
        <v/>
      </c>
      <c r="L168" s="15"/>
    </row>
    <row r="169" spans="2:12" x14ac:dyDescent="0.25">
      <c r="B169" s="14"/>
      <c r="C169" s="3"/>
      <c r="D169" s="13"/>
      <c r="E169" s="13"/>
      <c r="F169" s="5" t="str">
        <f>IFERROR(IF($B169="UAT2 - Execução",0,IF($C169&lt;=VLOOKUP($B169&amp;"_baixa",VALORES_TS!$E$4:$I$553,3,FALSE),VLOOKUP($B169&amp;"_baixa",VALORES_TS!$E$4:$I$553,4,FALSE),IF($C169&lt;=VLOOKUP($B169&amp;"_media",VALORES_TS!$E$4:$I$553,3,FALSE),VLOOKUP($B169&amp;"_media",VALORES_TS!$E$4:$I$553,4,FALSE),IF($C169&lt;=VLOOKUP($B169&amp;"_alta",VALORES_TS!$E$4:$I$553,3,FALSE),VLOOKUP($B169&amp;"_alta",VALORES_TS!$E$4:$I$553,4,FALSE),($C169/VLOOKUP($B169&amp;"_alta",VALORES_TS!$E$4:$I$553,3,FALSE))*VLOOKUP($B169&amp;"_alta",VALORES_TS!$E$4:$I$553,4,FALSE))))),"")</f>
        <v/>
      </c>
      <c r="G169" s="5" t="str">
        <f>IFERROR(IF($B169="UAT2 - Execução",0,IF($C169&lt;=VLOOKUP($B169&amp;"_baixa",VALORES_TS!$E$4:$I$553,3,FALSE),VLOOKUP($B169&amp;"_baixa",VALORES_TS!$E$4:$I$553,5,FALSE),IF($C169&lt;=VLOOKUP($B169&amp;"_media",VALORES_TS!$E$4:$I$553,3,FALSE),VLOOKUP($B169&amp;"_media",VALORES_TS!$E$4:$I$553,5,FALSE),IF($C169&lt;=VLOOKUP($B169&amp;"_alta",VALORES_TS!$E$4:$I$553,3,FALSE),VLOOKUP($B169&amp;"_alta",VALORES_TS!$E$4:$I$553,5,FALSE),($C169/VLOOKUP($B169&amp;"_alta",VALORES_TS!$E$4:$I$553,3,FALSE))*VLOOKUP($B169&amp;"_alta",VALORES_TS!$E$4:$I$553,5,FALSE))))),"")</f>
        <v/>
      </c>
      <c r="H169" s="53" t="str">
        <f t="shared" si="6"/>
        <v/>
      </c>
      <c r="I169" s="19" t="str">
        <f>IFERROR(IF($B169="UAT - Execução",0,IF($C169&lt;=VLOOKUP($B169&amp;"_f1",VALORES_TS!$E$4:$I$549,3,FALSE),VLOOKUP($B169&amp;"_f1",VALORES_TS!$E$4:$I$549,6,FALSE),IF($C169&lt;=VLOOKUP($B169&amp;"_f2",VALORES_TS!$E$4:$I$549,3,FALSE),VLOOKUP($B169&amp;"_f2",VALORES_TS!$E$4:$I$549,6,FALSE),IF($C169&lt;=VLOOKUP($B169&amp;"_f3",VALORES_TS!$E$4:$I$549,3,FALSE),VLOOKUP($B169&amp;"_f3",VALORES_TS!$E$4:$I$549,6,FALSE),($C169/VLOOKUP($B169&amp;"_f3",VALORES_TS!$E$4:$I$549,3,FALSE))*VLOOKUP($B169&amp;"_f3",VALORES_TS!$E$4:$I$549,6,FALSE))))),"")</f>
        <v/>
      </c>
      <c r="J169" s="12" t="str">
        <f>IFERROR(IF($B169="UAT - Execução",$C169*VALORES_TS!#REF!,IF($C169&lt;=VLOOKUP($B169&amp;"_f1",VALORES_TS!$E$4:$I$549,3,FALSE),VLOOKUP($B169&amp;"_f1",VALORES_TS!$E$4:$I$549,7,FALSE),IF($C169&lt;=VLOOKUP($B169&amp;"_f2",VALORES_TS!$E$4:$I$549,3,FALSE),VLOOKUP($B169&amp;"_f2",VALORES_TS!$E$4:$I$549,7,FALSE),IF($C169&lt;=VLOOKUP($B169&amp;"_f3",VALORES_TS!$E$4:$I$549,3,FALSE),VLOOKUP($B169&amp;"_f3",VALORES_TS!$E$4:$I$549,7,FALSE),($C169/VLOOKUP($B169&amp;"_f3",VALORES_TS!$E$4:$I$549,3,FALSE))*VLOOKUP($B169&amp;"_f3",VALORES_TS!$E$4:$I$549,7,FALSE))))),"")</f>
        <v/>
      </c>
      <c r="K169" s="12" t="str">
        <f t="shared" si="7"/>
        <v/>
      </c>
      <c r="L169" s="15"/>
    </row>
    <row r="170" spans="2:12" x14ac:dyDescent="0.25">
      <c r="B170" s="14"/>
      <c r="C170" s="3"/>
      <c r="D170" s="13"/>
      <c r="E170" s="13"/>
      <c r="F170" s="5" t="str">
        <f>IFERROR(IF($B170="UAT2 - Execução",0,IF($C170&lt;=VLOOKUP($B170&amp;"_baixa",VALORES_TS!$E$4:$I$553,3,FALSE),VLOOKUP($B170&amp;"_baixa",VALORES_TS!$E$4:$I$553,4,FALSE),IF($C170&lt;=VLOOKUP($B170&amp;"_media",VALORES_TS!$E$4:$I$553,3,FALSE),VLOOKUP($B170&amp;"_media",VALORES_TS!$E$4:$I$553,4,FALSE),IF($C170&lt;=VLOOKUP($B170&amp;"_alta",VALORES_TS!$E$4:$I$553,3,FALSE),VLOOKUP($B170&amp;"_alta",VALORES_TS!$E$4:$I$553,4,FALSE),($C170/VLOOKUP($B170&amp;"_alta",VALORES_TS!$E$4:$I$553,3,FALSE))*VLOOKUP($B170&amp;"_alta",VALORES_TS!$E$4:$I$553,4,FALSE))))),"")</f>
        <v/>
      </c>
      <c r="G170" s="5" t="str">
        <f>IFERROR(IF($B170="UAT2 - Execução",0,IF($C170&lt;=VLOOKUP($B170&amp;"_baixa",VALORES_TS!$E$4:$I$553,3,FALSE),VLOOKUP($B170&amp;"_baixa",VALORES_TS!$E$4:$I$553,5,FALSE),IF($C170&lt;=VLOOKUP($B170&amp;"_media",VALORES_TS!$E$4:$I$553,3,FALSE),VLOOKUP($B170&amp;"_media",VALORES_TS!$E$4:$I$553,5,FALSE),IF($C170&lt;=VLOOKUP($B170&amp;"_alta",VALORES_TS!$E$4:$I$553,3,FALSE),VLOOKUP($B170&amp;"_alta",VALORES_TS!$E$4:$I$553,5,FALSE),($C170/VLOOKUP($B170&amp;"_alta",VALORES_TS!$E$4:$I$553,3,FALSE))*VLOOKUP($B170&amp;"_alta",VALORES_TS!$E$4:$I$553,5,FALSE))))),"")</f>
        <v/>
      </c>
      <c r="H170" s="53" t="str">
        <f t="shared" si="6"/>
        <v/>
      </c>
      <c r="I170" s="19" t="str">
        <f>IFERROR(IF($B170="UAT - Execução",0,IF($C170&lt;=VLOOKUP($B170&amp;"_f1",VALORES_TS!$E$4:$I$549,3,FALSE),VLOOKUP($B170&amp;"_f1",VALORES_TS!$E$4:$I$549,6,FALSE),IF($C170&lt;=VLOOKUP($B170&amp;"_f2",VALORES_TS!$E$4:$I$549,3,FALSE),VLOOKUP($B170&amp;"_f2",VALORES_TS!$E$4:$I$549,6,FALSE),IF($C170&lt;=VLOOKUP($B170&amp;"_f3",VALORES_TS!$E$4:$I$549,3,FALSE),VLOOKUP($B170&amp;"_f3",VALORES_TS!$E$4:$I$549,6,FALSE),($C170/VLOOKUP($B170&amp;"_f3",VALORES_TS!$E$4:$I$549,3,FALSE))*VLOOKUP($B170&amp;"_f3",VALORES_TS!$E$4:$I$549,6,FALSE))))),"")</f>
        <v/>
      </c>
      <c r="J170" s="12" t="str">
        <f>IFERROR(IF($B170="UAT - Execução",$C170*VALORES_TS!#REF!,IF($C170&lt;=VLOOKUP($B170&amp;"_f1",VALORES_TS!$E$4:$I$549,3,FALSE),VLOOKUP($B170&amp;"_f1",VALORES_TS!$E$4:$I$549,7,FALSE),IF($C170&lt;=VLOOKUP($B170&amp;"_f2",VALORES_TS!$E$4:$I$549,3,FALSE),VLOOKUP($B170&amp;"_f2",VALORES_TS!$E$4:$I$549,7,FALSE),IF($C170&lt;=VLOOKUP($B170&amp;"_f3",VALORES_TS!$E$4:$I$549,3,FALSE),VLOOKUP($B170&amp;"_f3",VALORES_TS!$E$4:$I$549,7,FALSE),($C170/VLOOKUP($B170&amp;"_f3",VALORES_TS!$E$4:$I$549,3,FALSE))*VLOOKUP($B170&amp;"_f3",VALORES_TS!$E$4:$I$549,7,FALSE))))),"")</f>
        <v/>
      </c>
      <c r="K170" s="12" t="str">
        <f t="shared" si="7"/>
        <v/>
      </c>
      <c r="L170" s="15"/>
    </row>
    <row r="171" spans="2:12" x14ac:dyDescent="0.25">
      <c r="B171" s="14"/>
      <c r="C171" s="3"/>
      <c r="D171" s="13"/>
      <c r="E171" s="13"/>
      <c r="F171" s="5" t="str">
        <f>IFERROR(IF($B171="UAT2 - Execução",0,IF($C171&lt;=VLOOKUP($B171&amp;"_baixa",VALORES_TS!$E$4:$I$553,3,FALSE),VLOOKUP($B171&amp;"_baixa",VALORES_TS!$E$4:$I$553,4,FALSE),IF($C171&lt;=VLOOKUP($B171&amp;"_media",VALORES_TS!$E$4:$I$553,3,FALSE),VLOOKUP($B171&amp;"_media",VALORES_TS!$E$4:$I$553,4,FALSE),IF($C171&lt;=VLOOKUP($B171&amp;"_alta",VALORES_TS!$E$4:$I$553,3,FALSE),VLOOKUP($B171&amp;"_alta",VALORES_TS!$E$4:$I$553,4,FALSE),($C171/VLOOKUP($B171&amp;"_alta",VALORES_TS!$E$4:$I$553,3,FALSE))*VLOOKUP($B171&amp;"_alta",VALORES_TS!$E$4:$I$553,4,FALSE))))),"")</f>
        <v/>
      </c>
      <c r="G171" s="5" t="str">
        <f>IFERROR(IF($B171="UAT2 - Execução",0,IF($C171&lt;=VLOOKUP($B171&amp;"_baixa",VALORES_TS!$E$4:$I$553,3,FALSE),VLOOKUP($B171&amp;"_baixa",VALORES_TS!$E$4:$I$553,5,FALSE),IF($C171&lt;=VLOOKUP($B171&amp;"_media",VALORES_TS!$E$4:$I$553,3,FALSE),VLOOKUP($B171&amp;"_media",VALORES_TS!$E$4:$I$553,5,FALSE),IF($C171&lt;=VLOOKUP($B171&amp;"_alta",VALORES_TS!$E$4:$I$553,3,FALSE),VLOOKUP($B171&amp;"_alta",VALORES_TS!$E$4:$I$553,5,FALSE),($C171/VLOOKUP($B171&amp;"_alta",VALORES_TS!$E$4:$I$553,3,FALSE))*VLOOKUP($B171&amp;"_alta",VALORES_TS!$E$4:$I$553,5,FALSE))))),"")</f>
        <v/>
      </c>
      <c r="H171" s="53" t="str">
        <f t="shared" si="6"/>
        <v/>
      </c>
      <c r="I171" s="19" t="str">
        <f>IFERROR(IF($B171="UAT - Execução",0,IF($C171&lt;=VLOOKUP($B171&amp;"_f1",VALORES_TS!$E$4:$I$549,3,FALSE),VLOOKUP($B171&amp;"_f1",VALORES_TS!$E$4:$I$549,6,FALSE),IF($C171&lt;=VLOOKUP($B171&amp;"_f2",VALORES_TS!$E$4:$I$549,3,FALSE),VLOOKUP($B171&amp;"_f2",VALORES_TS!$E$4:$I$549,6,FALSE),IF($C171&lt;=VLOOKUP($B171&amp;"_f3",VALORES_TS!$E$4:$I$549,3,FALSE),VLOOKUP($B171&amp;"_f3",VALORES_TS!$E$4:$I$549,6,FALSE),($C171/VLOOKUP($B171&amp;"_f3",VALORES_TS!$E$4:$I$549,3,FALSE))*VLOOKUP($B171&amp;"_f3",VALORES_TS!$E$4:$I$549,6,FALSE))))),"")</f>
        <v/>
      </c>
      <c r="J171" s="12" t="str">
        <f>IFERROR(IF($B171="UAT - Execução",$C171*VALORES_TS!#REF!,IF($C171&lt;=VLOOKUP($B171&amp;"_f1",VALORES_TS!$E$4:$I$549,3,FALSE),VLOOKUP($B171&amp;"_f1",VALORES_TS!$E$4:$I$549,7,FALSE),IF($C171&lt;=VLOOKUP($B171&amp;"_f2",VALORES_TS!$E$4:$I$549,3,FALSE),VLOOKUP($B171&amp;"_f2",VALORES_TS!$E$4:$I$549,7,FALSE),IF($C171&lt;=VLOOKUP($B171&amp;"_f3",VALORES_TS!$E$4:$I$549,3,FALSE),VLOOKUP($B171&amp;"_f3",VALORES_TS!$E$4:$I$549,7,FALSE),($C171/VLOOKUP($B171&amp;"_f3",VALORES_TS!$E$4:$I$549,3,FALSE))*VLOOKUP($B171&amp;"_f3",VALORES_TS!$E$4:$I$549,7,FALSE))))),"")</f>
        <v/>
      </c>
      <c r="K171" s="12" t="str">
        <f t="shared" si="7"/>
        <v/>
      </c>
      <c r="L171" s="15"/>
    </row>
    <row r="172" spans="2:12" x14ac:dyDescent="0.25">
      <c r="B172" s="14"/>
      <c r="C172" s="3"/>
      <c r="D172" s="13"/>
      <c r="E172" s="13"/>
      <c r="F172" s="5" t="str">
        <f>IFERROR(IF($B172="UAT2 - Execução",0,IF($C172&lt;=VLOOKUP($B172&amp;"_baixa",VALORES_TS!$E$4:$I$553,3,FALSE),VLOOKUP($B172&amp;"_baixa",VALORES_TS!$E$4:$I$553,4,FALSE),IF($C172&lt;=VLOOKUP($B172&amp;"_media",VALORES_TS!$E$4:$I$553,3,FALSE),VLOOKUP($B172&amp;"_media",VALORES_TS!$E$4:$I$553,4,FALSE),IF($C172&lt;=VLOOKUP($B172&amp;"_alta",VALORES_TS!$E$4:$I$553,3,FALSE),VLOOKUP($B172&amp;"_alta",VALORES_TS!$E$4:$I$553,4,FALSE),($C172/VLOOKUP($B172&amp;"_alta",VALORES_TS!$E$4:$I$553,3,FALSE))*VLOOKUP($B172&amp;"_alta",VALORES_TS!$E$4:$I$553,4,FALSE))))),"")</f>
        <v/>
      </c>
      <c r="G172" s="5" t="str">
        <f>IFERROR(IF($B172="UAT2 - Execução",0,IF($C172&lt;=VLOOKUP($B172&amp;"_baixa",VALORES_TS!$E$4:$I$553,3,FALSE),VLOOKUP($B172&amp;"_baixa",VALORES_TS!$E$4:$I$553,5,FALSE),IF($C172&lt;=VLOOKUP($B172&amp;"_media",VALORES_TS!$E$4:$I$553,3,FALSE),VLOOKUP($B172&amp;"_media",VALORES_TS!$E$4:$I$553,5,FALSE),IF($C172&lt;=VLOOKUP($B172&amp;"_alta",VALORES_TS!$E$4:$I$553,3,FALSE),VLOOKUP($B172&amp;"_alta",VALORES_TS!$E$4:$I$553,5,FALSE),($C172/VLOOKUP($B172&amp;"_alta",VALORES_TS!$E$4:$I$553,3,FALSE))*VLOOKUP($B172&amp;"_alta",VALORES_TS!$E$4:$I$553,5,FALSE))))),"")</f>
        <v/>
      </c>
      <c r="H172" s="53" t="str">
        <f t="shared" si="6"/>
        <v/>
      </c>
      <c r="I172" s="19" t="str">
        <f>IFERROR(IF($B172="UAT - Execução",0,IF($C172&lt;=VLOOKUP($B172&amp;"_f1",VALORES_TS!$E$4:$I$549,3,FALSE),VLOOKUP($B172&amp;"_f1",VALORES_TS!$E$4:$I$549,6,FALSE),IF($C172&lt;=VLOOKUP($B172&amp;"_f2",VALORES_TS!$E$4:$I$549,3,FALSE),VLOOKUP($B172&amp;"_f2",VALORES_TS!$E$4:$I$549,6,FALSE),IF($C172&lt;=VLOOKUP($B172&amp;"_f3",VALORES_TS!$E$4:$I$549,3,FALSE),VLOOKUP($B172&amp;"_f3",VALORES_TS!$E$4:$I$549,6,FALSE),($C172/VLOOKUP($B172&amp;"_f3",VALORES_TS!$E$4:$I$549,3,FALSE))*VLOOKUP($B172&amp;"_f3",VALORES_TS!$E$4:$I$549,6,FALSE))))),"")</f>
        <v/>
      </c>
      <c r="J172" s="12" t="str">
        <f>IFERROR(IF($B172="UAT - Execução",$C172*VALORES_TS!#REF!,IF($C172&lt;=VLOOKUP($B172&amp;"_f1",VALORES_TS!$E$4:$I$549,3,FALSE),VLOOKUP($B172&amp;"_f1",VALORES_TS!$E$4:$I$549,7,FALSE),IF($C172&lt;=VLOOKUP($B172&amp;"_f2",VALORES_TS!$E$4:$I$549,3,FALSE),VLOOKUP($B172&amp;"_f2",VALORES_TS!$E$4:$I$549,7,FALSE),IF($C172&lt;=VLOOKUP($B172&amp;"_f3",VALORES_TS!$E$4:$I$549,3,FALSE),VLOOKUP($B172&amp;"_f3",VALORES_TS!$E$4:$I$549,7,FALSE),($C172/VLOOKUP($B172&amp;"_f3",VALORES_TS!$E$4:$I$549,3,FALSE))*VLOOKUP($B172&amp;"_f3",VALORES_TS!$E$4:$I$549,7,FALSE))))),"")</f>
        <v/>
      </c>
      <c r="K172" s="12" t="str">
        <f t="shared" si="7"/>
        <v/>
      </c>
      <c r="L172" s="15"/>
    </row>
    <row r="173" spans="2:12" x14ac:dyDescent="0.25">
      <c r="B173" s="14"/>
      <c r="C173" s="3"/>
      <c r="D173" s="13"/>
      <c r="E173" s="13"/>
      <c r="F173" s="5" t="str">
        <f>IFERROR(IF($B173="UAT2 - Execução",0,IF($C173&lt;=VLOOKUP($B173&amp;"_baixa",VALORES_TS!$E$4:$I$553,3,FALSE),VLOOKUP($B173&amp;"_baixa",VALORES_TS!$E$4:$I$553,4,FALSE),IF($C173&lt;=VLOOKUP($B173&amp;"_media",VALORES_TS!$E$4:$I$553,3,FALSE),VLOOKUP($B173&amp;"_media",VALORES_TS!$E$4:$I$553,4,FALSE),IF($C173&lt;=VLOOKUP($B173&amp;"_alta",VALORES_TS!$E$4:$I$553,3,FALSE),VLOOKUP($B173&amp;"_alta",VALORES_TS!$E$4:$I$553,4,FALSE),($C173/VLOOKUP($B173&amp;"_alta",VALORES_TS!$E$4:$I$553,3,FALSE))*VLOOKUP($B173&amp;"_alta",VALORES_TS!$E$4:$I$553,4,FALSE))))),"")</f>
        <v/>
      </c>
      <c r="G173" s="5" t="str">
        <f>IFERROR(IF($B173="UAT2 - Execução",0,IF($C173&lt;=VLOOKUP($B173&amp;"_baixa",VALORES_TS!$E$4:$I$553,3,FALSE),VLOOKUP($B173&amp;"_baixa",VALORES_TS!$E$4:$I$553,5,FALSE),IF($C173&lt;=VLOOKUP($B173&amp;"_media",VALORES_TS!$E$4:$I$553,3,FALSE),VLOOKUP($B173&amp;"_media",VALORES_TS!$E$4:$I$553,5,FALSE),IF($C173&lt;=VLOOKUP($B173&amp;"_alta",VALORES_TS!$E$4:$I$553,3,FALSE),VLOOKUP($B173&amp;"_alta",VALORES_TS!$E$4:$I$553,5,FALSE),($C173/VLOOKUP($B173&amp;"_alta",VALORES_TS!$E$4:$I$553,3,FALSE))*VLOOKUP($B173&amp;"_alta",VALORES_TS!$E$4:$I$553,5,FALSE))))),"")</f>
        <v/>
      </c>
      <c r="H173" s="53" t="str">
        <f t="shared" si="6"/>
        <v/>
      </c>
      <c r="I173" s="19" t="str">
        <f>IFERROR(IF($B173="UAT - Execução",0,IF($C173&lt;=VLOOKUP($B173&amp;"_f1",VALORES_TS!$E$4:$I$549,3,FALSE),VLOOKUP($B173&amp;"_f1",VALORES_TS!$E$4:$I$549,6,FALSE),IF($C173&lt;=VLOOKUP($B173&amp;"_f2",VALORES_TS!$E$4:$I$549,3,FALSE),VLOOKUP($B173&amp;"_f2",VALORES_TS!$E$4:$I$549,6,FALSE),IF($C173&lt;=VLOOKUP($B173&amp;"_f3",VALORES_TS!$E$4:$I$549,3,FALSE),VLOOKUP($B173&amp;"_f3",VALORES_TS!$E$4:$I$549,6,FALSE),($C173/VLOOKUP($B173&amp;"_f3",VALORES_TS!$E$4:$I$549,3,FALSE))*VLOOKUP($B173&amp;"_f3",VALORES_TS!$E$4:$I$549,6,FALSE))))),"")</f>
        <v/>
      </c>
      <c r="J173" s="12" t="str">
        <f>IFERROR(IF($B173="UAT - Execução",$C173*VALORES_TS!#REF!,IF($C173&lt;=VLOOKUP($B173&amp;"_f1",VALORES_TS!$E$4:$I$549,3,FALSE),VLOOKUP($B173&amp;"_f1",VALORES_TS!$E$4:$I$549,7,FALSE),IF($C173&lt;=VLOOKUP($B173&amp;"_f2",VALORES_TS!$E$4:$I$549,3,FALSE),VLOOKUP($B173&amp;"_f2",VALORES_TS!$E$4:$I$549,7,FALSE),IF($C173&lt;=VLOOKUP($B173&amp;"_f3",VALORES_TS!$E$4:$I$549,3,FALSE),VLOOKUP($B173&amp;"_f3",VALORES_TS!$E$4:$I$549,7,FALSE),($C173/VLOOKUP($B173&amp;"_f3",VALORES_TS!$E$4:$I$549,3,FALSE))*VLOOKUP($B173&amp;"_f3",VALORES_TS!$E$4:$I$549,7,FALSE))))),"")</f>
        <v/>
      </c>
      <c r="K173" s="12" t="str">
        <f t="shared" si="7"/>
        <v/>
      </c>
      <c r="L173" s="15"/>
    </row>
    <row r="174" spans="2:12" x14ac:dyDescent="0.25">
      <c r="B174" s="14"/>
      <c r="C174" s="3"/>
      <c r="D174" s="13"/>
      <c r="E174" s="13"/>
      <c r="F174" s="5" t="str">
        <f>IFERROR(IF($B174="UAT2 - Execução",0,IF($C174&lt;=VLOOKUP($B174&amp;"_baixa",VALORES_TS!$E$4:$I$553,3,FALSE),VLOOKUP($B174&amp;"_baixa",VALORES_TS!$E$4:$I$553,4,FALSE),IF($C174&lt;=VLOOKUP($B174&amp;"_media",VALORES_TS!$E$4:$I$553,3,FALSE),VLOOKUP($B174&amp;"_media",VALORES_TS!$E$4:$I$553,4,FALSE),IF($C174&lt;=VLOOKUP($B174&amp;"_alta",VALORES_TS!$E$4:$I$553,3,FALSE),VLOOKUP($B174&amp;"_alta",VALORES_TS!$E$4:$I$553,4,FALSE),($C174/VLOOKUP($B174&amp;"_alta",VALORES_TS!$E$4:$I$553,3,FALSE))*VLOOKUP($B174&amp;"_alta",VALORES_TS!$E$4:$I$553,4,FALSE))))),"")</f>
        <v/>
      </c>
      <c r="G174" s="5" t="str">
        <f>IFERROR(IF($B174="UAT2 - Execução",0,IF($C174&lt;=VLOOKUP($B174&amp;"_baixa",VALORES_TS!$E$4:$I$553,3,FALSE),VLOOKUP($B174&amp;"_baixa",VALORES_TS!$E$4:$I$553,5,FALSE),IF($C174&lt;=VLOOKUP($B174&amp;"_media",VALORES_TS!$E$4:$I$553,3,FALSE),VLOOKUP($B174&amp;"_media",VALORES_TS!$E$4:$I$553,5,FALSE),IF($C174&lt;=VLOOKUP($B174&amp;"_alta",VALORES_TS!$E$4:$I$553,3,FALSE),VLOOKUP($B174&amp;"_alta",VALORES_TS!$E$4:$I$553,5,FALSE),($C174/VLOOKUP($B174&amp;"_alta",VALORES_TS!$E$4:$I$553,3,FALSE))*VLOOKUP($B174&amp;"_alta",VALORES_TS!$E$4:$I$553,5,FALSE))))),"")</f>
        <v/>
      </c>
      <c r="H174" s="53" t="str">
        <f t="shared" si="6"/>
        <v/>
      </c>
      <c r="I174" s="19" t="str">
        <f>IFERROR(IF($B174="UAT - Execução",0,IF($C174&lt;=VLOOKUP($B174&amp;"_f1",VALORES_TS!$E$4:$I$549,3,FALSE),VLOOKUP($B174&amp;"_f1",VALORES_TS!$E$4:$I$549,6,FALSE),IF($C174&lt;=VLOOKUP($B174&amp;"_f2",VALORES_TS!$E$4:$I$549,3,FALSE),VLOOKUP($B174&amp;"_f2",VALORES_TS!$E$4:$I$549,6,FALSE),IF($C174&lt;=VLOOKUP($B174&amp;"_f3",VALORES_TS!$E$4:$I$549,3,FALSE),VLOOKUP($B174&amp;"_f3",VALORES_TS!$E$4:$I$549,6,FALSE),($C174/VLOOKUP($B174&amp;"_f3",VALORES_TS!$E$4:$I$549,3,FALSE))*VLOOKUP($B174&amp;"_f3",VALORES_TS!$E$4:$I$549,6,FALSE))))),"")</f>
        <v/>
      </c>
      <c r="J174" s="12" t="str">
        <f>IFERROR(IF($B174="UAT - Execução",$C174*VALORES_TS!#REF!,IF($C174&lt;=VLOOKUP($B174&amp;"_f1",VALORES_TS!$E$4:$I$549,3,FALSE),VLOOKUP($B174&amp;"_f1",VALORES_TS!$E$4:$I$549,7,FALSE),IF($C174&lt;=VLOOKUP($B174&amp;"_f2",VALORES_TS!$E$4:$I$549,3,FALSE),VLOOKUP($B174&amp;"_f2",VALORES_TS!$E$4:$I$549,7,FALSE),IF($C174&lt;=VLOOKUP($B174&amp;"_f3",VALORES_TS!$E$4:$I$549,3,FALSE),VLOOKUP($B174&amp;"_f3",VALORES_TS!$E$4:$I$549,7,FALSE),($C174/VLOOKUP($B174&amp;"_f3",VALORES_TS!$E$4:$I$549,3,FALSE))*VLOOKUP($B174&amp;"_f3",VALORES_TS!$E$4:$I$549,7,FALSE))))),"")</f>
        <v/>
      </c>
      <c r="K174" s="12" t="str">
        <f t="shared" si="7"/>
        <v/>
      </c>
      <c r="L174" s="15"/>
    </row>
    <row r="175" spans="2:12" x14ac:dyDescent="0.25">
      <c r="B175" s="14"/>
      <c r="C175" s="3"/>
      <c r="D175" s="13"/>
      <c r="E175" s="13"/>
      <c r="F175" s="5" t="str">
        <f>IFERROR(IF($B175="UAT2 - Execução",0,IF($C175&lt;=VLOOKUP($B175&amp;"_baixa",VALORES_TS!$E$4:$I$553,3,FALSE),VLOOKUP($B175&amp;"_baixa",VALORES_TS!$E$4:$I$553,4,FALSE),IF($C175&lt;=VLOOKUP($B175&amp;"_media",VALORES_TS!$E$4:$I$553,3,FALSE),VLOOKUP($B175&amp;"_media",VALORES_TS!$E$4:$I$553,4,FALSE),IF($C175&lt;=VLOOKUP($B175&amp;"_alta",VALORES_TS!$E$4:$I$553,3,FALSE),VLOOKUP($B175&amp;"_alta",VALORES_TS!$E$4:$I$553,4,FALSE),($C175/VLOOKUP($B175&amp;"_alta",VALORES_TS!$E$4:$I$553,3,FALSE))*VLOOKUP($B175&amp;"_alta",VALORES_TS!$E$4:$I$553,4,FALSE))))),"")</f>
        <v/>
      </c>
      <c r="G175" s="5" t="str">
        <f>IFERROR(IF($B175="UAT2 - Execução",0,IF($C175&lt;=VLOOKUP($B175&amp;"_baixa",VALORES_TS!$E$4:$I$553,3,FALSE),VLOOKUP($B175&amp;"_baixa",VALORES_TS!$E$4:$I$553,5,FALSE),IF($C175&lt;=VLOOKUP($B175&amp;"_media",VALORES_TS!$E$4:$I$553,3,FALSE),VLOOKUP($B175&amp;"_media",VALORES_TS!$E$4:$I$553,5,FALSE),IF($C175&lt;=VLOOKUP($B175&amp;"_alta",VALORES_TS!$E$4:$I$553,3,FALSE),VLOOKUP($B175&amp;"_alta",VALORES_TS!$E$4:$I$553,5,FALSE),($C175/VLOOKUP($B175&amp;"_alta",VALORES_TS!$E$4:$I$553,3,FALSE))*VLOOKUP($B175&amp;"_alta",VALORES_TS!$E$4:$I$553,5,FALSE))))),"")</f>
        <v/>
      </c>
      <c r="H175" s="53" t="str">
        <f t="shared" si="6"/>
        <v/>
      </c>
      <c r="I175" s="19" t="str">
        <f>IFERROR(IF($B175="UAT - Execução",0,IF($C175&lt;=VLOOKUP($B175&amp;"_f1",VALORES_TS!$E$4:$I$549,3,FALSE),VLOOKUP($B175&amp;"_f1",VALORES_TS!$E$4:$I$549,6,FALSE),IF($C175&lt;=VLOOKUP($B175&amp;"_f2",VALORES_TS!$E$4:$I$549,3,FALSE),VLOOKUP($B175&amp;"_f2",VALORES_TS!$E$4:$I$549,6,FALSE),IF($C175&lt;=VLOOKUP($B175&amp;"_f3",VALORES_TS!$E$4:$I$549,3,FALSE),VLOOKUP($B175&amp;"_f3",VALORES_TS!$E$4:$I$549,6,FALSE),($C175/VLOOKUP($B175&amp;"_f3",VALORES_TS!$E$4:$I$549,3,FALSE))*VLOOKUP($B175&amp;"_f3",VALORES_TS!$E$4:$I$549,6,FALSE))))),"")</f>
        <v/>
      </c>
      <c r="J175" s="12" t="str">
        <f>IFERROR(IF($B175="UAT - Execução",$C175*VALORES_TS!#REF!,IF($C175&lt;=VLOOKUP($B175&amp;"_f1",VALORES_TS!$E$4:$I$549,3,FALSE),VLOOKUP($B175&amp;"_f1",VALORES_TS!$E$4:$I$549,7,FALSE),IF($C175&lt;=VLOOKUP($B175&amp;"_f2",VALORES_TS!$E$4:$I$549,3,FALSE),VLOOKUP($B175&amp;"_f2",VALORES_TS!$E$4:$I$549,7,FALSE),IF($C175&lt;=VLOOKUP($B175&amp;"_f3",VALORES_TS!$E$4:$I$549,3,FALSE),VLOOKUP($B175&amp;"_f3",VALORES_TS!$E$4:$I$549,7,FALSE),($C175/VLOOKUP($B175&amp;"_f3",VALORES_TS!$E$4:$I$549,3,FALSE))*VLOOKUP($B175&amp;"_f3",VALORES_TS!$E$4:$I$549,7,FALSE))))),"")</f>
        <v/>
      </c>
      <c r="K175" s="12" t="str">
        <f t="shared" si="7"/>
        <v/>
      </c>
      <c r="L175" s="15"/>
    </row>
    <row r="176" spans="2:12" x14ac:dyDescent="0.25">
      <c r="B176" s="14"/>
      <c r="C176" s="3"/>
      <c r="D176" s="13"/>
      <c r="E176" s="13"/>
      <c r="F176" s="5" t="str">
        <f>IFERROR(IF($B176="UAT2 - Execução",0,IF($C176&lt;=VLOOKUP($B176&amp;"_baixa",VALORES_TS!$E$4:$I$553,3,FALSE),VLOOKUP($B176&amp;"_baixa",VALORES_TS!$E$4:$I$553,4,FALSE),IF($C176&lt;=VLOOKUP($B176&amp;"_media",VALORES_TS!$E$4:$I$553,3,FALSE),VLOOKUP($B176&amp;"_media",VALORES_TS!$E$4:$I$553,4,FALSE),IF($C176&lt;=VLOOKUP($B176&amp;"_alta",VALORES_TS!$E$4:$I$553,3,FALSE),VLOOKUP($B176&amp;"_alta",VALORES_TS!$E$4:$I$553,4,FALSE),($C176/VLOOKUP($B176&amp;"_alta",VALORES_TS!$E$4:$I$553,3,FALSE))*VLOOKUP($B176&amp;"_alta",VALORES_TS!$E$4:$I$553,4,FALSE))))),"")</f>
        <v/>
      </c>
      <c r="G176" s="5" t="str">
        <f>IFERROR(IF($B176="UAT2 - Execução",0,IF($C176&lt;=VLOOKUP($B176&amp;"_baixa",VALORES_TS!$E$4:$I$553,3,FALSE),VLOOKUP($B176&amp;"_baixa",VALORES_TS!$E$4:$I$553,5,FALSE),IF($C176&lt;=VLOOKUP($B176&amp;"_media",VALORES_TS!$E$4:$I$553,3,FALSE),VLOOKUP($B176&amp;"_media",VALORES_TS!$E$4:$I$553,5,FALSE),IF($C176&lt;=VLOOKUP($B176&amp;"_alta",VALORES_TS!$E$4:$I$553,3,FALSE),VLOOKUP($B176&amp;"_alta",VALORES_TS!$E$4:$I$553,5,FALSE),($C176/VLOOKUP($B176&amp;"_alta",VALORES_TS!$E$4:$I$553,3,FALSE))*VLOOKUP($B176&amp;"_alta",VALORES_TS!$E$4:$I$553,5,FALSE))))),"")</f>
        <v/>
      </c>
      <c r="H176" s="53" t="str">
        <f t="shared" si="6"/>
        <v/>
      </c>
      <c r="I176" s="19" t="str">
        <f>IFERROR(IF($B176="UAT - Execução",0,IF($C176&lt;=VLOOKUP($B176&amp;"_f1",VALORES_TS!$E$4:$I$549,3,FALSE),VLOOKUP($B176&amp;"_f1",VALORES_TS!$E$4:$I$549,6,FALSE),IF($C176&lt;=VLOOKUP($B176&amp;"_f2",VALORES_TS!$E$4:$I$549,3,FALSE),VLOOKUP($B176&amp;"_f2",VALORES_TS!$E$4:$I$549,6,FALSE),IF($C176&lt;=VLOOKUP($B176&amp;"_f3",VALORES_TS!$E$4:$I$549,3,FALSE),VLOOKUP($B176&amp;"_f3",VALORES_TS!$E$4:$I$549,6,FALSE),($C176/VLOOKUP($B176&amp;"_f3",VALORES_TS!$E$4:$I$549,3,FALSE))*VLOOKUP($B176&amp;"_f3",VALORES_TS!$E$4:$I$549,6,FALSE))))),"")</f>
        <v/>
      </c>
      <c r="J176" s="12" t="str">
        <f>IFERROR(IF($B176="UAT - Execução",$C176*VALORES_TS!#REF!,IF($C176&lt;=VLOOKUP($B176&amp;"_f1",VALORES_TS!$E$4:$I$549,3,FALSE),VLOOKUP($B176&amp;"_f1",VALORES_TS!$E$4:$I$549,7,FALSE),IF($C176&lt;=VLOOKUP($B176&amp;"_f2",VALORES_TS!$E$4:$I$549,3,FALSE),VLOOKUP($B176&amp;"_f2",VALORES_TS!$E$4:$I$549,7,FALSE),IF($C176&lt;=VLOOKUP($B176&amp;"_f3",VALORES_TS!$E$4:$I$549,3,FALSE),VLOOKUP($B176&amp;"_f3",VALORES_TS!$E$4:$I$549,7,FALSE),($C176/VLOOKUP($B176&amp;"_f3",VALORES_TS!$E$4:$I$549,3,FALSE))*VLOOKUP($B176&amp;"_f3",VALORES_TS!$E$4:$I$549,7,FALSE))))),"")</f>
        <v/>
      </c>
      <c r="K176" s="12" t="str">
        <f t="shared" si="7"/>
        <v/>
      </c>
      <c r="L176" s="15"/>
    </row>
    <row r="177" spans="2:12" x14ac:dyDescent="0.25">
      <c r="B177" s="14"/>
      <c r="C177" s="3"/>
      <c r="D177" s="13"/>
      <c r="E177" s="13"/>
      <c r="F177" s="5" t="str">
        <f>IFERROR(IF($B177="UAT2 - Execução",0,IF($C177&lt;=VLOOKUP($B177&amp;"_baixa",VALORES_TS!$E$4:$I$553,3,FALSE),VLOOKUP($B177&amp;"_baixa",VALORES_TS!$E$4:$I$553,4,FALSE),IF($C177&lt;=VLOOKUP($B177&amp;"_media",VALORES_TS!$E$4:$I$553,3,FALSE),VLOOKUP($B177&amp;"_media",VALORES_TS!$E$4:$I$553,4,FALSE),IF($C177&lt;=VLOOKUP($B177&amp;"_alta",VALORES_TS!$E$4:$I$553,3,FALSE),VLOOKUP($B177&amp;"_alta",VALORES_TS!$E$4:$I$553,4,FALSE),($C177/VLOOKUP($B177&amp;"_alta",VALORES_TS!$E$4:$I$553,3,FALSE))*VLOOKUP($B177&amp;"_alta",VALORES_TS!$E$4:$I$553,4,FALSE))))),"")</f>
        <v/>
      </c>
      <c r="G177" s="5" t="str">
        <f>IFERROR(IF($B177="UAT2 - Execução",0,IF($C177&lt;=VLOOKUP($B177&amp;"_baixa",VALORES_TS!$E$4:$I$553,3,FALSE),VLOOKUP($B177&amp;"_baixa",VALORES_TS!$E$4:$I$553,5,FALSE),IF($C177&lt;=VLOOKUP($B177&amp;"_media",VALORES_TS!$E$4:$I$553,3,FALSE),VLOOKUP($B177&amp;"_media",VALORES_TS!$E$4:$I$553,5,FALSE),IF($C177&lt;=VLOOKUP($B177&amp;"_alta",VALORES_TS!$E$4:$I$553,3,FALSE),VLOOKUP($B177&amp;"_alta",VALORES_TS!$E$4:$I$553,5,FALSE),($C177/VLOOKUP($B177&amp;"_alta",VALORES_TS!$E$4:$I$553,3,FALSE))*VLOOKUP($B177&amp;"_alta",VALORES_TS!$E$4:$I$553,5,FALSE))))),"")</f>
        <v/>
      </c>
      <c r="H177" s="53" t="str">
        <f t="shared" si="6"/>
        <v/>
      </c>
      <c r="I177" s="19" t="str">
        <f>IFERROR(IF($B177="UAT - Execução",0,IF($C177&lt;=VLOOKUP($B177&amp;"_f1",VALORES_TS!$E$4:$I$549,3,FALSE),VLOOKUP($B177&amp;"_f1",VALORES_TS!$E$4:$I$549,6,FALSE),IF($C177&lt;=VLOOKUP($B177&amp;"_f2",VALORES_TS!$E$4:$I$549,3,FALSE),VLOOKUP($B177&amp;"_f2",VALORES_TS!$E$4:$I$549,6,FALSE),IF($C177&lt;=VLOOKUP($B177&amp;"_f3",VALORES_TS!$E$4:$I$549,3,FALSE),VLOOKUP($B177&amp;"_f3",VALORES_TS!$E$4:$I$549,6,FALSE),($C177/VLOOKUP($B177&amp;"_f3",VALORES_TS!$E$4:$I$549,3,FALSE))*VLOOKUP($B177&amp;"_f3",VALORES_TS!$E$4:$I$549,6,FALSE))))),"")</f>
        <v/>
      </c>
      <c r="J177" s="12" t="str">
        <f>IFERROR(IF($B177="UAT - Execução",$C177*VALORES_TS!#REF!,IF($C177&lt;=VLOOKUP($B177&amp;"_f1",VALORES_TS!$E$4:$I$549,3,FALSE),VLOOKUP($B177&amp;"_f1",VALORES_TS!$E$4:$I$549,7,FALSE),IF($C177&lt;=VLOOKUP($B177&amp;"_f2",VALORES_TS!$E$4:$I$549,3,FALSE),VLOOKUP($B177&amp;"_f2",VALORES_TS!$E$4:$I$549,7,FALSE),IF($C177&lt;=VLOOKUP($B177&amp;"_f3",VALORES_TS!$E$4:$I$549,3,FALSE),VLOOKUP($B177&amp;"_f3",VALORES_TS!$E$4:$I$549,7,FALSE),($C177/VLOOKUP($B177&amp;"_f3",VALORES_TS!$E$4:$I$549,3,FALSE))*VLOOKUP($B177&amp;"_f3",VALORES_TS!$E$4:$I$549,7,FALSE))))),"")</f>
        <v/>
      </c>
      <c r="K177" s="12" t="str">
        <f t="shared" si="7"/>
        <v/>
      </c>
      <c r="L177" s="15"/>
    </row>
    <row r="178" spans="2:12" x14ac:dyDescent="0.25">
      <c r="B178" s="14"/>
      <c r="C178" s="3"/>
      <c r="D178" s="13"/>
      <c r="E178" s="13"/>
      <c r="F178" s="5" t="str">
        <f>IFERROR(IF($B178="UAT2 - Execução",0,IF($C178&lt;=VLOOKUP($B178&amp;"_baixa",VALORES_TS!$E$4:$I$553,3,FALSE),VLOOKUP($B178&amp;"_baixa",VALORES_TS!$E$4:$I$553,4,FALSE),IF($C178&lt;=VLOOKUP($B178&amp;"_media",VALORES_TS!$E$4:$I$553,3,FALSE),VLOOKUP($B178&amp;"_media",VALORES_TS!$E$4:$I$553,4,FALSE),IF($C178&lt;=VLOOKUP($B178&amp;"_alta",VALORES_TS!$E$4:$I$553,3,FALSE),VLOOKUP($B178&amp;"_alta",VALORES_TS!$E$4:$I$553,4,FALSE),($C178/VLOOKUP($B178&amp;"_alta",VALORES_TS!$E$4:$I$553,3,FALSE))*VLOOKUP($B178&amp;"_alta",VALORES_TS!$E$4:$I$553,4,FALSE))))),"")</f>
        <v/>
      </c>
      <c r="G178" s="5" t="str">
        <f>IFERROR(IF($B178="UAT2 - Execução",0,IF($C178&lt;=VLOOKUP($B178&amp;"_baixa",VALORES_TS!$E$4:$I$553,3,FALSE),VLOOKUP($B178&amp;"_baixa",VALORES_TS!$E$4:$I$553,5,FALSE),IF($C178&lt;=VLOOKUP($B178&amp;"_media",VALORES_TS!$E$4:$I$553,3,FALSE),VLOOKUP($B178&amp;"_media",VALORES_TS!$E$4:$I$553,5,FALSE),IF($C178&lt;=VLOOKUP($B178&amp;"_alta",VALORES_TS!$E$4:$I$553,3,FALSE),VLOOKUP($B178&amp;"_alta",VALORES_TS!$E$4:$I$553,5,FALSE),($C178/VLOOKUP($B178&amp;"_alta",VALORES_TS!$E$4:$I$553,3,FALSE))*VLOOKUP($B178&amp;"_alta",VALORES_TS!$E$4:$I$553,5,FALSE))))),"")</f>
        <v/>
      </c>
      <c r="H178" s="53" t="str">
        <f t="shared" si="6"/>
        <v/>
      </c>
      <c r="I178" s="19" t="str">
        <f>IFERROR(IF($B178="UAT - Execução",0,IF($C178&lt;=VLOOKUP($B178&amp;"_f1",VALORES_TS!$E$4:$I$549,3,FALSE),VLOOKUP($B178&amp;"_f1",VALORES_TS!$E$4:$I$549,6,FALSE),IF($C178&lt;=VLOOKUP($B178&amp;"_f2",VALORES_TS!$E$4:$I$549,3,FALSE),VLOOKUP($B178&amp;"_f2",VALORES_TS!$E$4:$I$549,6,FALSE),IF($C178&lt;=VLOOKUP($B178&amp;"_f3",VALORES_TS!$E$4:$I$549,3,FALSE),VLOOKUP($B178&amp;"_f3",VALORES_TS!$E$4:$I$549,6,FALSE),($C178/VLOOKUP($B178&amp;"_f3",VALORES_TS!$E$4:$I$549,3,FALSE))*VLOOKUP($B178&amp;"_f3",VALORES_TS!$E$4:$I$549,6,FALSE))))),"")</f>
        <v/>
      </c>
      <c r="J178" s="12" t="str">
        <f>IFERROR(IF($B178="UAT - Execução",$C178*VALORES_TS!#REF!,IF($C178&lt;=VLOOKUP($B178&amp;"_f1",VALORES_TS!$E$4:$I$549,3,FALSE),VLOOKUP($B178&amp;"_f1",VALORES_TS!$E$4:$I$549,7,FALSE),IF($C178&lt;=VLOOKUP($B178&amp;"_f2",VALORES_TS!$E$4:$I$549,3,FALSE),VLOOKUP($B178&amp;"_f2",VALORES_TS!$E$4:$I$549,7,FALSE),IF($C178&lt;=VLOOKUP($B178&amp;"_f3",VALORES_TS!$E$4:$I$549,3,FALSE),VLOOKUP($B178&amp;"_f3",VALORES_TS!$E$4:$I$549,7,FALSE),($C178/VLOOKUP($B178&amp;"_f3",VALORES_TS!$E$4:$I$549,3,FALSE))*VLOOKUP($B178&amp;"_f3",VALORES_TS!$E$4:$I$549,7,FALSE))))),"")</f>
        <v/>
      </c>
      <c r="K178" s="12" t="str">
        <f t="shared" si="7"/>
        <v/>
      </c>
      <c r="L178" s="15"/>
    </row>
    <row r="179" spans="2:12" x14ac:dyDescent="0.25">
      <c r="B179" s="14"/>
      <c r="C179" s="3"/>
      <c r="D179" s="13"/>
      <c r="E179" s="13"/>
      <c r="F179" s="5" t="str">
        <f>IFERROR(IF($B179="UAT2 - Execução",0,IF($C179&lt;=VLOOKUP($B179&amp;"_baixa",VALORES_TS!$E$4:$I$553,3,FALSE),VLOOKUP($B179&amp;"_baixa",VALORES_TS!$E$4:$I$553,4,FALSE),IF($C179&lt;=VLOOKUP($B179&amp;"_media",VALORES_TS!$E$4:$I$553,3,FALSE),VLOOKUP($B179&amp;"_media",VALORES_TS!$E$4:$I$553,4,FALSE),IF($C179&lt;=VLOOKUP($B179&amp;"_alta",VALORES_TS!$E$4:$I$553,3,FALSE),VLOOKUP($B179&amp;"_alta",VALORES_TS!$E$4:$I$553,4,FALSE),($C179/VLOOKUP($B179&amp;"_alta",VALORES_TS!$E$4:$I$553,3,FALSE))*VLOOKUP($B179&amp;"_alta",VALORES_TS!$E$4:$I$553,4,FALSE))))),"")</f>
        <v/>
      </c>
      <c r="G179" s="5" t="str">
        <f>IFERROR(IF($B179="UAT2 - Execução",0,IF($C179&lt;=VLOOKUP($B179&amp;"_baixa",VALORES_TS!$E$4:$I$553,3,FALSE),VLOOKUP($B179&amp;"_baixa",VALORES_TS!$E$4:$I$553,5,FALSE),IF($C179&lt;=VLOOKUP($B179&amp;"_media",VALORES_TS!$E$4:$I$553,3,FALSE),VLOOKUP($B179&amp;"_media",VALORES_TS!$E$4:$I$553,5,FALSE),IF($C179&lt;=VLOOKUP($B179&amp;"_alta",VALORES_TS!$E$4:$I$553,3,FALSE),VLOOKUP($B179&amp;"_alta",VALORES_TS!$E$4:$I$553,5,FALSE),($C179/VLOOKUP($B179&amp;"_alta",VALORES_TS!$E$4:$I$553,3,FALSE))*VLOOKUP($B179&amp;"_alta",VALORES_TS!$E$4:$I$553,5,FALSE))))),"")</f>
        <v/>
      </c>
      <c r="H179" s="53" t="str">
        <f t="shared" si="6"/>
        <v/>
      </c>
      <c r="I179" s="19" t="str">
        <f>IFERROR(IF($B179="UAT - Execução",0,IF($C179&lt;=VLOOKUP($B179&amp;"_f1",VALORES_TS!$E$4:$I$549,3,FALSE),VLOOKUP($B179&amp;"_f1",VALORES_TS!$E$4:$I$549,6,FALSE),IF($C179&lt;=VLOOKUP($B179&amp;"_f2",VALORES_TS!$E$4:$I$549,3,FALSE),VLOOKUP($B179&amp;"_f2",VALORES_TS!$E$4:$I$549,6,FALSE),IF($C179&lt;=VLOOKUP($B179&amp;"_f3",VALORES_TS!$E$4:$I$549,3,FALSE),VLOOKUP($B179&amp;"_f3",VALORES_TS!$E$4:$I$549,6,FALSE),($C179/VLOOKUP($B179&amp;"_f3",VALORES_TS!$E$4:$I$549,3,FALSE))*VLOOKUP($B179&amp;"_f3",VALORES_TS!$E$4:$I$549,6,FALSE))))),"")</f>
        <v/>
      </c>
      <c r="J179" s="12" t="str">
        <f>IFERROR(IF($B179="UAT - Execução",$C179*VALORES_TS!#REF!,IF($C179&lt;=VLOOKUP($B179&amp;"_f1",VALORES_TS!$E$4:$I$549,3,FALSE),VLOOKUP($B179&amp;"_f1",VALORES_TS!$E$4:$I$549,7,FALSE),IF($C179&lt;=VLOOKUP($B179&amp;"_f2",VALORES_TS!$E$4:$I$549,3,FALSE),VLOOKUP($B179&amp;"_f2",VALORES_TS!$E$4:$I$549,7,FALSE),IF($C179&lt;=VLOOKUP($B179&amp;"_f3",VALORES_TS!$E$4:$I$549,3,FALSE),VLOOKUP($B179&amp;"_f3",VALORES_TS!$E$4:$I$549,7,FALSE),($C179/VLOOKUP($B179&amp;"_f3",VALORES_TS!$E$4:$I$549,3,FALSE))*VLOOKUP($B179&amp;"_f3",VALORES_TS!$E$4:$I$549,7,FALSE))))),"")</f>
        <v/>
      </c>
      <c r="K179" s="12" t="str">
        <f t="shared" si="7"/>
        <v/>
      </c>
      <c r="L179" s="15"/>
    </row>
    <row r="180" spans="2:12" x14ac:dyDescent="0.25">
      <c r="B180" s="14"/>
      <c r="C180" s="3"/>
      <c r="D180" s="13"/>
      <c r="E180" s="13"/>
      <c r="F180" s="5" t="str">
        <f>IFERROR(IF($B180="UAT2 - Execução",0,IF($C180&lt;=VLOOKUP($B180&amp;"_baixa",VALORES_TS!$E$4:$I$553,3,FALSE),VLOOKUP($B180&amp;"_baixa",VALORES_TS!$E$4:$I$553,4,FALSE),IF($C180&lt;=VLOOKUP($B180&amp;"_media",VALORES_TS!$E$4:$I$553,3,FALSE),VLOOKUP($B180&amp;"_media",VALORES_TS!$E$4:$I$553,4,FALSE),IF($C180&lt;=VLOOKUP($B180&amp;"_alta",VALORES_TS!$E$4:$I$553,3,FALSE),VLOOKUP($B180&amp;"_alta",VALORES_TS!$E$4:$I$553,4,FALSE),($C180/VLOOKUP($B180&amp;"_alta",VALORES_TS!$E$4:$I$553,3,FALSE))*VLOOKUP($B180&amp;"_alta",VALORES_TS!$E$4:$I$553,4,FALSE))))),"")</f>
        <v/>
      </c>
      <c r="G180" s="5" t="str">
        <f>IFERROR(IF($B180="UAT2 - Execução",0,IF($C180&lt;=VLOOKUP($B180&amp;"_baixa",VALORES_TS!$E$4:$I$553,3,FALSE),VLOOKUP($B180&amp;"_baixa",VALORES_TS!$E$4:$I$553,5,FALSE),IF($C180&lt;=VLOOKUP($B180&amp;"_media",VALORES_TS!$E$4:$I$553,3,FALSE),VLOOKUP($B180&amp;"_media",VALORES_TS!$E$4:$I$553,5,FALSE),IF($C180&lt;=VLOOKUP($B180&amp;"_alta",VALORES_TS!$E$4:$I$553,3,FALSE),VLOOKUP($B180&amp;"_alta",VALORES_TS!$E$4:$I$553,5,FALSE),($C180/VLOOKUP($B180&amp;"_alta",VALORES_TS!$E$4:$I$553,3,FALSE))*VLOOKUP($B180&amp;"_alta",VALORES_TS!$E$4:$I$553,5,FALSE))))),"")</f>
        <v/>
      </c>
      <c r="H180" s="53" t="str">
        <f t="shared" si="6"/>
        <v/>
      </c>
      <c r="I180" s="19" t="str">
        <f>IFERROR(IF($B180="UAT - Execução",0,IF($C180&lt;=VLOOKUP($B180&amp;"_f1",VALORES_TS!$E$4:$I$549,3,FALSE),VLOOKUP($B180&amp;"_f1",VALORES_TS!$E$4:$I$549,6,FALSE),IF($C180&lt;=VLOOKUP($B180&amp;"_f2",VALORES_TS!$E$4:$I$549,3,FALSE),VLOOKUP($B180&amp;"_f2",VALORES_TS!$E$4:$I$549,6,FALSE),IF($C180&lt;=VLOOKUP($B180&amp;"_f3",VALORES_TS!$E$4:$I$549,3,FALSE),VLOOKUP($B180&amp;"_f3",VALORES_TS!$E$4:$I$549,6,FALSE),($C180/VLOOKUP($B180&amp;"_f3",VALORES_TS!$E$4:$I$549,3,FALSE))*VLOOKUP($B180&amp;"_f3",VALORES_TS!$E$4:$I$549,6,FALSE))))),"")</f>
        <v/>
      </c>
      <c r="J180" s="12" t="str">
        <f>IFERROR(IF($B180="UAT - Execução",$C180*VALORES_TS!#REF!,IF($C180&lt;=VLOOKUP($B180&amp;"_f1",VALORES_TS!$E$4:$I$549,3,FALSE),VLOOKUP($B180&amp;"_f1",VALORES_TS!$E$4:$I$549,7,FALSE),IF($C180&lt;=VLOOKUP($B180&amp;"_f2",VALORES_TS!$E$4:$I$549,3,FALSE),VLOOKUP($B180&amp;"_f2",VALORES_TS!$E$4:$I$549,7,FALSE),IF($C180&lt;=VLOOKUP($B180&amp;"_f3",VALORES_TS!$E$4:$I$549,3,FALSE),VLOOKUP($B180&amp;"_f3",VALORES_TS!$E$4:$I$549,7,FALSE),($C180/VLOOKUP($B180&amp;"_f3",VALORES_TS!$E$4:$I$549,3,FALSE))*VLOOKUP($B180&amp;"_f3",VALORES_TS!$E$4:$I$549,7,FALSE))))),"")</f>
        <v/>
      </c>
      <c r="K180" s="12" t="str">
        <f t="shared" si="7"/>
        <v/>
      </c>
      <c r="L180" s="15"/>
    </row>
    <row r="181" spans="2:12" x14ac:dyDescent="0.25">
      <c r="B181" s="14"/>
      <c r="C181" s="3"/>
      <c r="D181" s="13"/>
      <c r="E181" s="13"/>
      <c r="F181" s="5" t="str">
        <f>IFERROR(IF($B181="UAT2 - Execução",0,IF($C181&lt;=VLOOKUP($B181&amp;"_baixa",VALORES_TS!$E$4:$I$553,3,FALSE),VLOOKUP($B181&amp;"_baixa",VALORES_TS!$E$4:$I$553,4,FALSE),IF($C181&lt;=VLOOKUP($B181&amp;"_media",VALORES_TS!$E$4:$I$553,3,FALSE),VLOOKUP($B181&amp;"_media",VALORES_TS!$E$4:$I$553,4,FALSE),IF($C181&lt;=VLOOKUP($B181&amp;"_alta",VALORES_TS!$E$4:$I$553,3,FALSE),VLOOKUP($B181&amp;"_alta",VALORES_TS!$E$4:$I$553,4,FALSE),($C181/VLOOKUP($B181&amp;"_alta",VALORES_TS!$E$4:$I$553,3,FALSE))*VLOOKUP($B181&amp;"_alta",VALORES_TS!$E$4:$I$553,4,FALSE))))),"")</f>
        <v/>
      </c>
      <c r="G181" s="5" t="str">
        <f>IFERROR(IF($B181="UAT2 - Execução",0,IF($C181&lt;=VLOOKUP($B181&amp;"_baixa",VALORES_TS!$E$4:$I$553,3,FALSE),VLOOKUP($B181&amp;"_baixa",VALORES_TS!$E$4:$I$553,5,FALSE),IF($C181&lt;=VLOOKUP($B181&amp;"_media",VALORES_TS!$E$4:$I$553,3,FALSE),VLOOKUP($B181&amp;"_media",VALORES_TS!$E$4:$I$553,5,FALSE),IF($C181&lt;=VLOOKUP($B181&amp;"_alta",VALORES_TS!$E$4:$I$553,3,FALSE),VLOOKUP($B181&amp;"_alta",VALORES_TS!$E$4:$I$553,5,FALSE),($C181/VLOOKUP($B181&amp;"_alta",VALORES_TS!$E$4:$I$553,3,FALSE))*VLOOKUP($B181&amp;"_alta",VALORES_TS!$E$4:$I$553,5,FALSE))))),"")</f>
        <v/>
      </c>
      <c r="H181" s="53" t="str">
        <f t="shared" si="6"/>
        <v/>
      </c>
      <c r="I181" s="19" t="str">
        <f>IFERROR(IF($B181="UAT - Execução",0,IF($C181&lt;=VLOOKUP($B181&amp;"_f1",VALORES_TS!$E$4:$I$549,3,FALSE),VLOOKUP($B181&amp;"_f1",VALORES_TS!$E$4:$I$549,6,FALSE),IF($C181&lt;=VLOOKUP($B181&amp;"_f2",VALORES_TS!$E$4:$I$549,3,FALSE),VLOOKUP($B181&amp;"_f2",VALORES_TS!$E$4:$I$549,6,FALSE),IF($C181&lt;=VLOOKUP($B181&amp;"_f3",VALORES_TS!$E$4:$I$549,3,FALSE),VLOOKUP($B181&amp;"_f3",VALORES_TS!$E$4:$I$549,6,FALSE),($C181/VLOOKUP($B181&amp;"_f3",VALORES_TS!$E$4:$I$549,3,FALSE))*VLOOKUP($B181&amp;"_f3",VALORES_TS!$E$4:$I$549,6,FALSE))))),"")</f>
        <v/>
      </c>
      <c r="J181" s="12" t="str">
        <f>IFERROR(IF($B181="UAT - Execução",$C181*VALORES_TS!#REF!,IF($C181&lt;=VLOOKUP($B181&amp;"_f1",VALORES_TS!$E$4:$I$549,3,FALSE),VLOOKUP($B181&amp;"_f1",VALORES_TS!$E$4:$I$549,7,FALSE),IF($C181&lt;=VLOOKUP($B181&amp;"_f2",VALORES_TS!$E$4:$I$549,3,FALSE),VLOOKUP($B181&amp;"_f2",VALORES_TS!$E$4:$I$549,7,FALSE),IF($C181&lt;=VLOOKUP($B181&amp;"_f3",VALORES_TS!$E$4:$I$549,3,FALSE),VLOOKUP($B181&amp;"_f3",VALORES_TS!$E$4:$I$549,7,FALSE),($C181/VLOOKUP($B181&amp;"_f3",VALORES_TS!$E$4:$I$549,3,FALSE))*VLOOKUP($B181&amp;"_f3",VALORES_TS!$E$4:$I$549,7,FALSE))))),"")</f>
        <v/>
      </c>
      <c r="K181" s="12" t="str">
        <f t="shared" si="7"/>
        <v/>
      </c>
      <c r="L181" s="15"/>
    </row>
    <row r="182" spans="2:12" x14ac:dyDescent="0.25">
      <c r="B182" s="14"/>
      <c r="C182" s="3"/>
      <c r="D182" s="13"/>
      <c r="E182" s="13"/>
      <c r="F182" s="5" t="str">
        <f>IFERROR(IF($B182="UAT2 - Execução",0,IF($C182&lt;=VLOOKUP($B182&amp;"_baixa",VALORES_TS!$E$4:$I$553,3,FALSE),VLOOKUP($B182&amp;"_baixa",VALORES_TS!$E$4:$I$553,4,FALSE),IF($C182&lt;=VLOOKUP($B182&amp;"_media",VALORES_TS!$E$4:$I$553,3,FALSE),VLOOKUP($B182&amp;"_media",VALORES_TS!$E$4:$I$553,4,FALSE),IF($C182&lt;=VLOOKUP($B182&amp;"_alta",VALORES_TS!$E$4:$I$553,3,FALSE),VLOOKUP($B182&amp;"_alta",VALORES_TS!$E$4:$I$553,4,FALSE),($C182/VLOOKUP($B182&amp;"_alta",VALORES_TS!$E$4:$I$553,3,FALSE))*VLOOKUP($B182&amp;"_alta",VALORES_TS!$E$4:$I$553,4,FALSE))))),"")</f>
        <v/>
      </c>
      <c r="G182" s="5" t="str">
        <f>IFERROR(IF($B182="UAT2 - Execução",0,IF($C182&lt;=VLOOKUP($B182&amp;"_baixa",VALORES_TS!$E$4:$I$553,3,FALSE),VLOOKUP($B182&amp;"_baixa",VALORES_TS!$E$4:$I$553,5,FALSE),IF($C182&lt;=VLOOKUP($B182&amp;"_media",VALORES_TS!$E$4:$I$553,3,FALSE),VLOOKUP($B182&amp;"_media",VALORES_TS!$E$4:$I$553,5,FALSE),IF($C182&lt;=VLOOKUP($B182&amp;"_alta",VALORES_TS!$E$4:$I$553,3,FALSE),VLOOKUP($B182&amp;"_alta",VALORES_TS!$E$4:$I$553,5,FALSE),($C182/VLOOKUP($B182&amp;"_alta",VALORES_TS!$E$4:$I$553,3,FALSE))*VLOOKUP($B182&amp;"_alta",VALORES_TS!$E$4:$I$553,5,FALSE))))),"")</f>
        <v/>
      </c>
      <c r="H182" s="53" t="str">
        <f t="shared" si="6"/>
        <v/>
      </c>
      <c r="I182" s="19" t="str">
        <f>IFERROR(IF($B182="UAT - Execução",0,IF($C182&lt;=VLOOKUP($B182&amp;"_f1",VALORES_TS!$E$4:$I$549,3,FALSE),VLOOKUP($B182&amp;"_f1",VALORES_TS!$E$4:$I$549,6,FALSE),IF($C182&lt;=VLOOKUP($B182&amp;"_f2",VALORES_TS!$E$4:$I$549,3,FALSE),VLOOKUP($B182&amp;"_f2",VALORES_TS!$E$4:$I$549,6,FALSE),IF($C182&lt;=VLOOKUP($B182&amp;"_f3",VALORES_TS!$E$4:$I$549,3,FALSE),VLOOKUP($B182&amp;"_f3",VALORES_TS!$E$4:$I$549,6,FALSE),($C182/VLOOKUP($B182&amp;"_f3",VALORES_TS!$E$4:$I$549,3,FALSE))*VLOOKUP($B182&amp;"_f3",VALORES_TS!$E$4:$I$549,6,FALSE))))),"")</f>
        <v/>
      </c>
      <c r="J182" s="12" t="str">
        <f>IFERROR(IF($B182="UAT - Execução",$C182*VALORES_TS!#REF!,IF($C182&lt;=VLOOKUP($B182&amp;"_f1",VALORES_TS!$E$4:$I$549,3,FALSE),VLOOKUP($B182&amp;"_f1",VALORES_TS!$E$4:$I$549,7,FALSE),IF($C182&lt;=VLOOKUP($B182&amp;"_f2",VALORES_TS!$E$4:$I$549,3,FALSE),VLOOKUP($B182&amp;"_f2",VALORES_TS!$E$4:$I$549,7,FALSE),IF($C182&lt;=VLOOKUP($B182&amp;"_f3",VALORES_TS!$E$4:$I$549,3,FALSE),VLOOKUP($B182&amp;"_f3",VALORES_TS!$E$4:$I$549,7,FALSE),($C182/VLOOKUP($B182&amp;"_f3",VALORES_TS!$E$4:$I$549,3,FALSE))*VLOOKUP($B182&amp;"_f3",VALORES_TS!$E$4:$I$549,7,FALSE))))),"")</f>
        <v/>
      </c>
      <c r="K182" s="12" t="str">
        <f t="shared" si="7"/>
        <v/>
      </c>
      <c r="L182" s="15"/>
    </row>
    <row r="183" spans="2:12" x14ac:dyDescent="0.25">
      <c r="B183" s="14"/>
      <c r="C183" s="3"/>
      <c r="D183" s="13"/>
      <c r="E183" s="13"/>
      <c r="F183" s="5" t="str">
        <f>IFERROR(IF($B183="UAT2 - Execução",0,IF($C183&lt;=VLOOKUP($B183&amp;"_baixa",VALORES_TS!$E$4:$I$553,3,FALSE),VLOOKUP($B183&amp;"_baixa",VALORES_TS!$E$4:$I$553,4,FALSE),IF($C183&lt;=VLOOKUP($B183&amp;"_media",VALORES_TS!$E$4:$I$553,3,FALSE),VLOOKUP($B183&amp;"_media",VALORES_TS!$E$4:$I$553,4,FALSE),IF($C183&lt;=VLOOKUP($B183&amp;"_alta",VALORES_TS!$E$4:$I$553,3,FALSE),VLOOKUP($B183&amp;"_alta",VALORES_TS!$E$4:$I$553,4,FALSE),($C183/VLOOKUP($B183&amp;"_alta",VALORES_TS!$E$4:$I$553,3,FALSE))*VLOOKUP($B183&amp;"_alta",VALORES_TS!$E$4:$I$553,4,FALSE))))),"")</f>
        <v/>
      </c>
      <c r="G183" s="5" t="str">
        <f>IFERROR(IF($B183="UAT2 - Execução",0,IF($C183&lt;=VLOOKUP($B183&amp;"_baixa",VALORES_TS!$E$4:$I$553,3,FALSE),VLOOKUP($B183&amp;"_baixa",VALORES_TS!$E$4:$I$553,5,FALSE),IF($C183&lt;=VLOOKUP($B183&amp;"_media",VALORES_TS!$E$4:$I$553,3,FALSE),VLOOKUP($B183&amp;"_media",VALORES_TS!$E$4:$I$553,5,FALSE),IF($C183&lt;=VLOOKUP($B183&amp;"_alta",VALORES_TS!$E$4:$I$553,3,FALSE),VLOOKUP($B183&amp;"_alta",VALORES_TS!$E$4:$I$553,5,FALSE),($C183/VLOOKUP($B183&amp;"_alta",VALORES_TS!$E$4:$I$553,3,FALSE))*VLOOKUP($B183&amp;"_alta",VALORES_TS!$E$4:$I$553,5,FALSE))))),"")</f>
        <v/>
      </c>
      <c r="H183" s="53" t="str">
        <f t="shared" si="6"/>
        <v/>
      </c>
      <c r="I183" s="19" t="str">
        <f>IFERROR(IF($B183="UAT - Execução",0,IF($C183&lt;=VLOOKUP($B183&amp;"_f1",VALORES_TS!$E$4:$I$549,3,FALSE),VLOOKUP($B183&amp;"_f1",VALORES_TS!$E$4:$I$549,6,FALSE),IF($C183&lt;=VLOOKUP($B183&amp;"_f2",VALORES_TS!$E$4:$I$549,3,FALSE),VLOOKUP($B183&amp;"_f2",VALORES_TS!$E$4:$I$549,6,FALSE),IF($C183&lt;=VLOOKUP($B183&amp;"_f3",VALORES_TS!$E$4:$I$549,3,FALSE),VLOOKUP($B183&amp;"_f3",VALORES_TS!$E$4:$I$549,6,FALSE),($C183/VLOOKUP($B183&amp;"_f3",VALORES_TS!$E$4:$I$549,3,FALSE))*VLOOKUP($B183&amp;"_f3",VALORES_TS!$E$4:$I$549,6,FALSE))))),"")</f>
        <v/>
      </c>
      <c r="J183" s="12" t="str">
        <f>IFERROR(IF($B183="UAT - Execução",$C183*VALORES_TS!#REF!,IF($C183&lt;=VLOOKUP($B183&amp;"_f1",VALORES_TS!$E$4:$I$549,3,FALSE),VLOOKUP($B183&amp;"_f1",VALORES_TS!$E$4:$I$549,7,FALSE),IF($C183&lt;=VLOOKUP($B183&amp;"_f2",VALORES_TS!$E$4:$I$549,3,FALSE),VLOOKUP($B183&amp;"_f2",VALORES_TS!$E$4:$I$549,7,FALSE),IF($C183&lt;=VLOOKUP($B183&amp;"_f3",VALORES_TS!$E$4:$I$549,3,FALSE),VLOOKUP($B183&amp;"_f3",VALORES_TS!$E$4:$I$549,7,FALSE),($C183/VLOOKUP($B183&amp;"_f3",VALORES_TS!$E$4:$I$549,3,FALSE))*VLOOKUP($B183&amp;"_f3",VALORES_TS!$E$4:$I$549,7,FALSE))))),"")</f>
        <v/>
      </c>
      <c r="K183" s="12" t="str">
        <f t="shared" si="7"/>
        <v/>
      </c>
      <c r="L183" s="15"/>
    </row>
    <row r="184" spans="2:12" x14ac:dyDescent="0.25">
      <c r="B184" s="14"/>
      <c r="C184" s="3"/>
      <c r="D184" s="13"/>
      <c r="E184" s="13"/>
      <c r="F184" s="5" t="str">
        <f>IFERROR(IF($B184="UAT2 - Execução",0,IF($C184&lt;=VLOOKUP($B184&amp;"_baixa",VALORES_TS!$E$4:$I$553,3,FALSE),VLOOKUP($B184&amp;"_baixa",VALORES_TS!$E$4:$I$553,4,FALSE),IF($C184&lt;=VLOOKUP($B184&amp;"_media",VALORES_TS!$E$4:$I$553,3,FALSE),VLOOKUP($B184&amp;"_media",VALORES_TS!$E$4:$I$553,4,FALSE),IF($C184&lt;=VLOOKUP($B184&amp;"_alta",VALORES_TS!$E$4:$I$553,3,FALSE),VLOOKUP($B184&amp;"_alta",VALORES_TS!$E$4:$I$553,4,FALSE),($C184/VLOOKUP($B184&amp;"_alta",VALORES_TS!$E$4:$I$553,3,FALSE))*VLOOKUP($B184&amp;"_alta",VALORES_TS!$E$4:$I$553,4,FALSE))))),"")</f>
        <v/>
      </c>
      <c r="G184" s="5" t="str">
        <f>IFERROR(IF($B184="UAT2 - Execução",0,IF($C184&lt;=VLOOKUP($B184&amp;"_baixa",VALORES_TS!$E$4:$I$553,3,FALSE),VLOOKUP($B184&amp;"_baixa",VALORES_TS!$E$4:$I$553,5,FALSE),IF($C184&lt;=VLOOKUP($B184&amp;"_media",VALORES_TS!$E$4:$I$553,3,FALSE),VLOOKUP($B184&amp;"_media",VALORES_TS!$E$4:$I$553,5,FALSE),IF($C184&lt;=VLOOKUP($B184&amp;"_alta",VALORES_TS!$E$4:$I$553,3,FALSE),VLOOKUP($B184&amp;"_alta",VALORES_TS!$E$4:$I$553,5,FALSE),($C184/VLOOKUP($B184&amp;"_alta",VALORES_TS!$E$4:$I$553,3,FALSE))*VLOOKUP($B184&amp;"_alta",VALORES_TS!$E$4:$I$553,5,FALSE))))),"")</f>
        <v/>
      </c>
      <c r="H184" s="53" t="str">
        <f t="shared" si="6"/>
        <v/>
      </c>
      <c r="I184" s="19" t="str">
        <f>IFERROR(IF($B184="UAT - Execução",0,IF($C184&lt;=VLOOKUP($B184&amp;"_f1",VALORES_TS!$E$4:$I$549,3,FALSE),VLOOKUP($B184&amp;"_f1",VALORES_TS!$E$4:$I$549,6,FALSE),IF($C184&lt;=VLOOKUP($B184&amp;"_f2",VALORES_TS!$E$4:$I$549,3,FALSE),VLOOKUP($B184&amp;"_f2",VALORES_TS!$E$4:$I$549,6,FALSE),IF($C184&lt;=VLOOKUP($B184&amp;"_f3",VALORES_TS!$E$4:$I$549,3,FALSE),VLOOKUP($B184&amp;"_f3",VALORES_TS!$E$4:$I$549,6,FALSE),($C184/VLOOKUP($B184&amp;"_f3",VALORES_TS!$E$4:$I$549,3,FALSE))*VLOOKUP($B184&amp;"_f3",VALORES_TS!$E$4:$I$549,6,FALSE))))),"")</f>
        <v/>
      </c>
      <c r="J184" s="12" t="str">
        <f>IFERROR(IF($B184="UAT - Execução",$C184*VALORES_TS!#REF!,IF($C184&lt;=VLOOKUP($B184&amp;"_f1",VALORES_TS!$E$4:$I$549,3,FALSE),VLOOKUP($B184&amp;"_f1",VALORES_TS!$E$4:$I$549,7,FALSE),IF($C184&lt;=VLOOKUP($B184&amp;"_f2",VALORES_TS!$E$4:$I$549,3,FALSE),VLOOKUP($B184&amp;"_f2",VALORES_TS!$E$4:$I$549,7,FALSE),IF($C184&lt;=VLOOKUP($B184&amp;"_f3",VALORES_TS!$E$4:$I$549,3,FALSE),VLOOKUP($B184&amp;"_f3",VALORES_TS!$E$4:$I$549,7,FALSE),($C184/VLOOKUP($B184&amp;"_f3",VALORES_TS!$E$4:$I$549,3,FALSE))*VLOOKUP($B184&amp;"_f3",VALORES_TS!$E$4:$I$549,7,FALSE))))),"")</f>
        <v/>
      </c>
      <c r="K184" s="12" t="str">
        <f t="shared" si="7"/>
        <v/>
      </c>
      <c r="L184" s="15"/>
    </row>
    <row r="185" spans="2:12" x14ac:dyDescent="0.25">
      <c r="B185" s="14"/>
      <c r="C185" s="3"/>
      <c r="D185" s="13"/>
      <c r="E185" s="13"/>
      <c r="F185" s="5" t="str">
        <f>IFERROR(IF($B185="UAT2 - Execução",0,IF($C185&lt;=VLOOKUP($B185&amp;"_baixa",VALORES_TS!$E$4:$I$553,3,FALSE),VLOOKUP($B185&amp;"_baixa",VALORES_TS!$E$4:$I$553,4,FALSE),IF($C185&lt;=VLOOKUP($B185&amp;"_media",VALORES_TS!$E$4:$I$553,3,FALSE),VLOOKUP($B185&amp;"_media",VALORES_TS!$E$4:$I$553,4,FALSE),IF($C185&lt;=VLOOKUP($B185&amp;"_alta",VALORES_TS!$E$4:$I$553,3,FALSE),VLOOKUP($B185&amp;"_alta",VALORES_TS!$E$4:$I$553,4,FALSE),($C185/VLOOKUP($B185&amp;"_alta",VALORES_TS!$E$4:$I$553,3,FALSE))*VLOOKUP($B185&amp;"_alta",VALORES_TS!$E$4:$I$553,4,FALSE))))),"")</f>
        <v/>
      </c>
      <c r="G185" s="5" t="str">
        <f>IFERROR(IF($B185="UAT2 - Execução",0,IF($C185&lt;=VLOOKUP($B185&amp;"_baixa",VALORES_TS!$E$4:$I$553,3,FALSE),VLOOKUP($B185&amp;"_baixa",VALORES_TS!$E$4:$I$553,5,FALSE),IF($C185&lt;=VLOOKUP($B185&amp;"_media",VALORES_TS!$E$4:$I$553,3,FALSE),VLOOKUP($B185&amp;"_media",VALORES_TS!$E$4:$I$553,5,FALSE),IF($C185&lt;=VLOOKUP($B185&amp;"_alta",VALORES_TS!$E$4:$I$553,3,FALSE),VLOOKUP($B185&amp;"_alta",VALORES_TS!$E$4:$I$553,5,FALSE),($C185/VLOOKUP($B185&amp;"_alta",VALORES_TS!$E$4:$I$553,3,FALSE))*VLOOKUP($B185&amp;"_alta",VALORES_TS!$E$4:$I$553,5,FALSE))))),"")</f>
        <v/>
      </c>
      <c r="H185" s="53" t="str">
        <f t="shared" si="6"/>
        <v/>
      </c>
      <c r="I185" s="19" t="str">
        <f>IFERROR(IF($B185="UAT - Execução",0,IF($C185&lt;=VLOOKUP($B185&amp;"_f1",VALORES_TS!$E$4:$I$549,3,FALSE),VLOOKUP($B185&amp;"_f1",VALORES_TS!$E$4:$I$549,6,FALSE),IF($C185&lt;=VLOOKUP($B185&amp;"_f2",VALORES_TS!$E$4:$I$549,3,FALSE),VLOOKUP($B185&amp;"_f2",VALORES_TS!$E$4:$I$549,6,FALSE),IF($C185&lt;=VLOOKUP($B185&amp;"_f3",VALORES_TS!$E$4:$I$549,3,FALSE),VLOOKUP($B185&amp;"_f3",VALORES_TS!$E$4:$I$549,6,FALSE),($C185/VLOOKUP($B185&amp;"_f3",VALORES_TS!$E$4:$I$549,3,FALSE))*VLOOKUP($B185&amp;"_f3",VALORES_TS!$E$4:$I$549,6,FALSE))))),"")</f>
        <v/>
      </c>
      <c r="J185" s="12" t="str">
        <f>IFERROR(IF($B185="UAT - Execução",$C185*VALORES_TS!#REF!,IF($C185&lt;=VLOOKUP($B185&amp;"_f1",VALORES_TS!$E$4:$I$549,3,FALSE),VLOOKUP($B185&amp;"_f1",VALORES_TS!$E$4:$I$549,7,FALSE),IF($C185&lt;=VLOOKUP($B185&amp;"_f2",VALORES_TS!$E$4:$I$549,3,FALSE),VLOOKUP($B185&amp;"_f2",VALORES_TS!$E$4:$I$549,7,FALSE),IF($C185&lt;=VLOOKUP($B185&amp;"_f3",VALORES_TS!$E$4:$I$549,3,FALSE),VLOOKUP($B185&amp;"_f3",VALORES_TS!$E$4:$I$549,7,FALSE),($C185/VLOOKUP($B185&amp;"_f3",VALORES_TS!$E$4:$I$549,3,FALSE))*VLOOKUP($B185&amp;"_f3",VALORES_TS!$E$4:$I$549,7,FALSE))))),"")</f>
        <v/>
      </c>
      <c r="K185" s="12" t="str">
        <f t="shared" si="7"/>
        <v/>
      </c>
      <c r="L185" s="15"/>
    </row>
    <row r="186" spans="2:12" x14ac:dyDescent="0.25">
      <c r="B186" s="14"/>
      <c r="C186" s="3"/>
      <c r="D186" s="13"/>
      <c r="E186" s="13"/>
      <c r="F186" s="5" t="str">
        <f>IFERROR(IF($B186="UAT2 - Execução",0,IF($C186&lt;=VLOOKUP($B186&amp;"_baixa",VALORES_TS!$E$4:$I$553,3,FALSE),VLOOKUP($B186&amp;"_baixa",VALORES_TS!$E$4:$I$553,4,FALSE),IF($C186&lt;=VLOOKUP($B186&amp;"_media",VALORES_TS!$E$4:$I$553,3,FALSE),VLOOKUP($B186&amp;"_media",VALORES_TS!$E$4:$I$553,4,FALSE),IF($C186&lt;=VLOOKUP($B186&amp;"_alta",VALORES_TS!$E$4:$I$553,3,FALSE),VLOOKUP($B186&amp;"_alta",VALORES_TS!$E$4:$I$553,4,FALSE),($C186/VLOOKUP($B186&amp;"_alta",VALORES_TS!$E$4:$I$553,3,FALSE))*VLOOKUP($B186&amp;"_alta",VALORES_TS!$E$4:$I$553,4,FALSE))))),"")</f>
        <v/>
      </c>
      <c r="G186" s="5" t="str">
        <f>IFERROR(IF($B186="UAT2 - Execução",0,IF($C186&lt;=VLOOKUP($B186&amp;"_baixa",VALORES_TS!$E$4:$I$553,3,FALSE),VLOOKUP($B186&amp;"_baixa",VALORES_TS!$E$4:$I$553,5,FALSE),IF($C186&lt;=VLOOKUP($B186&amp;"_media",VALORES_TS!$E$4:$I$553,3,FALSE),VLOOKUP($B186&amp;"_media",VALORES_TS!$E$4:$I$553,5,FALSE),IF($C186&lt;=VLOOKUP($B186&amp;"_alta",VALORES_TS!$E$4:$I$553,3,FALSE),VLOOKUP($B186&amp;"_alta",VALORES_TS!$E$4:$I$553,5,FALSE),($C186/VLOOKUP($B186&amp;"_alta",VALORES_TS!$E$4:$I$553,3,FALSE))*VLOOKUP($B186&amp;"_alta",VALORES_TS!$E$4:$I$553,5,FALSE))))),"")</f>
        <v/>
      </c>
      <c r="H186" s="53" t="str">
        <f t="shared" si="6"/>
        <v/>
      </c>
      <c r="I186" s="19" t="str">
        <f>IFERROR(IF($B186="UAT - Execução",0,IF($C186&lt;=VLOOKUP($B186&amp;"_f1",VALORES_TS!$E$4:$I$549,3,FALSE),VLOOKUP($B186&amp;"_f1",VALORES_TS!$E$4:$I$549,6,FALSE),IF($C186&lt;=VLOOKUP($B186&amp;"_f2",VALORES_TS!$E$4:$I$549,3,FALSE),VLOOKUP($B186&amp;"_f2",VALORES_TS!$E$4:$I$549,6,FALSE),IF($C186&lt;=VLOOKUP($B186&amp;"_f3",VALORES_TS!$E$4:$I$549,3,FALSE),VLOOKUP($B186&amp;"_f3",VALORES_TS!$E$4:$I$549,6,FALSE),($C186/VLOOKUP($B186&amp;"_f3",VALORES_TS!$E$4:$I$549,3,FALSE))*VLOOKUP($B186&amp;"_f3",VALORES_TS!$E$4:$I$549,6,FALSE))))),"")</f>
        <v/>
      </c>
      <c r="J186" s="12" t="str">
        <f>IFERROR(IF($B186="UAT - Execução",$C186*VALORES_TS!#REF!,IF($C186&lt;=VLOOKUP($B186&amp;"_f1",VALORES_TS!$E$4:$I$549,3,FALSE),VLOOKUP($B186&amp;"_f1",VALORES_TS!$E$4:$I$549,7,FALSE),IF($C186&lt;=VLOOKUP($B186&amp;"_f2",VALORES_TS!$E$4:$I$549,3,FALSE),VLOOKUP($B186&amp;"_f2",VALORES_TS!$E$4:$I$549,7,FALSE),IF($C186&lt;=VLOOKUP($B186&amp;"_f3",VALORES_TS!$E$4:$I$549,3,FALSE),VLOOKUP($B186&amp;"_f3",VALORES_TS!$E$4:$I$549,7,FALSE),($C186/VLOOKUP($B186&amp;"_f3",VALORES_TS!$E$4:$I$549,3,FALSE))*VLOOKUP($B186&amp;"_f3",VALORES_TS!$E$4:$I$549,7,FALSE))))),"")</f>
        <v/>
      </c>
      <c r="K186" s="12" t="str">
        <f t="shared" si="7"/>
        <v/>
      </c>
      <c r="L186" s="15"/>
    </row>
    <row r="187" spans="2:12" x14ac:dyDescent="0.25">
      <c r="B187" s="14"/>
      <c r="C187" s="3"/>
      <c r="D187" s="13"/>
      <c r="E187" s="13"/>
      <c r="F187" s="5" t="str">
        <f>IFERROR(IF($B187="UAT2 - Execução",0,IF($C187&lt;=VLOOKUP($B187&amp;"_baixa",VALORES_TS!$E$4:$I$553,3,FALSE),VLOOKUP($B187&amp;"_baixa",VALORES_TS!$E$4:$I$553,4,FALSE),IF($C187&lt;=VLOOKUP($B187&amp;"_media",VALORES_TS!$E$4:$I$553,3,FALSE),VLOOKUP($B187&amp;"_media",VALORES_TS!$E$4:$I$553,4,FALSE),IF($C187&lt;=VLOOKUP($B187&amp;"_alta",VALORES_TS!$E$4:$I$553,3,FALSE),VLOOKUP($B187&amp;"_alta",VALORES_TS!$E$4:$I$553,4,FALSE),($C187/VLOOKUP($B187&amp;"_alta",VALORES_TS!$E$4:$I$553,3,FALSE))*VLOOKUP($B187&amp;"_alta",VALORES_TS!$E$4:$I$553,4,FALSE))))),"")</f>
        <v/>
      </c>
      <c r="G187" s="5" t="str">
        <f>IFERROR(IF($B187="UAT2 - Execução",0,IF($C187&lt;=VLOOKUP($B187&amp;"_baixa",VALORES_TS!$E$4:$I$553,3,FALSE),VLOOKUP($B187&amp;"_baixa",VALORES_TS!$E$4:$I$553,5,FALSE),IF($C187&lt;=VLOOKUP($B187&amp;"_media",VALORES_TS!$E$4:$I$553,3,FALSE),VLOOKUP($B187&amp;"_media",VALORES_TS!$E$4:$I$553,5,FALSE),IF($C187&lt;=VLOOKUP($B187&amp;"_alta",VALORES_TS!$E$4:$I$553,3,FALSE),VLOOKUP($B187&amp;"_alta",VALORES_TS!$E$4:$I$553,5,FALSE),($C187/VLOOKUP($B187&amp;"_alta",VALORES_TS!$E$4:$I$553,3,FALSE))*VLOOKUP($B187&amp;"_alta",VALORES_TS!$E$4:$I$553,5,FALSE))))),"")</f>
        <v/>
      </c>
      <c r="H187" s="53" t="str">
        <f t="shared" si="6"/>
        <v/>
      </c>
      <c r="I187" s="19" t="str">
        <f>IFERROR(IF($B187="UAT - Execução",0,IF($C187&lt;=VLOOKUP($B187&amp;"_f1",VALORES_TS!$E$4:$I$549,3,FALSE),VLOOKUP($B187&amp;"_f1",VALORES_TS!$E$4:$I$549,6,FALSE),IF($C187&lt;=VLOOKUP($B187&amp;"_f2",VALORES_TS!$E$4:$I$549,3,FALSE),VLOOKUP($B187&amp;"_f2",VALORES_TS!$E$4:$I$549,6,FALSE),IF($C187&lt;=VLOOKUP($B187&amp;"_f3",VALORES_TS!$E$4:$I$549,3,FALSE),VLOOKUP($B187&amp;"_f3",VALORES_TS!$E$4:$I$549,6,FALSE),($C187/VLOOKUP($B187&amp;"_f3",VALORES_TS!$E$4:$I$549,3,FALSE))*VLOOKUP($B187&amp;"_f3",VALORES_TS!$E$4:$I$549,6,FALSE))))),"")</f>
        <v/>
      </c>
      <c r="J187" s="12" t="str">
        <f>IFERROR(IF($B187="UAT - Execução",$C187*VALORES_TS!#REF!,IF($C187&lt;=VLOOKUP($B187&amp;"_f1",VALORES_TS!$E$4:$I$549,3,FALSE),VLOOKUP($B187&amp;"_f1",VALORES_TS!$E$4:$I$549,7,FALSE),IF($C187&lt;=VLOOKUP($B187&amp;"_f2",VALORES_TS!$E$4:$I$549,3,FALSE),VLOOKUP($B187&amp;"_f2",VALORES_TS!$E$4:$I$549,7,FALSE),IF($C187&lt;=VLOOKUP($B187&amp;"_f3",VALORES_TS!$E$4:$I$549,3,FALSE),VLOOKUP($B187&amp;"_f3",VALORES_TS!$E$4:$I$549,7,FALSE),($C187/VLOOKUP($B187&amp;"_f3",VALORES_TS!$E$4:$I$549,3,FALSE))*VLOOKUP($B187&amp;"_f3",VALORES_TS!$E$4:$I$549,7,FALSE))))),"")</f>
        <v/>
      </c>
      <c r="K187" s="12" t="str">
        <f t="shared" si="7"/>
        <v/>
      </c>
      <c r="L187" s="15"/>
    </row>
    <row r="188" spans="2:12" x14ac:dyDescent="0.25">
      <c r="B188" s="14"/>
      <c r="C188" s="3"/>
      <c r="D188" s="13"/>
      <c r="E188" s="13"/>
      <c r="F188" s="5" t="str">
        <f>IFERROR(IF($B188="UAT2 - Execução",0,IF($C188&lt;=VLOOKUP($B188&amp;"_baixa",VALORES_TS!$E$4:$I$553,3,FALSE),VLOOKUP($B188&amp;"_baixa",VALORES_TS!$E$4:$I$553,4,FALSE),IF($C188&lt;=VLOOKUP($B188&amp;"_media",VALORES_TS!$E$4:$I$553,3,FALSE),VLOOKUP($B188&amp;"_media",VALORES_TS!$E$4:$I$553,4,FALSE),IF($C188&lt;=VLOOKUP($B188&amp;"_alta",VALORES_TS!$E$4:$I$553,3,FALSE),VLOOKUP($B188&amp;"_alta",VALORES_TS!$E$4:$I$553,4,FALSE),($C188/VLOOKUP($B188&amp;"_alta",VALORES_TS!$E$4:$I$553,3,FALSE))*VLOOKUP($B188&amp;"_alta",VALORES_TS!$E$4:$I$553,4,FALSE))))),"")</f>
        <v/>
      </c>
      <c r="G188" s="5" t="str">
        <f>IFERROR(IF($B188="UAT2 - Execução",0,IF($C188&lt;=VLOOKUP($B188&amp;"_baixa",VALORES_TS!$E$4:$I$553,3,FALSE),VLOOKUP($B188&amp;"_baixa",VALORES_TS!$E$4:$I$553,5,FALSE),IF($C188&lt;=VLOOKUP($B188&amp;"_media",VALORES_TS!$E$4:$I$553,3,FALSE),VLOOKUP($B188&amp;"_media",VALORES_TS!$E$4:$I$553,5,FALSE),IF($C188&lt;=VLOOKUP($B188&amp;"_alta",VALORES_TS!$E$4:$I$553,3,FALSE),VLOOKUP($B188&amp;"_alta",VALORES_TS!$E$4:$I$553,5,FALSE),($C188/VLOOKUP($B188&amp;"_alta",VALORES_TS!$E$4:$I$553,3,FALSE))*VLOOKUP($B188&amp;"_alta",VALORES_TS!$E$4:$I$553,5,FALSE))))),"")</f>
        <v/>
      </c>
      <c r="H188" s="53" t="str">
        <f t="shared" si="6"/>
        <v/>
      </c>
      <c r="I188" s="19" t="str">
        <f>IFERROR(IF($B188="UAT - Execução",0,IF($C188&lt;=VLOOKUP($B188&amp;"_f1",VALORES_TS!$E$4:$I$549,3,FALSE),VLOOKUP($B188&amp;"_f1",VALORES_TS!$E$4:$I$549,6,FALSE),IF($C188&lt;=VLOOKUP($B188&amp;"_f2",VALORES_TS!$E$4:$I$549,3,FALSE),VLOOKUP($B188&amp;"_f2",VALORES_TS!$E$4:$I$549,6,FALSE),IF($C188&lt;=VLOOKUP($B188&amp;"_f3",VALORES_TS!$E$4:$I$549,3,FALSE),VLOOKUP($B188&amp;"_f3",VALORES_TS!$E$4:$I$549,6,FALSE),($C188/VLOOKUP($B188&amp;"_f3",VALORES_TS!$E$4:$I$549,3,FALSE))*VLOOKUP($B188&amp;"_f3",VALORES_TS!$E$4:$I$549,6,FALSE))))),"")</f>
        <v/>
      </c>
      <c r="J188" s="12" t="str">
        <f>IFERROR(IF($B188="UAT - Execução",$C188*VALORES_TS!#REF!,IF($C188&lt;=VLOOKUP($B188&amp;"_f1",VALORES_TS!$E$4:$I$549,3,FALSE),VLOOKUP($B188&amp;"_f1",VALORES_TS!$E$4:$I$549,7,FALSE),IF($C188&lt;=VLOOKUP($B188&amp;"_f2",VALORES_TS!$E$4:$I$549,3,FALSE),VLOOKUP($B188&amp;"_f2",VALORES_TS!$E$4:$I$549,7,FALSE),IF($C188&lt;=VLOOKUP($B188&amp;"_f3",VALORES_TS!$E$4:$I$549,3,FALSE),VLOOKUP($B188&amp;"_f3",VALORES_TS!$E$4:$I$549,7,FALSE),($C188/VLOOKUP($B188&amp;"_f3",VALORES_TS!$E$4:$I$549,3,FALSE))*VLOOKUP($B188&amp;"_f3",VALORES_TS!$E$4:$I$549,7,FALSE))))),"")</f>
        <v/>
      </c>
      <c r="K188" s="12" t="str">
        <f t="shared" si="7"/>
        <v/>
      </c>
      <c r="L188" s="15"/>
    </row>
    <row r="189" spans="2:12" x14ac:dyDescent="0.25">
      <c r="B189" s="14"/>
      <c r="C189" s="3"/>
      <c r="D189" s="13"/>
      <c r="E189" s="13"/>
      <c r="F189" s="5" t="str">
        <f>IFERROR(IF($B189="UAT2 - Execução",0,IF($C189&lt;=VLOOKUP($B189&amp;"_baixa",VALORES_TS!$E$4:$I$553,3,FALSE),VLOOKUP($B189&amp;"_baixa",VALORES_TS!$E$4:$I$553,4,FALSE),IF($C189&lt;=VLOOKUP($B189&amp;"_media",VALORES_TS!$E$4:$I$553,3,FALSE),VLOOKUP($B189&amp;"_media",VALORES_TS!$E$4:$I$553,4,FALSE),IF($C189&lt;=VLOOKUP($B189&amp;"_alta",VALORES_TS!$E$4:$I$553,3,FALSE),VLOOKUP($B189&amp;"_alta",VALORES_TS!$E$4:$I$553,4,FALSE),($C189/VLOOKUP($B189&amp;"_alta",VALORES_TS!$E$4:$I$553,3,FALSE))*VLOOKUP($B189&amp;"_alta",VALORES_TS!$E$4:$I$553,4,FALSE))))),"")</f>
        <v/>
      </c>
      <c r="G189" s="5" t="str">
        <f>IFERROR(IF($B189="UAT2 - Execução",0,IF($C189&lt;=VLOOKUP($B189&amp;"_baixa",VALORES_TS!$E$4:$I$553,3,FALSE),VLOOKUP($B189&amp;"_baixa",VALORES_TS!$E$4:$I$553,5,FALSE),IF($C189&lt;=VLOOKUP($B189&amp;"_media",VALORES_TS!$E$4:$I$553,3,FALSE),VLOOKUP($B189&amp;"_media",VALORES_TS!$E$4:$I$553,5,FALSE),IF($C189&lt;=VLOOKUP($B189&amp;"_alta",VALORES_TS!$E$4:$I$553,3,FALSE),VLOOKUP($B189&amp;"_alta",VALORES_TS!$E$4:$I$553,5,FALSE),($C189/VLOOKUP($B189&amp;"_alta",VALORES_TS!$E$4:$I$553,3,FALSE))*VLOOKUP($B189&amp;"_alta",VALORES_TS!$E$4:$I$553,5,FALSE))))),"")</f>
        <v/>
      </c>
      <c r="H189" s="53" t="str">
        <f t="shared" si="6"/>
        <v/>
      </c>
      <c r="I189" s="19" t="str">
        <f>IFERROR(IF($B189="UAT - Execução",0,IF($C189&lt;=VLOOKUP($B189&amp;"_f1",VALORES_TS!$E$4:$I$549,3,FALSE),VLOOKUP($B189&amp;"_f1",VALORES_TS!$E$4:$I$549,6,FALSE),IF($C189&lt;=VLOOKUP($B189&amp;"_f2",VALORES_TS!$E$4:$I$549,3,FALSE),VLOOKUP($B189&amp;"_f2",VALORES_TS!$E$4:$I$549,6,FALSE),IF($C189&lt;=VLOOKUP($B189&amp;"_f3",VALORES_TS!$E$4:$I$549,3,FALSE),VLOOKUP($B189&amp;"_f3",VALORES_TS!$E$4:$I$549,6,FALSE),($C189/VLOOKUP($B189&amp;"_f3",VALORES_TS!$E$4:$I$549,3,FALSE))*VLOOKUP($B189&amp;"_f3",VALORES_TS!$E$4:$I$549,6,FALSE))))),"")</f>
        <v/>
      </c>
      <c r="J189" s="12" t="str">
        <f>IFERROR(IF($B189="UAT - Execução",$C189*VALORES_TS!#REF!,IF($C189&lt;=VLOOKUP($B189&amp;"_f1",VALORES_TS!$E$4:$I$549,3,FALSE),VLOOKUP($B189&amp;"_f1",VALORES_TS!$E$4:$I$549,7,FALSE),IF($C189&lt;=VLOOKUP($B189&amp;"_f2",VALORES_TS!$E$4:$I$549,3,FALSE),VLOOKUP($B189&amp;"_f2",VALORES_TS!$E$4:$I$549,7,FALSE),IF($C189&lt;=VLOOKUP($B189&amp;"_f3",VALORES_TS!$E$4:$I$549,3,FALSE),VLOOKUP($B189&amp;"_f3",VALORES_TS!$E$4:$I$549,7,FALSE),($C189/VLOOKUP($B189&amp;"_f3",VALORES_TS!$E$4:$I$549,3,FALSE))*VLOOKUP($B189&amp;"_f3",VALORES_TS!$E$4:$I$549,7,FALSE))))),"")</f>
        <v/>
      </c>
      <c r="K189" s="12" t="str">
        <f t="shared" si="7"/>
        <v/>
      </c>
      <c r="L189" s="15"/>
    </row>
    <row r="190" spans="2:12" x14ac:dyDescent="0.25">
      <c r="B190" s="14"/>
      <c r="C190" s="3"/>
      <c r="D190" s="13"/>
      <c r="E190" s="13"/>
      <c r="F190" s="5" t="str">
        <f>IFERROR(IF($B190="UAT2 - Execução",0,IF($C190&lt;=VLOOKUP($B190&amp;"_baixa",VALORES_TS!$E$4:$I$553,3,FALSE),VLOOKUP($B190&amp;"_baixa",VALORES_TS!$E$4:$I$553,4,FALSE),IF($C190&lt;=VLOOKUP($B190&amp;"_media",VALORES_TS!$E$4:$I$553,3,FALSE),VLOOKUP($B190&amp;"_media",VALORES_TS!$E$4:$I$553,4,FALSE),IF($C190&lt;=VLOOKUP($B190&amp;"_alta",VALORES_TS!$E$4:$I$553,3,FALSE),VLOOKUP($B190&amp;"_alta",VALORES_TS!$E$4:$I$553,4,FALSE),($C190/VLOOKUP($B190&amp;"_alta",VALORES_TS!$E$4:$I$553,3,FALSE))*VLOOKUP($B190&amp;"_alta",VALORES_TS!$E$4:$I$553,4,FALSE))))),"")</f>
        <v/>
      </c>
      <c r="G190" s="5" t="str">
        <f>IFERROR(IF($B190="UAT2 - Execução",0,IF($C190&lt;=VLOOKUP($B190&amp;"_baixa",VALORES_TS!$E$4:$I$553,3,FALSE),VLOOKUP($B190&amp;"_baixa",VALORES_TS!$E$4:$I$553,5,FALSE),IF($C190&lt;=VLOOKUP($B190&amp;"_media",VALORES_TS!$E$4:$I$553,3,FALSE),VLOOKUP($B190&amp;"_media",VALORES_TS!$E$4:$I$553,5,FALSE),IF($C190&lt;=VLOOKUP($B190&amp;"_alta",VALORES_TS!$E$4:$I$553,3,FALSE),VLOOKUP($B190&amp;"_alta",VALORES_TS!$E$4:$I$553,5,FALSE),($C190/VLOOKUP($B190&amp;"_alta",VALORES_TS!$E$4:$I$553,3,FALSE))*VLOOKUP($B190&amp;"_alta",VALORES_TS!$E$4:$I$553,5,FALSE))))),"")</f>
        <v/>
      </c>
      <c r="H190" s="53" t="str">
        <f t="shared" si="6"/>
        <v/>
      </c>
      <c r="I190" s="19" t="str">
        <f>IFERROR(IF($B190="UAT - Execução",0,IF($C190&lt;=VLOOKUP($B190&amp;"_f1",VALORES_TS!$E$4:$I$549,3,FALSE),VLOOKUP($B190&amp;"_f1",VALORES_TS!$E$4:$I$549,6,FALSE),IF($C190&lt;=VLOOKUP($B190&amp;"_f2",VALORES_TS!$E$4:$I$549,3,FALSE),VLOOKUP($B190&amp;"_f2",VALORES_TS!$E$4:$I$549,6,FALSE),IF($C190&lt;=VLOOKUP($B190&amp;"_f3",VALORES_TS!$E$4:$I$549,3,FALSE),VLOOKUP($B190&amp;"_f3",VALORES_TS!$E$4:$I$549,6,FALSE),($C190/VLOOKUP($B190&amp;"_f3",VALORES_TS!$E$4:$I$549,3,FALSE))*VLOOKUP($B190&amp;"_f3",VALORES_TS!$E$4:$I$549,6,FALSE))))),"")</f>
        <v/>
      </c>
      <c r="J190" s="12" t="str">
        <f>IFERROR(IF($B190="UAT - Execução",$C190*VALORES_TS!#REF!,IF($C190&lt;=VLOOKUP($B190&amp;"_f1",VALORES_TS!$E$4:$I$549,3,FALSE),VLOOKUP($B190&amp;"_f1",VALORES_TS!$E$4:$I$549,7,FALSE),IF($C190&lt;=VLOOKUP($B190&amp;"_f2",VALORES_TS!$E$4:$I$549,3,FALSE),VLOOKUP($B190&amp;"_f2",VALORES_TS!$E$4:$I$549,7,FALSE),IF($C190&lt;=VLOOKUP($B190&amp;"_f3",VALORES_TS!$E$4:$I$549,3,FALSE),VLOOKUP($B190&amp;"_f3",VALORES_TS!$E$4:$I$549,7,FALSE),($C190/VLOOKUP($B190&amp;"_f3",VALORES_TS!$E$4:$I$549,3,FALSE))*VLOOKUP($B190&amp;"_f3",VALORES_TS!$E$4:$I$549,7,FALSE))))),"")</f>
        <v/>
      </c>
      <c r="K190" s="12" t="str">
        <f t="shared" si="7"/>
        <v/>
      </c>
      <c r="L190" s="15"/>
    </row>
    <row r="191" spans="2:12" x14ac:dyDescent="0.25">
      <c r="B191" s="14"/>
      <c r="C191" s="3"/>
      <c r="D191" s="13"/>
      <c r="E191" s="13"/>
      <c r="F191" s="5" t="str">
        <f>IFERROR(IF($B191="UAT2 - Execução",0,IF($C191&lt;=VLOOKUP($B191&amp;"_baixa",VALORES_TS!$E$4:$I$553,3,FALSE),VLOOKUP($B191&amp;"_baixa",VALORES_TS!$E$4:$I$553,4,FALSE),IF($C191&lt;=VLOOKUP($B191&amp;"_media",VALORES_TS!$E$4:$I$553,3,FALSE),VLOOKUP($B191&amp;"_media",VALORES_TS!$E$4:$I$553,4,FALSE),IF($C191&lt;=VLOOKUP($B191&amp;"_alta",VALORES_TS!$E$4:$I$553,3,FALSE),VLOOKUP($B191&amp;"_alta",VALORES_TS!$E$4:$I$553,4,FALSE),($C191/VLOOKUP($B191&amp;"_alta",VALORES_TS!$E$4:$I$553,3,FALSE))*VLOOKUP($B191&amp;"_alta",VALORES_TS!$E$4:$I$553,4,FALSE))))),"")</f>
        <v/>
      </c>
      <c r="G191" s="5" t="str">
        <f>IFERROR(IF($B191="UAT2 - Execução",0,IF($C191&lt;=VLOOKUP($B191&amp;"_baixa",VALORES_TS!$E$4:$I$553,3,FALSE),VLOOKUP($B191&amp;"_baixa",VALORES_TS!$E$4:$I$553,5,FALSE),IF($C191&lt;=VLOOKUP($B191&amp;"_media",VALORES_TS!$E$4:$I$553,3,FALSE),VLOOKUP($B191&amp;"_media",VALORES_TS!$E$4:$I$553,5,FALSE),IF($C191&lt;=VLOOKUP($B191&amp;"_alta",VALORES_TS!$E$4:$I$553,3,FALSE),VLOOKUP($B191&amp;"_alta",VALORES_TS!$E$4:$I$553,5,FALSE),($C191/VLOOKUP($B191&amp;"_alta",VALORES_TS!$E$4:$I$553,3,FALSE))*VLOOKUP($B191&amp;"_alta",VALORES_TS!$E$4:$I$553,5,FALSE))))),"")</f>
        <v/>
      </c>
      <c r="H191" s="53" t="str">
        <f t="shared" si="6"/>
        <v/>
      </c>
      <c r="I191" s="19" t="str">
        <f>IFERROR(IF($B191="UAT - Execução",0,IF($C191&lt;=VLOOKUP($B191&amp;"_f1",VALORES_TS!$E$4:$I$549,3,FALSE),VLOOKUP($B191&amp;"_f1",VALORES_TS!$E$4:$I$549,6,FALSE),IF($C191&lt;=VLOOKUP($B191&amp;"_f2",VALORES_TS!$E$4:$I$549,3,FALSE),VLOOKUP($B191&amp;"_f2",VALORES_TS!$E$4:$I$549,6,FALSE),IF($C191&lt;=VLOOKUP($B191&amp;"_f3",VALORES_TS!$E$4:$I$549,3,FALSE),VLOOKUP($B191&amp;"_f3",VALORES_TS!$E$4:$I$549,6,FALSE),($C191/VLOOKUP($B191&amp;"_f3",VALORES_TS!$E$4:$I$549,3,FALSE))*VLOOKUP($B191&amp;"_f3",VALORES_TS!$E$4:$I$549,6,FALSE))))),"")</f>
        <v/>
      </c>
      <c r="J191" s="12" t="str">
        <f>IFERROR(IF($B191="UAT - Execução",$C191*VALORES_TS!#REF!,IF($C191&lt;=VLOOKUP($B191&amp;"_f1",VALORES_TS!$E$4:$I$549,3,FALSE),VLOOKUP($B191&amp;"_f1",VALORES_TS!$E$4:$I$549,7,FALSE),IF($C191&lt;=VLOOKUP($B191&amp;"_f2",VALORES_TS!$E$4:$I$549,3,FALSE),VLOOKUP($B191&amp;"_f2",VALORES_TS!$E$4:$I$549,7,FALSE),IF($C191&lt;=VLOOKUP($B191&amp;"_f3",VALORES_TS!$E$4:$I$549,3,FALSE),VLOOKUP($B191&amp;"_f3",VALORES_TS!$E$4:$I$549,7,FALSE),($C191/VLOOKUP($B191&amp;"_f3",VALORES_TS!$E$4:$I$549,3,FALSE))*VLOOKUP($B191&amp;"_f3",VALORES_TS!$E$4:$I$549,7,FALSE))))),"")</f>
        <v/>
      </c>
      <c r="K191" s="12" t="str">
        <f t="shared" si="7"/>
        <v/>
      </c>
      <c r="L191" s="15"/>
    </row>
    <row r="192" spans="2:12" x14ac:dyDescent="0.25">
      <c r="B192" s="14"/>
      <c r="C192" s="3"/>
      <c r="D192" s="13"/>
      <c r="E192" s="13"/>
      <c r="F192" s="5" t="str">
        <f>IFERROR(IF($B192="UAT2 - Execução",0,IF($C192&lt;=VLOOKUP($B192&amp;"_baixa",VALORES_TS!$E$4:$I$553,3,FALSE),VLOOKUP($B192&amp;"_baixa",VALORES_TS!$E$4:$I$553,4,FALSE),IF($C192&lt;=VLOOKUP($B192&amp;"_media",VALORES_TS!$E$4:$I$553,3,FALSE),VLOOKUP($B192&amp;"_media",VALORES_TS!$E$4:$I$553,4,FALSE),IF($C192&lt;=VLOOKUP($B192&amp;"_alta",VALORES_TS!$E$4:$I$553,3,FALSE),VLOOKUP($B192&amp;"_alta",VALORES_TS!$E$4:$I$553,4,FALSE),($C192/VLOOKUP($B192&amp;"_alta",VALORES_TS!$E$4:$I$553,3,FALSE))*VLOOKUP($B192&amp;"_alta",VALORES_TS!$E$4:$I$553,4,FALSE))))),"")</f>
        <v/>
      </c>
      <c r="G192" s="5" t="str">
        <f>IFERROR(IF($B192="UAT2 - Execução",0,IF($C192&lt;=VLOOKUP($B192&amp;"_baixa",VALORES_TS!$E$4:$I$553,3,FALSE),VLOOKUP($B192&amp;"_baixa",VALORES_TS!$E$4:$I$553,5,FALSE),IF($C192&lt;=VLOOKUP($B192&amp;"_media",VALORES_TS!$E$4:$I$553,3,FALSE),VLOOKUP($B192&amp;"_media",VALORES_TS!$E$4:$I$553,5,FALSE),IF($C192&lt;=VLOOKUP($B192&amp;"_alta",VALORES_TS!$E$4:$I$553,3,FALSE),VLOOKUP($B192&amp;"_alta",VALORES_TS!$E$4:$I$553,5,FALSE),($C192/VLOOKUP($B192&amp;"_alta",VALORES_TS!$E$4:$I$553,3,FALSE))*VLOOKUP($B192&amp;"_alta",VALORES_TS!$E$4:$I$553,5,FALSE))))),"")</f>
        <v/>
      </c>
      <c r="H192" s="53" t="str">
        <f t="shared" si="6"/>
        <v/>
      </c>
      <c r="I192" s="19" t="str">
        <f>IFERROR(IF($B192="UAT - Execução",0,IF($C192&lt;=VLOOKUP($B192&amp;"_f1",VALORES_TS!$E$4:$I$549,3,FALSE),VLOOKUP($B192&amp;"_f1",VALORES_TS!$E$4:$I$549,6,FALSE),IF($C192&lt;=VLOOKUP($B192&amp;"_f2",VALORES_TS!$E$4:$I$549,3,FALSE),VLOOKUP($B192&amp;"_f2",VALORES_TS!$E$4:$I$549,6,FALSE),IF($C192&lt;=VLOOKUP($B192&amp;"_f3",VALORES_TS!$E$4:$I$549,3,FALSE),VLOOKUP($B192&amp;"_f3",VALORES_TS!$E$4:$I$549,6,FALSE),($C192/VLOOKUP($B192&amp;"_f3",VALORES_TS!$E$4:$I$549,3,FALSE))*VLOOKUP($B192&amp;"_f3",VALORES_TS!$E$4:$I$549,6,FALSE))))),"")</f>
        <v/>
      </c>
      <c r="J192" s="12" t="str">
        <f>IFERROR(IF($B192="UAT - Execução",$C192*VALORES_TS!#REF!,IF($C192&lt;=VLOOKUP($B192&amp;"_f1",VALORES_TS!$E$4:$I$549,3,FALSE),VLOOKUP($B192&amp;"_f1",VALORES_TS!$E$4:$I$549,7,FALSE),IF($C192&lt;=VLOOKUP($B192&amp;"_f2",VALORES_TS!$E$4:$I$549,3,FALSE),VLOOKUP($B192&amp;"_f2",VALORES_TS!$E$4:$I$549,7,FALSE),IF($C192&lt;=VLOOKUP($B192&amp;"_f3",VALORES_TS!$E$4:$I$549,3,FALSE),VLOOKUP($B192&amp;"_f3",VALORES_TS!$E$4:$I$549,7,FALSE),($C192/VLOOKUP($B192&amp;"_f3",VALORES_TS!$E$4:$I$549,3,FALSE))*VLOOKUP($B192&amp;"_f3",VALORES_TS!$E$4:$I$549,7,FALSE))))),"")</f>
        <v/>
      </c>
      <c r="K192" s="12" t="str">
        <f t="shared" si="7"/>
        <v/>
      </c>
      <c r="L192" s="15"/>
    </row>
    <row r="193" spans="2:12" x14ac:dyDescent="0.25">
      <c r="B193" s="14"/>
      <c r="C193" s="3"/>
      <c r="D193" s="13"/>
      <c r="E193" s="13"/>
      <c r="F193" s="5" t="str">
        <f>IFERROR(IF($B193="UAT2 - Execução",0,IF($C193&lt;=VLOOKUP($B193&amp;"_baixa",VALORES_TS!$E$4:$I$553,3,FALSE),VLOOKUP($B193&amp;"_baixa",VALORES_TS!$E$4:$I$553,4,FALSE),IF($C193&lt;=VLOOKUP($B193&amp;"_media",VALORES_TS!$E$4:$I$553,3,FALSE),VLOOKUP($B193&amp;"_media",VALORES_TS!$E$4:$I$553,4,FALSE),IF($C193&lt;=VLOOKUP($B193&amp;"_alta",VALORES_TS!$E$4:$I$553,3,FALSE),VLOOKUP($B193&amp;"_alta",VALORES_TS!$E$4:$I$553,4,FALSE),($C193/VLOOKUP($B193&amp;"_alta",VALORES_TS!$E$4:$I$553,3,FALSE))*VLOOKUP($B193&amp;"_alta",VALORES_TS!$E$4:$I$553,4,FALSE))))),"")</f>
        <v/>
      </c>
      <c r="G193" s="5" t="str">
        <f>IFERROR(IF($B193="UAT2 - Execução",0,IF($C193&lt;=VLOOKUP($B193&amp;"_baixa",VALORES_TS!$E$4:$I$553,3,FALSE),VLOOKUP($B193&amp;"_baixa",VALORES_TS!$E$4:$I$553,5,FALSE),IF($C193&lt;=VLOOKUP($B193&amp;"_media",VALORES_TS!$E$4:$I$553,3,FALSE),VLOOKUP($B193&amp;"_media",VALORES_TS!$E$4:$I$553,5,FALSE),IF($C193&lt;=VLOOKUP($B193&amp;"_alta",VALORES_TS!$E$4:$I$553,3,FALSE),VLOOKUP($B193&amp;"_alta",VALORES_TS!$E$4:$I$553,5,FALSE),($C193/VLOOKUP($B193&amp;"_alta",VALORES_TS!$E$4:$I$553,3,FALSE))*VLOOKUP($B193&amp;"_alta",VALORES_TS!$E$4:$I$553,5,FALSE))))),"")</f>
        <v/>
      </c>
      <c r="H193" s="53" t="str">
        <f t="shared" si="6"/>
        <v/>
      </c>
      <c r="I193" s="19" t="str">
        <f>IFERROR(IF($B193="UAT - Execução",0,IF($C193&lt;=VLOOKUP($B193&amp;"_f1",VALORES_TS!$E$4:$I$549,3,FALSE),VLOOKUP($B193&amp;"_f1",VALORES_TS!$E$4:$I$549,6,FALSE),IF($C193&lt;=VLOOKUP($B193&amp;"_f2",VALORES_TS!$E$4:$I$549,3,FALSE),VLOOKUP($B193&amp;"_f2",VALORES_TS!$E$4:$I$549,6,FALSE),IF($C193&lt;=VLOOKUP($B193&amp;"_f3",VALORES_TS!$E$4:$I$549,3,FALSE),VLOOKUP($B193&amp;"_f3",VALORES_TS!$E$4:$I$549,6,FALSE),($C193/VLOOKUP($B193&amp;"_f3",VALORES_TS!$E$4:$I$549,3,FALSE))*VLOOKUP($B193&amp;"_f3",VALORES_TS!$E$4:$I$549,6,FALSE))))),"")</f>
        <v/>
      </c>
      <c r="J193" s="12" t="str">
        <f>IFERROR(IF($B193="UAT - Execução",$C193*VALORES_TS!#REF!,IF($C193&lt;=VLOOKUP($B193&amp;"_f1",VALORES_TS!$E$4:$I$549,3,FALSE),VLOOKUP($B193&amp;"_f1",VALORES_TS!$E$4:$I$549,7,FALSE),IF($C193&lt;=VLOOKUP($B193&amp;"_f2",VALORES_TS!$E$4:$I$549,3,FALSE),VLOOKUP($B193&amp;"_f2",VALORES_TS!$E$4:$I$549,7,FALSE),IF($C193&lt;=VLOOKUP($B193&amp;"_f3",VALORES_TS!$E$4:$I$549,3,FALSE),VLOOKUP($B193&amp;"_f3",VALORES_TS!$E$4:$I$549,7,FALSE),($C193/VLOOKUP($B193&amp;"_f3",VALORES_TS!$E$4:$I$549,3,FALSE))*VLOOKUP($B193&amp;"_f3",VALORES_TS!$E$4:$I$549,7,FALSE))))),"")</f>
        <v/>
      </c>
      <c r="K193" s="12" t="str">
        <f t="shared" si="7"/>
        <v/>
      </c>
      <c r="L193" s="15"/>
    </row>
    <row r="194" spans="2:12" x14ac:dyDescent="0.25">
      <c r="B194" s="14"/>
      <c r="C194" s="3"/>
      <c r="D194" s="13"/>
      <c r="E194" s="13"/>
      <c r="F194" s="5" t="str">
        <f>IFERROR(IF($B194="UAT2 - Execução",0,IF($C194&lt;=VLOOKUP($B194&amp;"_baixa",VALORES_TS!$E$4:$I$553,3,FALSE),VLOOKUP($B194&amp;"_baixa",VALORES_TS!$E$4:$I$553,4,FALSE),IF($C194&lt;=VLOOKUP($B194&amp;"_media",VALORES_TS!$E$4:$I$553,3,FALSE),VLOOKUP($B194&amp;"_media",VALORES_TS!$E$4:$I$553,4,FALSE),IF($C194&lt;=VLOOKUP($B194&amp;"_alta",VALORES_TS!$E$4:$I$553,3,FALSE),VLOOKUP($B194&amp;"_alta",VALORES_TS!$E$4:$I$553,4,FALSE),($C194/VLOOKUP($B194&amp;"_alta",VALORES_TS!$E$4:$I$553,3,FALSE))*VLOOKUP($B194&amp;"_alta",VALORES_TS!$E$4:$I$553,4,FALSE))))),"")</f>
        <v/>
      </c>
      <c r="G194" s="5" t="str">
        <f>IFERROR(IF($B194="UAT2 - Execução",0,IF($C194&lt;=VLOOKUP($B194&amp;"_baixa",VALORES_TS!$E$4:$I$553,3,FALSE),VLOOKUP($B194&amp;"_baixa",VALORES_TS!$E$4:$I$553,5,FALSE),IF($C194&lt;=VLOOKUP($B194&amp;"_media",VALORES_TS!$E$4:$I$553,3,FALSE),VLOOKUP($B194&amp;"_media",VALORES_TS!$E$4:$I$553,5,FALSE),IF($C194&lt;=VLOOKUP($B194&amp;"_alta",VALORES_TS!$E$4:$I$553,3,FALSE),VLOOKUP($B194&amp;"_alta",VALORES_TS!$E$4:$I$553,5,FALSE),($C194/VLOOKUP($B194&amp;"_alta",VALORES_TS!$E$4:$I$553,3,FALSE))*VLOOKUP($B194&amp;"_alta",VALORES_TS!$E$4:$I$553,5,FALSE))))),"")</f>
        <v/>
      </c>
      <c r="H194" s="53" t="str">
        <f t="shared" si="6"/>
        <v/>
      </c>
      <c r="I194" s="19" t="str">
        <f>IFERROR(IF($B194="UAT - Execução",0,IF($C194&lt;=VLOOKUP($B194&amp;"_f1",VALORES_TS!$E$4:$I$549,3,FALSE),VLOOKUP($B194&amp;"_f1",VALORES_TS!$E$4:$I$549,6,FALSE),IF($C194&lt;=VLOOKUP($B194&amp;"_f2",VALORES_TS!$E$4:$I$549,3,FALSE),VLOOKUP($B194&amp;"_f2",VALORES_TS!$E$4:$I$549,6,FALSE),IF($C194&lt;=VLOOKUP($B194&amp;"_f3",VALORES_TS!$E$4:$I$549,3,FALSE),VLOOKUP($B194&amp;"_f3",VALORES_TS!$E$4:$I$549,6,FALSE),($C194/VLOOKUP($B194&amp;"_f3",VALORES_TS!$E$4:$I$549,3,FALSE))*VLOOKUP($B194&amp;"_f3",VALORES_TS!$E$4:$I$549,6,FALSE))))),"")</f>
        <v/>
      </c>
      <c r="J194" s="12" t="str">
        <f>IFERROR(IF($B194="UAT - Execução",$C194*VALORES_TS!#REF!,IF($C194&lt;=VLOOKUP($B194&amp;"_f1",VALORES_TS!$E$4:$I$549,3,FALSE),VLOOKUP($B194&amp;"_f1",VALORES_TS!$E$4:$I$549,7,FALSE),IF($C194&lt;=VLOOKUP($B194&amp;"_f2",VALORES_TS!$E$4:$I$549,3,FALSE),VLOOKUP($B194&amp;"_f2",VALORES_TS!$E$4:$I$549,7,FALSE),IF($C194&lt;=VLOOKUP($B194&amp;"_f3",VALORES_TS!$E$4:$I$549,3,FALSE),VLOOKUP($B194&amp;"_f3",VALORES_TS!$E$4:$I$549,7,FALSE),($C194/VLOOKUP($B194&amp;"_f3",VALORES_TS!$E$4:$I$549,3,FALSE))*VLOOKUP($B194&amp;"_f3",VALORES_TS!$E$4:$I$549,7,FALSE))))),"")</f>
        <v/>
      </c>
      <c r="K194" s="12" t="str">
        <f t="shared" si="7"/>
        <v/>
      </c>
      <c r="L194" s="15"/>
    </row>
    <row r="195" spans="2:12" x14ac:dyDescent="0.25">
      <c r="B195" s="14"/>
      <c r="C195" s="3"/>
      <c r="D195" s="13"/>
      <c r="E195" s="13"/>
      <c r="F195" s="5" t="str">
        <f>IFERROR(IF($B195="UAT2 - Execução",0,IF($C195&lt;=VLOOKUP($B195&amp;"_baixa",VALORES_TS!$E$4:$I$553,3,FALSE),VLOOKUP($B195&amp;"_baixa",VALORES_TS!$E$4:$I$553,4,FALSE),IF($C195&lt;=VLOOKUP($B195&amp;"_media",VALORES_TS!$E$4:$I$553,3,FALSE),VLOOKUP($B195&amp;"_media",VALORES_TS!$E$4:$I$553,4,FALSE),IF($C195&lt;=VLOOKUP($B195&amp;"_alta",VALORES_TS!$E$4:$I$553,3,FALSE),VLOOKUP($B195&amp;"_alta",VALORES_TS!$E$4:$I$553,4,FALSE),($C195/VLOOKUP($B195&amp;"_alta",VALORES_TS!$E$4:$I$553,3,FALSE))*VLOOKUP($B195&amp;"_alta",VALORES_TS!$E$4:$I$553,4,FALSE))))),"")</f>
        <v/>
      </c>
      <c r="G195" s="5" t="str">
        <f>IFERROR(IF($B195="UAT2 - Execução",0,IF($C195&lt;=VLOOKUP($B195&amp;"_baixa",VALORES_TS!$E$4:$I$553,3,FALSE),VLOOKUP($B195&amp;"_baixa",VALORES_TS!$E$4:$I$553,5,FALSE),IF($C195&lt;=VLOOKUP($B195&amp;"_media",VALORES_TS!$E$4:$I$553,3,FALSE),VLOOKUP($B195&amp;"_media",VALORES_TS!$E$4:$I$553,5,FALSE),IF($C195&lt;=VLOOKUP($B195&amp;"_alta",VALORES_TS!$E$4:$I$553,3,FALSE),VLOOKUP($B195&amp;"_alta",VALORES_TS!$E$4:$I$553,5,FALSE),($C195/VLOOKUP($B195&amp;"_alta",VALORES_TS!$E$4:$I$553,3,FALSE))*VLOOKUP($B195&amp;"_alta",VALORES_TS!$E$4:$I$553,5,FALSE))))),"")</f>
        <v/>
      </c>
      <c r="H195" s="53" t="str">
        <f t="shared" si="6"/>
        <v/>
      </c>
      <c r="I195" s="19" t="str">
        <f>IFERROR(IF($B195="UAT - Execução",0,IF($C195&lt;=VLOOKUP($B195&amp;"_f1",VALORES_TS!$E$4:$I$549,3,FALSE),VLOOKUP($B195&amp;"_f1",VALORES_TS!$E$4:$I$549,6,FALSE),IF($C195&lt;=VLOOKUP($B195&amp;"_f2",VALORES_TS!$E$4:$I$549,3,FALSE),VLOOKUP($B195&amp;"_f2",VALORES_TS!$E$4:$I$549,6,FALSE),IF($C195&lt;=VLOOKUP($B195&amp;"_f3",VALORES_TS!$E$4:$I$549,3,FALSE),VLOOKUP($B195&amp;"_f3",VALORES_TS!$E$4:$I$549,6,FALSE),($C195/VLOOKUP($B195&amp;"_f3",VALORES_TS!$E$4:$I$549,3,FALSE))*VLOOKUP($B195&amp;"_f3",VALORES_TS!$E$4:$I$549,6,FALSE))))),"")</f>
        <v/>
      </c>
      <c r="J195" s="12" t="str">
        <f>IFERROR(IF($B195="UAT - Execução",$C195*VALORES_TS!#REF!,IF($C195&lt;=VLOOKUP($B195&amp;"_f1",VALORES_TS!$E$4:$I$549,3,FALSE),VLOOKUP($B195&amp;"_f1",VALORES_TS!$E$4:$I$549,7,FALSE),IF($C195&lt;=VLOOKUP($B195&amp;"_f2",VALORES_TS!$E$4:$I$549,3,FALSE),VLOOKUP($B195&amp;"_f2",VALORES_TS!$E$4:$I$549,7,FALSE),IF($C195&lt;=VLOOKUP($B195&amp;"_f3",VALORES_TS!$E$4:$I$549,3,FALSE),VLOOKUP($B195&amp;"_f3",VALORES_TS!$E$4:$I$549,7,FALSE),($C195/VLOOKUP($B195&amp;"_f3",VALORES_TS!$E$4:$I$549,3,FALSE))*VLOOKUP($B195&amp;"_f3",VALORES_TS!$E$4:$I$549,7,FALSE))))),"")</f>
        <v/>
      </c>
      <c r="K195" s="12" t="str">
        <f t="shared" si="7"/>
        <v/>
      </c>
      <c r="L195" s="15"/>
    </row>
    <row r="196" spans="2:12" x14ac:dyDescent="0.25">
      <c r="B196" s="14"/>
      <c r="C196" s="3"/>
      <c r="D196" s="13"/>
      <c r="E196" s="13"/>
      <c r="F196" s="5" t="str">
        <f>IFERROR(IF($B196="UAT2 - Execução",0,IF($C196&lt;=VLOOKUP($B196&amp;"_baixa",VALORES_TS!$E$4:$I$553,3,FALSE),VLOOKUP($B196&amp;"_baixa",VALORES_TS!$E$4:$I$553,4,FALSE),IF($C196&lt;=VLOOKUP($B196&amp;"_media",VALORES_TS!$E$4:$I$553,3,FALSE),VLOOKUP($B196&amp;"_media",VALORES_TS!$E$4:$I$553,4,FALSE),IF($C196&lt;=VLOOKUP($B196&amp;"_alta",VALORES_TS!$E$4:$I$553,3,FALSE),VLOOKUP($B196&amp;"_alta",VALORES_TS!$E$4:$I$553,4,FALSE),($C196/VLOOKUP($B196&amp;"_alta",VALORES_TS!$E$4:$I$553,3,FALSE))*VLOOKUP($B196&amp;"_alta",VALORES_TS!$E$4:$I$553,4,FALSE))))),"")</f>
        <v/>
      </c>
      <c r="G196" s="5" t="str">
        <f>IFERROR(IF($B196="UAT2 - Execução",0,IF($C196&lt;=VLOOKUP($B196&amp;"_baixa",VALORES_TS!$E$4:$I$553,3,FALSE),VLOOKUP($B196&amp;"_baixa",VALORES_TS!$E$4:$I$553,5,FALSE),IF($C196&lt;=VLOOKUP($B196&amp;"_media",VALORES_TS!$E$4:$I$553,3,FALSE),VLOOKUP($B196&amp;"_media",VALORES_TS!$E$4:$I$553,5,FALSE),IF($C196&lt;=VLOOKUP($B196&amp;"_alta",VALORES_TS!$E$4:$I$553,3,FALSE),VLOOKUP($B196&amp;"_alta",VALORES_TS!$E$4:$I$553,5,FALSE),($C196/VLOOKUP($B196&amp;"_alta",VALORES_TS!$E$4:$I$553,3,FALSE))*VLOOKUP($B196&amp;"_alta",VALORES_TS!$E$4:$I$553,5,FALSE))))),"")</f>
        <v/>
      </c>
      <c r="H196" s="53" t="str">
        <f t="shared" si="6"/>
        <v/>
      </c>
      <c r="I196" s="19" t="str">
        <f>IFERROR(IF($B196="UAT - Execução",0,IF($C196&lt;=VLOOKUP($B196&amp;"_f1",VALORES_TS!$E$4:$I$549,3,FALSE),VLOOKUP($B196&amp;"_f1",VALORES_TS!$E$4:$I$549,6,FALSE),IF($C196&lt;=VLOOKUP($B196&amp;"_f2",VALORES_TS!$E$4:$I$549,3,FALSE),VLOOKUP($B196&amp;"_f2",VALORES_TS!$E$4:$I$549,6,FALSE),IF($C196&lt;=VLOOKUP($B196&amp;"_f3",VALORES_TS!$E$4:$I$549,3,FALSE),VLOOKUP($B196&amp;"_f3",VALORES_TS!$E$4:$I$549,6,FALSE),($C196/VLOOKUP($B196&amp;"_f3",VALORES_TS!$E$4:$I$549,3,FALSE))*VLOOKUP($B196&amp;"_f3",VALORES_TS!$E$4:$I$549,6,FALSE))))),"")</f>
        <v/>
      </c>
      <c r="J196" s="12" t="str">
        <f>IFERROR(IF($B196="UAT - Execução",$C196*VALORES_TS!#REF!,IF($C196&lt;=VLOOKUP($B196&amp;"_f1",VALORES_TS!$E$4:$I$549,3,FALSE),VLOOKUP($B196&amp;"_f1",VALORES_TS!$E$4:$I$549,7,FALSE),IF($C196&lt;=VLOOKUP($B196&amp;"_f2",VALORES_TS!$E$4:$I$549,3,FALSE),VLOOKUP($B196&amp;"_f2",VALORES_TS!$E$4:$I$549,7,FALSE),IF($C196&lt;=VLOOKUP($B196&amp;"_f3",VALORES_TS!$E$4:$I$549,3,FALSE),VLOOKUP($B196&amp;"_f3",VALORES_TS!$E$4:$I$549,7,FALSE),($C196/VLOOKUP($B196&amp;"_f3",VALORES_TS!$E$4:$I$549,3,FALSE))*VLOOKUP($B196&amp;"_f3",VALORES_TS!$E$4:$I$549,7,FALSE))))),"")</f>
        <v/>
      </c>
      <c r="K196" s="12" t="str">
        <f t="shared" si="7"/>
        <v/>
      </c>
      <c r="L196" s="15"/>
    </row>
    <row r="197" spans="2:12" x14ac:dyDescent="0.25">
      <c r="B197" s="14"/>
      <c r="C197" s="3"/>
      <c r="D197" s="13"/>
      <c r="E197" s="13"/>
      <c r="F197" s="5" t="str">
        <f>IFERROR(IF($B197="UAT2 - Execução",0,IF($C197&lt;=VLOOKUP($B197&amp;"_baixa",VALORES_TS!$E$4:$I$553,3,FALSE),VLOOKUP($B197&amp;"_baixa",VALORES_TS!$E$4:$I$553,4,FALSE),IF($C197&lt;=VLOOKUP($B197&amp;"_media",VALORES_TS!$E$4:$I$553,3,FALSE),VLOOKUP($B197&amp;"_media",VALORES_TS!$E$4:$I$553,4,FALSE),IF($C197&lt;=VLOOKUP($B197&amp;"_alta",VALORES_TS!$E$4:$I$553,3,FALSE),VLOOKUP($B197&amp;"_alta",VALORES_TS!$E$4:$I$553,4,FALSE),($C197/VLOOKUP($B197&amp;"_alta",VALORES_TS!$E$4:$I$553,3,FALSE))*VLOOKUP($B197&amp;"_alta",VALORES_TS!$E$4:$I$553,4,FALSE))))),"")</f>
        <v/>
      </c>
      <c r="G197" s="5" t="str">
        <f>IFERROR(IF($B197="UAT2 - Execução",0,IF($C197&lt;=VLOOKUP($B197&amp;"_baixa",VALORES_TS!$E$4:$I$553,3,FALSE),VLOOKUP($B197&amp;"_baixa",VALORES_TS!$E$4:$I$553,5,FALSE),IF($C197&lt;=VLOOKUP($B197&amp;"_media",VALORES_TS!$E$4:$I$553,3,FALSE),VLOOKUP($B197&amp;"_media",VALORES_TS!$E$4:$I$553,5,FALSE),IF($C197&lt;=VLOOKUP($B197&amp;"_alta",VALORES_TS!$E$4:$I$553,3,FALSE),VLOOKUP($B197&amp;"_alta",VALORES_TS!$E$4:$I$553,5,FALSE),($C197/VLOOKUP($B197&amp;"_alta",VALORES_TS!$E$4:$I$553,3,FALSE))*VLOOKUP($B197&amp;"_alta",VALORES_TS!$E$4:$I$553,5,FALSE))))),"")</f>
        <v/>
      </c>
      <c r="H197" s="53" t="str">
        <f t="shared" si="6"/>
        <v/>
      </c>
      <c r="I197" s="19" t="str">
        <f>IFERROR(IF($B197="UAT - Execução",0,IF($C197&lt;=VLOOKUP($B197&amp;"_f1",VALORES_TS!$E$4:$I$549,3,FALSE),VLOOKUP($B197&amp;"_f1",VALORES_TS!$E$4:$I$549,6,FALSE),IF($C197&lt;=VLOOKUP($B197&amp;"_f2",VALORES_TS!$E$4:$I$549,3,FALSE),VLOOKUP($B197&amp;"_f2",VALORES_TS!$E$4:$I$549,6,FALSE),IF($C197&lt;=VLOOKUP($B197&amp;"_f3",VALORES_TS!$E$4:$I$549,3,FALSE),VLOOKUP($B197&amp;"_f3",VALORES_TS!$E$4:$I$549,6,FALSE),($C197/VLOOKUP($B197&amp;"_f3",VALORES_TS!$E$4:$I$549,3,FALSE))*VLOOKUP($B197&amp;"_f3",VALORES_TS!$E$4:$I$549,6,FALSE))))),"")</f>
        <v/>
      </c>
      <c r="J197" s="12" t="str">
        <f>IFERROR(IF($B197="UAT - Execução",$C197*VALORES_TS!#REF!,IF($C197&lt;=VLOOKUP($B197&amp;"_f1",VALORES_TS!$E$4:$I$549,3,FALSE),VLOOKUP($B197&amp;"_f1",VALORES_TS!$E$4:$I$549,7,FALSE),IF($C197&lt;=VLOOKUP($B197&amp;"_f2",VALORES_TS!$E$4:$I$549,3,FALSE),VLOOKUP($B197&amp;"_f2",VALORES_TS!$E$4:$I$549,7,FALSE),IF($C197&lt;=VLOOKUP($B197&amp;"_f3",VALORES_TS!$E$4:$I$549,3,FALSE),VLOOKUP($B197&amp;"_f3",VALORES_TS!$E$4:$I$549,7,FALSE),($C197/VLOOKUP($B197&amp;"_f3",VALORES_TS!$E$4:$I$549,3,FALSE))*VLOOKUP($B197&amp;"_f3",VALORES_TS!$E$4:$I$549,7,FALSE))))),"")</f>
        <v/>
      </c>
      <c r="K197" s="12" t="str">
        <f t="shared" si="7"/>
        <v/>
      </c>
      <c r="L197" s="15"/>
    </row>
    <row r="198" spans="2:12" x14ac:dyDescent="0.25">
      <c r="B198" s="14"/>
      <c r="C198" s="3"/>
      <c r="D198" s="13"/>
      <c r="E198" s="13"/>
      <c r="F198" s="5" t="str">
        <f>IFERROR(IF($B198="UAT2 - Execução",0,IF($C198&lt;=VLOOKUP($B198&amp;"_baixa",VALORES_TS!$E$4:$I$553,3,FALSE),VLOOKUP($B198&amp;"_baixa",VALORES_TS!$E$4:$I$553,4,FALSE),IF($C198&lt;=VLOOKUP($B198&amp;"_media",VALORES_TS!$E$4:$I$553,3,FALSE),VLOOKUP($B198&amp;"_media",VALORES_TS!$E$4:$I$553,4,FALSE),IF($C198&lt;=VLOOKUP($B198&amp;"_alta",VALORES_TS!$E$4:$I$553,3,FALSE),VLOOKUP($B198&amp;"_alta",VALORES_TS!$E$4:$I$553,4,FALSE),($C198/VLOOKUP($B198&amp;"_alta",VALORES_TS!$E$4:$I$553,3,FALSE))*VLOOKUP($B198&amp;"_alta",VALORES_TS!$E$4:$I$553,4,FALSE))))),"")</f>
        <v/>
      </c>
      <c r="G198" s="5" t="str">
        <f>IFERROR(IF($B198="UAT2 - Execução",0,IF($C198&lt;=VLOOKUP($B198&amp;"_baixa",VALORES_TS!$E$4:$I$553,3,FALSE),VLOOKUP($B198&amp;"_baixa",VALORES_TS!$E$4:$I$553,5,FALSE),IF($C198&lt;=VLOOKUP($B198&amp;"_media",VALORES_TS!$E$4:$I$553,3,FALSE),VLOOKUP($B198&amp;"_media",VALORES_TS!$E$4:$I$553,5,FALSE),IF($C198&lt;=VLOOKUP($B198&amp;"_alta",VALORES_TS!$E$4:$I$553,3,FALSE),VLOOKUP($B198&amp;"_alta",VALORES_TS!$E$4:$I$553,5,FALSE),($C198/VLOOKUP($B198&amp;"_alta",VALORES_TS!$E$4:$I$553,3,FALSE))*VLOOKUP($B198&amp;"_alta",VALORES_TS!$E$4:$I$553,5,FALSE))))),"")</f>
        <v/>
      </c>
      <c r="H198" s="53" t="str">
        <f t="shared" si="6"/>
        <v/>
      </c>
      <c r="I198" s="19" t="str">
        <f>IFERROR(IF($B198="UAT - Execução",0,IF($C198&lt;=VLOOKUP($B198&amp;"_f1",VALORES_TS!$E$4:$I$549,3,FALSE),VLOOKUP($B198&amp;"_f1",VALORES_TS!$E$4:$I$549,6,FALSE),IF($C198&lt;=VLOOKUP($B198&amp;"_f2",VALORES_TS!$E$4:$I$549,3,FALSE),VLOOKUP($B198&amp;"_f2",VALORES_TS!$E$4:$I$549,6,FALSE),IF($C198&lt;=VLOOKUP($B198&amp;"_f3",VALORES_TS!$E$4:$I$549,3,FALSE),VLOOKUP($B198&amp;"_f3",VALORES_TS!$E$4:$I$549,6,FALSE),($C198/VLOOKUP($B198&amp;"_f3",VALORES_TS!$E$4:$I$549,3,FALSE))*VLOOKUP($B198&amp;"_f3",VALORES_TS!$E$4:$I$549,6,FALSE))))),"")</f>
        <v/>
      </c>
      <c r="J198" s="12" t="str">
        <f>IFERROR(IF($B198="UAT - Execução",$C198*VALORES_TS!#REF!,IF($C198&lt;=VLOOKUP($B198&amp;"_f1",VALORES_TS!$E$4:$I$549,3,FALSE),VLOOKUP($B198&amp;"_f1",VALORES_TS!$E$4:$I$549,7,FALSE),IF($C198&lt;=VLOOKUP($B198&amp;"_f2",VALORES_TS!$E$4:$I$549,3,FALSE),VLOOKUP($B198&amp;"_f2",VALORES_TS!$E$4:$I$549,7,FALSE),IF($C198&lt;=VLOOKUP($B198&amp;"_f3",VALORES_TS!$E$4:$I$549,3,FALSE),VLOOKUP($B198&amp;"_f3",VALORES_TS!$E$4:$I$549,7,FALSE),($C198/VLOOKUP($B198&amp;"_f3",VALORES_TS!$E$4:$I$549,3,FALSE))*VLOOKUP($B198&amp;"_f3",VALORES_TS!$E$4:$I$549,7,FALSE))))),"")</f>
        <v/>
      </c>
      <c r="K198" s="12" t="str">
        <f t="shared" si="7"/>
        <v/>
      </c>
      <c r="L198" s="15"/>
    </row>
    <row r="199" spans="2:12" ht="15.75" thickBot="1" x14ac:dyDescent="0.3">
      <c r="B199" s="16"/>
      <c r="C199" s="6"/>
      <c r="D199" s="25"/>
      <c r="E199" s="25"/>
      <c r="F199" s="7" t="str">
        <f>IFERROR(IF($B199="UAT2 - Execução",0,IF($C199&lt;=VLOOKUP($B199&amp;"_baixa",VALORES_TS!$E$4:$I$553,3,FALSE),VLOOKUP($B199&amp;"_baixa",VALORES_TS!$E$4:$I$553,4,FALSE),IF($C199&lt;=VLOOKUP($B199&amp;"_media",VALORES_TS!$E$4:$I$553,3,FALSE),VLOOKUP($B199&amp;"_media",VALORES_TS!$E$4:$I$553,4,FALSE),IF($C199&lt;=VLOOKUP($B199&amp;"_alta",VALORES_TS!$E$4:$I$553,3,FALSE),VLOOKUP($B199&amp;"_alta",VALORES_TS!$E$4:$I$553,4,FALSE),($C199/VLOOKUP($B199&amp;"_alta",VALORES_TS!$E$4:$I$553,3,FALSE))*VLOOKUP($B199&amp;"_alta",VALORES_TS!$E$4:$I$553,4,FALSE))))),"")</f>
        <v/>
      </c>
      <c r="G199" s="7" t="str">
        <f>IFERROR(IF($B199="UAT2 - Execução",0,IF($C199&lt;=VLOOKUP($B199&amp;"_baixa",VALORES_TS!$E$4:$I$553,3,FALSE),VLOOKUP($B199&amp;"_baixa",VALORES_TS!$E$4:$I$553,5,FALSE),IF($C199&lt;=VLOOKUP($B199&amp;"_media",VALORES_TS!$E$4:$I$553,3,FALSE),VLOOKUP($B199&amp;"_media",VALORES_TS!$E$4:$I$553,5,FALSE),IF($C199&lt;=VLOOKUP($B199&amp;"_alta",VALORES_TS!$E$4:$I$553,3,FALSE),VLOOKUP($B199&amp;"_alta",VALORES_TS!$E$4:$I$553,5,FALSE),($C199/VLOOKUP($B199&amp;"_alta",VALORES_TS!$E$4:$I$553,3,FALSE))*VLOOKUP($B199&amp;"_alta",VALORES_TS!$E$4:$I$553,5,FALSE))))),"")</f>
        <v/>
      </c>
      <c r="H199" s="7" t="str">
        <f t="shared" si="6"/>
        <v/>
      </c>
      <c r="I199" s="26" t="str">
        <f>IFERROR(IF($B199="UAT - Execução",0,IF($C199&lt;=VLOOKUP($B199&amp;"_f1",VALORES_TS!$E$4:$I$549,3,FALSE),VLOOKUP($B199&amp;"_f1",VALORES_TS!$E$4:$I$549,6,FALSE),IF($C199&lt;=VLOOKUP($B199&amp;"_f2",VALORES_TS!$E$4:$I$549,3,FALSE),VLOOKUP($B199&amp;"_f2",VALORES_TS!$E$4:$I$549,6,FALSE),IF($C199&lt;=VLOOKUP($B199&amp;"_f3",VALORES_TS!$E$4:$I$549,3,FALSE),VLOOKUP($B199&amp;"_f3",VALORES_TS!$E$4:$I$549,6,FALSE),($C199/VLOOKUP($B199&amp;"_f3",VALORES_TS!$E$4:$I$549,3,FALSE))*VLOOKUP($B199&amp;"_f3",VALORES_TS!$E$4:$I$549,6,FALSE))))),"")</f>
        <v/>
      </c>
      <c r="J199" s="17" t="str">
        <f>IFERROR(IF($B199="UAT - Execução",$C199*VALORES_TS!#REF!,IF($C199&lt;=VLOOKUP($B199&amp;"_f1",VALORES_TS!$E$4:$I$549,3,FALSE),VLOOKUP($B199&amp;"_f1",VALORES_TS!$E$4:$I$549,7,FALSE),IF($C199&lt;=VLOOKUP($B199&amp;"_f2",VALORES_TS!$E$4:$I$549,3,FALSE),VLOOKUP($B199&amp;"_f2",VALORES_TS!$E$4:$I$549,7,FALSE),IF($C199&lt;=VLOOKUP($B199&amp;"_f3",VALORES_TS!$E$4:$I$549,3,FALSE),VLOOKUP($B199&amp;"_f3",VALORES_TS!$E$4:$I$549,7,FALSE),($C199/VLOOKUP($B199&amp;"_f3",VALORES_TS!$E$4:$I$549,3,FALSE))*VLOOKUP($B199&amp;"_f3",VALORES_TS!$E$4:$I$549,7,FALSE))))),"")</f>
        <v/>
      </c>
      <c r="K199" s="17" t="str">
        <f t="shared" si="7"/>
        <v/>
      </c>
      <c r="L199" s="18"/>
    </row>
  </sheetData>
  <autoFilter ref="B2:L2"/>
  <dataValidations count="2">
    <dataValidation type="list" allowBlank="1" showInputMessage="1" showErrorMessage="1" sqref="B199">
      <formula1>Func</formula1>
    </dataValidation>
    <dataValidation type="list" allowBlank="1" showInputMessage="1" showErrorMessage="1" sqref="B3:B198">
      <formula1>func2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PARAMETROS!$I$1:$I$2</xm:f>
          </x14:formula1>
          <xm:sqref>D3:E199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46"/>
  <sheetViews>
    <sheetView topLeftCell="A26" workbookViewId="0">
      <selection activeCell="A48" sqref="A48"/>
    </sheetView>
  </sheetViews>
  <sheetFormatPr defaultRowHeight="15" x14ac:dyDescent="0.25"/>
  <cols>
    <col min="1" max="1" width="41.28515625" bestFit="1" customWidth="1"/>
    <col min="4" max="4" width="9.140625" customWidth="1"/>
  </cols>
  <sheetData>
    <row r="1" spans="1:4" x14ac:dyDescent="0.25">
      <c r="A1" s="2" t="s">
        <v>73</v>
      </c>
    </row>
    <row r="2" spans="1:4" x14ac:dyDescent="0.25">
      <c r="A2" t="str">
        <f ca="1">INDIRECT(ADDRESS(D2,2,,,"VALORES_CONFIGURAÇÃO"))</f>
        <v>PLANO VOZ - CONTA</v>
      </c>
      <c r="D2">
        <v>5</v>
      </c>
    </row>
    <row r="3" spans="1:4" x14ac:dyDescent="0.25">
      <c r="A3" t="str">
        <f t="shared" ref="A3:A46" ca="1" si="0">INDIRECT(ADDRESS(D3,2,,,"VALORES_CONFIGURAÇÃO"))</f>
        <v>PLANO VOZ - CONTA CONVERGENTE</v>
      </c>
      <c r="D3">
        <v>7</v>
      </c>
    </row>
    <row r="4" spans="1:4" x14ac:dyDescent="0.25">
      <c r="A4" t="str">
        <f t="shared" ca="1" si="0"/>
        <v>PLANO VOZ - INSTANCIA</v>
      </c>
      <c r="D4">
        <v>9</v>
      </c>
    </row>
    <row r="5" spans="1:4" x14ac:dyDescent="0.25">
      <c r="A5" t="str">
        <f t="shared" ca="1" si="0"/>
        <v>PLANO VOZ - INSTANCIA CONVERGENTE</v>
      </c>
      <c r="D5">
        <v>11</v>
      </c>
    </row>
    <row r="6" spans="1:4" x14ac:dyDescent="0.25">
      <c r="A6" t="str">
        <f ca="1">INDIRECT(ADDRESS(D6,2,,,"VALORES_CONFIGURAÇÃO"))</f>
        <v>PLANO DADOS/SMS - CONTA</v>
      </c>
      <c r="D6">
        <v>13</v>
      </c>
    </row>
    <row r="7" spans="1:4" x14ac:dyDescent="0.25">
      <c r="A7" t="str">
        <f t="shared" ca="1" si="0"/>
        <v>PLANO DADOS/SMS - INSTANCIA</v>
      </c>
      <c r="D7">
        <v>15</v>
      </c>
    </row>
    <row r="8" spans="1:4" x14ac:dyDescent="0.25">
      <c r="A8" t="str">
        <f t="shared" ca="1" si="0"/>
        <v>PLANO FLEX - CONTA</v>
      </c>
      <c r="D8">
        <v>17</v>
      </c>
    </row>
    <row r="9" spans="1:4" x14ac:dyDescent="0.25">
      <c r="A9" t="str">
        <f t="shared" ca="1" si="0"/>
        <v>PLANO FLEX - CONTA CONVERGENTE</v>
      </c>
      <c r="D9">
        <v>20</v>
      </c>
    </row>
    <row r="10" spans="1:4" x14ac:dyDescent="0.25">
      <c r="A10" t="str">
        <f t="shared" ca="1" si="0"/>
        <v>PLANO FLEX - INSTANCIA</v>
      </c>
      <c r="D10">
        <v>23</v>
      </c>
    </row>
    <row r="11" spans="1:4" x14ac:dyDescent="0.25">
      <c r="A11" t="str">
        <f t="shared" ca="1" si="0"/>
        <v>PLANO FLEX - INSTANCIA CONVERGENTE</v>
      </c>
      <c r="D11">
        <v>26</v>
      </c>
    </row>
    <row r="12" spans="1:4" x14ac:dyDescent="0.25">
      <c r="A12" t="str">
        <f t="shared" ca="1" si="0"/>
        <v>COMPONENTE AVULSO</v>
      </c>
      <c r="D12">
        <v>29</v>
      </c>
    </row>
    <row r="13" spans="1:4" x14ac:dyDescent="0.25">
      <c r="A13" t="str">
        <f t="shared" ca="1" si="0"/>
        <v>PLANO ADD-ON - CONTA</v>
      </c>
      <c r="D13">
        <v>32</v>
      </c>
    </row>
    <row r="14" spans="1:4" x14ac:dyDescent="0.25">
      <c r="A14" t="str">
        <f t="shared" ca="1" si="0"/>
        <v>PLANO ADD-ON - INSTANCIA</v>
      </c>
      <c r="D14">
        <v>34</v>
      </c>
    </row>
    <row r="15" spans="1:4" x14ac:dyDescent="0.25">
      <c r="A15" t="str">
        <f t="shared" ca="1" si="0"/>
        <v>PLANO DE VOZ - SEM TARIFA DE USOS</v>
      </c>
      <c r="D15">
        <v>36</v>
      </c>
    </row>
    <row r="16" spans="1:4" x14ac:dyDescent="0.25">
      <c r="A16" t="str">
        <f t="shared" ca="1" si="0"/>
        <v>MULTA</v>
      </c>
      <c r="D16">
        <v>38</v>
      </c>
    </row>
    <row r="17" spans="1:4" x14ac:dyDescent="0.25">
      <c r="A17" t="str">
        <f t="shared" ca="1" si="0"/>
        <v>DESCONTO/BONUS - CONTA TOTAL</v>
      </c>
      <c r="D17">
        <v>40</v>
      </c>
    </row>
    <row r="18" spans="1:4" x14ac:dyDescent="0.25">
      <c r="A18" t="str">
        <f t="shared" ca="1" si="0"/>
        <v>DESCONTO/BONUS - CONTA</v>
      </c>
      <c r="D18">
        <v>42</v>
      </c>
    </row>
    <row r="19" spans="1:4" x14ac:dyDescent="0.25">
      <c r="A19" t="str">
        <f t="shared" ca="1" si="0"/>
        <v>DESCONTO/BONUS - INSTANCIA</v>
      </c>
      <c r="D19">
        <v>44</v>
      </c>
    </row>
    <row r="20" spans="1:4" x14ac:dyDescent="0.25">
      <c r="A20" s="147" t="s">
        <v>605</v>
      </c>
    </row>
    <row r="21" spans="1:4" x14ac:dyDescent="0.25">
      <c r="A21" s="147" t="s">
        <v>605</v>
      </c>
    </row>
    <row r="22" spans="1:4" x14ac:dyDescent="0.25">
      <c r="A22" s="147" t="s">
        <v>605</v>
      </c>
    </row>
    <row r="23" spans="1:4" x14ac:dyDescent="0.25">
      <c r="A23" s="147" t="s">
        <v>605</v>
      </c>
    </row>
    <row r="24" spans="1:4" x14ac:dyDescent="0.25">
      <c r="A24" t="str">
        <f t="shared" ca="1" si="0"/>
        <v>[NOVA] USOS X PROVEDOR (JÁ EXISTENTES)</v>
      </c>
      <c r="D24">
        <v>58</v>
      </c>
    </row>
    <row r="25" spans="1:4" x14ac:dyDescent="0.25">
      <c r="A25" t="str">
        <f t="shared" ca="1" si="0"/>
        <v>[CÓPIA] USOS X PROVEDOR (JÁ EXISTENTES)</v>
      </c>
      <c r="D25">
        <v>62</v>
      </c>
    </row>
    <row r="26" spans="1:4" x14ac:dyDescent="0.25">
      <c r="A26" t="str">
        <f t="shared" ca="1" si="0"/>
        <v>NOVO USO</v>
      </c>
      <c r="D26">
        <v>66</v>
      </c>
    </row>
    <row r="27" spans="1:4" x14ac:dyDescent="0.25">
      <c r="A27" t="str">
        <f t="shared" ca="1" si="0"/>
        <v>NOVO USO PRÉ-TARIFADO</v>
      </c>
      <c r="D27">
        <v>69</v>
      </c>
    </row>
    <row r="28" spans="1:4" x14ac:dyDescent="0.25">
      <c r="A28" t="str">
        <f t="shared" ca="1" si="0"/>
        <v>NOVO OPEN_ITEM</v>
      </c>
      <c r="D28">
        <v>73</v>
      </c>
    </row>
    <row r="29" spans="1:4" x14ac:dyDescent="0.25">
      <c r="A29" t="str">
        <f t="shared" ca="1" si="0"/>
        <v>NOVO PROVIDERS</v>
      </c>
      <c r="D29">
        <v>76</v>
      </c>
    </row>
    <row r="30" spans="1:4" x14ac:dyDescent="0.25">
      <c r="A30" t="str">
        <f t="shared" ca="1" si="0"/>
        <v>NOVO BANCO</v>
      </c>
      <c r="D30">
        <v>79</v>
      </c>
    </row>
    <row r="31" spans="1:4" x14ac:dyDescent="0.25">
      <c r="A31" t="str">
        <f t="shared" ca="1" si="0"/>
        <v>NOVO CONVENIO</v>
      </c>
      <c r="D31">
        <v>81</v>
      </c>
    </row>
    <row r="32" spans="1:4" x14ac:dyDescent="0.25">
      <c r="A32" t="str">
        <f t="shared" ca="1" si="0"/>
        <v>BIF - NOVA SEÇÃO DETALHAMENTO</v>
      </c>
      <c r="D32">
        <v>83</v>
      </c>
    </row>
    <row r="33" spans="1:4" x14ac:dyDescent="0.25">
      <c r="A33" t="str">
        <f t="shared" ca="1" si="0"/>
        <v>BIF - NOVA SEÇÃO DEMONSTRATIVO</v>
      </c>
      <c r="D33">
        <v>85</v>
      </c>
    </row>
    <row r="34" spans="1:4" x14ac:dyDescent="0.25">
      <c r="A34" t="str">
        <f t="shared" ca="1" si="0"/>
        <v>BIF - NOVA SEÇÃO NOTA FISCAL</v>
      </c>
      <c r="D34">
        <v>87</v>
      </c>
    </row>
    <row r="35" spans="1:4" x14ac:dyDescent="0.25">
      <c r="A35" t="str">
        <f t="shared" ca="1" si="0"/>
        <v>BIF - NOVA MENSAGEM</v>
      </c>
      <c r="D35">
        <v>89</v>
      </c>
    </row>
    <row r="36" spans="1:4" x14ac:dyDescent="0.25">
      <c r="A36" t="str">
        <f t="shared" ca="1" si="0"/>
        <v>BIF - ALTERAÇÃO SEÇÃO DETALHAMENTO</v>
      </c>
      <c r="D36">
        <v>91</v>
      </c>
    </row>
    <row r="37" spans="1:4" x14ac:dyDescent="0.25">
      <c r="A37" t="str">
        <f t="shared" ca="1" si="0"/>
        <v>BIF - ALTERAÇÃO SEÇÃO DEMONSTRATIVO</v>
      </c>
      <c r="D37">
        <v>93</v>
      </c>
    </row>
    <row r="38" spans="1:4" x14ac:dyDescent="0.25">
      <c r="A38" t="str">
        <f t="shared" ca="1" si="0"/>
        <v>BIF - ALTERAÇÃO SEÇÃO NOTA FISCAL</v>
      </c>
      <c r="D38">
        <v>95</v>
      </c>
    </row>
    <row r="39" spans="1:4" x14ac:dyDescent="0.25">
      <c r="A39" t="str">
        <f t="shared" ca="1" si="0"/>
        <v>BIF - ALTERAÇÃO MENSAGEM</v>
      </c>
      <c r="D39">
        <v>97</v>
      </c>
    </row>
    <row r="40" spans="1:4" x14ac:dyDescent="0.25">
      <c r="A40" t="str">
        <f t="shared" ca="1" si="0"/>
        <v>NOVO PACOTE DE IMPOSTO</v>
      </c>
      <c r="D40">
        <v>99</v>
      </c>
    </row>
    <row r="41" spans="1:4" x14ac:dyDescent="0.25">
      <c r="A41" t="str">
        <f t="shared" ca="1" si="0"/>
        <v>ALTERAÇÃO DE ALIQUOTA DE IMPOSTO</v>
      </c>
      <c r="D41">
        <v>101</v>
      </c>
    </row>
    <row r="42" spans="1:4" x14ac:dyDescent="0.25">
      <c r="A42" t="str">
        <f t="shared" ca="1" si="0"/>
        <v>CONFIGURAÇÃO CONTÁBIL</v>
      </c>
      <c r="D42">
        <v>103</v>
      </c>
    </row>
    <row r="43" spans="1:4" x14ac:dyDescent="0.25">
      <c r="A43" t="str">
        <f t="shared" ca="1" si="0"/>
        <v>ALTERAÇÃO DE CADASTRO</v>
      </c>
      <c r="D43">
        <v>105</v>
      </c>
    </row>
    <row r="44" spans="1:4" x14ac:dyDescent="0.25">
      <c r="A44" t="s">
        <v>608</v>
      </c>
      <c r="D44">
        <v>109</v>
      </c>
    </row>
    <row r="45" spans="1:4" x14ac:dyDescent="0.25">
      <c r="A45" t="s">
        <v>611</v>
      </c>
      <c r="D45">
        <v>113</v>
      </c>
    </row>
    <row r="46" spans="1:4" x14ac:dyDescent="0.25">
      <c r="A46" t="str">
        <f t="shared" ca="1" si="0"/>
        <v>TABELA DE PARAMETRIZAÇÃO</v>
      </c>
      <c r="D46">
        <v>117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189"/>
  <sheetViews>
    <sheetView topLeftCell="A160" workbookViewId="0">
      <selection activeCell="A29" sqref="A29"/>
    </sheetView>
  </sheetViews>
  <sheetFormatPr defaultRowHeight="15" x14ac:dyDescent="0.25"/>
  <cols>
    <col min="1" max="1" width="64.28515625" customWidth="1"/>
    <col min="12" max="12" width="42.5703125" bestFit="1" customWidth="1"/>
  </cols>
  <sheetData>
    <row r="1" spans="1:9" x14ac:dyDescent="0.25">
      <c r="A1" t="s">
        <v>356</v>
      </c>
      <c r="I1" t="s">
        <v>145</v>
      </c>
    </row>
    <row r="2" spans="1:9" x14ac:dyDescent="0.25">
      <c r="A2" t="s">
        <v>357</v>
      </c>
      <c r="I2" t="s">
        <v>146</v>
      </c>
    </row>
    <row r="3" spans="1:9" x14ac:dyDescent="0.25">
      <c r="A3" t="s">
        <v>358</v>
      </c>
    </row>
    <row r="4" spans="1:9" x14ac:dyDescent="0.25">
      <c r="A4" t="s">
        <v>359</v>
      </c>
    </row>
    <row r="5" spans="1:9" x14ac:dyDescent="0.25">
      <c r="A5" t="s">
        <v>360</v>
      </c>
    </row>
    <row r="6" spans="1:9" x14ac:dyDescent="0.25">
      <c r="A6" t="s">
        <v>361</v>
      </c>
    </row>
    <row r="7" spans="1:9" x14ac:dyDescent="0.25">
      <c r="A7" t="s">
        <v>362</v>
      </c>
    </row>
    <row r="8" spans="1:9" x14ac:dyDescent="0.25">
      <c r="A8" t="s">
        <v>363</v>
      </c>
    </row>
    <row r="9" spans="1:9" x14ac:dyDescent="0.25">
      <c r="A9" t="s">
        <v>364</v>
      </c>
    </row>
    <row r="10" spans="1:9" x14ac:dyDescent="0.25">
      <c r="A10" t="s">
        <v>365</v>
      </c>
    </row>
    <row r="11" spans="1:9" x14ac:dyDescent="0.25">
      <c r="A11" t="s">
        <v>366</v>
      </c>
    </row>
    <row r="12" spans="1:9" x14ac:dyDescent="0.25">
      <c r="A12" t="s">
        <v>367</v>
      </c>
    </row>
    <row r="13" spans="1:9" x14ac:dyDescent="0.25">
      <c r="A13" t="s">
        <v>368</v>
      </c>
    </row>
    <row r="14" spans="1:9" x14ac:dyDescent="0.25">
      <c r="A14" t="s">
        <v>369</v>
      </c>
    </row>
    <row r="15" spans="1:9" x14ac:dyDescent="0.25">
      <c r="A15" t="s">
        <v>370</v>
      </c>
    </row>
    <row r="16" spans="1:9" x14ac:dyDescent="0.25">
      <c r="A16" t="s">
        <v>371</v>
      </c>
    </row>
    <row r="17" spans="1:1" x14ac:dyDescent="0.25">
      <c r="A17" t="s">
        <v>372</v>
      </c>
    </row>
    <row r="18" spans="1:1" x14ac:dyDescent="0.25">
      <c r="A18" t="s">
        <v>373</v>
      </c>
    </row>
    <row r="19" spans="1:1" x14ac:dyDescent="0.25">
      <c r="A19" t="s">
        <v>374</v>
      </c>
    </row>
    <row r="20" spans="1:1" x14ac:dyDescent="0.25">
      <c r="A20" t="s">
        <v>375</v>
      </c>
    </row>
    <row r="21" spans="1:1" x14ac:dyDescent="0.25">
      <c r="A21" t="s">
        <v>376</v>
      </c>
    </row>
    <row r="22" spans="1:1" x14ac:dyDescent="0.25">
      <c r="A22" t="s">
        <v>377</v>
      </c>
    </row>
    <row r="23" spans="1:1" x14ac:dyDescent="0.25">
      <c r="A23" t="s">
        <v>378</v>
      </c>
    </row>
    <row r="24" spans="1:1" x14ac:dyDescent="0.25">
      <c r="A24" t="s">
        <v>379</v>
      </c>
    </row>
    <row r="25" spans="1:1" x14ac:dyDescent="0.25">
      <c r="A25" t="s">
        <v>380</v>
      </c>
    </row>
    <row r="26" spans="1:1" x14ac:dyDescent="0.25">
      <c r="A26" t="s">
        <v>381</v>
      </c>
    </row>
    <row r="27" spans="1:1" x14ac:dyDescent="0.25">
      <c r="A27" t="s">
        <v>382</v>
      </c>
    </row>
    <row r="28" spans="1:1" x14ac:dyDescent="0.25">
      <c r="A28" t="s">
        <v>383</v>
      </c>
    </row>
    <row r="29" spans="1:1" x14ac:dyDescent="0.25">
      <c r="A29" t="s">
        <v>384</v>
      </c>
    </row>
    <row r="30" spans="1:1" x14ac:dyDescent="0.25">
      <c r="A30" t="s">
        <v>385</v>
      </c>
    </row>
    <row r="31" spans="1:1" x14ac:dyDescent="0.25">
      <c r="A31" t="s">
        <v>386</v>
      </c>
    </row>
    <row r="32" spans="1:1" x14ac:dyDescent="0.25">
      <c r="A32" t="s">
        <v>387</v>
      </c>
    </row>
    <row r="33" spans="1:1" x14ac:dyDescent="0.25">
      <c r="A33" t="s">
        <v>388</v>
      </c>
    </row>
    <row r="34" spans="1:1" x14ac:dyDescent="0.25">
      <c r="A34" t="s">
        <v>389</v>
      </c>
    </row>
    <row r="35" spans="1:1" x14ac:dyDescent="0.25">
      <c r="A35" t="s">
        <v>390</v>
      </c>
    </row>
    <row r="36" spans="1:1" x14ac:dyDescent="0.25">
      <c r="A36" t="s">
        <v>391</v>
      </c>
    </row>
    <row r="37" spans="1:1" x14ac:dyDescent="0.25">
      <c r="A37" t="s">
        <v>392</v>
      </c>
    </row>
    <row r="38" spans="1:1" x14ac:dyDescent="0.25">
      <c r="A38" t="s">
        <v>393</v>
      </c>
    </row>
    <row r="39" spans="1:1" x14ac:dyDescent="0.25">
      <c r="A39" t="s">
        <v>394</v>
      </c>
    </row>
    <row r="40" spans="1:1" x14ac:dyDescent="0.25">
      <c r="A40" t="s">
        <v>395</v>
      </c>
    </row>
    <row r="41" spans="1:1" x14ac:dyDescent="0.25">
      <c r="A41" t="s">
        <v>396</v>
      </c>
    </row>
    <row r="42" spans="1:1" x14ac:dyDescent="0.25">
      <c r="A42" t="s">
        <v>397</v>
      </c>
    </row>
    <row r="43" spans="1:1" x14ac:dyDescent="0.25">
      <c r="A43" t="s">
        <v>398</v>
      </c>
    </row>
    <row r="44" spans="1:1" x14ac:dyDescent="0.25">
      <c r="A44" t="s">
        <v>399</v>
      </c>
    </row>
    <row r="45" spans="1:1" x14ac:dyDescent="0.25">
      <c r="A45" t="s">
        <v>400</v>
      </c>
    </row>
    <row r="46" spans="1:1" x14ac:dyDescent="0.25">
      <c r="A46" t="s">
        <v>401</v>
      </c>
    </row>
    <row r="47" spans="1:1" x14ac:dyDescent="0.25">
      <c r="A47" t="s">
        <v>402</v>
      </c>
    </row>
    <row r="48" spans="1:1" x14ac:dyDescent="0.25">
      <c r="A48" t="s">
        <v>403</v>
      </c>
    </row>
    <row r="49" spans="1:1" x14ac:dyDescent="0.25">
      <c r="A49" t="s">
        <v>404</v>
      </c>
    </row>
    <row r="50" spans="1:1" x14ac:dyDescent="0.25">
      <c r="A50" t="s">
        <v>405</v>
      </c>
    </row>
    <row r="51" spans="1:1" x14ac:dyDescent="0.25">
      <c r="A51" t="s">
        <v>406</v>
      </c>
    </row>
    <row r="52" spans="1:1" x14ac:dyDescent="0.25">
      <c r="A52" t="s">
        <v>407</v>
      </c>
    </row>
    <row r="53" spans="1:1" x14ac:dyDescent="0.25">
      <c r="A53" t="s">
        <v>408</v>
      </c>
    </row>
    <row r="54" spans="1:1" x14ac:dyDescent="0.25">
      <c r="A54" t="s">
        <v>409</v>
      </c>
    </row>
    <row r="55" spans="1:1" x14ac:dyDescent="0.25">
      <c r="A55" t="s">
        <v>410</v>
      </c>
    </row>
    <row r="56" spans="1:1" x14ac:dyDescent="0.25">
      <c r="A56" t="s">
        <v>411</v>
      </c>
    </row>
    <row r="57" spans="1:1" x14ac:dyDescent="0.25">
      <c r="A57" t="s">
        <v>412</v>
      </c>
    </row>
    <row r="58" spans="1:1" x14ac:dyDescent="0.25">
      <c r="A58" t="s">
        <v>413</v>
      </c>
    </row>
    <row r="59" spans="1:1" x14ac:dyDescent="0.25">
      <c r="A59" t="s">
        <v>414</v>
      </c>
    </row>
    <row r="60" spans="1:1" x14ac:dyDescent="0.25">
      <c r="A60" t="s">
        <v>415</v>
      </c>
    </row>
    <row r="61" spans="1:1" x14ac:dyDescent="0.25">
      <c r="A61" t="s">
        <v>416</v>
      </c>
    </row>
    <row r="62" spans="1:1" x14ac:dyDescent="0.25">
      <c r="A62" t="s">
        <v>417</v>
      </c>
    </row>
    <row r="63" spans="1:1" x14ac:dyDescent="0.25">
      <c r="A63" t="s">
        <v>418</v>
      </c>
    </row>
    <row r="64" spans="1:1" x14ac:dyDescent="0.25">
      <c r="A64" t="s">
        <v>419</v>
      </c>
    </row>
    <row r="65" spans="1:1" x14ac:dyDescent="0.25">
      <c r="A65" t="s">
        <v>420</v>
      </c>
    </row>
    <row r="66" spans="1:1" x14ac:dyDescent="0.25">
      <c r="A66" t="s">
        <v>421</v>
      </c>
    </row>
    <row r="67" spans="1:1" x14ac:dyDescent="0.25">
      <c r="A67" t="s">
        <v>422</v>
      </c>
    </row>
    <row r="68" spans="1:1" x14ac:dyDescent="0.25">
      <c r="A68" t="s">
        <v>423</v>
      </c>
    </row>
    <row r="69" spans="1:1" x14ac:dyDescent="0.25">
      <c r="A69" t="s">
        <v>424</v>
      </c>
    </row>
    <row r="70" spans="1:1" x14ac:dyDescent="0.25">
      <c r="A70" t="s">
        <v>425</v>
      </c>
    </row>
    <row r="71" spans="1:1" x14ac:dyDescent="0.25">
      <c r="A71" t="s">
        <v>426</v>
      </c>
    </row>
    <row r="72" spans="1:1" x14ac:dyDescent="0.25">
      <c r="A72" t="s">
        <v>427</v>
      </c>
    </row>
    <row r="73" spans="1:1" x14ac:dyDescent="0.25">
      <c r="A73" t="s">
        <v>428</v>
      </c>
    </row>
    <row r="74" spans="1:1" x14ac:dyDescent="0.25">
      <c r="A74" t="s">
        <v>429</v>
      </c>
    </row>
    <row r="75" spans="1:1" x14ac:dyDescent="0.25">
      <c r="A75" t="s">
        <v>430</v>
      </c>
    </row>
    <row r="76" spans="1:1" x14ac:dyDescent="0.25">
      <c r="A76" t="s">
        <v>431</v>
      </c>
    </row>
    <row r="77" spans="1:1" x14ac:dyDescent="0.25">
      <c r="A77" t="s">
        <v>432</v>
      </c>
    </row>
    <row r="78" spans="1:1" x14ac:dyDescent="0.25">
      <c r="A78" t="s">
        <v>433</v>
      </c>
    </row>
    <row r="79" spans="1:1" x14ac:dyDescent="0.25">
      <c r="A79" t="s">
        <v>434</v>
      </c>
    </row>
    <row r="80" spans="1:1" x14ac:dyDescent="0.25">
      <c r="A80" t="s">
        <v>344</v>
      </c>
    </row>
    <row r="81" spans="1:1" x14ac:dyDescent="0.25">
      <c r="A81" t="s">
        <v>435</v>
      </c>
    </row>
    <row r="82" spans="1:1" x14ac:dyDescent="0.25">
      <c r="A82" t="s">
        <v>436</v>
      </c>
    </row>
    <row r="83" spans="1:1" x14ac:dyDescent="0.25">
      <c r="A83" t="s">
        <v>437</v>
      </c>
    </row>
    <row r="84" spans="1:1" x14ac:dyDescent="0.25">
      <c r="A84" t="s">
        <v>438</v>
      </c>
    </row>
    <row r="85" spans="1:1" x14ac:dyDescent="0.25">
      <c r="A85" t="s">
        <v>439</v>
      </c>
    </row>
    <row r="86" spans="1:1" x14ac:dyDescent="0.25">
      <c r="A86" t="s">
        <v>440</v>
      </c>
    </row>
    <row r="87" spans="1:1" x14ac:dyDescent="0.25">
      <c r="A87" t="s">
        <v>441</v>
      </c>
    </row>
    <row r="88" spans="1:1" x14ac:dyDescent="0.25">
      <c r="A88" t="s">
        <v>442</v>
      </c>
    </row>
    <row r="89" spans="1:1" x14ac:dyDescent="0.25">
      <c r="A89" t="s">
        <v>152</v>
      </c>
    </row>
    <row r="90" spans="1:1" x14ac:dyDescent="0.25">
      <c r="A90" t="s">
        <v>443</v>
      </c>
    </row>
    <row r="91" spans="1:1" x14ac:dyDescent="0.25">
      <c r="A91" t="s">
        <v>444</v>
      </c>
    </row>
    <row r="92" spans="1:1" x14ac:dyDescent="0.25">
      <c r="A92" t="s">
        <v>445</v>
      </c>
    </row>
    <row r="93" spans="1:1" x14ac:dyDescent="0.25">
      <c r="A93" t="s">
        <v>446</v>
      </c>
    </row>
    <row r="94" spans="1:1" x14ac:dyDescent="0.25">
      <c r="A94" t="s">
        <v>447</v>
      </c>
    </row>
    <row r="95" spans="1:1" x14ac:dyDescent="0.25">
      <c r="A95" t="s">
        <v>448</v>
      </c>
    </row>
    <row r="96" spans="1:1" x14ac:dyDescent="0.25">
      <c r="A96" t="s">
        <v>449</v>
      </c>
    </row>
    <row r="97" spans="1:1" x14ac:dyDescent="0.25">
      <c r="A97" t="s">
        <v>450</v>
      </c>
    </row>
    <row r="98" spans="1:1" x14ac:dyDescent="0.25">
      <c r="A98" t="s">
        <v>451</v>
      </c>
    </row>
    <row r="99" spans="1:1" x14ac:dyDescent="0.25">
      <c r="A99" t="s">
        <v>452</v>
      </c>
    </row>
    <row r="100" spans="1:1" x14ac:dyDescent="0.25">
      <c r="A100" t="s">
        <v>148</v>
      </c>
    </row>
    <row r="101" spans="1:1" x14ac:dyDescent="0.25">
      <c r="A101" t="s">
        <v>153</v>
      </c>
    </row>
    <row r="102" spans="1:1" x14ac:dyDescent="0.25">
      <c r="A102" t="s">
        <v>453</v>
      </c>
    </row>
    <row r="103" spans="1:1" x14ac:dyDescent="0.25">
      <c r="A103" t="s">
        <v>454</v>
      </c>
    </row>
    <row r="104" spans="1:1" x14ac:dyDescent="0.25">
      <c r="A104" t="s">
        <v>455</v>
      </c>
    </row>
    <row r="105" spans="1:1" x14ac:dyDescent="0.25">
      <c r="A105" t="s">
        <v>456</v>
      </c>
    </row>
    <row r="106" spans="1:1" x14ac:dyDescent="0.25">
      <c r="A106" t="s">
        <v>457</v>
      </c>
    </row>
    <row r="107" spans="1:1" x14ac:dyDescent="0.25">
      <c r="A107" t="s">
        <v>458</v>
      </c>
    </row>
    <row r="108" spans="1:1" x14ac:dyDescent="0.25">
      <c r="A108" t="s">
        <v>459</v>
      </c>
    </row>
    <row r="109" spans="1:1" x14ac:dyDescent="0.25">
      <c r="A109" t="s">
        <v>460</v>
      </c>
    </row>
    <row r="110" spans="1:1" x14ac:dyDescent="0.25">
      <c r="A110" t="s">
        <v>461</v>
      </c>
    </row>
    <row r="111" spans="1:1" x14ac:dyDescent="0.25">
      <c r="A111" t="s">
        <v>462</v>
      </c>
    </row>
    <row r="112" spans="1:1" x14ac:dyDescent="0.25">
      <c r="A112" t="s">
        <v>463</v>
      </c>
    </row>
    <row r="113" spans="1:1" x14ac:dyDescent="0.25">
      <c r="A113" t="s">
        <v>464</v>
      </c>
    </row>
    <row r="114" spans="1:1" x14ac:dyDescent="0.25">
      <c r="A114" t="s">
        <v>334</v>
      </c>
    </row>
    <row r="115" spans="1:1" x14ac:dyDescent="0.25">
      <c r="A115" t="s">
        <v>335</v>
      </c>
    </row>
    <row r="116" spans="1:1" x14ac:dyDescent="0.25">
      <c r="A116" t="s">
        <v>336</v>
      </c>
    </row>
    <row r="117" spans="1:1" x14ac:dyDescent="0.25">
      <c r="A117" t="s">
        <v>465</v>
      </c>
    </row>
    <row r="118" spans="1:1" x14ac:dyDescent="0.25">
      <c r="A118" t="s">
        <v>337</v>
      </c>
    </row>
    <row r="119" spans="1:1" x14ac:dyDescent="0.25">
      <c r="A119" t="s">
        <v>328</v>
      </c>
    </row>
    <row r="120" spans="1:1" x14ac:dyDescent="0.25">
      <c r="A120" t="s">
        <v>329</v>
      </c>
    </row>
    <row r="121" spans="1:1" x14ac:dyDescent="0.25">
      <c r="A121" t="s">
        <v>330</v>
      </c>
    </row>
    <row r="122" spans="1:1" x14ac:dyDescent="0.25">
      <c r="A122" t="s">
        <v>331</v>
      </c>
    </row>
    <row r="123" spans="1:1" x14ac:dyDescent="0.25">
      <c r="A123" t="s">
        <v>332</v>
      </c>
    </row>
    <row r="124" spans="1:1" x14ac:dyDescent="0.25">
      <c r="A124" t="s">
        <v>333</v>
      </c>
    </row>
    <row r="125" spans="1:1" x14ac:dyDescent="0.25">
      <c r="A125" t="s">
        <v>466</v>
      </c>
    </row>
    <row r="126" spans="1:1" x14ac:dyDescent="0.25">
      <c r="A126" t="s">
        <v>467</v>
      </c>
    </row>
    <row r="127" spans="1:1" x14ac:dyDescent="0.25">
      <c r="A127" t="s">
        <v>468</v>
      </c>
    </row>
    <row r="128" spans="1:1" x14ac:dyDescent="0.25">
      <c r="A128" t="s">
        <v>469</v>
      </c>
    </row>
    <row r="129" spans="1:1" x14ac:dyDescent="0.25">
      <c r="A129" t="s">
        <v>470</v>
      </c>
    </row>
    <row r="130" spans="1:1" x14ac:dyDescent="0.25">
      <c r="A130" t="s">
        <v>471</v>
      </c>
    </row>
    <row r="131" spans="1:1" x14ac:dyDescent="0.25">
      <c r="A131" t="s">
        <v>472</v>
      </c>
    </row>
    <row r="132" spans="1:1" x14ac:dyDescent="0.25">
      <c r="A132" t="s">
        <v>473</v>
      </c>
    </row>
    <row r="133" spans="1:1" x14ac:dyDescent="0.25">
      <c r="A133" t="s">
        <v>474</v>
      </c>
    </row>
    <row r="134" spans="1:1" x14ac:dyDescent="0.25">
      <c r="A134" t="s">
        <v>475</v>
      </c>
    </row>
    <row r="135" spans="1:1" x14ac:dyDescent="0.25">
      <c r="A135" t="s">
        <v>476</v>
      </c>
    </row>
    <row r="136" spans="1:1" x14ac:dyDescent="0.25">
      <c r="A136" t="s">
        <v>477</v>
      </c>
    </row>
    <row r="137" spans="1:1" x14ac:dyDescent="0.25">
      <c r="A137" t="s">
        <v>478</v>
      </c>
    </row>
    <row r="138" spans="1:1" x14ac:dyDescent="0.25">
      <c r="A138" t="s">
        <v>479</v>
      </c>
    </row>
    <row r="139" spans="1:1" x14ac:dyDescent="0.25">
      <c r="A139" t="s">
        <v>480</v>
      </c>
    </row>
    <row r="140" spans="1:1" x14ac:dyDescent="0.25">
      <c r="A140" t="s">
        <v>481</v>
      </c>
    </row>
    <row r="141" spans="1:1" x14ac:dyDescent="0.25">
      <c r="A141" t="s">
        <v>482</v>
      </c>
    </row>
    <row r="142" spans="1:1" x14ac:dyDescent="0.25">
      <c r="A142" t="s">
        <v>483</v>
      </c>
    </row>
    <row r="143" spans="1:1" x14ac:dyDescent="0.25">
      <c r="A143" t="s">
        <v>484</v>
      </c>
    </row>
    <row r="144" spans="1:1" x14ac:dyDescent="0.25">
      <c r="A144" t="s">
        <v>485</v>
      </c>
    </row>
    <row r="145" spans="1:1" x14ac:dyDescent="0.25">
      <c r="A145" t="s">
        <v>486</v>
      </c>
    </row>
    <row r="146" spans="1:1" x14ac:dyDescent="0.25">
      <c r="A146" t="s">
        <v>487</v>
      </c>
    </row>
    <row r="147" spans="1:1" x14ac:dyDescent="0.25">
      <c r="A147" t="s">
        <v>488</v>
      </c>
    </row>
    <row r="148" spans="1:1" x14ac:dyDescent="0.25">
      <c r="A148" t="s">
        <v>489</v>
      </c>
    </row>
    <row r="149" spans="1:1" x14ac:dyDescent="0.25">
      <c r="A149" t="s">
        <v>490</v>
      </c>
    </row>
    <row r="150" spans="1:1" x14ac:dyDescent="0.25">
      <c r="A150" t="s">
        <v>491</v>
      </c>
    </row>
    <row r="151" spans="1:1" x14ac:dyDescent="0.25">
      <c r="A151" t="s">
        <v>492</v>
      </c>
    </row>
    <row r="152" spans="1:1" x14ac:dyDescent="0.25">
      <c r="A152" t="s">
        <v>493</v>
      </c>
    </row>
    <row r="153" spans="1:1" x14ac:dyDescent="0.25">
      <c r="A153" t="s">
        <v>494</v>
      </c>
    </row>
    <row r="154" spans="1:1" x14ac:dyDescent="0.25">
      <c r="A154" t="s">
        <v>495</v>
      </c>
    </row>
    <row r="155" spans="1:1" x14ac:dyDescent="0.25">
      <c r="A155" t="s">
        <v>496</v>
      </c>
    </row>
    <row r="156" spans="1:1" x14ac:dyDescent="0.25">
      <c r="A156" t="s">
        <v>151</v>
      </c>
    </row>
    <row r="157" spans="1:1" x14ac:dyDescent="0.25">
      <c r="A157" t="s">
        <v>149</v>
      </c>
    </row>
    <row r="158" spans="1:1" x14ac:dyDescent="0.25">
      <c r="A158" t="s">
        <v>497</v>
      </c>
    </row>
    <row r="159" spans="1:1" x14ac:dyDescent="0.25">
      <c r="A159" t="s">
        <v>498</v>
      </c>
    </row>
    <row r="160" spans="1:1" x14ac:dyDescent="0.25">
      <c r="A160" t="s">
        <v>499</v>
      </c>
    </row>
    <row r="161" spans="1:1" x14ac:dyDescent="0.25">
      <c r="A161" t="s">
        <v>500</v>
      </c>
    </row>
    <row r="162" spans="1:1" x14ac:dyDescent="0.25">
      <c r="A162" t="s">
        <v>501</v>
      </c>
    </row>
    <row r="163" spans="1:1" x14ac:dyDescent="0.25">
      <c r="A163" t="s">
        <v>502</v>
      </c>
    </row>
    <row r="164" spans="1:1" x14ac:dyDescent="0.25">
      <c r="A164" t="s">
        <v>503</v>
      </c>
    </row>
    <row r="165" spans="1:1" x14ac:dyDescent="0.25">
      <c r="A165" t="s">
        <v>504</v>
      </c>
    </row>
    <row r="166" spans="1:1" x14ac:dyDescent="0.25">
      <c r="A166" t="s">
        <v>505</v>
      </c>
    </row>
    <row r="167" spans="1:1" x14ac:dyDescent="0.25">
      <c r="A167" t="s">
        <v>506</v>
      </c>
    </row>
    <row r="168" spans="1:1" x14ac:dyDescent="0.25">
      <c r="A168" t="s">
        <v>507</v>
      </c>
    </row>
    <row r="169" spans="1:1" x14ac:dyDescent="0.25">
      <c r="A169" t="s">
        <v>508</v>
      </c>
    </row>
    <row r="170" spans="1:1" x14ac:dyDescent="0.25">
      <c r="A170" t="s">
        <v>147</v>
      </c>
    </row>
    <row r="171" spans="1:1" x14ac:dyDescent="0.25">
      <c r="A171" t="s">
        <v>509</v>
      </c>
    </row>
    <row r="172" spans="1:1" x14ac:dyDescent="0.25">
      <c r="A172" t="s">
        <v>510</v>
      </c>
    </row>
    <row r="173" spans="1:1" x14ac:dyDescent="0.25">
      <c r="A173" t="s">
        <v>511</v>
      </c>
    </row>
    <row r="174" spans="1:1" x14ac:dyDescent="0.25">
      <c r="A174" t="s">
        <v>342</v>
      </c>
    </row>
    <row r="175" spans="1:1" x14ac:dyDescent="0.25">
      <c r="A175" t="s">
        <v>512</v>
      </c>
    </row>
    <row r="176" spans="1:1" x14ac:dyDescent="0.25">
      <c r="A176" t="s">
        <v>343</v>
      </c>
    </row>
    <row r="177" spans="1:1" x14ac:dyDescent="0.25">
      <c r="A177" t="s">
        <v>341</v>
      </c>
    </row>
    <row r="178" spans="1:1" x14ac:dyDescent="0.25">
      <c r="A178" t="s">
        <v>513</v>
      </c>
    </row>
    <row r="179" spans="1:1" x14ac:dyDescent="0.25">
      <c r="A179" s="54" t="s">
        <v>524</v>
      </c>
    </row>
    <row r="180" spans="1:1" x14ac:dyDescent="0.25">
      <c r="A180" s="54" t="s">
        <v>527</v>
      </c>
    </row>
    <row r="181" spans="1:1" x14ac:dyDescent="0.25">
      <c r="A181" s="54" t="s">
        <v>150</v>
      </c>
    </row>
    <row r="182" spans="1:1" x14ac:dyDescent="0.25">
      <c r="A182" t="s">
        <v>514</v>
      </c>
    </row>
    <row r="183" spans="1:1" x14ac:dyDescent="0.25">
      <c r="A183" t="s">
        <v>515</v>
      </c>
    </row>
    <row r="184" spans="1:1" x14ac:dyDescent="0.25">
      <c r="A184" t="s">
        <v>516</v>
      </c>
    </row>
    <row r="185" spans="1:1" x14ac:dyDescent="0.25">
      <c r="A185" t="s">
        <v>517</v>
      </c>
    </row>
    <row r="186" spans="1:1" x14ac:dyDescent="0.25">
      <c r="A186" t="s">
        <v>518</v>
      </c>
    </row>
    <row r="187" spans="1:1" x14ac:dyDescent="0.25">
      <c r="A187" t="s">
        <v>519</v>
      </c>
    </row>
    <row r="188" spans="1:1" x14ac:dyDescent="0.25">
      <c r="A188" t="s">
        <v>520</v>
      </c>
    </row>
    <row r="189" spans="1:1" x14ac:dyDescent="0.25">
      <c r="A189" t="s">
        <v>521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VERSÕES</vt:lpstr>
      <vt:lpstr>FAQ</vt:lpstr>
      <vt:lpstr>VALORES_CONFIGURAÇÃO</vt:lpstr>
      <vt:lpstr>VALORES_TS</vt:lpstr>
      <vt:lpstr>ESTIMATIVA_CONFIGURAÇÃO</vt:lpstr>
      <vt:lpstr>ESTIMATIVA_TS</vt:lpstr>
      <vt:lpstr>TIPOS</vt:lpstr>
      <vt:lpstr>PARAMETROS</vt:lpstr>
      <vt:lpstr>ESTIMATIVA_TS!Func</vt:lpstr>
      <vt:lpstr>VALORES_TS!Func</vt:lpstr>
      <vt:lpstr>Func</vt:lpstr>
      <vt:lpstr>func2</vt:lpstr>
      <vt:lpstr>tipo</vt:lpstr>
    </vt:vector>
  </TitlesOfParts>
  <Company>Accenture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leonardo.m.veiga</dc:creator>
  <cp:lastModifiedBy>Gandos, Paulo Felipe</cp:lastModifiedBy>
  <dcterms:created xsi:type="dcterms:W3CDTF">2013-01-07T17:11:08Z</dcterms:created>
  <dcterms:modified xsi:type="dcterms:W3CDTF">2017-06-08T23:20:19Z</dcterms:modified>
</cp:coreProperties>
</file>